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 to Head &amp; OU" sheetId="1" r:id="rId4"/>
    <sheet state="visible" name="Team Player Ratings" sheetId="2" r:id="rId5"/>
    <sheet state="visible" name="Sort by Position" sheetId="3" r:id="rId6"/>
    <sheet state="visible" name="Predictions Now" sheetId="4" r:id="rId7"/>
    <sheet state="visible" name="Player Props" sheetId="5" r:id="rId8"/>
    <sheet state="visible" name="Machine Learning Predictions" sheetId="6" r:id="rId9"/>
    <sheet state="visible" name="Records" sheetId="7" r:id="rId10"/>
    <sheet state="visible" name="Python (MyBookie)" sheetId="8" r:id="rId11"/>
    <sheet state="visible" name="Predictions (old, for posterity" sheetId="9" r:id="rId12"/>
    <sheet state="visible" name="Jacks Bookkeeping" sheetId="10" r:id="rId13"/>
    <sheet state="visible" name="Sharpes Bookkeeping" sheetId="11" r:id="rId14"/>
    <sheet state="visible" name="Sheet16" sheetId="12" r:id="rId15"/>
    <sheet state="visible" name="2-column" sheetId="13" r:id="rId16"/>
  </sheets>
  <definedNames>
    <definedName hidden="1" localSheetId="1" name="_xlnm._FilterDatabase">'Team Player Ratings'!$A$1:$X$34</definedName>
    <definedName hidden="1" localSheetId="2" name="_xlnm._FilterDatabase">'Sort by Position'!$A$1:$P$34</definedName>
    <definedName hidden="1" localSheetId="6" name="_xlnm._FilterDatabase">Records!$A$1:$O$33</definedName>
  </definedNames>
  <calcPr/>
</workbook>
</file>

<file path=xl/sharedStrings.xml><?xml version="1.0" encoding="utf-8"?>
<sst xmlns="http://schemas.openxmlformats.org/spreadsheetml/2006/main" count="13187" uniqueCount="2470">
  <si>
    <t>First Colum of Teams</t>
  </si>
  <si>
    <t>Second Colum of Teams</t>
  </si>
  <si>
    <t xml:space="preserve">
</t>
  </si>
  <si>
    <t>Covered/ Over-Under</t>
  </si>
  <si>
    <t>Lines</t>
  </si>
  <si>
    <t xml:space="preserve">Date: </t>
  </si>
  <si>
    <t>Winner</t>
  </si>
  <si>
    <t>Score - W</t>
  </si>
  <si>
    <t>Score - L</t>
  </si>
  <si>
    <t>Loser</t>
  </si>
  <si>
    <t>Score Diff.</t>
  </si>
  <si>
    <t>Total</t>
  </si>
  <si>
    <t>Covered?</t>
  </si>
  <si>
    <t>O/U</t>
  </si>
  <si>
    <t>Over</t>
  </si>
  <si>
    <t>Previous</t>
  </si>
  <si>
    <t>Steelers</t>
  </si>
  <si>
    <t>Bills</t>
  </si>
  <si>
    <t>Under</t>
  </si>
  <si>
    <t>Haff, favorite spread, o/u</t>
  </si>
  <si>
    <t>49ers</t>
  </si>
  <si>
    <t>Falcons</t>
  </si>
  <si>
    <t>Teams:</t>
  </si>
  <si>
    <t>OVER 38.5</t>
  </si>
  <si>
    <t>OVER 40.5</t>
  </si>
  <si>
    <t>OVER 42.5</t>
  </si>
  <si>
    <t>Games Predicted</t>
  </si>
  <si>
    <t>Over %</t>
  </si>
  <si>
    <t>38.5 Over %</t>
  </si>
  <si>
    <t>40.5 Over %</t>
  </si>
  <si>
    <t>42.5 Over %</t>
  </si>
  <si>
    <t>Chargers</t>
  </si>
  <si>
    <t>Cowboys</t>
  </si>
  <si>
    <t>Chiefs</t>
  </si>
  <si>
    <t>Broncos</t>
  </si>
  <si>
    <t>Bears</t>
  </si>
  <si>
    <t>Packers</t>
  </si>
  <si>
    <t>Bengals</t>
  </si>
  <si>
    <t>Texans</t>
  </si>
  <si>
    <t>Titans</t>
  </si>
  <si>
    <t>Buccaneers</t>
  </si>
  <si>
    <t>Lions</t>
  </si>
  <si>
    <t>Patriots</t>
  </si>
  <si>
    <t>Browns</t>
  </si>
  <si>
    <t>Ravens</t>
  </si>
  <si>
    <t>Jets</t>
  </si>
  <si>
    <t>Y</t>
  </si>
  <si>
    <t>U</t>
  </si>
  <si>
    <t>(27-7 half)</t>
  </si>
  <si>
    <t>Saints</t>
  </si>
  <si>
    <t>Colts</t>
  </si>
  <si>
    <t>O</t>
  </si>
  <si>
    <t>Cardinals</t>
  </si>
  <si>
    <t>(17-17 Half) Bears -6.5, 51 o/u</t>
  </si>
  <si>
    <t>N</t>
  </si>
  <si>
    <t>(17-13 haff) Packers -3, 60 o/u</t>
  </si>
  <si>
    <t>(27-17 haff) Pats -14.5, 58.5 o/u</t>
  </si>
  <si>
    <t>Giants</t>
  </si>
  <si>
    <t>(10-9 haff) 49ers -6, 57 o/u</t>
  </si>
  <si>
    <t>Texans -3 58.5 o/u</t>
  </si>
  <si>
    <t>Dolphins</t>
  </si>
  <si>
    <t>Falcons -4.5 58.5 o/u</t>
  </si>
  <si>
    <t>Eagles</t>
  </si>
  <si>
    <t>(7-6 haff) Broncos -3 54.5 o/u</t>
  </si>
  <si>
    <t>(16-10 Bears haff) Bears -7 52 o/u</t>
  </si>
  <si>
    <t>(23-3 Steelers haff) Steelers -13.5 54.5 o/u</t>
  </si>
  <si>
    <t>Jaguars</t>
  </si>
  <si>
    <t>(10-3 Jets haff) Raiders PK 58.5 o/u</t>
  </si>
  <si>
    <t>Raiders</t>
  </si>
  <si>
    <t>Seahawks</t>
  </si>
  <si>
    <t>Panthers</t>
  </si>
  <si>
    <t>Rams</t>
  </si>
  <si>
    <t>Redskins</t>
  </si>
  <si>
    <t>Vikings</t>
  </si>
  <si>
    <t>Team</t>
  </si>
  <si>
    <t>Wins</t>
  </si>
  <si>
    <t>Home Record</t>
  </si>
  <si>
    <t>Home Wins</t>
  </si>
  <si>
    <t>Home Losses</t>
  </si>
  <si>
    <t>Away Record</t>
  </si>
  <si>
    <t>Away Wins</t>
  </si>
  <si>
    <t>Away Losses</t>
  </si>
  <si>
    <t>Losses</t>
  </si>
  <si>
    <t>QB rating</t>
  </si>
  <si>
    <t>RB rating</t>
  </si>
  <si>
    <t>WR rating (top 3)</t>
  </si>
  <si>
    <t>TE rating</t>
  </si>
  <si>
    <t>OT rating</t>
  </si>
  <si>
    <t>OG rating</t>
  </si>
  <si>
    <t>C rating</t>
  </si>
  <si>
    <t>CB rating (top 3)</t>
  </si>
  <si>
    <t>SS rating</t>
  </si>
  <si>
    <t>FS rating</t>
  </si>
  <si>
    <t>LOLB rating</t>
  </si>
  <si>
    <t>ROLB rating</t>
  </si>
  <si>
    <t>MLB rating</t>
  </si>
  <si>
    <t>DT rating (avg if 4-3 defense)</t>
  </si>
  <si>
    <t>LDE + RDE avg rating</t>
  </si>
  <si>
    <t>LE</t>
  </si>
  <si>
    <t>RE</t>
  </si>
  <si>
    <t>LT</t>
  </si>
  <si>
    <t>RT</t>
  </si>
  <si>
    <t>LG</t>
  </si>
  <si>
    <t>RG</t>
  </si>
  <si>
    <t>O-Scheme</t>
  </si>
  <si>
    <t>D-Scheme</t>
  </si>
  <si>
    <t xml:space="preserve">MLB </t>
  </si>
  <si>
    <t>QB</t>
  </si>
  <si>
    <t>TE</t>
  </si>
  <si>
    <t>OT</t>
  </si>
  <si>
    <t>OG/C</t>
  </si>
  <si>
    <t>RB</t>
  </si>
  <si>
    <t>WR</t>
  </si>
  <si>
    <t>CB</t>
  </si>
  <si>
    <t>Overall</t>
  </si>
  <si>
    <t>DE</t>
  </si>
  <si>
    <t>OLB</t>
  </si>
  <si>
    <t>DT</t>
  </si>
  <si>
    <t>SS</t>
  </si>
  <si>
    <t>FS</t>
  </si>
  <si>
    <t>West Coast Zone Run</t>
  </si>
  <si>
    <t>West Coast Spread</t>
  </si>
  <si>
    <t>Multiple Zone Run</t>
  </si>
  <si>
    <t>Multiple Power Run</t>
  </si>
  <si>
    <t>Vertical Zone Run</t>
  </si>
  <si>
    <t>Air Raid</t>
  </si>
  <si>
    <t>Vertical Power Run</t>
  </si>
  <si>
    <t>West Coast Power Run</t>
  </si>
  <si>
    <t>No Winner</t>
  </si>
  <si>
    <t>https://www.maddenguides.com/madden-20-offensive-and-defensive-schemes-breakdown/</t>
  </si>
  <si>
    <t>Win</t>
  </si>
  <si>
    <t>Loss</t>
  </si>
  <si>
    <t>Push</t>
  </si>
  <si>
    <t>Win %</t>
  </si>
  <si>
    <t>ML Record</t>
  </si>
  <si>
    <t>Spread Record</t>
  </si>
  <si>
    <t>O/U Record</t>
  </si>
  <si>
    <t>Wins:</t>
  </si>
  <si>
    <t>QB Strategy</t>
  </si>
  <si>
    <t>Underdog Strategy</t>
  </si>
  <si>
    <t>Losses:</t>
  </si>
  <si>
    <t>OVR Strategy</t>
  </si>
  <si>
    <t>MLB Strategy</t>
  </si>
  <si>
    <t>Team 1</t>
  </si>
  <si>
    <t>Team 2</t>
  </si>
  <si>
    <t>Predicted Winner</t>
  </si>
  <si>
    <t>Actual Winner</t>
  </si>
  <si>
    <t xml:space="preserve">Right? </t>
  </si>
  <si>
    <t>Spread</t>
  </si>
  <si>
    <t>Prediction</t>
  </si>
  <si>
    <t>Did Our Pick Cover?</t>
  </si>
  <si>
    <t>Right?</t>
  </si>
  <si>
    <t>O/U Line</t>
  </si>
  <si>
    <t>Actual</t>
  </si>
  <si>
    <t>ML Odds</t>
  </si>
  <si>
    <t>ML Profit/Loss ($10 units)</t>
  </si>
  <si>
    <t>Spread Hits?</t>
  </si>
  <si>
    <t>Spread Odds</t>
  </si>
  <si>
    <t>Did Underdog Win?</t>
  </si>
  <si>
    <t>Did Underdog Cover?</t>
  </si>
  <si>
    <t>Predicted</t>
  </si>
  <si>
    <t>Yes</t>
  </si>
  <si>
    <t>+180</t>
  </si>
  <si>
    <t>No</t>
  </si>
  <si>
    <t>+6.0</t>
  </si>
  <si>
    <t>+175</t>
  </si>
  <si>
    <t>+3.0</t>
  </si>
  <si>
    <t>+110</t>
  </si>
  <si>
    <t>+550</t>
  </si>
  <si>
    <t>+155</t>
  </si>
  <si>
    <t>+3</t>
  </si>
  <si>
    <t>+130</t>
  </si>
  <si>
    <t>+210</t>
  </si>
  <si>
    <t>+400</t>
  </si>
  <si>
    <t>+105</t>
  </si>
  <si>
    <t>+115</t>
  </si>
  <si>
    <t>+235</t>
  </si>
  <si>
    <t>-1.5</t>
  </si>
  <si>
    <t>Better Rating</t>
  </si>
  <si>
    <t>Percentage Over Hits</t>
  </si>
  <si>
    <t>Actual Average % of Total</t>
  </si>
  <si>
    <t>Average Yardage Total</t>
  </si>
  <si>
    <t>Worse Rating</t>
  </si>
  <si>
    <t>Percentage Over</t>
  </si>
  <si>
    <t>Position</t>
  </si>
  <si>
    <t>Guys rated 90+</t>
  </si>
  <si>
    <t>Guys rated 85-89</t>
  </si>
  <si>
    <t>Guys rated 80-84</t>
  </si>
  <si>
    <t>Guys rated 75-79</t>
  </si>
  <si>
    <t>Guys rated 70-74</t>
  </si>
  <si>
    <t>Guys rated 0-69</t>
  </si>
  <si>
    <t>HB1 Yards Over</t>
  </si>
  <si>
    <t>HB</t>
  </si>
  <si>
    <t>QB1 Yards Over</t>
  </si>
  <si>
    <t>WR1 Yards Over</t>
  </si>
  <si>
    <t>WR2 Yards Over</t>
  </si>
  <si>
    <t>TE1 Yards Over</t>
  </si>
  <si>
    <t>Total Over %</t>
  </si>
  <si>
    <t>* = first TD</t>
  </si>
  <si>
    <t>Player</t>
  </si>
  <si>
    <t>Line</t>
  </si>
  <si>
    <t>o/u by?</t>
  </si>
  <si>
    <t>Outcome</t>
  </si>
  <si>
    <t>Sony Michel</t>
  </si>
  <si>
    <t>Saquon Barkley</t>
  </si>
  <si>
    <t>Tom Brady</t>
  </si>
  <si>
    <t>Daniel Jones</t>
  </si>
  <si>
    <t>Julian Edelman</t>
  </si>
  <si>
    <t>Golden Tate</t>
  </si>
  <si>
    <t>Mohamed Sanu</t>
  </si>
  <si>
    <t>Darius Slayton</t>
  </si>
  <si>
    <t>Benjamin Watson</t>
  </si>
  <si>
    <t>Evan Engram</t>
  </si>
  <si>
    <t>N/A</t>
  </si>
  <si>
    <t>Tevin Coleman*</t>
  </si>
  <si>
    <t>James Conner</t>
  </si>
  <si>
    <t>Jimmy Garoppolo</t>
  </si>
  <si>
    <t>Ben Roethlisberger</t>
  </si>
  <si>
    <t>Deebo Samuel</t>
  </si>
  <si>
    <t>JuJu Smith-Schuster</t>
  </si>
  <si>
    <t>Emmanuel Sanders</t>
  </si>
  <si>
    <t>James Washington</t>
  </si>
  <si>
    <t>George Kittle</t>
  </si>
  <si>
    <t>Vance McDonald</t>
  </si>
  <si>
    <t>Lamar Miller</t>
  </si>
  <si>
    <t>Marlon Mack</t>
  </si>
  <si>
    <t>Deshaun Watson</t>
  </si>
  <si>
    <t>Jacoby Brissett</t>
  </si>
  <si>
    <t>DeAndre Hopkins</t>
  </si>
  <si>
    <t>T.Y. Hilton</t>
  </si>
  <si>
    <t>Will Fuller</t>
  </si>
  <si>
    <t>Devin Funchess</t>
  </si>
  <si>
    <t>Darren Fells</t>
  </si>
  <si>
    <t>Eric Ebron</t>
  </si>
  <si>
    <t>Devonta Freeman</t>
  </si>
  <si>
    <t>Ronald Jones</t>
  </si>
  <si>
    <t>Matt Ryan</t>
  </si>
  <si>
    <t>Jameis Winston</t>
  </si>
  <si>
    <t>Julio Jones</t>
  </si>
  <si>
    <t>Mike Evans</t>
  </si>
  <si>
    <t>Calvin Ridley</t>
  </si>
  <si>
    <t>Chris Godwin</t>
  </si>
  <si>
    <t>Austin Hooper</t>
  </si>
  <si>
    <t>O.J. Howard</t>
  </si>
  <si>
    <t>Devin Singletary</t>
  </si>
  <si>
    <t>Phillip Lindsay</t>
  </si>
  <si>
    <t>Josh Allen</t>
  </si>
  <si>
    <t>Drew Lock</t>
  </si>
  <si>
    <t>Cole Beasley</t>
  </si>
  <si>
    <t>Courtland Sutton</t>
  </si>
  <si>
    <t>John Brown</t>
  </si>
  <si>
    <t>Tim Patrick</t>
  </si>
  <si>
    <t>Dawson Knox</t>
  </si>
  <si>
    <t>Noah Fant</t>
  </si>
  <si>
    <t>David Montgomery</t>
  </si>
  <si>
    <t>Mitchell Trubisky</t>
  </si>
  <si>
    <t>Allen Robinson</t>
  </si>
  <si>
    <t>Taylor Gabriel</t>
  </si>
  <si>
    <t>Trey Burton</t>
  </si>
  <si>
    <t>Joe Mixon</t>
  </si>
  <si>
    <t>Andy Dalton</t>
  </si>
  <si>
    <t>Juju Smith-Schuster</t>
  </si>
  <si>
    <t>Tyler Boyd</t>
  </si>
  <si>
    <t>James Washington*</t>
  </si>
  <si>
    <t>John Ross</t>
  </si>
  <si>
    <t>C.J. Uzomah</t>
  </si>
  <si>
    <t>Josh Jacobs</t>
  </si>
  <si>
    <t>Le'Veon Bell</t>
  </si>
  <si>
    <t>Derek Carr</t>
  </si>
  <si>
    <t>Sam Darnold</t>
  </si>
  <si>
    <t>Tyrell Williams</t>
  </si>
  <si>
    <t>Robby Anderson</t>
  </si>
  <si>
    <t>Zay Jones</t>
  </si>
  <si>
    <t>Jamison Crowder</t>
  </si>
  <si>
    <t>Darren Waller</t>
  </si>
  <si>
    <t>Chris Herndon</t>
  </si>
  <si>
    <t>Chris Carson</t>
  </si>
  <si>
    <t>Jordan Howard</t>
  </si>
  <si>
    <t>Russell Wilson</t>
  </si>
  <si>
    <t>Carson Wentz</t>
  </si>
  <si>
    <t>Tyler Lockett</t>
  </si>
  <si>
    <t>Alshon Jeffery</t>
  </si>
  <si>
    <t>D.K. Metcalf</t>
  </si>
  <si>
    <t>DeSean Jackson</t>
  </si>
  <si>
    <t>Will Dissly</t>
  </si>
  <si>
    <t>Zach Ertz</t>
  </si>
  <si>
    <t>Ezekiel Elliott</t>
  </si>
  <si>
    <t>Dak Prescott</t>
  </si>
  <si>
    <t>Amari Cooper</t>
  </si>
  <si>
    <t>Michael Gallup</t>
  </si>
  <si>
    <t>Jason Witten</t>
  </si>
  <si>
    <t>Mark Ingram</t>
  </si>
  <si>
    <t>Lamar Jackson</t>
  </si>
  <si>
    <t>Marquise Brown</t>
  </si>
  <si>
    <t>Willie Snead IV</t>
  </si>
  <si>
    <t>Nick Boyle</t>
  </si>
  <si>
    <t>Tyler Eifert</t>
  </si>
  <si>
    <t>Kerryon Johnson</t>
  </si>
  <si>
    <t>Matthew Stafford</t>
  </si>
  <si>
    <t>Kenny Golladay</t>
  </si>
  <si>
    <t>Danny Amendola</t>
  </si>
  <si>
    <t>T.J. Hockenson</t>
  </si>
  <si>
    <t>Aaron Jones</t>
  </si>
  <si>
    <t>Aaron Rodgers</t>
  </si>
  <si>
    <t>Davante Adams</t>
  </si>
  <si>
    <t>Geronimo Allison</t>
  </si>
  <si>
    <t>Anthony Miller</t>
  </si>
  <si>
    <t>Jimmy Graham</t>
  </si>
  <si>
    <t>Damien Williams</t>
  </si>
  <si>
    <t>Patrick Mahomes</t>
  </si>
  <si>
    <t>Tyreek Hill</t>
  </si>
  <si>
    <t>Sammy Watkins</t>
  </si>
  <si>
    <t>Travis Kelce</t>
  </si>
  <si>
    <t>Kalen Ballage</t>
  </si>
  <si>
    <t>Ryan Fitzpatrick</t>
  </si>
  <si>
    <t>DeVante Parker</t>
  </si>
  <si>
    <t>Albert Wilson</t>
  </si>
  <si>
    <t>Mike Gesicki</t>
  </si>
  <si>
    <t>Adrian Peterson</t>
  </si>
  <si>
    <t>Dwayne Haskins</t>
  </si>
  <si>
    <t>Terry McLaurin</t>
  </si>
  <si>
    <t>Paul Richardson Jr.</t>
  </si>
  <si>
    <t>Jordan Reed</t>
  </si>
  <si>
    <t>Melvin Gordon</t>
  </si>
  <si>
    <t>Philip Rivers</t>
  </si>
  <si>
    <t>Keenan Allen</t>
  </si>
  <si>
    <t>Mike Williams</t>
  </si>
  <si>
    <t>Hunter Henry</t>
  </si>
  <si>
    <t>Alvin Kamara</t>
  </si>
  <si>
    <t>Drew Brees</t>
  </si>
  <si>
    <t>Michael Thomas</t>
  </si>
  <si>
    <t>Ted Ginn</t>
  </si>
  <si>
    <t>Jared Cook</t>
  </si>
  <si>
    <t>20-11</t>
  </si>
  <si>
    <t>14-7</t>
  </si>
  <si>
    <t>Away Team</t>
  </si>
  <si>
    <t>Home Team</t>
  </si>
  <si>
    <t>Cover?</t>
  </si>
  <si>
    <t>Games</t>
  </si>
  <si>
    <t>Pct.</t>
  </si>
  <si>
    <t>Points in Win</t>
  </si>
  <si>
    <t>Points in Loss</t>
  </si>
  <si>
    <t>PPG</t>
  </si>
  <si>
    <t>Points Against in Win</t>
  </si>
  <si>
    <t>Points Against in Loss</t>
  </si>
  <si>
    <t>PAPG</t>
  </si>
  <si>
    <t>PD</t>
  </si>
  <si>
    <t xml:space="preserve">Points Scored </t>
  </si>
  <si>
    <t>Points Allowed</t>
  </si>
  <si>
    <t>SOS</t>
  </si>
  <si>
    <t>Total PPG</t>
  </si>
  <si>
    <t>HIT RATES (Please do NOT edit)</t>
  </si>
  <si>
    <t>Winning %</t>
  </si>
  <si>
    <t>Sample Size</t>
  </si>
  <si>
    <t>QB &amp; OT</t>
  </si>
  <si>
    <t>QB &amp; OLB</t>
  </si>
  <si>
    <t>QB &amp; SS</t>
  </si>
  <si>
    <t>OLB &amp; SS</t>
  </si>
  <si>
    <t>Vert. PR</t>
  </si>
  <si>
    <t>West Coast PR</t>
  </si>
  <si>
    <t xml:space="preserve"> </t>
  </si>
  <si>
    <t>s</t>
  </si>
  <si>
    <t>61-42</t>
  </si>
  <si>
    <t>89-39</t>
  </si>
  <si>
    <t>34-35</t>
  </si>
  <si>
    <t>Andy (36-17)</t>
  </si>
  <si>
    <t>Sharpe (62-19)</t>
  </si>
  <si>
    <t>Paps (39-13)</t>
  </si>
  <si>
    <t>Jack (86-31)</t>
  </si>
  <si>
    <t>Pete (4-3)</t>
  </si>
  <si>
    <t>-</t>
  </si>
  <si>
    <t>Lions*</t>
  </si>
  <si>
    <t>Broncos*</t>
  </si>
  <si>
    <t>Dolphins*</t>
  </si>
  <si>
    <t xml:space="preserve">Vikings </t>
  </si>
  <si>
    <t>Texans (over X)</t>
  </si>
  <si>
    <t>Seahawks*</t>
  </si>
  <si>
    <t>Seahawks (Over)</t>
  </si>
  <si>
    <t>Seahawks (over)</t>
  </si>
  <si>
    <t>Lions (over)</t>
  </si>
  <si>
    <t>Bucs</t>
  </si>
  <si>
    <t>under</t>
  </si>
  <si>
    <t>Chiefs (over)</t>
  </si>
  <si>
    <t>Skins under</t>
  </si>
  <si>
    <t>*********</t>
  </si>
  <si>
    <t>Chargers (under)</t>
  </si>
  <si>
    <t>Fool's line</t>
  </si>
  <si>
    <t>**8 min**</t>
  </si>
  <si>
    <t>Bills under</t>
  </si>
  <si>
    <t>Panthers under</t>
  </si>
  <si>
    <t>Chargers under</t>
  </si>
  <si>
    <t>Cowboys under</t>
  </si>
  <si>
    <t>Cowboys over</t>
  </si>
  <si>
    <t>None</t>
  </si>
  <si>
    <t>Steelers (2u)</t>
  </si>
  <si>
    <t>Bookie time</t>
  </si>
  <si>
    <t>Browns over</t>
  </si>
  <si>
    <t>Lions over</t>
  </si>
  <si>
    <t>Ravens over</t>
  </si>
  <si>
    <t>Seahawks Over</t>
  </si>
  <si>
    <t>Bills??????</t>
  </si>
  <si>
    <t>Texans over</t>
  </si>
  <si>
    <t>Falcons over</t>
  </si>
  <si>
    <t>Saints under</t>
  </si>
  <si>
    <t>Bengals over</t>
  </si>
  <si>
    <t>Chiefs over</t>
  </si>
  <si>
    <t>Jaguars (2u)</t>
  </si>
  <si>
    <t>Vikings under</t>
  </si>
  <si>
    <t>Panthers (2u)</t>
  </si>
  <si>
    <t>Titans (2u)</t>
  </si>
  <si>
    <t>49ers (300)</t>
  </si>
  <si>
    <t>Seahawks (300)</t>
  </si>
  <si>
    <t>Jack</t>
  </si>
  <si>
    <t>Nicole</t>
  </si>
  <si>
    <t>Bo</t>
  </si>
  <si>
    <t>Shafer</t>
  </si>
  <si>
    <t>Max</t>
  </si>
  <si>
    <t>TJ</t>
  </si>
  <si>
    <t>Profit/Loss</t>
  </si>
  <si>
    <t>Double Amt</t>
  </si>
  <si>
    <t>Total Per Group Bet P/L</t>
  </si>
  <si>
    <t>Jack's Commission</t>
  </si>
  <si>
    <t>Current Unit:</t>
  </si>
  <si>
    <t>Paid</t>
  </si>
  <si>
    <t>Lonzo:</t>
  </si>
  <si>
    <t>TOTAL (since 5/20)</t>
  </si>
  <si>
    <t>Units: $10</t>
  </si>
  <si>
    <t>$65 add'l units</t>
  </si>
  <si>
    <t>Week One</t>
  </si>
  <si>
    <t>$175 total</t>
  </si>
  <si>
    <t>Nicole:</t>
  </si>
  <si>
    <t>Week Two</t>
  </si>
  <si>
    <t>Week Three</t>
  </si>
  <si>
    <t>Bo:</t>
  </si>
  <si>
    <t>Week Four</t>
  </si>
  <si>
    <t>Shafer:</t>
  </si>
  <si>
    <t>Week Five</t>
  </si>
  <si>
    <t>Max:</t>
  </si>
  <si>
    <t>TJ:</t>
  </si>
  <si>
    <t>Week Six</t>
  </si>
  <si>
    <t>Week Seven</t>
  </si>
  <si>
    <t>TOTAL P/L</t>
  </si>
  <si>
    <t>Week Eight</t>
  </si>
  <si>
    <t>Week Nine</t>
  </si>
  <si>
    <t>Doubled People New Profits</t>
  </si>
  <si>
    <t>Bet Total</t>
  </si>
  <si>
    <t>good</t>
  </si>
  <si>
    <t>3 days</t>
  </si>
  <si>
    <t>2 days</t>
  </si>
  <si>
    <t>Navs</t>
  </si>
  <si>
    <t>Cam</t>
  </si>
  <si>
    <t>Jon</t>
  </si>
  <si>
    <t>Total:</t>
  </si>
  <si>
    <t>Before 6/25</t>
  </si>
  <si>
    <t>75 OVR</t>
  </si>
  <si>
    <t>82 OVR</t>
  </si>
  <si>
    <t>87 OVR</t>
  </si>
  <si>
    <t>81 OVR</t>
  </si>
  <si>
    <t>78 OVR</t>
  </si>
  <si>
    <t>80 OVR</t>
  </si>
  <si>
    <t>74 OVR</t>
  </si>
  <si>
    <t>76 OVR</t>
  </si>
  <si>
    <t>85 OVR</t>
  </si>
  <si>
    <t>77 OVR</t>
  </si>
  <si>
    <t>84 OVR</t>
  </si>
  <si>
    <t>83 OVR</t>
  </si>
  <si>
    <t>79 OVR</t>
  </si>
  <si>
    <t>68 OVR</t>
  </si>
  <si>
    <t>86 OVR</t>
  </si>
  <si>
    <t>90 OVR</t>
  </si>
  <si>
    <t>72 OVR</t>
  </si>
  <si>
    <t>88 OVR</t>
  </si>
  <si>
    <t>2019 Arizona Cardinals</t>
  </si>
  <si>
    <t>2019 Atlanta Falcons</t>
  </si>
  <si>
    <t>2019 Baltimore Ravens</t>
  </si>
  <si>
    <t>2019 Buffalo Bills</t>
  </si>
  <si>
    <t>2019 Carolina Panthers</t>
  </si>
  <si>
    <t>2019 Chicago Bears</t>
  </si>
  <si>
    <t>2019 Cincinnati Bengals</t>
  </si>
  <si>
    <t>2019 Cleveland Browns</t>
  </si>
  <si>
    <t>2019 Dallas Cowboys</t>
  </si>
  <si>
    <t>2019 Denver Broncos</t>
  </si>
  <si>
    <t>2019 Detroit Lions</t>
  </si>
  <si>
    <t>2019 Green Bay Packers</t>
  </si>
  <si>
    <t>2019 Houston Texans</t>
  </si>
  <si>
    <t>2019 Indianapolis Colts</t>
  </si>
  <si>
    <t>2019 Jacksonville Jaguars</t>
  </si>
  <si>
    <t>2019 Kansas City Chiefs</t>
  </si>
  <si>
    <t>2019 Los Angeles Chargers</t>
  </si>
  <si>
    <t>2019 Los Angeles Rams</t>
  </si>
  <si>
    <t>2019 Miami Dolphins</t>
  </si>
  <si>
    <t>2019 Minnesota Vikings</t>
  </si>
  <si>
    <t>2019 New England Patriots</t>
  </si>
  <si>
    <t>2019 New Orleans Saints</t>
  </si>
  <si>
    <t>2019 New York Giants</t>
  </si>
  <si>
    <t>2019 New York Jets</t>
  </si>
  <si>
    <t>2019 Oakland Raiders</t>
  </si>
  <si>
    <t>2019 Philadelphia Eagles</t>
  </si>
  <si>
    <t>2019 Pittsburgh Steelers</t>
  </si>
  <si>
    <t>2019 San Francisco 49ers</t>
  </si>
  <si>
    <t>2019 Seattle Seahawks</t>
  </si>
  <si>
    <t>2019 Tampa Bay Buccaneers</t>
  </si>
  <si>
    <t>2019 Tennessee Titans</t>
  </si>
  <si>
    <t>2019 Washington Redskins</t>
  </si>
  <si>
    <t>5-10-1</t>
  </si>
  <si>
    <t>14-2, AFC #1</t>
  </si>
  <si>
    <t>10-6, AFC #5</t>
  </si>
  <si>
    <t>3-12-1</t>
  </si>
  <si>
    <t>13-3, NFC #2</t>
  </si>
  <si>
    <t>10-6, AFC #4</t>
  </si>
  <si>
    <t>12-4, AFC #2, Champions</t>
  </si>
  <si>
    <t>10-6, NFC #6</t>
  </si>
  <si>
    <t>12-4, AFC #3</t>
  </si>
  <si>
    <t>13-3, NFC #3</t>
  </si>
  <si>
    <t>9-7, NFC #4</t>
  </si>
  <si>
    <t>13-3, NFC #1, NFC Champs</t>
  </si>
  <si>
    <t>11-5, NFC #5</t>
  </si>
  <si>
    <t>9-7, AFC #6</t>
  </si>
  <si>
    <t>Kyler Murray</t>
  </si>
  <si>
    <t>Cam Newton</t>
  </si>
  <si>
    <t>Baker Mayfield</t>
  </si>
  <si>
    <t>Joe Flacco</t>
  </si>
  <si>
    <t>Nick Foles</t>
  </si>
  <si>
    <t>Jared Goff</t>
  </si>
  <si>
    <t>Kirk Cousins</t>
  </si>
  <si>
    <t>Ryan Tannehill</t>
  </si>
  <si>
    <t>Dwayne Haskins Jr.</t>
  </si>
  <si>
    <t>Brett Hundley</t>
  </si>
  <si>
    <t>Matt Schaub</t>
  </si>
  <si>
    <t>Robert Griffin III</t>
  </si>
  <si>
    <t>Matt Barkley</t>
  </si>
  <si>
    <t>Kyle Allen</t>
  </si>
  <si>
    <t>Chase Daniel</t>
  </si>
  <si>
    <t>Ryan Finley</t>
  </si>
  <si>
    <t>Drew Stanton</t>
  </si>
  <si>
    <t>Cooper Rush</t>
  </si>
  <si>
    <t>Jeff Driskel</t>
  </si>
  <si>
    <t>Tim Boyle</t>
  </si>
  <si>
    <t>A.J. McCarron</t>
  </si>
  <si>
    <t>Brian Hoyer</t>
  </si>
  <si>
    <t>Gardner Minshew II</t>
  </si>
  <si>
    <t>Matt Moore</t>
  </si>
  <si>
    <t>Tyrod Taylor</t>
  </si>
  <si>
    <t>Blake Bortles</t>
  </si>
  <si>
    <t>Josh Rosen</t>
  </si>
  <si>
    <t>Sean Mannion</t>
  </si>
  <si>
    <t>Cody Kessler</t>
  </si>
  <si>
    <t>Teddy Bridgewater</t>
  </si>
  <si>
    <t>Eli Manning</t>
  </si>
  <si>
    <t>Trevor Siemian</t>
  </si>
  <si>
    <t>DeShone Kizer</t>
  </si>
  <si>
    <t>Josh McCown</t>
  </si>
  <si>
    <t>Mason Rudolph</t>
  </si>
  <si>
    <t>Nick Mullens</t>
  </si>
  <si>
    <t>Geno Smith</t>
  </si>
  <si>
    <t>Blaine Gabbert</t>
  </si>
  <si>
    <t>Marcus Mariota</t>
  </si>
  <si>
    <t>Alex Smith</t>
  </si>
  <si>
    <t>Kenyan Drake</t>
  </si>
  <si>
    <t>Kurt Benkert</t>
  </si>
  <si>
    <t>Trace McSorley</t>
  </si>
  <si>
    <t>Frank Gore</t>
  </si>
  <si>
    <t>Will Grier</t>
  </si>
  <si>
    <t>Tarik Cohen</t>
  </si>
  <si>
    <t>Jake Dolegala</t>
  </si>
  <si>
    <t>Garrett Gilbert</t>
  </si>
  <si>
    <t>Brandon Allen</t>
  </si>
  <si>
    <t>Kyle Slotter</t>
  </si>
  <si>
    <t>Joe Webb III</t>
  </si>
  <si>
    <t>Chad Kelly</t>
  </si>
  <si>
    <t>Joshua Dobbs</t>
  </si>
  <si>
    <t>Chad Henne</t>
  </si>
  <si>
    <t>Easton Stick</t>
  </si>
  <si>
    <t>Todd Gurley II</t>
  </si>
  <si>
    <t>Dalvin Cook</t>
  </si>
  <si>
    <t>Jarrett Stidham</t>
  </si>
  <si>
    <t>Taysom Hill</t>
  </si>
  <si>
    <t>Alex Tanney</t>
  </si>
  <si>
    <t>David Fales</t>
  </si>
  <si>
    <t>Mike Glennon</t>
  </si>
  <si>
    <t>Nate Sudfeld</t>
  </si>
  <si>
    <t>Devlin Hodges</t>
  </si>
  <si>
    <t>C.J. Beathard</t>
  </si>
  <si>
    <t>Ryan Griffin</t>
  </si>
  <si>
    <t>Derrick Henry</t>
  </si>
  <si>
    <t>Case Keenum</t>
  </si>
  <si>
    <t>David Johnson</t>
  </si>
  <si>
    <t>Mark Ingram II</t>
  </si>
  <si>
    <t>Christian McCaffrey</t>
  </si>
  <si>
    <t>Nick Chubb</t>
  </si>
  <si>
    <t>Tony Pollard</t>
  </si>
  <si>
    <t>David Blough</t>
  </si>
  <si>
    <t>Jamaal Williams</t>
  </si>
  <si>
    <t>Leonard Fournette</t>
  </si>
  <si>
    <t>Melvin Gordon III</t>
  </si>
  <si>
    <t>Malcolm Brown</t>
  </si>
  <si>
    <t>Samaje Perine</t>
  </si>
  <si>
    <t>Alexander Mattison</t>
  </si>
  <si>
    <t>James White</t>
  </si>
  <si>
    <t>Nathan Peterman</t>
  </si>
  <si>
    <t>Paxton Lynch</t>
  </si>
  <si>
    <t>Tevin Coleman</t>
  </si>
  <si>
    <t>Marshawn Lynch</t>
  </si>
  <si>
    <t>Ronald Jones II</t>
  </si>
  <si>
    <t>Dion Lewis</t>
  </si>
  <si>
    <t>Colt McCoy</t>
  </si>
  <si>
    <t>Chase Edmonds</t>
  </si>
  <si>
    <t>Ito Smith</t>
  </si>
  <si>
    <t>Gus Edwards</t>
  </si>
  <si>
    <t>T.J. Yeldon</t>
  </si>
  <si>
    <t>Mike Davis</t>
  </si>
  <si>
    <t>Ryan Nall</t>
  </si>
  <si>
    <t>Giovani Bernard</t>
  </si>
  <si>
    <t>Kareem Hunt</t>
  </si>
  <si>
    <t>FB</t>
  </si>
  <si>
    <t>Jamize Olawale</t>
  </si>
  <si>
    <t>Royce Freeman</t>
  </si>
  <si>
    <t>Tyler Ervin</t>
  </si>
  <si>
    <t>Duke Johnson Jr.</t>
  </si>
  <si>
    <t>Nyheim Hines</t>
  </si>
  <si>
    <t>Ryquell Armstead</t>
  </si>
  <si>
    <t>LeSean McCoy</t>
  </si>
  <si>
    <t>Austin Ekeler</t>
  </si>
  <si>
    <t>Darrell Henderson Jr.</t>
  </si>
  <si>
    <t>Myles Gaskin</t>
  </si>
  <si>
    <t>Ameer Abdullah</t>
  </si>
  <si>
    <t>Latavius Murray</t>
  </si>
  <si>
    <t>Wayne Gallman Jr.</t>
  </si>
  <si>
    <t>Bilal Powell</t>
  </si>
  <si>
    <t>Miles Sanders</t>
  </si>
  <si>
    <t>Raheem Mostert</t>
  </si>
  <si>
    <t>Rashaad Penny</t>
  </si>
  <si>
    <t>Peyton Barber</t>
  </si>
  <si>
    <t>David Fluellen</t>
  </si>
  <si>
    <t>Josh Woodrum</t>
  </si>
  <si>
    <t>D.J. Foster</t>
  </si>
  <si>
    <t>Kenjon Barner</t>
  </si>
  <si>
    <t>Justice Hill</t>
  </si>
  <si>
    <t>Senorise Perry</t>
  </si>
  <si>
    <t>Jordan Scarlett</t>
  </si>
  <si>
    <t>Allen Robinson II</t>
  </si>
  <si>
    <t>Rodney Anderson</t>
  </si>
  <si>
    <t>Dontrell Hilliard</t>
  </si>
  <si>
    <t>Theo Riddick</t>
  </si>
  <si>
    <t>J.D. McKissic</t>
  </si>
  <si>
    <t>Dexter Williams</t>
  </si>
  <si>
    <t>Carlos Hyde</t>
  </si>
  <si>
    <t>Jordan Wilkins</t>
  </si>
  <si>
    <t>Devine Ozigbo</t>
  </si>
  <si>
    <t>Spencer Ware</t>
  </si>
  <si>
    <t>Justin Jackson</t>
  </si>
  <si>
    <t>John Kelly</t>
  </si>
  <si>
    <t>Patrick Laird</t>
  </si>
  <si>
    <t>Mike Boone</t>
  </si>
  <si>
    <t>Rex Burkhead</t>
  </si>
  <si>
    <t>Dwayne Washington</t>
  </si>
  <si>
    <t>Javorius Allen</t>
  </si>
  <si>
    <t>Ty Montgomery II</t>
  </si>
  <si>
    <t>Jalen Richard</t>
  </si>
  <si>
    <t>Darren Sproles</t>
  </si>
  <si>
    <t>Benny Snell Jr.</t>
  </si>
  <si>
    <t>Matt Breida</t>
  </si>
  <si>
    <t>C.J. Prosise</t>
  </si>
  <si>
    <t>T.J. Logan</t>
  </si>
  <si>
    <t>Khari Blasingame</t>
  </si>
  <si>
    <t>Derrius Guice</t>
  </si>
  <si>
    <t>Larry Fitzgerald</t>
  </si>
  <si>
    <t>Brian Hill</t>
  </si>
  <si>
    <t>Patrick Ricard</t>
  </si>
  <si>
    <t>Patrick DiMarco</t>
  </si>
  <si>
    <t>Reggie Bonnafon</t>
  </si>
  <si>
    <t>Trayveon Williams</t>
  </si>
  <si>
    <t>D'Ernest Johnson</t>
  </si>
  <si>
    <t>Devontae Booker</t>
  </si>
  <si>
    <t>Bo Scarbrough</t>
  </si>
  <si>
    <t>Danny Vitale</t>
  </si>
  <si>
    <t>Taiwan Jones</t>
  </si>
  <si>
    <t>Jonathan Williams</t>
  </si>
  <si>
    <t>Devante Mays</t>
  </si>
  <si>
    <t>Darrel Williams</t>
  </si>
  <si>
    <t>Troymaine Pope</t>
  </si>
  <si>
    <t>Cooper Kupp</t>
  </si>
  <si>
    <t>De'Lance Turner</t>
  </si>
  <si>
    <t>C.J. Ham</t>
  </si>
  <si>
    <t>Brandon Bolden</t>
  </si>
  <si>
    <t>Zach Line</t>
  </si>
  <si>
    <t>Elijhaa Penny</t>
  </si>
  <si>
    <t>Kenneth Dixon</t>
  </si>
  <si>
    <t>Isaiah Crowell</t>
  </si>
  <si>
    <t>Corey Clement</t>
  </si>
  <si>
    <t>Jaylen Samuels</t>
  </si>
  <si>
    <t>Jerick McKinnon</t>
  </si>
  <si>
    <t>Travis Homer</t>
  </si>
  <si>
    <t>Dare Ogunbowale</t>
  </si>
  <si>
    <t>A.J. Brown</t>
  </si>
  <si>
    <t>Christian Kirk</t>
  </si>
  <si>
    <t>Qadree Ollison</t>
  </si>
  <si>
    <t>Alex Armah Jr.</t>
  </si>
  <si>
    <t>Cethan Carter</t>
  </si>
  <si>
    <t>Odell Beckham Jr.</t>
  </si>
  <si>
    <t>Randall Cobb</t>
  </si>
  <si>
    <t>Andy Janovich</t>
  </si>
  <si>
    <t>Ty Johnson</t>
  </si>
  <si>
    <t>Buddy Howell</t>
  </si>
  <si>
    <t>D.J. Clark Jr.</t>
  </si>
  <si>
    <t>Darwin Thompson</t>
  </si>
  <si>
    <t>Derek Watt</t>
  </si>
  <si>
    <t>Robert Woods</t>
  </si>
  <si>
    <t>Chandler Cox</t>
  </si>
  <si>
    <t>Stefon Diggs</t>
  </si>
  <si>
    <t>Damien Harris</t>
  </si>
  <si>
    <t>Ricky Ortiz</t>
  </si>
  <si>
    <t>Josh Adams</t>
  </si>
  <si>
    <t>DeAndre Washington</t>
  </si>
  <si>
    <t>Boston Scott</t>
  </si>
  <si>
    <t>Trey Edmunds</t>
  </si>
  <si>
    <t>Jeff Wilson Jr.</t>
  </si>
  <si>
    <t>Robert Turbin</t>
  </si>
  <si>
    <t>Corey Davis</t>
  </si>
  <si>
    <t>Chris Thompson</t>
  </si>
  <si>
    <t>Damiere Byrd</t>
  </si>
  <si>
    <t>Keith Smith</t>
  </si>
  <si>
    <t>D.J. Moore</t>
  </si>
  <si>
    <t>Cordarrelle Patterson</t>
  </si>
  <si>
    <t>A.J. Green</t>
  </si>
  <si>
    <t>Jarvis Landry</t>
  </si>
  <si>
    <t>Tavon Austin</t>
  </si>
  <si>
    <t>Wes Hills</t>
  </si>
  <si>
    <t>Cullen Gillaspia</t>
  </si>
  <si>
    <t>Dede Westbrook</t>
  </si>
  <si>
    <t>Anthony Sherman</t>
  </si>
  <si>
    <t>Brandin Cooks</t>
  </si>
  <si>
    <t>Adam Thielen</t>
  </si>
  <si>
    <t>James Develin</t>
  </si>
  <si>
    <t>Sterling Shepard</t>
  </si>
  <si>
    <t>Trenton Cannon</t>
  </si>
  <si>
    <t>Rod Smith</t>
  </si>
  <si>
    <t>Elijah Holyfield</t>
  </si>
  <si>
    <t>Kerrith Whyte Jr.</t>
  </si>
  <si>
    <t>Kyle Juszczyk</t>
  </si>
  <si>
    <t>Nick Bellore</t>
  </si>
  <si>
    <t>Adam Humphries</t>
  </si>
  <si>
    <t>Bryce Love</t>
  </si>
  <si>
    <t>Hakeem Butler</t>
  </si>
  <si>
    <t>Seth Roberts</t>
  </si>
  <si>
    <t>Robert Foster</t>
  </si>
  <si>
    <t>Curtis Samuel</t>
  </si>
  <si>
    <t>Riley Ridley</t>
  </si>
  <si>
    <t>Rashard Higgins</t>
  </si>
  <si>
    <t>Noah Brown</t>
  </si>
  <si>
    <t>DaeSean Hamilton</t>
  </si>
  <si>
    <t>Nick Bawden</t>
  </si>
  <si>
    <t>Marquez Valdes-Scantling</t>
  </si>
  <si>
    <t>Zach Pascal</t>
  </si>
  <si>
    <t>Marqise Lee</t>
  </si>
  <si>
    <t>Josh Reynolds</t>
  </si>
  <si>
    <t>Laquon Treadwell</t>
  </si>
  <si>
    <t>Jakob Johnson</t>
  </si>
  <si>
    <t>Ted Ginn Jr.</t>
  </si>
  <si>
    <t>Jalin Moore</t>
  </si>
  <si>
    <t>Alec Ingold</t>
  </si>
  <si>
    <t>Roosevelt Nix</t>
  </si>
  <si>
    <t>Breshad Perriman</t>
  </si>
  <si>
    <t>Tajae Sharpe</t>
  </si>
  <si>
    <t>Wendell Smallwood</t>
  </si>
  <si>
    <t>Andy Isabella</t>
  </si>
  <si>
    <t>Miles Boykin</t>
  </si>
  <si>
    <t>Isaiah McKenzie</t>
  </si>
  <si>
    <t>Chris Hogan</t>
  </si>
  <si>
    <t>Javon Wims</t>
  </si>
  <si>
    <t>John Ross III</t>
  </si>
  <si>
    <t>Taywan Taylor</t>
  </si>
  <si>
    <t>Devin Smith</t>
  </si>
  <si>
    <t>Ryan Grant</t>
  </si>
  <si>
    <t>Will Fuller V</t>
  </si>
  <si>
    <t>Chester Rogers</t>
  </si>
  <si>
    <t>Chris Conley</t>
  </si>
  <si>
    <t>Travis Benjamin</t>
  </si>
  <si>
    <t>Mike Thomas</t>
  </si>
  <si>
    <t>Jakeem Grant</t>
  </si>
  <si>
    <t>Olabisi Johnson</t>
  </si>
  <si>
    <t>Tre'Quan Smith</t>
  </si>
  <si>
    <t>Cody Latimer</t>
  </si>
  <si>
    <t>Scott Miller</t>
  </si>
  <si>
    <t>Kalif Raymond</t>
  </si>
  <si>
    <t>Josh Ferguson</t>
  </si>
  <si>
    <t>KeeSean Johnson</t>
  </si>
  <si>
    <t>Justin Hardy</t>
  </si>
  <si>
    <t>Chris Moore</t>
  </si>
  <si>
    <t>Andre Roberts</t>
  </si>
  <si>
    <t>Jarius Wright</t>
  </si>
  <si>
    <t>Auden Tate</t>
  </si>
  <si>
    <t>Damion Ratley</t>
  </si>
  <si>
    <t>Cedrick Wilson</t>
  </si>
  <si>
    <t>Fred Brown</t>
  </si>
  <si>
    <t>Marvin Jones Jr.</t>
  </si>
  <si>
    <t>Jake Kumerow</t>
  </si>
  <si>
    <t>Kenny Stills</t>
  </si>
  <si>
    <t>Dontrelle Inman</t>
  </si>
  <si>
    <t>Keelan Cole</t>
  </si>
  <si>
    <t>Demarcus Robinson</t>
  </si>
  <si>
    <t>Dylan Cantrell</t>
  </si>
  <si>
    <t>Nsimba Webster</t>
  </si>
  <si>
    <t>Allen Hurns</t>
  </si>
  <si>
    <t>Chad Beebe</t>
  </si>
  <si>
    <t>Mohamed Sanu Sr.</t>
  </si>
  <si>
    <t>Austin Carr</t>
  </si>
  <si>
    <t>Corey Coleman</t>
  </si>
  <si>
    <t>Nelson Agholor</t>
  </si>
  <si>
    <t>Marquise Goodwin</t>
  </si>
  <si>
    <t>Josh Gordon</t>
  </si>
  <si>
    <t>Justin Watson</t>
  </si>
  <si>
    <t>Cameron Batson</t>
  </si>
  <si>
    <t>Michael Burton</t>
  </si>
  <si>
    <t>Trent Sherfield</t>
  </si>
  <si>
    <t>Russell Gage Jr.</t>
  </si>
  <si>
    <t>Jaleel Scott</t>
  </si>
  <si>
    <t>Duke Williams</t>
  </si>
  <si>
    <t>DeAndrew White</t>
  </si>
  <si>
    <t>Adam Shaheen</t>
  </si>
  <si>
    <t>Alex Erickson</t>
  </si>
  <si>
    <t>KhaDarel Hodge</t>
  </si>
  <si>
    <t>Jon'Vea Johnson</t>
  </si>
  <si>
    <t>Juwann Winfree</t>
  </si>
  <si>
    <t>Allen Lazard</t>
  </si>
  <si>
    <t>Keke Coutee</t>
  </si>
  <si>
    <t>Parris Campbell</t>
  </si>
  <si>
    <t>C.J. Board</t>
  </si>
  <si>
    <t>Mecole Hardman</t>
  </si>
  <si>
    <t>Geremy Davis</t>
  </si>
  <si>
    <t>JoJo Natson</t>
  </si>
  <si>
    <t>Preston Williams</t>
  </si>
  <si>
    <t>Alexander Hollins</t>
  </si>
  <si>
    <t>Phillip Dorsett</t>
  </si>
  <si>
    <t>Keith Kirkwood</t>
  </si>
  <si>
    <t>Russell Shepard</t>
  </si>
  <si>
    <t>Demaryius Thomas</t>
  </si>
  <si>
    <t>Hunter Renfrow</t>
  </si>
  <si>
    <t>J.J. Arcega-Whiteside</t>
  </si>
  <si>
    <t>Diontae Johnson</t>
  </si>
  <si>
    <t>Dante Pettis</t>
  </si>
  <si>
    <t>David Moore</t>
  </si>
  <si>
    <t>Jaydon Mickens</t>
  </si>
  <si>
    <t>Cody Hollister</t>
  </si>
  <si>
    <t>Pharoh Cooper</t>
  </si>
  <si>
    <t>Olamide Zaccheaus</t>
  </si>
  <si>
    <t>De'Anthony Thomas</t>
  </si>
  <si>
    <t>Lee Smith</t>
  </si>
  <si>
    <t>Brandon Zylstra</t>
  </si>
  <si>
    <t>Eric Saubert</t>
  </si>
  <si>
    <t>Stanley Morgan Jr.</t>
  </si>
  <si>
    <t>David Njoku</t>
  </si>
  <si>
    <t>Lance Lenoir</t>
  </si>
  <si>
    <t>Diontee Spencer</t>
  </si>
  <si>
    <t>Jermaine Kearse</t>
  </si>
  <si>
    <t>Equanimeous St. Brown</t>
  </si>
  <si>
    <t>DeAndre Carter</t>
  </si>
  <si>
    <t>Marcus Johnson</t>
  </si>
  <si>
    <t>Michael Walker</t>
  </si>
  <si>
    <t>Byron Pringle</t>
  </si>
  <si>
    <t>Andre Patton</t>
  </si>
  <si>
    <t>Tyler Higbee</t>
  </si>
  <si>
    <t>Isaiah Ford</t>
  </si>
  <si>
    <t>Kyle Rudolph</t>
  </si>
  <si>
    <t>N'Keal Harry</t>
  </si>
  <si>
    <t>Deonte Harris</t>
  </si>
  <si>
    <t>Cody Core</t>
  </si>
  <si>
    <t>Quincy Enunwa</t>
  </si>
  <si>
    <t>Marcell Ateman</t>
  </si>
  <si>
    <t>Greg Ward</t>
  </si>
  <si>
    <t>Ryan Switzer</t>
  </si>
  <si>
    <t>Kendrick Bourne</t>
  </si>
  <si>
    <t>Jaron Brown</t>
  </si>
  <si>
    <t>Darius Jennings</t>
  </si>
  <si>
    <t>Paul Richardson</t>
  </si>
  <si>
    <t>Charles Clay</t>
  </si>
  <si>
    <t>Christian Blake</t>
  </si>
  <si>
    <t>Mark Andrews</t>
  </si>
  <si>
    <t>Tyler Kroft</t>
  </si>
  <si>
    <t>Greg Olsen</t>
  </si>
  <si>
    <t>Ben Braunecker</t>
  </si>
  <si>
    <t>Damion Wells</t>
  </si>
  <si>
    <t>Ricky Seals-Jones</t>
  </si>
  <si>
    <t>Ventell Bryant</t>
  </si>
  <si>
    <t>Marvin Hall Jr.</t>
  </si>
  <si>
    <t>Steven Mitchell Jr.</t>
  </si>
  <si>
    <t>Chad Williams</t>
  </si>
  <si>
    <t>James O'Shaughnessy</t>
  </si>
  <si>
    <t>Marcus Kemp</t>
  </si>
  <si>
    <t>Jalen Guyton</t>
  </si>
  <si>
    <t>Gerald Everett</t>
  </si>
  <si>
    <t>Ricardo Louis</t>
  </si>
  <si>
    <t>Irv Smith Jr.</t>
  </si>
  <si>
    <t>Jakobi Meyers</t>
  </si>
  <si>
    <t>Lil'Jordan Humphrey</t>
  </si>
  <si>
    <t>Da'Mari Scott</t>
  </si>
  <si>
    <t>Josh Bellamy</t>
  </si>
  <si>
    <t>Keelan Doss</t>
  </si>
  <si>
    <t>Shelton Gibson</t>
  </si>
  <si>
    <t>Deon Cain</t>
  </si>
  <si>
    <t>Trent Taylor</t>
  </si>
  <si>
    <t>Malik Turner</t>
  </si>
  <si>
    <t>Cameron Brate</t>
  </si>
  <si>
    <t>Rashard Davis</t>
  </si>
  <si>
    <t>Kelvin Harmon</t>
  </si>
  <si>
    <t>Maxx Williams</t>
  </si>
  <si>
    <t>Brandon Powell</t>
  </si>
  <si>
    <t>Jason Croom</t>
  </si>
  <si>
    <t>Chris Manhertz</t>
  </si>
  <si>
    <t>J.P. Holtz</t>
  </si>
  <si>
    <t>Demetrius Harris</t>
  </si>
  <si>
    <t>Jeff Heuerman</t>
  </si>
  <si>
    <t>Travis Fulgham</t>
  </si>
  <si>
    <t>Marcedes Lewis</t>
  </si>
  <si>
    <t>Isaac Whitney</t>
  </si>
  <si>
    <t>Reece Fountain</t>
  </si>
  <si>
    <t>Seth DeValve</t>
  </si>
  <si>
    <t>Jason Moore</t>
  </si>
  <si>
    <t>Johnny Mundt</t>
  </si>
  <si>
    <t>Trevor Davis</t>
  </si>
  <si>
    <t>David Morgan II</t>
  </si>
  <si>
    <t>Matthew Slater</t>
  </si>
  <si>
    <t>Krishawn Hogan</t>
  </si>
  <si>
    <t>Amba Etta-Tawo</t>
  </si>
  <si>
    <t>Braxton Berrios</t>
  </si>
  <si>
    <t>Dwayne Harris</t>
  </si>
  <si>
    <t>Deontay Burnett</t>
  </si>
  <si>
    <t>Johnny Holton</t>
  </si>
  <si>
    <t>Jordan Matthews</t>
  </si>
  <si>
    <t>John Ursua</t>
  </si>
  <si>
    <t>Antony Auclair</t>
  </si>
  <si>
    <t>Delanie Walker</t>
  </si>
  <si>
    <t>Trey Quinn</t>
  </si>
  <si>
    <t>Dan Arnold</t>
  </si>
  <si>
    <t>Hayden Hurst</t>
  </si>
  <si>
    <t>Ian Thomas</t>
  </si>
  <si>
    <t>Jesper Horsted</t>
  </si>
  <si>
    <t>Pharaoh Brown</t>
  </si>
  <si>
    <t>Blake Jarwin</t>
  </si>
  <si>
    <t>Jake Butt</t>
  </si>
  <si>
    <t>Chris Lacy</t>
  </si>
  <si>
    <t>Jace Sternberger</t>
  </si>
  <si>
    <t>Ashton Dulin</t>
  </si>
  <si>
    <t>Geoff Swaim</t>
  </si>
  <si>
    <t>Blake Bell</t>
  </si>
  <si>
    <t>Kendall Blanton</t>
  </si>
  <si>
    <t>Mack Hollins</t>
  </si>
  <si>
    <t>Tyler Conklin</t>
  </si>
  <si>
    <t>Gunner Olszewski</t>
  </si>
  <si>
    <t>Vyncint Smith</t>
  </si>
  <si>
    <t>Rico Gafford</t>
  </si>
  <si>
    <t>River Cracraft</t>
  </si>
  <si>
    <t>Amara Darboh</t>
  </si>
  <si>
    <t>Richie James Jr.</t>
  </si>
  <si>
    <t>Tanner Hudson</t>
  </si>
  <si>
    <t>Jonnu Smith</t>
  </si>
  <si>
    <t>Steven Sims</t>
  </si>
  <si>
    <t>Darrell Daniels</t>
  </si>
  <si>
    <t>Luke Stocker</t>
  </si>
  <si>
    <t>Morgan Cox</t>
  </si>
  <si>
    <t>Tommy Sweeney</t>
  </si>
  <si>
    <t>Marcus Baugh</t>
  </si>
  <si>
    <t>Bradley Sowell</t>
  </si>
  <si>
    <t>Drew Sample</t>
  </si>
  <si>
    <t>Stephen Carlson</t>
  </si>
  <si>
    <t>Dalton Schultz</t>
  </si>
  <si>
    <t>Troy Fumagalli</t>
  </si>
  <si>
    <t>Robert Tonyan</t>
  </si>
  <si>
    <t>Jordan Akins</t>
  </si>
  <si>
    <t>Steve Ishmael</t>
  </si>
  <si>
    <t>Josh Oliver</t>
  </si>
  <si>
    <t>David Wells</t>
  </si>
  <si>
    <t>Lance Kendricks</t>
  </si>
  <si>
    <t>Jake McQuaide</t>
  </si>
  <si>
    <t>Gary Jennings</t>
  </si>
  <si>
    <t>Austin Cutting</t>
  </si>
  <si>
    <t>Josh Hill</t>
  </si>
  <si>
    <t>Rhett Ellison</t>
  </si>
  <si>
    <t>Jeff Smith</t>
  </si>
  <si>
    <t>Robert Davis</t>
  </si>
  <si>
    <t>Jalen Hurd</t>
  </si>
  <si>
    <t>Jacob Hollister</t>
  </si>
  <si>
    <t>Zach Triner</t>
  </si>
  <si>
    <t>Anthony Firkser</t>
  </si>
  <si>
    <t>Cam Sims</t>
  </si>
  <si>
    <t>Aaron Brewer</t>
  </si>
  <si>
    <t>Jaeden Graham</t>
  </si>
  <si>
    <t>Ronnie Stanley</t>
  </si>
  <si>
    <t>Reid Ferguson</t>
  </si>
  <si>
    <t>J.J. Jansen</t>
  </si>
  <si>
    <t>Patrick Scales</t>
  </si>
  <si>
    <t>Mason Schreck</t>
  </si>
  <si>
    <t>Charley Hughlett</t>
  </si>
  <si>
    <t>L.P. Ladouceur</t>
  </si>
  <si>
    <t>Andrew Beck</t>
  </si>
  <si>
    <t>Jesse James</t>
  </si>
  <si>
    <t>Hunter Bradley</t>
  </si>
  <si>
    <t>Jordan Thomas</t>
  </si>
  <si>
    <t>Ben Koyack</t>
  </si>
  <si>
    <t>Deon Yelder</t>
  </si>
  <si>
    <t>Virgil Green</t>
  </si>
  <si>
    <t>Andrew Whitworth</t>
  </si>
  <si>
    <t>Riley Reiff</t>
  </si>
  <si>
    <t>Matt LaCosse</t>
  </si>
  <si>
    <t>Garrett Griffin</t>
  </si>
  <si>
    <t>Kaden Smith</t>
  </si>
  <si>
    <t>Foster Moreau</t>
  </si>
  <si>
    <t>Nick Vannett</t>
  </si>
  <si>
    <t>Ed Dickson</t>
  </si>
  <si>
    <t>Donovan Smith</t>
  </si>
  <si>
    <t>MyCole Pruitt</t>
  </si>
  <si>
    <t>Darvin Kidsy</t>
  </si>
  <si>
    <t>D.J. Humphries</t>
  </si>
  <si>
    <t>Josh Harris</t>
  </si>
  <si>
    <t>Bradley Bozeman</t>
  </si>
  <si>
    <t>Dion Dawkins</t>
  </si>
  <si>
    <t>Greg Little</t>
  </si>
  <si>
    <t>Charles Leno Jr.</t>
  </si>
  <si>
    <t>Clark Harris</t>
  </si>
  <si>
    <t>Justin McCray</t>
  </si>
  <si>
    <t>Tyron Smith</t>
  </si>
  <si>
    <t>Austin Fort</t>
  </si>
  <si>
    <t>Logan Thomas</t>
  </si>
  <si>
    <t>David Bakhtiari</t>
  </si>
  <si>
    <t>Kahale Warring</t>
  </si>
  <si>
    <t>Jack Doyle</t>
  </si>
  <si>
    <t>Nick O'Leary</t>
  </si>
  <si>
    <t>James Winchester</t>
  </si>
  <si>
    <t>Sean Culkin</t>
  </si>
  <si>
    <t>Joseph Noteboom</t>
  </si>
  <si>
    <t>Clive Walford</t>
  </si>
  <si>
    <t>Aviante Collins</t>
  </si>
  <si>
    <t>Ryan Izzo</t>
  </si>
  <si>
    <t>Jason Vander Laan</t>
  </si>
  <si>
    <t>Scott Simonson</t>
  </si>
  <si>
    <t>Derek Carrier</t>
  </si>
  <si>
    <t>Dallas Goedert</t>
  </si>
  <si>
    <t>Zach Gentry</t>
  </si>
  <si>
    <t>Garrett Celek</t>
  </si>
  <si>
    <t>Luke Willson</t>
  </si>
  <si>
    <t>Josh Wells</t>
  </si>
  <si>
    <t>Beau Brinkley</t>
  </si>
  <si>
    <t>Joshua Miles</t>
  </si>
  <si>
    <t>Jake Matthews</t>
  </si>
  <si>
    <t>Ben Powers</t>
  </si>
  <si>
    <t>LaAdrian Waddle</t>
  </si>
  <si>
    <t>Dennis Daley</t>
  </si>
  <si>
    <t>Cornelius Lucas III</t>
  </si>
  <si>
    <t>Jonah Williams</t>
  </si>
  <si>
    <t>Greg Robinson</t>
  </si>
  <si>
    <t>Mitch Hyatt</t>
  </si>
  <si>
    <t>Casey Kreiter</t>
  </si>
  <si>
    <t>Isaac Nauta</t>
  </si>
  <si>
    <t>Yosuah Nijman</t>
  </si>
  <si>
    <t>Jon Weeks</t>
  </si>
  <si>
    <t>Mo Alie-Cox</t>
  </si>
  <si>
    <t>Charles Jones</t>
  </si>
  <si>
    <t>Eric Fisher</t>
  </si>
  <si>
    <t>Andrew Vollert</t>
  </si>
  <si>
    <t>Austin Corbett</t>
  </si>
  <si>
    <t>Durham Smythe</t>
  </si>
  <si>
    <t>Pat Elflein</t>
  </si>
  <si>
    <t>Joe Cardona</t>
  </si>
  <si>
    <t>Zach Wood</t>
  </si>
  <si>
    <t>Zak DeOssie</t>
  </si>
  <si>
    <t>Daniel Brown</t>
  </si>
  <si>
    <t>Eric Tomlinson</t>
  </si>
  <si>
    <t>Joshua Perkins</t>
  </si>
  <si>
    <t>Kameron Canaday</t>
  </si>
  <si>
    <t>Levine Toilolo</t>
  </si>
  <si>
    <t>Tyrone Swoopes</t>
  </si>
  <si>
    <t>Jerald Hawkins</t>
  </si>
  <si>
    <t>Taylor Lewan</t>
  </si>
  <si>
    <t>Vernon Davis</t>
  </si>
  <si>
    <t>Justin Pugh</t>
  </si>
  <si>
    <t>Ty Sambrailo</t>
  </si>
  <si>
    <t>C</t>
  </si>
  <si>
    <t>Matt Skura</t>
  </si>
  <si>
    <t>Ryan Bates</t>
  </si>
  <si>
    <t>Daryl Williams</t>
  </si>
  <si>
    <t>T.J. Clemmings</t>
  </si>
  <si>
    <t>John Jerry</t>
  </si>
  <si>
    <t>Joel Bitonio</t>
  </si>
  <si>
    <t>Connor Williams</t>
  </si>
  <si>
    <t>Garett Bolles</t>
  </si>
  <si>
    <t>Don Muhlbach</t>
  </si>
  <si>
    <t>Alex Light</t>
  </si>
  <si>
    <t>Laremy Tunsil</t>
  </si>
  <si>
    <t>Billy Brown</t>
  </si>
  <si>
    <t>Matt Orzech</t>
  </si>
  <si>
    <t>Cameron Erving</t>
  </si>
  <si>
    <t>Cole Mazza</t>
  </si>
  <si>
    <t>Jamil Demby</t>
  </si>
  <si>
    <t>Taybor Pepper</t>
  </si>
  <si>
    <t>Dakota Dozier</t>
  </si>
  <si>
    <t>Isaiah Wynn</t>
  </si>
  <si>
    <t>Terron Armstead</t>
  </si>
  <si>
    <t>Colin Holba</t>
  </si>
  <si>
    <t>Trevon Wesco</t>
  </si>
  <si>
    <t>Trent Sieg</t>
  </si>
  <si>
    <t>Richard Rodgers</t>
  </si>
  <si>
    <t>Alejandro Villanueva</t>
  </si>
  <si>
    <t>Ross Dwelley</t>
  </si>
  <si>
    <t>Tyler Ott</t>
  </si>
  <si>
    <t>Ali Marpet</t>
  </si>
  <si>
    <t>Dennis Kelly</t>
  </si>
  <si>
    <t>Jeremy Sprinkle</t>
  </si>
  <si>
    <t>Lamont Gaillard</t>
  </si>
  <si>
    <t>John Wetzel</t>
  </si>
  <si>
    <t>Patrick Mekari</t>
  </si>
  <si>
    <t>Quinton Spain</t>
  </si>
  <si>
    <t>Greg Van Roten</t>
  </si>
  <si>
    <t>James Daniels</t>
  </si>
  <si>
    <t>Isaiah Prince</t>
  </si>
  <si>
    <t>Drew Forbes</t>
  </si>
  <si>
    <t>Xavier Su'a-Filo</t>
  </si>
  <si>
    <t>Calvin Anderson</t>
  </si>
  <si>
    <t>Taylor Decker</t>
  </si>
  <si>
    <t>Elgton Jenkins</t>
  </si>
  <si>
    <t>Max Scharping</t>
  </si>
  <si>
    <t>Luke Rhodes</t>
  </si>
  <si>
    <t>Cam Robinson</t>
  </si>
  <si>
    <t>Greg Senat</t>
  </si>
  <si>
    <t>Russell Okung</t>
  </si>
  <si>
    <t>Austin Blythe</t>
  </si>
  <si>
    <t>Julie'n Davenport</t>
  </si>
  <si>
    <t>Garrett Bradbury</t>
  </si>
  <si>
    <t>Marshall Newhouse</t>
  </si>
  <si>
    <t>Andrus Peat</t>
  </si>
  <si>
    <t>Nate Solder</t>
  </si>
  <si>
    <t>Thomas Hennessy</t>
  </si>
  <si>
    <t>Kolton Miller</t>
  </si>
  <si>
    <t>Rick Lovato</t>
  </si>
  <si>
    <t>Chukwuma Okorafor</t>
  </si>
  <si>
    <t>Daniel Helm</t>
  </si>
  <si>
    <t>Duane Brown</t>
  </si>
  <si>
    <t>Zack Bailey</t>
  </si>
  <si>
    <t>Rodger Saffold III</t>
  </si>
  <si>
    <t>Hale Hentges</t>
  </si>
  <si>
    <t>A.Q. Shipley</t>
  </si>
  <si>
    <t>James Carpenter</t>
  </si>
  <si>
    <t>Hroniss Grasu</t>
  </si>
  <si>
    <t>Ike Boettger</t>
  </si>
  <si>
    <t>Greg McGhin</t>
  </si>
  <si>
    <t>Alex Bars</t>
  </si>
  <si>
    <t>Cordy Glenn</t>
  </si>
  <si>
    <t>J.C. Tretter</t>
  </si>
  <si>
    <t>Cody Wichmann</t>
  </si>
  <si>
    <t>Dalton Risner</t>
  </si>
  <si>
    <t>Joe Dahl</t>
  </si>
  <si>
    <t>Lane Taylor</t>
  </si>
  <si>
    <t>Senio Kelemete</t>
  </si>
  <si>
    <t>Anthony Castonzo</t>
  </si>
  <si>
    <t>Ben Ijalana</t>
  </si>
  <si>
    <t>Jackson Barton</t>
  </si>
  <si>
    <t>Trey Pipkins III</t>
  </si>
  <si>
    <t>Brian Allen</t>
  </si>
  <si>
    <t>J'Marcus Webb</t>
  </si>
  <si>
    <t>Brett Jones</t>
  </si>
  <si>
    <t>Yodny Cajuste</t>
  </si>
  <si>
    <t>Nick Easton</t>
  </si>
  <si>
    <t>Chad Slade</t>
  </si>
  <si>
    <t>Kelvin Beachum Jr.</t>
  </si>
  <si>
    <t>Brandon Parker</t>
  </si>
  <si>
    <t>Jason Peters</t>
  </si>
  <si>
    <t>Ramon Foster</t>
  </si>
  <si>
    <t>Kyle Nelson</t>
  </si>
  <si>
    <t>Jamarco Jones</t>
  </si>
  <si>
    <t>Mike Liedtke</t>
  </si>
  <si>
    <t>Ben Jones</t>
  </si>
  <si>
    <t>Caleb Wilson</t>
  </si>
  <si>
    <t>Mason Cole</t>
  </si>
  <si>
    <t>Alex Mack</t>
  </si>
  <si>
    <t>Marshal Yanda</t>
  </si>
  <si>
    <t>Mitch Morse</t>
  </si>
  <si>
    <t>Matt Paradis</t>
  </si>
  <si>
    <t>Cody Whitehair</t>
  </si>
  <si>
    <t>Billy Price</t>
  </si>
  <si>
    <t>Wyatt Teller</t>
  </si>
  <si>
    <t>Travis Frederick</t>
  </si>
  <si>
    <t>Austin Schlottmann</t>
  </si>
  <si>
    <t>Kenny Wiggins</t>
  </si>
  <si>
    <t>John Leglue</t>
  </si>
  <si>
    <t>Nick Martin</t>
  </si>
  <si>
    <t>Le'Raven Clark</t>
  </si>
  <si>
    <t>Andrew Norwell</t>
  </si>
  <si>
    <t>Stefen Wisniewski</t>
  </si>
  <si>
    <t>Forrest Lamp</t>
  </si>
  <si>
    <t>Coleman Shelton</t>
  </si>
  <si>
    <t>Michael Deiter</t>
  </si>
  <si>
    <t>Josh Kline</t>
  </si>
  <si>
    <t>Joe Thuney</t>
  </si>
  <si>
    <t>Erik McCoy</t>
  </si>
  <si>
    <t>Eric Smith</t>
  </si>
  <si>
    <t>Brent Qvale</t>
  </si>
  <si>
    <t>Richie Incognito</t>
  </si>
  <si>
    <t>Andre Dillard</t>
  </si>
  <si>
    <t>J.C. Hassenauer</t>
  </si>
  <si>
    <t>Joe Staley</t>
  </si>
  <si>
    <t>Mike Iupati</t>
  </si>
  <si>
    <t>Aaron Stinnie</t>
  </si>
  <si>
    <t>Kevin Pamphile</t>
  </si>
  <si>
    <t>Jerome Cunningham</t>
  </si>
  <si>
    <t>J.R. Sweezy</t>
  </si>
  <si>
    <t>Wes Schweitzer</t>
  </si>
  <si>
    <t>Parker Ehinger</t>
  </si>
  <si>
    <t>Jon Feliciano</t>
  </si>
  <si>
    <t>Tyler Larsen</t>
  </si>
  <si>
    <t>Corey Levin</t>
  </si>
  <si>
    <t>Michael Jordan</t>
  </si>
  <si>
    <t>Eric Kush</t>
  </si>
  <si>
    <t>Joe Looney</t>
  </si>
  <si>
    <t>Connor McGovern</t>
  </si>
  <si>
    <t>Caleb Benenoch</t>
  </si>
  <si>
    <t>Corey Linsley</t>
  </si>
  <si>
    <t>Greg Mancz</t>
  </si>
  <si>
    <t>Quenton Nelson</t>
  </si>
  <si>
    <t>Brandon Thomas</t>
  </si>
  <si>
    <t>Andrew Wylie</t>
  </si>
  <si>
    <t>Dan Feeney</t>
  </si>
  <si>
    <t>David Edwards</t>
  </si>
  <si>
    <t>Keaton Sutherland</t>
  </si>
  <si>
    <t>Dru Samia</t>
  </si>
  <si>
    <t>Jermaine Eluemunor</t>
  </si>
  <si>
    <t>Will Clapp</t>
  </si>
  <si>
    <t>Will Hernandez</t>
  </si>
  <si>
    <t>Conor McDermott</t>
  </si>
  <si>
    <t>Rodney Hudson</t>
  </si>
  <si>
    <t>Isaac Seumalo</t>
  </si>
  <si>
    <t>Maurkice Pouncey</t>
  </si>
  <si>
    <t>Justin Skule</t>
  </si>
  <si>
    <t>Phil Haynes</t>
  </si>
  <si>
    <t>Ryan Jensen</t>
  </si>
  <si>
    <t>Nate Davis</t>
  </si>
  <si>
    <t>Trent Williams</t>
  </si>
  <si>
    <t>Max Garcia</t>
  </si>
  <si>
    <t>Chris Lindstrom</t>
  </si>
  <si>
    <t>Orlando Brown Jr.</t>
  </si>
  <si>
    <t>Spencer Long</t>
  </si>
  <si>
    <t>Chris Reed</t>
  </si>
  <si>
    <t>Kyle Long</t>
  </si>
  <si>
    <t>Trey Hopkins</t>
  </si>
  <si>
    <t>Chris Hubbard</t>
  </si>
  <si>
    <t>Adam Redmond</t>
  </si>
  <si>
    <t>Patrick Morris</t>
  </si>
  <si>
    <t>Frank Ragnow</t>
  </si>
  <si>
    <t>Lucas Patrick</t>
  </si>
  <si>
    <t>Zach Fulton</t>
  </si>
  <si>
    <t>Javon Patterson</t>
  </si>
  <si>
    <t>Donnell Greene</t>
  </si>
  <si>
    <t>Austin Reiter</t>
  </si>
  <si>
    <t>Mike Pouncey</t>
  </si>
  <si>
    <t>Chandler Brewer</t>
  </si>
  <si>
    <t>Evan Brown</t>
  </si>
  <si>
    <t>Brian O'Neill</t>
  </si>
  <si>
    <t>David Andrews</t>
  </si>
  <si>
    <t>Cameron Tom</t>
  </si>
  <si>
    <t>Jon Halapio</t>
  </si>
  <si>
    <t>Alex Lewis</t>
  </si>
  <si>
    <t>Jordan Devey</t>
  </si>
  <si>
    <t>Matt Pryor</t>
  </si>
  <si>
    <t>B.J. Finney</t>
  </si>
  <si>
    <t>Shon Coleman</t>
  </si>
  <si>
    <t>Ethan Pocic</t>
  </si>
  <si>
    <t>Alex Cappa</t>
  </si>
  <si>
    <t>Jamil Douglas</t>
  </si>
  <si>
    <t>Donald Penn</t>
  </si>
  <si>
    <t>Marcus Gilbert</t>
  </si>
  <si>
    <t>Jamon Brown</t>
  </si>
  <si>
    <t>James Hurst</t>
  </si>
  <si>
    <t>Ty Nsekhe</t>
  </si>
  <si>
    <t>Trai Turner</t>
  </si>
  <si>
    <t>Ted Larsen</t>
  </si>
  <si>
    <t>John Miller</t>
  </si>
  <si>
    <t>Kendall Lamm</t>
  </si>
  <si>
    <t>Zack Martin</t>
  </si>
  <si>
    <t>Nico Falah</t>
  </si>
  <si>
    <t>Beau Benzschawel</t>
  </si>
  <si>
    <t>Cole Madison</t>
  </si>
  <si>
    <t>Tytus Howard</t>
  </si>
  <si>
    <t>Ryan Kelly</t>
  </si>
  <si>
    <t>Brandon Linder</t>
  </si>
  <si>
    <t>Nick Allegretti</t>
  </si>
  <si>
    <t>Scott Quessenberry</t>
  </si>
  <si>
    <t>Rob Havenstein</t>
  </si>
  <si>
    <t>Daniel Kilgore</t>
  </si>
  <si>
    <t>Rashod Hill</t>
  </si>
  <si>
    <t>Ted Karras</t>
  </si>
  <si>
    <t>Larry Warford</t>
  </si>
  <si>
    <t>Spencer Pulley</t>
  </si>
  <si>
    <t>Ryan Kalil</t>
  </si>
  <si>
    <t>Andre James</t>
  </si>
  <si>
    <t>Sua Opeta</t>
  </si>
  <si>
    <t>David DeCastro</t>
  </si>
  <si>
    <t>Laken Tomlinson</t>
  </si>
  <si>
    <t>Justin Britt</t>
  </si>
  <si>
    <t>Earl Watford</t>
  </si>
  <si>
    <t>Jack Conklin</t>
  </si>
  <si>
    <t>Geron Christian Sr.</t>
  </si>
  <si>
    <t>Jordan Mills</t>
  </si>
  <si>
    <t>Matt Gono</t>
  </si>
  <si>
    <t>Andre Smith</t>
  </si>
  <si>
    <t>Cody Ford</t>
  </si>
  <si>
    <t>Taylor Morton</t>
  </si>
  <si>
    <t>Bobby Massie</t>
  </si>
  <si>
    <t>Alex Redmond</t>
  </si>
  <si>
    <t>Sheldon Richardson</t>
  </si>
  <si>
    <t>Ron Leary</t>
  </si>
  <si>
    <t>Graham Glasgow</t>
  </si>
  <si>
    <t>Billy Turner</t>
  </si>
  <si>
    <t>Roderick Johnson</t>
  </si>
  <si>
    <t>Josh Andrews</t>
  </si>
  <si>
    <t>Tyler Shatley</t>
  </si>
  <si>
    <t>Laurent Duvernay-Tardif</t>
  </si>
  <si>
    <t>Ryan Groy</t>
  </si>
  <si>
    <t>Bobby Evans Jr.</t>
  </si>
  <si>
    <t>Evan Boehm</t>
  </si>
  <si>
    <t>Olisaemeka Udoh</t>
  </si>
  <si>
    <t>James Ferentz</t>
  </si>
  <si>
    <t>Patrick Omameh</t>
  </si>
  <si>
    <t>Kevin Zeitler</t>
  </si>
  <si>
    <t>Jonotthan Harrison</t>
  </si>
  <si>
    <t>Gabe Jackson</t>
  </si>
  <si>
    <t>Jason Kelce</t>
  </si>
  <si>
    <t>Matt Feiler</t>
  </si>
  <si>
    <t>Weston Richburg</t>
  </si>
  <si>
    <t>Joey Hunt</t>
  </si>
  <si>
    <t>Demar Dotson</t>
  </si>
  <si>
    <t>DaQuan Jones</t>
  </si>
  <si>
    <t>Ereck Flowers</t>
  </si>
  <si>
    <t>Justin Murray</t>
  </si>
  <si>
    <t>Kaleb McGary</t>
  </si>
  <si>
    <t>Steven Moore</t>
  </si>
  <si>
    <t>Ed Oliver</t>
  </si>
  <si>
    <t>Dillon Gordon</t>
  </si>
  <si>
    <t>Rashaad Coward</t>
  </si>
  <si>
    <t>Fred Johnson</t>
  </si>
  <si>
    <t>Larry Ogunjobi</t>
  </si>
  <si>
    <t>La'el Collins</t>
  </si>
  <si>
    <t>Elijah Wilkinson</t>
  </si>
  <si>
    <t>Oday Aboushi</t>
  </si>
  <si>
    <t>Bryan Bulaga</t>
  </si>
  <si>
    <t>Chris Clark</t>
  </si>
  <si>
    <t>Mark Glowinski</t>
  </si>
  <si>
    <t>Tyler Gauthier</t>
  </si>
  <si>
    <t>Ryan Hunter</t>
  </si>
  <si>
    <t>Michael Schofield III</t>
  </si>
  <si>
    <t>Greg Gaines</t>
  </si>
  <si>
    <t>Danny Isidora</t>
  </si>
  <si>
    <t>Linval Joseph</t>
  </si>
  <si>
    <t>Shaq Mason</t>
  </si>
  <si>
    <t>Ryan Ramczyk</t>
  </si>
  <si>
    <t>Nick Gates</t>
  </si>
  <si>
    <t>Leo Koloamatangi</t>
  </si>
  <si>
    <t>Denzelle Good</t>
  </si>
  <si>
    <t>Nate Herbig</t>
  </si>
  <si>
    <t>Zach Banner</t>
  </si>
  <si>
    <t>Ben Garland</t>
  </si>
  <si>
    <t>Kyle Fuller</t>
  </si>
  <si>
    <t>Vita Vea</t>
  </si>
  <si>
    <t>Matt Dickerson</t>
  </si>
  <si>
    <t>Chase Roullier</t>
  </si>
  <si>
    <t>William Sweet</t>
  </si>
  <si>
    <t>Grady Jarrett</t>
  </si>
  <si>
    <t>Michael Pierce</t>
  </si>
  <si>
    <t>Jordan Phillips</t>
  </si>
  <si>
    <t>Brandon Greene</t>
  </si>
  <si>
    <t>Eddie Goldman</t>
  </si>
  <si>
    <t>Bobby Hart</t>
  </si>
  <si>
    <t>Justin Zimmer</t>
  </si>
  <si>
    <t>Cameron Fleming</t>
  </si>
  <si>
    <t>Ja'Wuan James</t>
  </si>
  <si>
    <t>Rick Wagner</t>
  </si>
  <si>
    <t>Jared Veldheer</t>
  </si>
  <si>
    <t>Elijah Nkansah</t>
  </si>
  <si>
    <t>Joe Haeg</t>
  </si>
  <si>
    <t>KC McDermott</t>
  </si>
  <si>
    <t>Mitchell Schwartz</t>
  </si>
  <si>
    <t>Sam Tevi</t>
  </si>
  <si>
    <t>Sebastian Joseph-Day</t>
  </si>
  <si>
    <t>Shaq Calhoun</t>
  </si>
  <si>
    <t>Shamar Stephen</t>
  </si>
  <si>
    <t>Hjalte Froholdt</t>
  </si>
  <si>
    <t>Ethan Greenidge</t>
  </si>
  <si>
    <t>Mike Remmers</t>
  </si>
  <si>
    <t>Brian Winters</t>
  </si>
  <si>
    <t>Cameron Hunt</t>
  </si>
  <si>
    <t>Brandon Brooks</t>
  </si>
  <si>
    <t>Javon Hargrave</t>
  </si>
  <si>
    <t>Mike Person</t>
  </si>
  <si>
    <t>D.J. Fluker</t>
  </si>
  <si>
    <t>Beau Allen</t>
  </si>
  <si>
    <t>Jeffery Simmons Jr.</t>
  </si>
  <si>
    <t>Tony Bergstrom</t>
  </si>
  <si>
    <t>Brett Toth</t>
  </si>
  <si>
    <t>Tyeler Davison</t>
  </si>
  <si>
    <t>Justin Ellis</t>
  </si>
  <si>
    <t>Star Lotulelei</t>
  </si>
  <si>
    <t>Dontari Poe</t>
  </si>
  <si>
    <t>Nick Williams</t>
  </si>
  <si>
    <t>Geno Atkins</t>
  </si>
  <si>
    <t>Eli Ankou</t>
  </si>
  <si>
    <t>Brandon Knight</t>
  </si>
  <si>
    <t>Jake Rodgers</t>
  </si>
  <si>
    <t>Tyrell Crosby</t>
  </si>
  <si>
    <t>Jason Spriggs</t>
  </si>
  <si>
    <t>David Steinmetz</t>
  </si>
  <si>
    <t>Jake Eldrenkamp</t>
  </si>
  <si>
    <t>A.J. Cann</t>
  </si>
  <si>
    <t>Martinas Rankin</t>
  </si>
  <si>
    <t>Spencer Drango</t>
  </si>
  <si>
    <t>Michael Brockers</t>
  </si>
  <si>
    <t>Adam Pankey</t>
  </si>
  <si>
    <t>Jaleel Johnson</t>
  </si>
  <si>
    <t>Marcus Cannon</t>
  </si>
  <si>
    <t>Sheldon Rankins</t>
  </si>
  <si>
    <t>George Asafo-Adjei</t>
  </si>
  <si>
    <t>Tom Compton</t>
  </si>
  <si>
    <t>Trent Brown</t>
  </si>
  <si>
    <t>Lane Johnson</t>
  </si>
  <si>
    <t>Dan McCullers</t>
  </si>
  <si>
    <t>Mike McGlinchey</t>
  </si>
  <si>
    <t>Jordan Roos</t>
  </si>
  <si>
    <t>William Gholston</t>
  </si>
  <si>
    <t>Isaiah Mack</t>
  </si>
  <si>
    <t>Ross Pierschbacher</t>
  </si>
  <si>
    <t>Corey Peters</t>
  </si>
  <si>
    <t>Deadrin Senat</t>
  </si>
  <si>
    <t>Daylon Mack</t>
  </si>
  <si>
    <t>Corey Liuget</t>
  </si>
  <si>
    <t>Kyle Love</t>
  </si>
  <si>
    <t>Akiem Hicks</t>
  </si>
  <si>
    <t>Andrew Billings</t>
  </si>
  <si>
    <t>Daniel Ekuale</t>
  </si>
  <si>
    <t>Maliek Collins</t>
  </si>
  <si>
    <t>Shelby Harris</t>
  </si>
  <si>
    <t>Dan Skipper</t>
  </si>
  <si>
    <t>Kenny Clark</t>
  </si>
  <si>
    <t>D.J. Reader</t>
  </si>
  <si>
    <t>Braden Smith</t>
  </si>
  <si>
    <t>Will Richardson Jr.</t>
  </si>
  <si>
    <t>Chris Jones</t>
  </si>
  <si>
    <t>Trenton Scott</t>
  </si>
  <si>
    <t>Morgan Fox</t>
  </si>
  <si>
    <t>Jesse Davis</t>
  </si>
  <si>
    <t>Armon Watts</t>
  </si>
  <si>
    <t>Korey Cunningham</t>
  </si>
  <si>
    <t>David Onyemata</t>
  </si>
  <si>
    <t>Dalvin Tomlinson</t>
  </si>
  <si>
    <t>Chuma Edoga</t>
  </si>
  <si>
    <t>David Sharpe</t>
  </si>
  <si>
    <t>Halapoulivaati Vaitai</t>
  </si>
  <si>
    <t>Stephon Tuitt</t>
  </si>
  <si>
    <t>Daniel Brunskill</t>
  </si>
  <si>
    <t>Jordan Simmons</t>
  </si>
  <si>
    <t>Rakeem Nunez-Roches</t>
  </si>
  <si>
    <t>Joey Ivie</t>
  </si>
  <si>
    <t>Nick Sundberg</t>
  </si>
  <si>
    <t>Miles Brown</t>
  </si>
  <si>
    <t>Jack Crawford</t>
  </si>
  <si>
    <t>Brandon Williams</t>
  </si>
  <si>
    <t>Harrison Phillips</t>
  </si>
  <si>
    <t>Stacy McGee</t>
  </si>
  <si>
    <t>Roy Robertson-Harris</t>
  </si>
  <si>
    <t>Ryan Glasgow</t>
  </si>
  <si>
    <t>Olivier Vernon</t>
  </si>
  <si>
    <t>Antwaun Woods</t>
  </si>
  <si>
    <t>Mike Purcell</t>
  </si>
  <si>
    <t>Damon Harrison Sr.</t>
  </si>
  <si>
    <t>Tyler Lancaster</t>
  </si>
  <si>
    <t>Brandon Dunn</t>
  </si>
  <si>
    <t>Denico Autry</t>
  </si>
  <si>
    <t>Jawaan Taylor</t>
  </si>
  <si>
    <t>Derrick Nnadi</t>
  </si>
  <si>
    <t>Brandon Mebane</t>
  </si>
  <si>
    <t>Aaron Donald</t>
  </si>
  <si>
    <t>Davon Godchaux</t>
  </si>
  <si>
    <t>Jalyn Holmes</t>
  </si>
  <si>
    <t>Danny Shelton</t>
  </si>
  <si>
    <t>Malcom Brown</t>
  </si>
  <si>
    <t>Dexter Lawrence II</t>
  </si>
  <si>
    <t>Brandon Shell</t>
  </si>
  <si>
    <t>Maurice Hurst</t>
  </si>
  <si>
    <t>Jordan Mailata</t>
  </si>
  <si>
    <t>Tyson Alualu</t>
  </si>
  <si>
    <t>DeForest Buckner</t>
  </si>
  <si>
    <t>George Fant</t>
  </si>
  <si>
    <t>Ndamukong Suh</t>
  </si>
  <si>
    <t>Jurrell Casey</t>
  </si>
  <si>
    <t>Brandon Scherff</t>
  </si>
  <si>
    <t>Clinton McDonald</t>
  </si>
  <si>
    <t>Michael Bennett</t>
  </si>
  <si>
    <t>Jhad Ward</t>
  </si>
  <si>
    <t>Vincent Taylor</t>
  </si>
  <si>
    <t>Woodrow Hamilton</t>
  </si>
  <si>
    <t>Brent Urban</t>
  </si>
  <si>
    <t>Renell Wren</t>
  </si>
  <si>
    <t>Porter Gustin</t>
  </si>
  <si>
    <t>Christian Covington</t>
  </si>
  <si>
    <t>Derek Wolfe</t>
  </si>
  <si>
    <t>A'Shawn Robinson</t>
  </si>
  <si>
    <t>Dean Lowry</t>
  </si>
  <si>
    <t>J.J. Watt</t>
  </si>
  <si>
    <t>Margus Hunt</t>
  </si>
  <si>
    <t>Cedric Ogbuehi</t>
  </si>
  <si>
    <t>Mike Pennel Jr.</t>
  </si>
  <si>
    <t>Jerry Tillery</t>
  </si>
  <si>
    <t>Tanzel Smart</t>
  </si>
  <si>
    <t>John Jenkins</t>
  </si>
  <si>
    <t>Hercules Mata'afa</t>
  </si>
  <si>
    <t>Adam Butler</t>
  </si>
  <si>
    <t>Mario Edwards Jr.</t>
  </si>
  <si>
    <t>RJ McIntosh</t>
  </si>
  <si>
    <t>Steve McLendon</t>
  </si>
  <si>
    <t>Johnathan Hankins</t>
  </si>
  <si>
    <t>Fletcher Cox</t>
  </si>
  <si>
    <t>L.T. Walton</t>
  </si>
  <si>
    <t>D.J. Jones</t>
  </si>
  <si>
    <t>Germain Ifedi</t>
  </si>
  <si>
    <t>Pat O'Connor</t>
  </si>
  <si>
    <t>Austin Johnson</t>
  </si>
  <si>
    <t>Wes Mrtin</t>
  </si>
  <si>
    <t>Zach Allen</t>
  </si>
  <si>
    <t>Vic Beasley Jr.</t>
  </si>
  <si>
    <t>Domata Peko Sr.</t>
  </si>
  <si>
    <t>Trent Murphy</t>
  </si>
  <si>
    <t>Gerald McCoy</t>
  </si>
  <si>
    <t>Bilal Nichols</t>
  </si>
  <si>
    <t>Josh Tupou</t>
  </si>
  <si>
    <t>Chad Thomas</t>
  </si>
  <si>
    <t>Trysten Hill</t>
  </si>
  <si>
    <t>Dre'Mont Jones</t>
  </si>
  <si>
    <t>Darius Kilgo</t>
  </si>
  <si>
    <t>Montravius Adams</t>
  </si>
  <si>
    <t>Charles Omenihu</t>
  </si>
  <si>
    <t>Tyquan Lewis</t>
  </si>
  <si>
    <t>Marcell Dareus</t>
  </si>
  <si>
    <t>Xavier Williams</t>
  </si>
  <si>
    <t>Justin Jones</t>
  </si>
  <si>
    <t>LOLB</t>
  </si>
  <si>
    <t>Clay Matthews</t>
  </si>
  <si>
    <t>Avery Moss</t>
  </si>
  <si>
    <t>Danielle Hunter</t>
  </si>
  <si>
    <t>Byron Cowart</t>
  </si>
  <si>
    <t>Shy Tuttle</t>
  </si>
  <si>
    <t>Leonard Williams</t>
  </si>
  <si>
    <t>Henry Anderson</t>
  </si>
  <si>
    <t>P.J. Hall</t>
  </si>
  <si>
    <t>Malik Jackson</t>
  </si>
  <si>
    <t>Cameron Heyward</t>
  </si>
  <si>
    <t>Earl Mitchell</t>
  </si>
  <si>
    <t>Chad Wheeler</t>
  </si>
  <si>
    <t>Jason Pierre-Paul</t>
  </si>
  <si>
    <t>Cameron Wake</t>
  </si>
  <si>
    <t>Morgan Moses</t>
  </si>
  <si>
    <t>Zach Kerr</t>
  </si>
  <si>
    <t>Allen Bailey</t>
  </si>
  <si>
    <t>Chris Wormley</t>
  </si>
  <si>
    <t>Darryl Johnson Jr.</t>
  </si>
  <si>
    <t>Efe Obada</t>
  </si>
  <si>
    <t>Abdullah Anderson</t>
  </si>
  <si>
    <t>Niles Scott</t>
  </si>
  <si>
    <t>Myles Garrett</t>
  </si>
  <si>
    <t>Daniel Ross</t>
  </si>
  <si>
    <t>Jonathan Harris</t>
  </si>
  <si>
    <t>Kevin Strong</t>
  </si>
  <si>
    <t>Kingsley Keke</t>
  </si>
  <si>
    <t>Eddie Vanderdoes</t>
  </si>
  <si>
    <t>Trevon Coley</t>
  </si>
  <si>
    <t>Taven Bryan</t>
  </si>
  <si>
    <t>Khalen Saunders</t>
  </si>
  <si>
    <t>Sylvester Williams</t>
  </si>
  <si>
    <t>Justin Lawler</t>
  </si>
  <si>
    <t>Zach Sieler</t>
  </si>
  <si>
    <t>Stephen Weatherly</t>
  </si>
  <si>
    <t>John Simon</t>
  </si>
  <si>
    <t>Taylor Stallworth</t>
  </si>
  <si>
    <t>B.J. Hill</t>
  </si>
  <si>
    <t>Nathan Shepherd</t>
  </si>
  <si>
    <t>Olsen Pierre</t>
  </si>
  <si>
    <t>Tim Jernigan</t>
  </si>
  <si>
    <t>Isaiah Buggs</t>
  </si>
  <si>
    <t>Sheldon Day</t>
  </si>
  <si>
    <t>Jarran Reed</t>
  </si>
  <si>
    <t>Carl Nassib</t>
  </si>
  <si>
    <t>Kamalei Correa</t>
  </si>
  <si>
    <t>Timon Parris</t>
  </si>
  <si>
    <t>Rodney Gunter</t>
  </si>
  <si>
    <t>Steven Means</t>
  </si>
  <si>
    <t>Matthew Judon</t>
  </si>
  <si>
    <t>Jerry Hughes</t>
  </si>
  <si>
    <t>Kawann Short</t>
  </si>
  <si>
    <t>Khalil Mack</t>
  </si>
  <si>
    <t>Freedom Akinmoladun</t>
  </si>
  <si>
    <t>Bryan Cox Jr.</t>
  </si>
  <si>
    <t>DeMarcus Lawrence</t>
  </si>
  <si>
    <t>Adam Gotsis</t>
  </si>
  <si>
    <t>John Atkins</t>
  </si>
  <si>
    <t>Za'Darius Smith</t>
  </si>
  <si>
    <t>Angelo Blackson</t>
  </si>
  <si>
    <t>Grover Stewart</t>
  </si>
  <si>
    <t>Abry Jones</t>
  </si>
  <si>
    <t>Terrell Suggs</t>
  </si>
  <si>
    <t>Damion Square</t>
  </si>
  <si>
    <t>Natrez Patrick</t>
  </si>
  <si>
    <t>Christian Wilkins</t>
  </si>
  <si>
    <t>Everson Griffen</t>
  </si>
  <si>
    <t>Derek Rivers</t>
  </si>
  <si>
    <t>Cameron Jordan</t>
  </si>
  <si>
    <t>Markus Golden</t>
  </si>
  <si>
    <t>John Franklin-Myers</t>
  </si>
  <si>
    <t>Jeremiah Valoaga</t>
  </si>
  <si>
    <t>Hassan Ridgeway</t>
  </si>
  <si>
    <t>T.J. Watt</t>
  </si>
  <si>
    <t>Jullian Taylor</t>
  </si>
  <si>
    <t>Al Woods</t>
  </si>
  <si>
    <t>Anthony Nelson</t>
  </si>
  <si>
    <t>Reggie Gilbert</t>
  </si>
  <si>
    <t>Da'Ron Payne</t>
  </si>
  <si>
    <t>Caraun Reid</t>
  </si>
  <si>
    <t>John Cominsky</t>
  </si>
  <si>
    <t>Tyus Bowser</t>
  </si>
  <si>
    <t>Shaq Lawson</t>
  </si>
  <si>
    <t>Vernon Butler Jr.</t>
  </si>
  <si>
    <t>Isaiah Irving</t>
  </si>
  <si>
    <t>Carlos Dunlap</t>
  </si>
  <si>
    <t>Sione Takitaki</t>
  </si>
  <si>
    <t>DeMarcus Walker</t>
  </si>
  <si>
    <t>Da'Shawn Hand</t>
  </si>
  <si>
    <t>Rashan Gary</t>
  </si>
  <si>
    <t>Carlos Watkins</t>
  </si>
  <si>
    <t>Jabaal Sheard</t>
  </si>
  <si>
    <t>Akeem Spence</t>
  </si>
  <si>
    <t>Emmanuel Ogbah</t>
  </si>
  <si>
    <t>Cortez Broughton</t>
  </si>
  <si>
    <t>MLB</t>
  </si>
  <si>
    <t>Cory Littleton</t>
  </si>
  <si>
    <t>Gerald Willis III</t>
  </si>
  <si>
    <t>Ifeadi Odenigbo</t>
  </si>
  <si>
    <t>Lawrence Guy</t>
  </si>
  <si>
    <t>Marcus Davenport</t>
  </si>
  <si>
    <t>Kareem Martin</t>
  </si>
  <si>
    <t>Quinnen Williams</t>
  </si>
  <si>
    <t>Maxx Crosby</t>
  </si>
  <si>
    <t>Anthony Rush</t>
  </si>
  <si>
    <t>Anthony Chickillo</t>
  </si>
  <si>
    <t>Kentavius Street</t>
  </si>
  <si>
    <t>Poona Ford</t>
  </si>
  <si>
    <t>Kahzin Daniels</t>
  </si>
  <si>
    <t>D'Andre Walker</t>
  </si>
  <si>
    <t>Tim Settle</t>
  </si>
  <si>
    <t>Jonathan Bullard</t>
  </si>
  <si>
    <t>Jacob Tuioti-Mariner</t>
  </si>
  <si>
    <t>Josh Bynes</t>
  </si>
  <si>
    <t>Mike Love</t>
  </si>
  <si>
    <t>Wes Horton</t>
  </si>
  <si>
    <t>Roquan Smith</t>
  </si>
  <si>
    <t>Kerry Wynn</t>
  </si>
  <si>
    <t>Adarius Taylor</t>
  </si>
  <si>
    <t>Kerry Hyder</t>
  </si>
  <si>
    <t>Deyon Sizer</t>
  </si>
  <si>
    <t>Mike Daniels</t>
  </si>
  <si>
    <t>Blake Martinez</t>
  </si>
  <si>
    <t>Brennan Scarlett</t>
  </si>
  <si>
    <t>Ben Banogu</t>
  </si>
  <si>
    <t>Carl Davis</t>
  </si>
  <si>
    <t>Alex Okafor</t>
  </si>
  <si>
    <t>Joey Bosa</t>
  </si>
  <si>
    <t>Bryce Hager</t>
  </si>
  <si>
    <t>Jonathan Ledbetter</t>
  </si>
  <si>
    <t>Eddie Yarbrough</t>
  </si>
  <si>
    <t>Deatrich Wise Jr.</t>
  </si>
  <si>
    <t>Trey Hendrickson</t>
  </si>
  <si>
    <t>Chris Peace</t>
  </si>
  <si>
    <t>Folorunso Fatukasi</t>
  </si>
  <si>
    <t>Benson Mayowa</t>
  </si>
  <si>
    <t>Bruce Hector</t>
  </si>
  <si>
    <t>Tuzar Skipper</t>
  </si>
  <si>
    <t>Kevin Givens</t>
  </si>
  <si>
    <t>Quinton Jefferson</t>
  </si>
  <si>
    <t>Shaquil Barrett</t>
  </si>
  <si>
    <t>Jayon Brown</t>
  </si>
  <si>
    <t>Matthew Ioannidis</t>
  </si>
  <si>
    <t>Michael Dogbe</t>
  </si>
  <si>
    <t>Adrian Clayborn</t>
  </si>
  <si>
    <t>Patrick Onwuasor</t>
  </si>
  <si>
    <t>Matt Milano</t>
  </si>
  <si>
    <t>Bruce Irvin</t>
  </si>
  <si>
    <t>Danny Trevathan</t>
  </si>
  <si>
    <t>Carl Lawson</t>
  </si>
  <si>
    <t>Tae Davis</t>
  </si>
  <si>
    <t>Jalen Jelks</t>
  </si>
  <si>
    <t>Kyle Peko</t>
  </si>
  <si>
    <t>Austin Bryant</t>
  </si>
  <si>
    <t>B.J. Goodson</t>
  </si>
  <si>
    <t>Jacob Martin</t>
  </si>
  <si>
    <t>Justin Houston</t>
  </si>
  <si>
    <t>Dontavius Russell</t>
  </si>
  <si>
    <t>Breeland Speaks</t>
  </si>
  <si>
    <t>Isaac Rochell</t>
  </si>
  <si>
    <t>Micah Kiser</t>
  </si>
  <si>
    <t>Taco Charlton</t>
  </si>
  <si>
    <t>Anthony Barr</t>
  </si>
  <si>
    <t>Chase Winovich</t>
  </si>
  <si>
    <t>Noah Spence</t>
  </si>
  <si>
    <t>Alec Ogletree</t>
  </si>
  <si>
    <t>Brandon Copeland</t>
  </si>
  <si>
    <t>Josh Mauro</t>
  </si>
  <si>
    <t>Brandon Graham</t>
  </si>
  <si>
    <t>Ryan Shazier</t>
  </si>
  <si>
    <t>Arik Armstead</t>
  </si>
  <si>
    <t>Nazair Jones</t>
  </si>
  <si>
    <t>Devin White</t>
  </si>
  <si>
    <t>Rashaan Evans</t>
  </si>
  <si>
    <t>Treyvon Hester</t>
  </si>
  <si>
    <t>Chandler Jones</t>
  </si>
  <si>
    <t>Takkarist McKinley</t>
  </si>
  <si>
    <t>L.J. Fort</t>
  </si>
  <si>
    <t>Tremaine Edmunds</t>
  </si>
  <si>
    <t>Marquis Haynes</t>
  </si>
  <si>
    <t>Nick Kwiatkoski</t>
  </si>
  <si>
    <t>Sam Hubbard</t>
  </si>
  <si>
    <t>Joe Schobert</t>
  </si>
  <si>
    <t>Robert Quinn</t>
  </si>
  <si>
    <t>Von Miller</t>
  </si>
  <si>
    <t>Frank Herron</t>
  </si>
  <si>
    <t>Oren Burks</t>
  </si>
  <si>
    <t>Benardrick McKinney</t>
  </si>
  <si>
    <t>Kemoko Turay</t>
  </si>
  <si>
    <t>Calais Campbell</t>
  </si>
  <si>
    <t>Tanoh Kpassagnon</t>
  </si>
  <si>
    <t>Melvin Ingram III</t>
  </si>
  <si>
    <t>Troy Reeder</t>
  </si>
  <si>
    <t>Trent Harris</t>
  </si>
  <si>
    <t>Eric Kendricks</t>
  </si>
  <si>
    <t>Keionta Davis</t>
  </si>
  <si>
    <t>Josh Martin</t>
  </si>
  <si>
    <t>Deone Bucannon</t>
  </si>
  <si>
    <t>Harvey Langi</t>
  </si>
  <si>
    <t>Clelin Ferrell</t>
  </si>
  <si>
    <t>Josh Sweat</t>
  </si>
  <si>
    <t>Vince Williams</t>
  </si>
  <si>
    <t>Dee Ford</t>
  </si>
  <si>
    <t>Demarcus Christmas</t>
  </si>
  <si>
    <t>Kendell Beckwith</t>
  </si>
  <si>
    <t>Wesley Woodyard</t>
  </si>
  <si>
    <t>Jonathan Allen</t>
  </si>
  <si>
    <t>Brooks Reed</t>
  </si>
  <si>
    <t>Deion Jones</t>
  </si>
  <si>
    <t>Otaro Alaka</t>
  </si>
  <si>
    <t>Maurice Alexander</t>
  </si>
  <si>
    <t>Christian Miller</t>
  </si>
  <si>
    <t>Kevin Pierre-Louis</t>
  </si>
  <si>
    <t>Andrew Brown</t>
  </si>
  <si>
    <t>Willie Harvey</t>
  </si>
  <si>
    <t>Tyrone Crawford</t>
  </si>
  <si>
    <t>Jeremiah Attaochu</t>
  </si>
  <si>
    <t>Trey Flowers</t>
  </si>
  <si>
    <t>Ty Summers</t>
  </si>
  <si>
    <t>Zach Cunningham</t>
  </si>
  <si>
    <t>Al-Quadin Muhammad</t>
  </si>
  <si>
    <t>Demone Harris</t>
  </si>
  <si>
    <t>Uchenna Nwosu</t>
  </si>
  <si>
    <t>Kenny Young</t>
  </si>
  <si>
    <t>Raekwon McMillan</t>
  </si>
  <si>
    <t>Kentrell Brothers</t>
  </si>
  <si>
    <t>Kyle Van Noy</t>
  </si>
  <si>
    <t>Carl Granderson</t>
  </si>
  <si>
    <t>David Mayo</t>
  </si>
  <si>
    <t>Frankie Luvu</t>
  </si>
  <si>
    <t>Dion Jordan</t>
  </si>
  <si>
    <t>Daeshon Hall</t>
  </si>
  <si>
    <t>Devin Bush</t>
  </si>
  <si>
    <t>Ronald Blair III</t>
  </si>
  <si>
    <t>Branden Jackson</t>
  </si>
  <si>
    <t>Kevin Minter</t>
  </si>
  <si>
    <t>Daren Bates</t>
  </si>
  <si>
    <t>Caleb Brantley</t>
  </si>
  <si>
    <t>Kylie Fitts</t>
  </si>
  <si>
    <t>Ahmad Thomas</t>
  </si>
  <si>
    <t>Chris Board</t>
  </si>
  <si>
    <t>Vosean Joseph</t>
  </si>
  <si>
    <t>Luke Kuechly</t>
  </si>
  <si>
    <t>Joel Iyiegbuniwe</t>
  </si>
  <si>
    <t>Nick Vigil</t>
  </si>
  <si>
    <t>ROLB</t>
  </si>
  <si>
    <t>Christian Kirksey</t>
  </si>
  <si>
    <t>Randy Gregory</t>
  </si>
  <si>
    <t>Alexander Johnson</t>
  </si>
  <si>
    <t>Romeo Okwara</t>
  </si>
  <si>
    <t>Curtis Bolton</t>
  </si>
  <si>
    <t>Dylan Cole</t>
  </si>
  <si>
    <t>Darius Leonard</t>
  </si>
  <si>
    <t>Lerentee McCray</t>
  </si>
  <si>
    <t>Frank Clark</t>
  </si>
  <si>
    <t>Jatavis Brown</t>
  </si>
  <si>
    <t>Travin Howard</t>
  </si>
  <si>
    <t>Jerome Baker</t>
  </si>
  <si>
    <t>Cameron Smith</t>
  </si>
  <si>
    <t>Shilique Calhoun</t>
  </si>
  <si>
    <t>A.J. Klein</t>
  </si>
  <si>
    <t>Ryan Connelly</t>
  </si>
  <si>
    <t>Kyle Phillips</t>
  </si>
  <si>
    <t>Arden Key</t>
  </si>
  <si>
    <t>Joe Ostman</t>
  </si>
  <si>
    <t>Mark Barron</t>
  </si>
  <si>
    <t>Anthony Zettel</t>
  </si>
  <si>
    <t>Bryan Mone</t>
  </si>
  <si>
    <t>Jack Cichy</t>
  </si>
  <si>
    <t>David Long Jr.</t>
  </si>
  <si>
    <t>Ryan Kerrigan</t>
  </si>
  <si>
    <t>Jordan Hicks</t>
  </si>
  <si>
    <t>De'Vondre Campbell</t>
  </si>
  <si>
    <t>Pernell McPhee</t>
  </si>
  <si>
    <t>Julian Stanford</t>
  </si>
  <si>
    <t>Shaq Thompson</t>
  </si>
  <si>
    <t>Josh Woods</t>
  </si>
  <si>
    <t>Germaine Pratt</t>
  </si>
  <si>
    <t>Mack Wilson</t>
  </si>
  <si>
    <t>Dorance Armstrong</t>
  </si>
  <si>
    <t>Todd Davis</t>
  </si>
  <si>
    <t>Devon Kennard</t>
  </si>
  <si>
    <t>Preston Smith</t>
  </si>
  <si>
    <t>Tyrell Adams</t>
  </si>
  <si>
    <t>E.J. Speed</t>
  </si>
  <si>
    <t>Yannick Ngakoue</t>
  </si>
  <si>
    <t>Reggie Ragland</t>
  </si>
  <si>
    <t>Kyzir White</t>
  </si>
  <si>
    <t>Samson Ebukam</t>
  </si>
  <si>
    <t>Chase Allen</t>
  </si>
  <si>
    <t>Ben Gedeon</t>
  </si>
  <si>
    <t>Dont'a Hightower</t>
  </si>
  <si>
    <t>Alex Anzalone</t>
  </si>
  <si>
    <t>Devante Downs</t>
  </si>
  <si>
    <t>C.J. Mosley</t>
  </si>
  <si>
    <t>Kyle Wilber</t>
  </si>
  <si>
    <t>Derek Barnett</t>
  </si>
  <si>
    <t>Tyler Matakevich</t>
  </si>
  <si>
    <t>Nick Bosa</t>
  </si>
  <si>
    <t>Jadeveon Clowney</t>
  </si>
  <si>
    <t>Noah Dawkins</t>
  </si>
  <si>
    <t>Harold Landry III</t>
  </si>
  <si>
    <t>Chris Odom</t>
  </si>
  <si>
    <t>Tanner Vallejo</t>
  </si>
  <si>
    <t>Foyesade Oluokun</t>
  </si>
  <si>
    <t>Jaylon Ferguson</t>
  </si>
  <si>
    <t>Lorenzo Alexander</t>
  </si>
  <si>
    <t>Jermaine Carter Jr.</t>
  </si>
  <si>
    <t>Leonard Floyd</t>
  </si>
  <si>
    <t>Hardy Nickerson</t>
  </si>
  <si>
    <t>Damarious Randall</t>
  </si>
  <si>
    <t>Joe Jackson</t>
  </si>
  <si>
    <t>Josey Jewell</t>
  </si>
  <si>
    <t>Jahlani Tavai</t>
  </si>
  <si>
    <t>Kyler Fackrell</t>
  </si>
  <si>
    <t>Peter Kalambayi</t>
  </si>
  <si>
    <t>Anthony Walker Jr.</t>
  </si>
  <si>
    <t>Dawuane Smoot</t>
  </si>
  <si>
    <t>Dorian O'Daniel</t>
  </si>
  <si>
    <t>Emeke Egbule</t>
  </si>
  <si>
    <t>Dante Fowler Jr.</t>
  </si>
  <si>
    <t>Sam Eguavoen</t>
  </si>
  <si>
    <t>Eric Wilson</t>
  </si>
  <si>
    <t>Ja'Whaun Bentley</t>
  </si>
  <si>
    <t>Kiko Alonso</t>
  </si>
  <si>
    <t>Josiah Tauaefa</t>
  </si>
  <si>
    <t>Avery Williamson</t>
  </si>
  <si>
    <t>Vontaze Burfict</t>
  </si>
  <si>
    <t>Vinny Curry</t>
  </si>
  <si>
    <t>Ulysees Gilbert III</t>
  </si>
  <si>
    <t>Solomon Thomas</t>
  </si>
  <si>
    <t>Ziggy Ansah</t>
  </si>
  <si>
    <t>Derick Robinson</t>
  </si>
  <si>
    <t>Jordan Brailford</t>
  </si>
  <si>
    <t>Joe Walker</t>
  </si>
  <si>
    <t>Damontae Kazee</t>
  </si>
  <si>
    <t>Earl Thomas III</t>
  </si>
  <si>
    <t>Corey Thompson</t>
  </si>
  <si>
    <t>Jordan Kunaszyk</t>
  </si>
  <si>
    <t>Aaron Lynch</t>
  </si>
  <si>
    <t>Jordan Evans</t>
  </si>
  <si>
    <t>Eric Murray</t>
  </si>
  <si>
    <t>Leighton Vander Esch</t>
  </si>
  <si>
    <t>Corey Nelson</t>
  </si>
  <si>
    <t>Jarrad Davis</t>
  </si>
  <si>
    <t>Darnell Savage Jr.</t>
  </si>
  <si>
    <t>Whitney Mercilus</t>
  </si>
  <si>
    <t>Bobby Okereke</t>
  </si>
  <si>
    <t>Jake Ryan</t>
  </si>
  <si>
    <t>Anthony Hitchens</t>
  </si>
  <si>
    <t>Denzel Perryman</t>
  </si>
  <si>
    <t>Ogbonnia Okoronkwo</t>
  </si>
  <si>
    <t>Deon Lacy</t>
  </si>
  <si>
    <t>Anthony Harris</t>
  </si>
  <si>
    <t>Elandon Roberts</t>
  </si>
  <si>
    <t>Manti Te'o</t>
  </si>
  <si>
    <t>Mark McLaurin Jr.</t>
  </si>
  <si>
    <t>Blake Cashman</t>
  </si>
  <si>
    <t>Will Compton</t>
  </si>
  <si>
    <t>Genard Avery</t>
  </si>
  <si>
    <t>Robert Spillane</t>
  </si>
  <si>
    <t>Damontre Moore</t>
  </si>
  <si>
    <t>Rasheem Green</t>
  </si>
  <si>
    <t>Sam Acho</t>
  </si>
  <si>
    <t>Jordan Williams</t>
  </si>
  <si>
    <t>Reuben Foster</t>
  </si>
  <si>
    <t>Dennis Gardeck</t>
  </si>
  <si>
    <t>Sharrod Neasman</t>
  </si>
  <si>
    <t>DeShon Elliott</t>
  </si>
  <si>
    <t>Micah Hyde</t>
  </si>
  <si>
    <t>Devante Bond</t>
  </si>
  <si>
    <t>LaRoy Reynolds</t>
  </si>
  <si>
    <t>Sheldrick Redwine</t>
  </si>
  <si>
    <t>Malcolm Smith</t>
  </si>
  <si>
    <t>Joe Jones</t>
  </si>
  <si>
    <t>Jason Cabinda</t>
  </si>
  <si>
    <t>Ibraheim Campbell</t>
  </si>
  <si>
    <t>Duke Ejiofor</t>
  </si>
  <si>
    <t>Skai Moore</t>
  </si>
  <si>
    <t>Leon Jacobs</t>
  </si>
  <si>
    <t>Ben Niemann</t>
  </si>
  <si>
    <t>Drue Tranquill</t>
  </si>
  <si>
    <t>Josh Carraway</t>
  </si>
  <si>
    <t>Calvin Munson</t>
  </si>
  <si>
    <t>Jayron Kearse</t>
  </si>
  <si>
    <t>Jamie Collins</t>
  </si>
  <si>
    <t>Stephone Anthony</t>
  </si>
  <si>
    <t>Lorenzo Carter</t>
  </si>
  <si>
    <t>Paul Worrilow</t>
  </si>
  <si>
    <t>Nicholas Morrow</t>
  </si>
  <si>
    <t>Shareef Miller</t>
  </si>
  <si>
    <t>Bud Dupree</t>
  </si>
  <si>
    <t>Kwon Alexander</t>
  </si>
  <si>
    <t>L.J. Collier</t>
  </si>
  <si>
    <t>Mike Edwards</t>
  </si>
  <si>
    <t>Kevin Byard</t>
  </si>
  <si>
    <t>Jon Bostic</t>
  </si>
  <si>
    <t>Ezekiel Turner</t>
  </si>
  <si>
    <t>Keanu Neal</t>
  </si>
  <si>
    <t>Brynden Trawick</t>
  </si>
  <si>
    <t>Kurt Coleman</t>
  </si>
  <si>
    <t>Brian Burns</t>
  </si>
  <si>
    <t>Eddie Jackson</t>
  </si>
  <si>
    <t>Brady Sheldon</t>
  </si>
  <si>
    <t>Morgan Burnett</t>
  </si>
  <si>
    <t>Ray-Ray Armstrong</t>
  </si>
  <si>
    <t>Josh Watson</t>
  </si>
  <si>
    <t>Jalen Reeves-Maybin</t>
  </si>
  <si>
    <t>Will Redmond</t>
  </si>
  <si>
    <t>Barkevious Mingo</t>
  </si>
  <si>
    <t>Matthew Adams</t>
  </si>
  <si>
    <t>D.J. Alexander</t>
  </si>
  <si>
    <t>Darron Lee</t>
  </si>
  <si>
    <t>Nick Dzubnar</t>
  </si>
  <si>
    <t>Eric Weddle</t>
  </si>
  <si>
    <t>Vince Biegel</t>
  </si>
  <si>
    <t>Harrison Smith</t>
  </si>
  <si>
    <t>Brandon King</t>
  </si>
  <si>
    <t>Kaden Elliss</t>
  </si>
  <si>
    <t>Oshane Ximines</t>
  </si>
  <si>
    <t>James Burgess Jr.</t>
  </si>
  <si>
    <t>Tahir Whitehead</t>
  </si>
  <si>
    <t>Kamu Grugier-Hill</t>
  </si>
  <si>
    <t>Olasunkanmi Adeniyi</t>
  </si>
  <si>
    <t>Mark Nzeocha</t>
  </si>
  <si>
    <t>Mychal Kendricks</t>
  </si>
  <si>
    <t>Darian Stewart</t>
  </si>
  <si>
    <t>Amani Hooker</t>
  </si>
  <si>
    <t>Shaun Dion Hamilton</t>
  </si>
  <si>
    <t>Haason Reddick</t>
  </si>
  <si>
    <t>Ricardo Allen</t>
  </si>
  <si>
    <t>Tony Jefferson</t>
  </si>
  <si>
    <t>Jordan Poyer</t>
  </si>
  <si>
    <t>Mario Addison</t>
  </si>
  <si>
    <t>Sherrick McManis</t>
  </si>
  <si>
    <t>Jessie Bates III</t>
  </si>
  <si>
    <t>Juston Burris</t>
  </si>
  <si>
    <t>Jaylon Smith</t>
  </si>
  <si>
    <t>Bradley Chubb</t>
  </si>
  <si>
    <t>Christian Jones</t>
  </si>
  <si>
    <t>Adrian Amos</t>
  </si>
  <si>
    <t>Chris Landrum</t>
  </si>
  <si>
    <t>Zaire Franklin</t>
  </si>
  <si>
    <t>James Onwualu</t>
  </si>
  <si>
    <t>Damien Wilson</t>
  </si>
  <si>
    <t>Tre'von Johnson</t>
  </si>
  <si>
    <t>Jake Gervase</t>
  </si>
  <si>
    <t>Andrew Van Ginkel</t>
  </si>
  <si>
    <t>Andrew Sendejo</t>
  </si>
  <si>
    <t>Devin McCourty</t>
  </si>
  <si>
    <t>Demario Davis</t>
  </si>
  <si>
    <t>Antoine Bethea</t>
  </si>
  <si>
    <t>Albert McClellan</t>
  </si>
  <si>
    <t>Marquel Lee</t>
  </si>
  <si>
    <t>Nathan Gerry</t>
  </si>
  <si>
    <t>Minkah Fitzpatrick</t>
  </si>
  <si>
    <t>Azeez Al-Shaair</t>
  </si>
  <si>
    <t>Shaquem Griffin</t>
  </si>
  <si>
    <t>Jordan Whitehead</t>
  </si>
  <si>
    <t>Joshua Kalu</t>
  </si>
  <si>
    <t>Cole Holcomb</t>
  </si>
  <si>
    <t>Cassius Marsh Sr.</t>
  </si>
  <si>
    <t>Johnathan Cyprien</t>
  </si>
  <si>
    <t>Chuck Clark</t>
  </si>
  <si>
    <t>Dean Marlowe</t>
  </si>
  <si>
    <t>Tre Boston</t>
  </si>
  <si>
    <t>DeAndre Houston-Carson</t>
  </si>
  <si>
    <t>Brandon Wilson</t>
  </si>
  <si>
    <t>Denzel Ward</t>
  </si>
  <si>
    <t>Joe Thomas</t>
  </si>
  <si>
    <t>Malik Reed</t>
  </si>
  <si>
    <t>Steve Longa</t>
  </si>
  <si>
    <t>Raven Greene</t>
  </si>
  <si>
    <t>Justin Reid</t>
  </si>
  <si>
    <t>Malik Hooker</t>
  </si>
  <si>
    <t>Dakota Allen</t>
  </si>
  <si>
    <t>Juan Thornhill</t>
  </si>
  <si>
    <t>Thomas Davis Sr.</t>
  </si>
  <si>
    <t>Nick Scott</t>
  </si>
  <si>
    <t>Charles Harris</t>
  </si>
  <si>
    <t>Mackensie Alexander</t>
  </si>
  <si>
    <t>Duron Harmon</t>
  </si>
  <si>
    <t>Craig Robertson</t>
  </si>
  <si>
    <t>Sean Chandler</t>
  </si>
  <si>
    <t>Neville Hewitt</t>
  </si>
  <si>
    <t>Lamarcus Joyner</t>
  </si>
  <si>
    <t>Nigel Bradham</t>
  </si>
  <si>
    <t>Sean Davis</t>
  </si>
  <si>
    <t>Fred Warner</t>
  </si>
  <si>
    <t>Bobby Wagner</t>
  </si>
  <si>
    <t>Andrew Adams</t>
  </si>
  <si>
    <t>Kenny Vaccaro</t>
  </si>
  <si>
    <t>Josh Harvey-Clemons</t>
  </si>
  <si>
    <t>Budda Baker</t>
  </si>
  <si>
    <t>Kemal Ishmael</t>
  </si>
  <si>
    <t>Anthony Levine Sr.</t>
  </si>
  <si>
    <t>Jaquan Johnson</t>
  </si>
  <si>
    <t>Colin Jones</t>
  </si>
  <si>
    <t>Ha Ha Clinton-Dix</t>
  </si>
  <si>
    <t>Shawn Williams</t>
  </si>
  <si>
    <t>Greedy Williams</t>
  </si>
  <si>
    <t>Luke Gifford</t>
  </si>
  <si>
    <t>Justin Hollins</t>
  </si>
  <si>
    <t>Tracy Walker</t>
  </si>
  <si>
    <t>Jaire Alexander</t>
  </si>
  <si>
    <t>Mike Adams</t>
  </si>
  <si>
    <t>George Odum</t>
  </si>
  <si>
    <t>Myles Jack</t>
  </si>
  <si>
    <t>Jordan Lucas</t>
  </si>
  <si>
    <t>Adrian Phillips</t>
  </si>
  <si>
    <t>John Johnson III</t>
  </si>
  <si>
    <t>Mike Hull</t>
  </si>
  <si>
    <t>Trae Waynes</t>
  </si>
  <si>
    <t>Nate Ebner</t>
  </si>
  <si>
    <t>Marcus Williams</t>
  </si>
  <si>
    <t>Jabrill Peppers</t>
  </si>
  <si>
    <t>B.J. Bello</t>
  </si>
  <si>
    <t>Erik Harris</t>
  </si>
  <si>
    <t>T.J. Edwards</t>
  </si>
  <si>
    <t>Marcus Allen</t>
  </si>
  <si>
    <t>Dre Greenlaw</t>
  </si>
  <si>
    <t>Cody Barton</t>
  </si>
  <si>
    <t>Justin Evans</t>
  </si>
  <si>
    <t>Dane Cruikshank</t>
  </si>
  <si>
    <t>Montez Sweat</t>
  </si>
  <si>
    <t>Jalen Thompson</t>
  </si>
  <si>
    <t>J.J. Wilcox</t>
  </si>
  <si>
    <t>Jordan Richards</t>
  </si>
  <si>
    <t>Siran Neal</t>
  </si>
  <si>
    <t>Cole Luke</t>
  </si>
  <si>
    <t>Deon Bush</t>
  </si>
  <si>
    <t>Clayton Fejedelem</t>
  </si>
  <si>
    <t>Terrance Mitchell</t>
  </si>
  <si>
    <t>Sean Lee</t>
  </si>
  <si>
    <t>Justin Simmons</t>
  </si>
  <si>
    <t>Miles Killebrew</t>
  </si>
  <si>
    <t>Tramon Williams</t>
  </si>
  <si>
    <t>A.J. Moore Jr.</t>
  </si>
  <si>
    <t>Kai Nacua</t>
  </si>
  <si>
    <t>Austin Calitro</t>
  </si>
  <si>
    <t>Armani Watts</t>
  </si>
  <si>
    <t>Nasir Adderley</t>
  </si>
  <si>
    <t>Taylor Rapp</t>
  </si>
  <si>
    <t>James Crawford</t>
  </si>
  <si>
    <t>Xavier Rhodes</t>
  </si>
  <si>
    <t>Patrick Chung</t>
  </si>
  <si>
    <t>Saquan Hampton</t>
  </si>
  <si>
    <t>Julian Love</t>
  </si>
  <si>
    <t>Jordan Jenkins</t>
  </si>
  <si>
    <t>Johnathan Abram</t>
  </si>
  <si>
    <t>Alex Singleton</t>
  </si>
  <si>
    <t>Terrell Edmunds</t>
  </si>
  <si>
    <t>Elijah Lee</t>
  </si>
  <si>
    <t>K.J. Wright</t>
  </si>
  <si>
    <t>Orion Stewart</t>
  </si>
  <si>
    <t>Logan Ryan</t>
  </si>
  <si>
    <t>Ryan Anderson</t>
  </si>
  <si>
    <t>Charles Washington</t>
  </si>
  <si>
    <t>Jamal Carter</t>
  </si>
  <si>
    <t>Marlon Humphrey</t>
  </si>
  <si>
    <t>Tre'Davious White</t>
  </si>
  <si>
    <t>Eric Reid</t>
  </si>
  <si>
    <t>Trayvon Henderson</t>
  </si>
  <si>
    <t>T.J. Carrie</t>
  </si>
  <si>
    <t>Justin March</t>
  </si>
  <si>
    <t>Kareem Jackson</t>
  </si>
  <si>
    <t>C.J. Moore</t>
  </si>
  <si>
    <t>Kevin King</t>
  </si>
  <si>
    <t>Tashaun Gipson Sr.</t>
  </si>
  <si>
    <t>Isaiah Johnson</t>
  </si>
  <si>
    <t>Donald Payne</t>
  </si>
  <si>
    <t>Tyrann Mathieu</t>
  </si>
  <si>
    <t>Rayshawn Jenkins</t>
  </si>
  <si>
    <t>Marqui Christian</t>
  </si>
  <si>
    <t>Jamal Davis II</t>
  </si>
  <si>
    <t>Mike Hughes</t>
  </si>
  <si>
    <t>Terrence Brooks</t>
  </si>
  <si>
    <t>Chauncey Gardner-Johnson</t>
  </si>
  <si>
    <t>Jordan Willis</t>
  </si>
  <si>
    <t>Curtis Riley</t>
  </si>
  <si>
    <t>Duke Riley</t>
  </si>
  <si>
    <t>Jordan Dangerfield</t>
  </si>
  <si>
    <t>Jimmie Ward</t>
  </si>
  <si>
    <t>Ben Burr-Kirven</t>
  </si>
  <si>
    <t>Carlton Davis III</t>
  </si>
  <si>
    <t>Adoree' Jackson</t>
  </si>
  <si>
    <t>Nate Orchard</t>
  </si>
  <si>
    <t>Deionte Thompson</t>
  </si>
  <si>
    <t>Desmond Trufant</t>
  </si>
  <si>
    <t>Marcus Peters</t>
  </si>
  <si>
    <t>Levi Wallace</t>
  </si>
  <si>
    <t>Natrell Jamerson</t>
  </si>
  <si>
    <t>Prince Amukamara</t>
  </si>
  <si>
    <t>William Jackson III</t>
  </si>
  <si>
    <t>Robert Jackson</t>
  </si>
  <si>
    <t>Chris Covington</t>
  </si>
  <si>
    <t>Will Parks</t>
  </si>
  <si>
    <t>Tavon Wilson</t>
  </si>
  <si>
    <t>Josh Jackson</t>
  </si>
  <si>
    <t>Jahleel Addae</t>
  </si>
  <si>
    <t>Khari Willis</t>
  </si>
  <si>
    <t>Telvin Smith</t>
  </si>
  <si>
    <t>Daniel Sorensen</t>
  </si>
  <si>
    <t>Derwin James Sr.</t>
  </si>
  <si>
    <t>Jalen Ramsey</t>
  </si>
  <si>
    <t>Bobby McCain</t>
  </si>
  <si>
    <t>Holton Hill</t>
  </si>
  <si>
    <t>Stephon Gilmore</t>
  </si>
  <si>
    <t>Vonn Bell</t>
  </si>
  <si>
    <t>DeAndre Baker</t>
  </si>
  <si>
    <t>Tarell Basham</t>
  </si>
  <si>
    <t>Karl Joseph</t>
  </si>
  <si>
    <t>Rodney McLeod Jr.</t>
  </si>
  <si>
    <t>Joe Haden</t>
  </si>
  <si>
    <t>Tarvarius Moore</t>
  </si>
  <si>
    <t>Dekoda Watson</t>
  </si>
  <si>
    <t>Sean Murphy-Bunting</t>
  </si>
  <si>
    <t>Malcolm Butler</t>
  </si>
  <si>
    <t>Montae Nicholson</t>
  </si>
  <si>
    <t>Chris Banjo</t>
  </si>
  <si>
    <t>Kendall Sheffield</t>
  </si>
  <si>
    <t>Jimmy Smith</t>
  </si>
  <si>
    <t>Taron Johnson</t>
  </si>
  <si>
    <t>Donte Jackson</t>
  </si>
  <si>
    <t>Buster Skrine</t>
  </si>
  <si>
    <t>Darqueze Dennard</t>
  </si>
  <si>
    <t>Tavierre Thomas</t>
  </si>
  <si>
    <t>Xavier Woods</t>
  </si>
  <si>
    <t>Trey Marshall</t>
  </si>
  <si>
    <t>Will Harris</t>
  </si>
  <si>
    <t>Chandon Sullivan</t>
  </si>
  <si>
    <t>Johnathan Joseph</t>
  </si>
  <si>
    <t>Clayton Geathers</t>
  </si>
  <si>
    <t>Preston Brown</t>
  </si>
  <si>
    <t>Kendall Fuller</t>
  </si>
  <si>
    <t>Jaylen Watkins</t>
  </si>
  <si>
    <t>Nickell Robey-Coleman</t>
  </si>
  <si>
    <t>Adrian Colbert</t>
  </si>
  <si>
    <t>Marcus Sherels</t>
  </si>
  <si>
    <t>Jason McCourty</t>
  </si>
  <si>
    <t>D.J. Swearinger Sr.</t>
  </si>
  <si>
    <t>Grant Haley</t>
  </si>
  <si>
    <t>Marcus Maye</t>
  </si>
  <si>
    <t>Dallin Leavitt</t>
  </si>
  <si>
    <t>Marcus Eps</t>
  </si>
  <si>
    <t>Steven Nelson</t>
  </si>
  <si>
    <t>Jaquiski Tartt</t>
  </si>
  <si>
    <t>Emmanuel Ellerbee</t>
  </si>
  <si>
    <t>Jamel Dean</t>
  </si>
  <si>
    <t>Tramaine Brock Sr.</t>
  </si>
  <si>
    <t>Troy Apke</t>
  </si>
  <si>
    <t>Josh Shaw</t>
  </si>
  <si>
    <t>Isaiah Oliver</t>
  </si>
  <si>
    <t>Brandon Carr</t>
  </si>
  <si>
    <t>Kevin Johnson</t>
  </si>
  <si>
    <t>James Bradberry IV</t>
  </si>
  <si>
    <t>Kevin Toliver II</t>
  </si>
  <si>
    <t>Dre Kirkpatrick</t>
  </si>
  <si>
    <t>K</t>
  </si>
  <si>
    <t>Austin Seibert</t>
  </si>
  <si>
    <t>Darian Thompson</t>
  </si>
  <si>
    <t>Chris Harris Jr.</t>
  </si>
  <si>
    <t>Darius Slay Jr.</t>
  </si>
  <si>
    <t>Ka'Dar Hollman</t>
  </si>
  <si>
    <t>Bradley Roby</t>
  </si>
  <si>
    <t>Rolan Milligan</t>
  </si>
  <si>
    <t>Quincy Williams</t>
  </si>
  <si>
    <t>Charvarius Ward</t>
  </si>
  <si>
    <t>Roderic Teamer Jr.</t>
  </si>
  <si>
    <t>Troy Hill</t>
  </si>
  <si>
    <t>Steven Parker</t>
  </si>
  <si>
    <t>Nate Meadors</t>
  </si>
  <si>
    <t>Jonathan Jones</t>
  </si>
  <si>
    <t>J.T. Gray</t>
  </si>
  <si>
    <t>Corey Ballentine</t>
  </si>
  <si>
    <t>Rontez Miles Sr.</t>
  </si>
  <si>
    <t>Daryl Worley</t>
  </si>
  <si>
    <t>Malcolm Jenkins</t>
  </si>
  <si>
    <t>Mike Hilton</t>
  </si>
  <si>
    <t>Marcell Harris</t>
  </si>
  <si>
    <t>Quandre Diggs</t>
  </si>
  <si>
    <t>Ryan Smith</t>
  </si>
  <si>
    <t>LeShaun Sims</t>
  </si>
  <si>
    <t>Jeremy Reaves</t>
  </si>
  <si>
    <t>Patrick Peterson</t>
  </si>
  <si>
    <t>Jamar Taylor</t>
  </si>
  <si>
    <t>Tavon Young</t>
  </si>
  <si>
    <t>Stephen Hauschka</t>
  </si>
  <si>
    <t>Ross Cockrell</t>
  </si>
  <si>
    <t>Duke Shelley</t>
  </si>
  <si>
    <t>Darius Phillips</t>
  </si>
  <si>
    <t>P</t>
  </si>
  <si>
    <t>Jamie Gillan</t>
  </si>
  <si>
    <t>Jeff Heath</t>
  </si>
  <si>
    <t>Bryce Callahan</t>
  </si>
  <si>
    <t>Justin Coleman</t>
  </si>
  <si>
    <t>Mason Crosby</t>
  </si>
  <si>
    <t>Gareon Conley</t>
  </si>
  <si>
    <t>Pierre Desir</t>
  </si>
  <si>
    <t>Najee Goode</t>
  </si>
  <si>
    <t>Bashaud Breeland</t>
  </si>
  <si>
    <t>Casey Hayward Jr.</t>
  </si>
  <si>
    <t>Montre Hartage</t>
  </si>
  <si>
    <t>Kris Boyd</t>
  </si>
  <si>
    <t>JC Jackson</t>
  </si>
  <si>
    <t>Marshon Lattimore</t>
  </si>
  <si>
    <t>Sam Beal</t>
  </si>
  <si>
    <t>Bennett Jackson</t>
  </si>
  <si>
    <t>Nevin Lawson</t>
  </si>
  <si>
    <t>Rudy Ford</t>
  </si>
  <si>
    <t>Artie Burns</t>
  </si>
  <si>
    <t>Richard Sherman</t>
  </si>
  <si>
    <t>Tedric Thompson</t>
  </si>
  <si>
    <t>M.J. Stewart Jr.</t>
  </si>
  <si>
    <t>Tye Smith</t>
  </si>
  <si>
    <t>Landon Collins</t>
  </si>
  <si>
    <t>Byron Murphy Jr.</t>
  </si>
  <si>
    <t>Blidi Wreh-Wilson</t>
  </si>
  <si>
    <t>Iman Lewis-Marshall</t>
  </si>
  <si>
    <t>Corey Bojorquez</t>
  </si>
  <si>
    <t>Javien Elliott</t>
  </si>
  <si>
    <t>Eddy Pineiro</t>
  </si>
  <si>
    <t>B.W. Webb</t>
  </si>
  <si>
    <t>Kavon Frazier</t>
  </si>
  <si>
    <t>Duke Dawson Jr.</t>
  </si>
  <si>
    <t>Rashaan Melvin</t>
  </si>
  <si>
    <t>JK Scott</t>
  </si>
  <si>
    <t>Vernon Hargreaves III</t>
  </si>
  <si>
    <t>Kenny Moore II</t>
  </si>
  <si>
    <t>Joe Giles-Harris</t>
  </si>
  <si>
    <t>Morris Claiborne</t>
  </si>
  <si>
    <t>Desmond King II</t>
  </si>
  <si>
    <t>Dont'e Deayon</t>
  </si>
  <si>
    <t>Reshad Jones</t>
  </si>
  <si>
    <t>Dan Bailey</t>
  </si>
  <si>
    <t>Joejuan Williams</t>
  </si>
  <si>
    <t>Janoris Jenkins</t>
  </si>
  <si>
    <t>Antonio Hamilton</t>
  </si>
  <si>
    <t>Jamal Adams</t>
  </si>
  <si>
    <t>Trayvon Mullen</t>
  </si>
  <si>
    <t>Ronald Darby</t>
  </si>
  <si>
    <t>Justin Layne</t>
  </si>
  <si>
    <t>Jason Verrett</t>
  </si>
  <si>
    <t>Marquise Blair</t>
  </si>
  <si>
    <t>Mazzi Wilkins</t>
  </si>
  <si>
    <t>Chris Milton</t>
  </si>
  <si>
    <t>Deshazor Everett</t>
  </si>
  <si>
    <t>Robert Alford</t>
  </si>
  <si>
    <t>Jordan Miller</t>
  </si>
  <si>
    <t>Anthony Averett</t>
  </si>
  <si>
    <t>Corn Elder</t>
  </si>
  <si>
    <t>Pat O'Donnell</t>
  </si>
  <si>
    <t>Greg Mabin</t>
  </si>
  <si>
    <t>Donovan Wilson</t>
  </si>
  <si>
    <t>Isaac Yiadom</t>
  </si>
  <si>
    <t>Amani Oruwariye</t>
  </si>
  <si>
    <t>Lonnie Johnson Jr.</t>
  </si>
  <si>
    <t>Rock Ya-Sin</t>
  </si>
  <si>
    <t>Jarrod Wilson</t>
  </si>
  <si>
    <t>Rashad Fenton</t>
  </si>
  <si>
    <t>Michael Davis</t>
  </si>
  <si>
    <t>Darious Williams</t>
  </si>
  <si>
    <t>Eric Rowe</t>
  </si>
  <si>
    <t>Britton Colquitt</t>
  </si>
  <si>
    <t>Justin Bethel</t>
  </si>
  <si>
    <t>Eli Apple</t>
  </si>
  <si>
    <t>Aldrick Rosas</t>
  </si>
  <si>
    <t>Matthias Farley</t>
  </si>
  <si>
    <t>Nick Nelson</t>
  </si>
  <si>
    <t>Avonte Maddox</t>
  </si>
  <si>
    <t>Cameron Sutton</t>
  </si>
  <si>
    <t>K'Waun Williams</t>
  </si>
  <si>
    <t>Lano Hill</t>
  </si>
  <si>
    <t>John Franklin III</t>
  </si>
  <si>
    <t>Ryan Succop</t>
  </si>
  <si>
    <t>Quinton Dunbar</t>
  </si>
  <si>
    <t>Younghoe Koo</t>
  </si>
  <si>
    <t>Justin Tucker</t>
  </si>
  <si>
    <t>Graham Gano</t>
  </si>
  <si>
    <t>Torry McTyer</t>
  </si>
  <si>
    <t>Byron Jones</t>
  </si>
  <si>
    <t>Cyrus Jones</t>
  </si>
  <si>
    <t>Mike Ford</t>
  </si>
  <si>
    <t>Phillip Gaines</t>
  </si>
  <si>
    <t>Quincy Wilson</t>
  </si>
  <si>
    <t>Cody Davis</t>
  </si>
  <si>
    <t>Keith Reaser</t>
  </si>
  <si>
    <t>Brandon Facyson</t>
  </si>
  <si>
    <t>Greg Zuerlein</t>
  </si>
  <si>
    <t>Walt Aikens</t>
  </si>
  <si>
    <t>Stephen Gostkowski</t>
  </si>
  <si>
    <t>Patrick Robinson</t>
  </si>
  <si>
    <t>Riley Dixon</t>
  </si>
  <si>
    <t>Brian Poole</t>
  </si>
  <si>
    <t>Sidney Jones IV</t>
  </si>
  <si>
    <t>Chris Boswell</t>
  </si>
  <si>
    <t>Emmanuel Moseley</t>
  </si>
  <si>
    <t>Bradley McDougald</t>
  </si>
  <si>
    <t>Matt Gay</t>
  </si>
  <si>
    <t>Greg Joseph</t>
  </si>
  <si>
    <t>Josh Norman</t>
  </si>
  <si>
    <t>Kevin Peterson</t>
  </si>
  <si>
    <t>Matt Bosher</t>
  </si>
  <si>
    <t>Sam Koch</t>
  </si>
  <si>
    <t>Joey Slye</t>
  </si>
  <si>
    <t>Tony McRae</t>
  </si>
  <si>
    <t>Chidobe Awuzie</t>
  </si>
  <si>
    <t>Davontae Harris</t>
  </si>
  <si>
    <t>Michael Jackson Sr.</t>
  </si>
  <si>
    <t>Keion Crossen</t>
  </si>
  <si>
    <t>Marvell Tell III</t>
  </si>
  <si>
    <t>Ronnie Harrison</t>
  </si>
  <si>
    <t>Alex Brown</t>
  </si>
  <si>
    <t>Michael Badgley</t>
  </si>
  <si>
    <t>Johnny Hekker</t>
  </si>
  <si>
    <t>Jomal Wiltz</t>
  </si>
  <si>
    <t>Nick Folk</t>
  </si>
  <si>
    <t>P.J. Williams</t>
  </si>
  <si>
    <t>Darryl Roberts</t>
  </si>
  <si>
    <t>Keisean Nixon</t>
  </si>
  <si>
    <t>Cre'Von LeBlanc</t>
  </si>
  <si>
    <t>Jordan Berry</t>
  </si>
  <si>
    <t>Ahkello Witherspoon</t>
  </si>
  <si>
    <t>Shaquill Griffin</t>
  </si>
  <si>
    <t>Bradley Pinion</t>
  </si>
  <si>
    <t>Brett Kern</t>
  </si>
  <si>
    <t>Fabian Moreau</t>
  </si>
  <si>
    <t>Jalen Davis</t>
  </si>
  <si>
    <t>Ryan Allen</t>
  </si>
  <si>
    <t>Michael Palardy</t>
  </si>
  <si>
    <t>Randy Bullock</t>
  </si>
  <si>
    <t>Jourdan Lewis</t>
  </si>
  <si>
    <t>De'Vante Bausby</t>
  </si>
  <si>
    <t>Jamal Agnew</t>
  </si>
  <si>
    <t>Cornell Armstrong</t>
  </si>
  <si>
    <t>Adam Vinatieri</t>
  </si>
  <si>
    <t>Doug Middleton</t>
  </si>
  <si>
    <t>Harrison Butker</t>
  </si>
  <si>
    <t>Ty Long</t>
  </si>
  <si>
    <t>Xavien Howard</t>
  </si>
  <si>
    <t>Jake Bailey</t>
  </si>
  <si>
    <t>Johnson Bademosi</t>
  </si>
  <si>
    <t>Blessuan Austin</t>
  </si>
  <si>
    <t>D.J. Killings</t>
  </si>
  <si>
    <t>Rasul Douglas</t>
  </si>
  <si>
    <t>D.J. Reed Jr.</t>
  </si>
  <si>
    <t>Tre Flowers</t>
  </si>
  <si>
    <t>Aaron Colvin</t>
  </si>
  <si>
    <t>Kevin Huber</t>
  </si>
  <si>
    <t>Anthony Brown</t>
  </si>
  <si>
    <t>Shakial Taylor</t>
  </si>
  <si>
    <t>Dee Virgin</t>
  </si>
  <si>
    <t>Ka'imi Fairbairn</t>
  </si>
  <si>
    <t>Chase McLaughlin</t>
  </si>
  <si>
    <t>Andrew Wingard</t>
  </si>
  <si>
    <t>Dustin Colquitt</t>
  </si>
  <si>
    <t>Aqib Talib</t>
  </si>
  <si>
    <t>Justin Hardee Sr.</t>
  </si>
  <si>
    <t>Trumaine Johnson</t>
  </si>
  <si>
    <t>Makinton Dorleant</t>
  </si>
  <si>
    <t>Jalen Mills</t>
  </si>
  <si>
    <t>Dontae Johnson</t>
  </si>
  <si>
    <t>Ugo Amadi</t>
  </si>
  <si>
    <t>Dominique Rodgers-Cromartie</t>
  </si>
  <si>
    <t>Zane Gonzalez</t>
  </si>
  <si>
    <t>C.J. Goodwin</t>
  </si>
  <si>
    <t>Horace Richardson</t>
  </si>
  <si>
    <t>Matt Prater</t>
  </si>
  <si>
    <t>Bryan Anger</t>
  </si>
  <si>
    <t>Rigoberto Sanchez</t>
  </si>
  <si>
    <t>A.J. Bouye</t>
  </si>
  <si>
    <t>Nik Needham</t>
  </si>
  <si>
    <t>Wil Lutz</t>
  </si>
  <si>
    <t>Maurice Candy</t>
  </si>
  <si>
    <t>Daniel Carlson</t>
  </si>
  <si>
    <t>Craig James</t>
  </si>
  <si>
    <t>Tim Harris</t>
  </si>
  <si>
    <t>Akeem King</t>
  </si>
  <si>
    <t>Jimmy Moreland</t>
  </si>
  <si>
    <t>Andy Lee</t>
  </si>
  <si>
    <t>Chris Westry</t>
  </si>
  <si>
    <t>Brandon McManus</t>
  </si>
  <si>
    <t>Sam Martin</t>
  </si>
  <si>
    <t>D.J. Hayden</t>
  </si>
  <si>
    <t>Ryan Lewis</t>
  </si>
  <si>
    <t>Thomas Morstead</t>
  </si>
  <si>
    <t>Nate Hairston</t>
  </si>
  <si>
    <t>A.J. Cole III</t>
  </si>
  <si>
    <t>Jake Elliott</t>
  </si>
  <si>
    <t>Robbie Gould</t>
  </si>
  <si>
    <t>Neiko Thorpe</t>
  </si>
  <si>
    <t>Danny Johnson</t>
  </si>
  <si>
    <t>Deante Burton</t>
  </si>
  <si>
    <t>Colby Wadman</t>
  </si>
  <si>
    <t>Tre Herndon</t>
  </si>
  <si>
    <t>Cordrea Tankersley</t>
  </si>
  <si>
    <t>Blake Countess</t>
  </si>
  <si>
    <t>Cameron Johnston</t>
  </si>
  <si>
    <t>Mitch Wishnowsky</t>
  </si>
  <si>
    <t>Ryan Neal</t>
  </si>
  <si>
    <t>Simeon Thomas</t>
  </si>
  <si>
    <t>Donovan Olumba</t>
  </si>
  <si>
    <t>Parry Nickerson</t>
  </si>
  <si>
    <t>Tae Hayes</t>
  </si>
  <si>
    <t>Arthur Maulet</t>
  </si>
  <si>
    <t>Kalan Reed</t>
  </si>
  <si>
    <t>Dustin Hopkins</t>
  </si>
  <si>
    <t>Kai Forbath</t>
  </si>
  <si>
    <t>Brandon Watson</t>
  </si>
  <si>
    <t>Ken Webster</t>
  </si>
  <si>
    <t>Kyron Brown</t>
  </si>
  <si>
    <t>Jeremy Boykins</t>
  </si>
  <si>
    <t>Tress Way</t>
  </si>
  <si>
    <t>Josh Lambo</t>
  </si>
  <si>
    <t>Nate Brooks</t>
  </si>
  <si>
    <t>Sam Ficken</t>
  </si>
  <si>
    <t>Jason Myers</t>
  </si>
  <si>
    <t>Logan Cooke</t>
  </si>
  <si>
    <t>Linden Stephens</t>
  </si>
  <si>
    <t>Lac Edwards</t>
  </si>
  <si>
    <t>Michael Dickson</t>
  </si>
  <si>
    <t>Jason Sanders</t>
  </si>
  <si>
    <t>Matt Haack</t>
  </si>
  <si>
    <t>Robert Griffin</t>
  </si>
  <si>
    <t>Gardner Minshew</t>
  </si>
  <si>
    <t>Todd Gurley</t>
  </si>
  <si>
    <t>Dexter Lawrence</t>
  </si>
  <si>
    <t>Ty Montgomery</t>
  </si>
  <si>
    <t>A.J. Cole</t>
  </si>
  <si>
    <t>Ulysees Gilbert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</si>
</sst>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m d"/>
    <numFmt numFmtId="165" formatCode="m/d"/>
    <numFmt numFmtId="166" formatCode="m-d"/>
    <numFmt numFmtId="167" formatCode="0.000"/>
    <numFmt numFmtId="168" formatCode="&quot;$&quot;#,##0.00"/>
    <numFmt numFmtId="169" formatCode="0.0"/>
    <numFmt numFmtId="170" formatCode="&quot;$&quot;#,##0"/>
  </numFmts>
  <fonts count="54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theme="1"/>
      <name val="Arial"/>
    </font>
    <font>
      <color theme="1"/>
      <name val="Roboto"/>
    </font>
    <font>
      <sz val="11.0"/>
      <color rgb="FF000000"/>
      <name val="Inconsolata"/>
    </font>
    <font>
      <b/>
      <sz val="11.0"/>
      <color theme="1"/>
      <name val="Arial"/>
    </font>
    <font>
      <u/>
      <color rgb="FF1155CC"/>
    </font>
    <font>
      <b/>
      <sz val="12.0"/>
      <color theme="1"/>
      <name val="Arial"/>
    </font>
    <font>
      <color rgb="FF333333"/>
      <name val="Arial"/>
    </font>
    <font>
      <b/>
      <sz val="18.0"/>
      <color theme="1"/>
      <name val="Arial"/>
    </font>
    <font>
      <b/>
      <sz val="28.0"/>
      <color rgb="FFFFFFFF"/>
      <name val="Calibri"/>
    </font>
    <font>
      <b/>
      <sz val="28.0"/>
      <color rgb="FF000000"/>
      <name val="Calibri"/>
    </font>
    <font>
      <b/>
      <sz val="28.0"/>
      <color rgb="FF00B0F0"/>
      <name val="Calibri"/>
    </font>
    <font>
      <b/>
      <sz val="28.0"/>
      <color rgb="FFFF6600"/>
      <name val="Calibri"/>
    </font>
    <font>
      <b/>
      <sz val="28.0"/>
      <color rgb="FFBFBFBF"/>
      <name val="Calibri"/>
    </font>
    <font>
      <b/>
      <sz val="28.0"/>
      <color rgb="FF002060"/>
      <name val="Calibri"/>
    </font>
    <font>
      <b/>
      <sz val="28.0"/>
      <color rgb="FFD9D9D9"/>
      <name val="Calibri"/>
    </font>
    <font>
      <b/>
      <sz val="28.0"/>
      <color rgb="FFFFFF00"/>
      <name val="Calibri"/>
    </font>
    <font>
      <b/>
      <sz val="28.0"/>
      <color rgb="FF0796A5"/>
      <name val="Calibri"/>
    </font>
    <font>
      <b/>
      <sz val="28.0"/>
      <color rgb="FFC4BD97"/>
      <name val="Calibri"/>
    </font>
    <font>
      <b/>
      <sz val="28.0"/>
      <color rgb="FFA6A6A6"/>
      <name val="Calibri"/>
    </font>
    <font>
      <b/>
      <sz val="28.0"/>
      <color rgb="FFECC146"/>
      <name val="Calibri"/>
    </font>
    <font>
      <b/>
      <sz val="28.0"/>
      <color rgb="FF00CC00"/>
      <name val="Calibri"/>
    </font>
    <font>
      <b/>
      <sz val="16.0"/>
      <color rgb="FFFFFFFF"/>
      <name val="Calibri"/>
    </font>
    <font>
      <b/>
      <sz val="16.0"/>
      <color rgb="FF000000"/>
      <name val="Calibri"/>
    </font>
    <font>
      <b/>
      <sz val="16.0"/>
      <color rgb="FF00B0F0"/>
      <name val="Calibri"/>
    </font>
    <font>
      <b/>
      <sz val="16.0"/>
      <color rgb="FFFF6600"/>
      <name val="Calibri"/>
    </font>
    <font>
      <b/>
      <sz val="16.0"/>
      <color rgb="FFBFBFBF"/>
      <name val="Calibri"/>
    </font>
    <font>
      <b/>
      <sz val="16.0"/>
      <color rgb="FF002060"/>
      <name val="Calibri"/>
    </font>
    <font>
      <b/>
      <sz val="16.0"/>
      <color rgb="FFD9D9D9"/>
      <name val="Calibri"/>
    </font>
    <font>
      <b/>
      <sz val="16.0"/>
      <color rgb="FFFFFF00"/>
      <name val="Calibri"/>
    </font>
    <font>
      <b/>
      <sz val="16.0"/>
      <color rgb="FF0796A5"/>
      <name val="Calibri"/>
    </font>
    <font>
      <b/>
      <sz val="16.0"/>
      <color rgb="FFC4BD97"/>
      <name val="Calibri"/>
    </font>
    <font>
      <b/>
      <sz val="16.0"/>
      <color rgb="FFA6A6A6"/>
      <name val="Calibri"/>
    </font>
    <font>
      <b/>
      <sz val="16.0"/>
      <color rgb="FFECC146"/>
      <name val="Calibri"/>
    </font>
    <font>
      <b/>
      <sz val="16.0"/>
      <color rgb="FF00CC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4.0"/>
      <color rgb="FF00B0F0"/>
      <name val="Calibri"/>
    </font>
    <font>
      <b/>
      <sz val="14.0"/>
      <color rgb="FFFF6600"/>
      <name val="Calibri"/>
    </font>
    <font>
      <b/>
      <sz val="14.0"/>
      <color rgb="FFBFBFBF"/>
      <name val="Calibri"/>
    </font>
    <font>
      <b/>
      <sz val="14.0"/>
      <color rgb="FF002060"/>
      <name val="Calibri"/>
    </font>
    <font>
      <b/>
      <sz val="14.0"/>
      <color rgb="FFD9D9D9"/>
      <name val="Calibri"/>
    </font>
    <font>
      <b/>
      <sz val="14.0"/>
      <color rgb="FFFFFF00"/>
      <name val="Calibri"/>
    </font>
    <font>
      <b/>
      <sz val="14.0"/>
      <color rgb="FF0796A5"/>
      <name val="Calibri"/>
    </font>
    <font>
      <b/>
      <sz val="14.0"/>
      <color rgb="FFC4BD97"/>
      <name val="Calibri"/>
    </font>
    <font>
      <b/>
      <sz val="14.0"/>
      <color rgb="FFA6A6A6"/>
      <name val="Calibri"/>
    </font>
    <font>
      <b/>
      <sz val="14.0"/>
      <color rgb="FFECC146"/>
      <name val="Calibri"/>
    </font>
    <font>
      <b/>
      <sz val="14.0"/>
      <color rgb="FF00CC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  <fill>
      <patternFill patternType="solid">
        <fgColor rgb="FFC00000"/>
        <bgColor rgb="FFC00000"/>
      </patternFill>
    </fill>
    <fill>
      <patternFill patternType="solid">
        <fgColor rgb="FF5B0A80"/>
        <bgColor rgb="FF5B0A80"/>
      </patternFill>
    </fill>
    <fill>
      <patternFill patternType="solid">
        <fgColor rgb="FF0649B6"/>
        <bgColor rgb="FF0649B6"/>
      </patternFill>
    </fill>
    <fill>
      <patternFill patternType="solid">
        <fgColor rgb="FF000000"/>
        <bgColor rgb="FF000000"/>
      </patternFill>
    </fill>
    <fill>
      <patternFill patternType="solid">
        <fgColor rgb="FF001848"/>
        <bgColor rgb="FF001848"/>
      </patternFill>
    </fill>
    <fill>
      <patternFill patternType="solid">
        <fgColor rgb="FFFF6600"/>
        <bgColor rgb="FFFF6600"/>
      </patternFill>
    </fill>
    <fill>
      <patternFill patternType="solid">
        <fgColor rgb="FF571E05"/>
        <bgColor rgb="FF571E05"/>
      </patternFill>
    </fill>
    <fill>
      <patternFill patternType="solid">
        <fgColor rgb="FF002060"/>
        <bgColor rgb="FF002060"/>
      </patternFill>
    </fill>
    <fill>
      <patternFill patternType="solid">
        <fgColor rgb="FF076FB5"/>
        <bgColor rgb="FF076FB5"/>
      </patternFill>
    </fill>
    <fill>
      <patternFill patternType="solid">
        <fgColor rgb="FF02400C"/>
        <bgColor rgb="FF02400C"/>
      </patternFill>
    </fill>
    <fill>
      <patternFill patternType="solid">
        <fgColor rgb="FF000066"/>
        <bgColor rgb="FF000066"/>
      </patternFill>
    </fill>
    <fill>
      <patternFill patternType="solid">
        <fgColor rgb="FF0000AC"/>
        <bgColor rgb="FF0000AC"/>
      </patternFill>
    </fill>
    <fill>
      <patternFill patternType="solid">
        <fgColor rgb="FF0080C6"/>
        <bgColor rgb="FF0080C6"/>
      </patternFill>
    </fill>
    <fill>
      <patternFill patternType="solid">
        <fgColor rgb="FF0000CC"/>
        <bgColor rgb="FF0000CC"/>
      </patternFill>
    </fill>
    <fill>
      <patternFill patternType="solid">
        <fgColor rgb="FF0796A5"/>
        <bgColor rgb="FF0796A5"/>
      </patternFill>
    </fill>
    <fill>
      <patternFill patternType="solid">
        <fgColor rgb="FF532476"/>
        <bgColor rgb="FF532476"/>
      </patternFill>
    </fill>
    <fill>
      <patternFill patternType="solid">
        <fgColor rgb="FF125740"/>
        <bgColor rgb="FF125740"/>
      </patternFill>
    </fill>
    <fill>
      <patternFill patternType="solid">
        <fgColor rgb="FF074D4A"/>
        <bgColor rgb="FF074D4A"/>
      </patternFill>
    </fill>
    <fill>
      <patternFill patternType="solid">
        <fgColor rgb="FFEA0000"/>
        <bgColor rgb="FFEA0000"/>
      </patternFill>
    </fill>
    <fill>
      <patternFill patternType="solid">
        <fgColor rgb="FFB00000"/>
        <bgColor rgb="FFB00000"/>
      </patternFill>
    </fill>
  </fills>
  <borders count="15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4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Font="1"/>
    <xf borderId="5" fillId="2" fontId="1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6" fillId="0" fontId="2" numFmtId="0" xfId="0" applyAlignment="1" applyBorder="1" applyFont="1">
      <alignment horizontal="center"/>
    </xf>
    <xf borderId="0" fillId="2" fontId="1" numFmtId="0" xfId="0" applyAlignment="1" applyFont="1">
      <alignment vertical="bottom"/>
    </xf>
    <xf borderId="6" fillId="5" fontId="2" numFmtId="0" xfId="0" applyAlignment="1" applyBorder="1" applyFill="1" applyFont="1">
      <alignment horizontal="center" readingOrder="0" vertical="bottom"/>
    </xf>
    <xf borderId="0" fillId="5" fontId="1" numFmtId="0" xfId="0" applyAlignment="1" applyFont="1">
      <alignment readingOrder="0" vertical="bottom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5" fontId="2" numFmtId="9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6" fillId="5" fontId="2" numFmtId="0" xfId="0" applyAlignment="1" applyBorder="1" applyFont="1">
      <alignment horizontal="center" vertical="bottom"/>
    </xf>
    <xf borderId="0" fillId="5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165" xfId="0" applyAlignment="1" applyFont="1" applyNumberFormat="1">
      <alignment vertical="bottom"/>
    </xf>
    <xf borderId="0" fillId="2" fontId="1" numFmtId="165" xfId="0" applyAlignment="1" applyFont="1" applyNumberFormat="1">
      <alignment readingOrder="0"/>
    </xf>
    <xf borderId="7" fillId="2" fontId="1" numFmtId="0" xfId="0" applyBorder="1" applyFont="1"/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0" fillId="2" fontId="1" numFmtId="0" xfId="0" applyAlignment="1" applyFont="1">
      <alignment readingOrder="0"/>
    </xf>
    <xf borderId="0" fillId="2" fontId="1" numFmtId="0" xfId="0" applyFont="1"/>
    <xf borderId="5" fillId="2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7" fillId="2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5" fillId="2" fontId="1" numFmtId="0" xfId="0" applyBorder="1" applyFont="1"/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5" fontId="6" numFmtId="0" xfId="0" applyFont="1"/>
    <xf borderId="0" fillId="0" fontId="2" numFmtId="2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vertical="bottom"/>
    </xf>
    <xf borderId="0" fillId="0" fontId="2" numFmtId="0" xfId="0" applyFont="1"/>
    <xf borderId="0" fillId="0" fontId="2" numFmtId="166" xfId="0" applyFont="1" applyNumberFormat="1"/>
    <xf borderId="10" fillId="0" fontId="2" numFmtId="0" xfId="0" applyAlignment="1" applyBorder="1" applyFont="1">
      <alignment horizontal="right" vertical="bottom"/>
    </xf>
    <xf borderId="10" fillId="6" fontId="2" numFmtId="0" xfId="0" applyAlignment="1" applyBorder="1" applyFont="1">
      <alignment readingOrder="0"/>
    </xf>
    <xf borderId="10" fillId="0" fontId="1" numFmtId="167" xfId="0" applyAlignment="1" applyBorder="1" applyFont="1" applyNumberFormat="1">
      <alignment horizontal="right" vertical="bottom"/>
    </xf>
    <xf borderId="0" fillId="6" fontId="2" numFmtId="0" xfId="0" applyFont="1"/>
    <xf borderId="0" fillId="6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right" vertical="bottom"/>
    </xf>
    <xf borderId="0" fillId="5" fontId="1" numFmtId="167" xfId="0" applyAlignment="1" applyFont="1" applyNumberFormat="1">
      <alignment horizontal="right" vertical="bottom"/>
    </xf>
    <xf borderId="0" fillId="8" fontId="2" numFmtId="0" xfId="0" applyAlignment="1" applyFill="1" applyFont="1">
      <alignment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/>
    </xf>
    <xf borderId="0" fillId="8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5" fontId="2" numFmtId="0" xfId="0" applyFont="1"/>
    <xf borderId="7" fillId="5" fontId="1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1" numFmtId="167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5" fontId="2" numFmtId="166" xfId="0" applyAlignment="1" applyFont="1" applyNumberFormat="1">
      <alignment readingOrder="0" vertical="bottom"/>
    </xf>
    <xf borderId="0" fillId="9" fontId="4" numFmtId="167" xfId="0" applyFill="1" applyFont="1" applyNumberFormat="1"/>
    <xf borderId="10" fillId="0" fontId="2" numFmtId="0" xfId="0" applyAlignment="1" applyBorder="1" applyFont="1">
      <alignment horizontal="right" vertical="bottom"/>
    </xf>
    <xf borderId="0" fillId="9" fontId="2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5" fontId="4" numFmtId="167" xfId="0" applyFont="1" applyNumberFormat="1"/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5" fontId="2" numFmtId="0" xfId="0" applyAlignment="1" applyFont="1">
      <alignment horizontal="right" vertical="bottom"/>
    </xf>
    <xf borderId="0" fillId="0" fontId="4" numFmtId="167" xfId="0" applyFont="1" applyNumberFormat="1"/>
    <xf borderId="0" fillId="5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7" xfId="0" applyFont="1" applyNumberFormat="1"/>
    <xf borderId="0" fillId="5" fontId="8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5" fillId="0" fontId="2" numFmtId="0" xfId="0" applyBorder="1" applyFont="1"/>
    <xf borderId="11" fillId="7" fontId="1" numFmtId="0" xfId="0" applyAlignment="1" applyBorder="1" applyFont="1">
      <alignment horizontal="center" readingOrder="0"/>
    </xf>
    <xf borderId="5" fillId="7" fontId="1" numFmtId="0" xfId="0" applyAlignment="1" applyBorder="1" applyFont="1">
      <alignment horizontal="center" readingOrder="0"/>
    </xf>
    <xf borderId="10" fillId="7" fontId="1" numFmtId="0" xfId="0" applyAlignment="1" applyBorder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10" xfId="0" applyAlignment="1" applyFont="1" applyNumberFormat="1">
      <alignment readingOrder="0"/>
    </xf>
    <xf borderId="0" fillId="0" fontId="1" numFmtId="168" xfId="0" applyAlignment="1" applyFont="1" applyNumberFormat="1">
      <alignment horizontal="center"/>
    </xf>
    <xf borderId="0" fillId="0" fontId="2" numFmtId="10" xfId="0" applyFont="1" applyNumberFormat="1"/>
    <xf borderId="11" fillId="7" fontId="1" numFmtId="0" xfId="0" applyAlignment="1" applyBorder="1" applyFont="1">
      <alignment readingOrder="0"/>
    </xf>
    <xf borderId="11" fillId="0" fontId="2" numFmtId="0" xfId="0" applyAlignment="1" applyBorder="1" applyFont="1">
      <alignment horizontal="center"/>
    </xf>
    <xf borderId="8" fillId="0" fontId="2" numFmtId="3" xfId="0" applyAlignment="1" applyBorder="1" applyFont="1" applyNumberFormat="1">
      <alignment horizontal="center" readingOrder="0"/>
    </xf>
    <xf borderId="12" fillId="2" fontId="2" numFmtId="10" xfId="0" applyAlignment="1" applyBorder="1" applyFont="1" applyNumberFormat="1">
      <alignment horizontal="center"/>
    </xf>
    <xf borderId="0" fillId="0" fontId="1" numFmtId="168" xfId="0" applyAlignment="1" applyFont="1" applyNumberFormat="1">
      <alignment horizontal="center" readingOrder="0"/>
    </xf>
    <xf borderId="1" fillId="7" fontId="1" numFmtId="0" xfId="0" applyAlignment="1" applyBorder="1" applyFont="1">
      <alignment readingOrder="0"/>
    </xf>
    <xf borderId="6" fillId="0" fontId="2" numFmtId="3" xfId="0" applyAlignment="1" applyBorder="1" applyFont="1" applyNumberFormat="1">
      <alignment horizontal="center" readingOrder="0"/>
    </xf>
    <xf borderId="0" fillId="6" fontId="2" numFmtId="0" xfId="0" applyAlignment="1" applyFont="1">
      <alignment horizontal="center" readingOrder="0"/>
    </xf>
    <xf borderId="0" fillId="6" fontId="2" numFmtId="2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left" readingOrder="0"/>
    </xf>
    <xf borderId="13" fillId="7" fontId="1" numFmtId="0" xfId="0" applyAlignment="1" applyBorder="1" applyFont="1">
      <alignment readingOrder="0"/>
    </xf>
    <xf borderId="13" fillId="0" fontId="2" numFmtId="0" xfId="0" applyAlignment="1" applyBorder="1" applyFont="1">
      <alignment horizontal="center"/>
    </xf>
    <xf borderId="9" fillId="0" fontId="2" numFmtId="3" xfId="0" applyAlignment="1" applyBorder="1" applyFont="1" applyNumberFormat="1">
      <alignment horizontal="center" readingOrder="0"/>
    </xf>
    <xf borderId="14" fillId="2" fontId="2" numFmtId="10" xfId="0" applyAlignment="1" applyBorder="1" applyFont="1" applyNumberFormat="1">
      <alignment horizontal="center" readingOrder="0"/>
    </xf>
    <xf borderId="0" fillId="0" fontId="1" numFmtId="168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center"/>
    </xf>
    <xf borderId="0" fillId="0" fontId="2" numFmtId="166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/>
    </xf>
    <xf borderId="0" fillId="6" fontId="1" numFmtId="0" xfId="0" applyAlignment="1" applyFont="1">
      <alignment readingOrder="0"/>
    </xf>
    <xf borderId="0" fillId="3" fontId="1" numFmtId="168" xfId="0" applyAlignment="1" applyFont="1" applyNumberFormat="1">
      <alignment horizontal="center"/>
    </xf>
    <xf borderId="0" fillId="6" fontId="2" numFmtId="10" xfId="0" applyFont="1" applyNumberFormat="1"/>
    <xf borderId="1" fillId="0" fontId="1" numFmtId="0" xfId="0" applyAlignment="1" applyBorder="1" applyFont="1">
      <alignment readingOrder="0"/>
    </xf>
    <xf borderId="0" fillId="4" fontId="1" numFmtId="0" xfId="0" applyAlignment="1" applyFon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5" fillId="10" fontId="2" numFmtId="0" xfId="0" applyAlignment="1" applyBorder="1" applyFill="1" applyFont="1">
      <alignment horizontal="left" readingOrder="0"/>
    </xf>
    <xf borderId="5" fillId="1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11" fillId="10" fontId="2" numFmtId="0" xfId="0" applyAlignment="1" applyBorder="1" applyFont="1">
      <alignment horizontal="center" readingOrder="0"/>
    </xf>
    <xf borderId="8" fillId="10" fontId="2" numFmtId="0" xfId="0" applyAlignment="1" applyBorder="1" applyFont="1">
      <alignment horizontal="center" readingOrder="0"/>
    </xf>
    <xf borderId="0" fillId="6" fontId="2" numFmtId="0" xfId="0" applyAlignment="1" applyFont="1">
      <alignment horizontal="center"/>
    </xf>
    <xf quotePrefix="1" borderId="11" fillId="10" fontId="2" numFmtId="0" xfId="0" applyAlignment="1" applyBorder="1" applyFont="1">
      <alignment horizontal="center" readingOrder="0"/>
    </xf>
    <xf borderId="5" fillId="10" fontId="2" numFmtId="0" xfId="0" applyAlignment="1" applyBorder="1" applyFont="1">
      <alignment horizontal="center" readingOrder="0"/>
    </xf>
    <xf borderId="5" fillId="6" fontId="2" numFmtId="0" xfId="0" applyAlignment="1" applyBorder="1" applyFont="1">
      <alignment horizontal="center" readingOrder="0"/>
    </xf>
    <xf borderId="0" fillId="10" fontId="2" numFmtId="0" xfId="0" applyAlignment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5" fillId="6" fontId="2" numFmtId="169" xfId="0" applyAlignment="1" applyBorder="1" applyFont="1" applyNumberFormat="1">
      <alignment horizontal="center" readingOrder="0"/>
    </xf>
    <xf borderId="6" fillId="10" fontId="2" numFmtId="0" xfId="0" applyAlignment="1" applyBorder="1" applyFont="1">
      <alignment horizontal="center" readingOrder="0"/>
    </xf>
    <xf borderId="5" fillId="6" fontId="2" numFmtId="2" xfId="0" applyAlignment="1" applyBorder="1" applyFont="1" applyNumberFormat="1">
      <alignment horizontal="center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readingOrder="0"/>
    </xf>
    <xf quotePrefix="1" borderId="0" fillId="10" fontId="2" numFmtId="0" xfId="0" applyAlignment="1" applyFont="1">
      <alignment horizontal="right" readingOrder="0"/>
    </xf>
    <xf quotePrefix="1" borderId="1" fillId="10" fontId="2" numFmtId="0" xfId="0" applyAlignment="1" applyBorder="1" applyFont="1">
      <alignment horizontal="center" readingOrder="0"/>
    </xf>
    <xf borderId="0" fillId="6" fontId="2" numFmtId="169" xfId="0" applyAlignment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10" fontId="5" numFmtId="0" xfId="0" applyAlignment="1" applyFont="1">
      <alignment readingOrder="0"/>
    </xf>
    <xf borderId="0" fillId="0" fontId="5" numFmtId="0" xfId="0" applyAlignment="1" applyFont="1">
      <alignment readingOrder="0"/>
    </xf>
    <xf borderId="5" fillId="2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10" fontId="2" numFmtId="169" xfId="0" applyAlignment="1" applyFont="1" applyNumberFormat="1">
      <alignment horizontal="center" readingOrder="0"/>
    </xf>
    <xf quotePrefix="1" borderId="7" fillId="10" fontId="2" numFmtId="0" xfId="0" applyAlignment="1" applyBorder="1" applyFont="1">
      <alignment horizontal="right" readingOrder="0"/>
    </xf>
    <xf borderId="0" fillId="10" fontId="2" numFmtId="0" xfId="0" applyAlignment="1" applyFont="1">
      <alignment horizontal="right" readingOrder="0"/>
    </xf>
    <xf quotePrefix="1" borderId="5" fillId="10" fontId="2" numFmtId="0" xfId="0" applyAlignment="1" applyBorder="1" applyFont="1">
      <alignment horizontal="right" readingOrder="0"/>
    </xf>
    <xf borderId="0" fillId="10" fontId="2" numFmtId="2" xfId="0" applyAlignment="1" applyFont="1" applyNumberFormat="1">
      <alignment horizontal="center" readingOrder="0"/>
    </xf>
    <xf borderId="0" fillId="10" fontId="2" numFmtId="0" xfId="0" applyFont="1"/>
    <xf borderId="1" fillId="10" fontId="2" numFmtId="0" xfId="0" applyAlignment="1" applyBorder="1" applyFont="1">
      <alignment horizontal="center"/>
    </xf>
    <xf borderId="7" fillId="2" fontId="1" numFmtId="165" xfId="0" applyAlignment="1" applyBorder="1" applyFont="1" applyNumberFormat="1">
      <alignment horizontal="center" readingOrder="0"/>
    </xf>
    <xf borderId="7" fillId="10" fontId="2" numFmtId="0" xfId="0" applyAlignment="1" applyBorder="1" applyFont="1">
      <alignment horizontal="left" readingOrder="0"/>
    </xf>
    <xf borderId="7" fillId="1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2" fontId="1" numFmtId="0" xfId="0" applyAlignment="1" applyBorder="1" applyFont="1">
      <alignment horizontal="center"/>
    </xf>
    <xf borderId="7" fillId="10" fontId="2" numFmtId="0" xfId="0" applyBorder="1" applyFont="1"/>
    <xf borderId="0" fillId="10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10" fontId="2" numFmtId="0" xfId="0" applyAlignment="1" applyFont="1">
      <alignment horizontal="center"/>
    </xf>
    <xf borderId="7" fillId="0" fontId="2" numFmtId="0" xfId="0" applyBorder="1" applyFont="1"/>
    <xf borderId="5" fillId="10" fontId="2" numFmtId="0" xfId="0" applyBorder="1" applyFont="1"/>
    <xf borderId="0" fillId="10" fontId="2" numFmtId="0" xfId="0" applyAlignment="1" applyFont="1">
      <alignment horizontal="left"/>
    </xf>
    <xf borderId="6" fillId="10" fontId="2" numFmtId="0" xfId="0" applyAlignment="1" applyBorder="1" applyFont="1">
      <alignment horizontal="center"/>
    </xf>
    <xf borderId="6" fillId="10" fontId="2" numFmtId="0" xfId="0" applyBorder="1" applyFont="1"/>
    <xf borderId="13" fillId="10" fontId="2" numFmtId="0" xfId="0" applyAlignment="1" applyBorder="1" applyFont="1">
      <alignment horizontal="center"/>
    </xf>
    <xf borderId="9" fillId="10" fontId="2" numFmtId="0" xfId="0" applyAlignment="1" applyBorder="1" applyFont="1">
      <alignment horizontal="center"/>
    </xf>
    <xf borderId="7" fillId="10" fontId="2" numFmtId="0" xfId="0" applyAlignment="1" applyBorder="1" applyFont="1">
      <alignment horizontal="center"/>
    </xf>
    <xf borderId="7" fillId="6" fontId="2" numFmtId="0" xfId="0" applyAlignment="1" applyBorder="1" applyFont="1">
      <alignment horizontal="center"/>
    </xf>
    <xf borderId="9" fillId="10" fontId="2" numFmtId="0" xfId="0" applyBorder="1" applyFont="1"/>
    <xf borderId="0" fillId="6" fontId="9" numFmtId="0" xfId="0" applyAlignment="1" applyFont="1">
      <alignment horizontal="center" readingOrder="0"/>
    </xf>
    <xf borderId="0" fillId="11" fontId="9" numFmtId="0" xfId="0" applyAlignment="1" applyFill="1" applyFont="1">
      <alignment horizontal="center" readingOrder="0"/>
    </xf>
    <xf borderId="0" fillId="11" fontId="2" numFmtId="0" xfId="0" applyAlignment="1" applyFont="1">
      <alignment readingOrder="0"/>
    </xf>
    <xf borderId="0" fillId="12" fontId="9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1" fontId="2" numFmtId="10" xfId="0" applyFont="1" applyNumberFormat="1"/>
    <xf borderId="0" fillId="0" fontId="2" numFmtId="2" xfId="0" applyFont="1" applyNumberFormat="1"/>
    <xf borderId="0" fillId="12" fontId="2" numFmtId="10" xfId="0" applyFont="1" applyNumberFormat="1"/>
    <xf borderId="0" fillId="0" fontId="2" numFmtId="169" xfId="0" applyFont="1" applyNumberFormat="1"/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7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2" numFmtId="0" xfId="0" applyAlignment="1" applyBorder="1" applyFont="1">
      <alignment horizontal="left" readingOrder="0"/>
    </xf>
    <xf borderId="7" fillId="0" fontId="1" numFmtId="0" xfId="0" applyBorder="1" applyFont="1"/>
    <xf borderId="7" fillId="0" fontId="2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readingOrder="0"/>
    </xf>
    <xf borderId="0" fillId="3" fontId="11" numFmtId="0" xfId="0" applyAlignment="1" applyFont="1">
      <alignment horizontal="center" readingOrder="0"/>
    </xf>
    <xf borderId="6" fillId="0" fontId="1" numFmtId="0" xfId="0" applyAlignment="1" applyBorder="1" applyFont="1">
      <alignment horizontal="right" readingOrder="0"/>
    </xf>
    <xf borderId="0" fillId="0" fontId="2" numFmtId="10" xfId="0" applyAlignment="1" applyFont="1" applyNumberFormat="1">
      <alignment horizontal="center" readingOrder="0"/>
    </xf>
    <xf borderId="0" fillId="13" fontId="2" numFmtId="10" xfId="0" applyAlignment="1" applyFill="1" applyFont="1" applyNumberFormat="1">
      <alignment horizontal="center" readingOrder="0"/>
    </xf>
    <xf borderId="0" fillId="8" fontId="2" numFmtId="10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horizontal="center" readingOrder="0"/>
    </xf>
    <xf borderId="7" fillId="0" fontId="1" numFmtId="166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readingOrder="0"/>
    </xf>
    <xf borderId="0" fillId="9" fontId="2" numFmtId="10" xfId="0" applyAlignment="1" applyFont="1" applyNumberFormat="1">
      <alignment readingOrder="0"/>
    </xf>
    <xf borderId="0" fillId="7" fontId="2" numFmtId="0" xfId="0" applyAlignment="1" applyFont="1">
      <alignment horizontal="center" readingOrder="0"/>
    </xf>
    <xf borderId="7" fillId="7" fontId="2" numFmtId="0" xfId="0" applyAlignment="1" applyBorder="1" applyFont="1">
      <alignment horizontal="center" readingOrder="0"/>
    </xf>
    <xf borderId="7" fillId="14" fontId="2" numFmtId="0" xfId="0" applyAlignment="1" applyBorder="1" applyFill="1" applyFont="1">
      <alignment horizontal="center" readingOrder="0"/>
    </xf>
    <xf borderId="0" fillId="14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15" fontId="2" numFmtId="0" xfId="0" applyAlignment="1" applyFill="1" applyFont="1">
      <alignment horizontal="center" readingOrder="0"/>
    </xf>
    <xf borderId="7" fillId="15" fontId="2" numFmtId="0" xfId="0" applyAlignment="1" applyBorder="1" applyFont="1">
      <alignment horizontal="center" readingOrder="0"/>
    </xf>
    <xf borderId="0" fillId="16" fontId="2" numFmtId="0" xfId="0" applyAlignment="1" applyFill="1" applyFont="1">
      <alignment horizontal="center" readingOrder="0"/>
    </xf>
    <xf borderId="5" fillId="7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6" fillId="0" fontId="3" numFmtId="0" xfId="0" applyBorder="1" applyFont="1"/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168" xfId="0" applyAlignment="1" applyFont="1" applyNumberFormat="1">
      <alignment readingOrder="0"/>
    </xf>
    <xf borderId="6" fillId="0" fontId="2" numFmtId="0" xfId="0" applyBorder="1" applyFont="1"/>
    <xf borderId="6" fillId="0" fontId="2" numFmtId="170" xfId="0" applyAlignment="1" applyBorder="1" applyFont="1" applyNumberFormat="1">
      <alignment readingOrder="0"/>
    </xf>
    <xf borderId="6" fillId="3" fontId="2" numFmtId="168" xfId="0" applyBorder="1" applyFont="1" applyNumberFormat="1"/>
    <xf borderId="0" fillId="3" fontId="2" numFmtId="168" xfId="0" applyFont="1" applyNumberFormat="1"/>
    <xf borderId="0" fillId="0" fontId="2" numFmtId="168" xfId="0" applyFont="1" applyNumberFormat="1"/>
    <xf borderId="6" fillId="0" fontId="2" numFmtId="0" xfId="0" applyAlignment="1" applyBorder="1" applyFont="1">
      <alignment readingOrder="0"/>
    </xf>
    <xf borderId="7" fillId="3" fontId="2" numFmtId="168" xfId="0" applyBorder="1" applyFont="1" applyNumberFormat="1"/>
    <xf borderId="6" fillId="3" fontId="2" numFmtId="0" xfId="0" applyBorder="1" applyFont="1"/>
    <xf borderId="0" fillId="0" fontId="2" numFmtId="0" xfId="0" applyAlignment="1" applyFont="1">
      <alignment readingOrder="0"/>
    </xf>
    <xf borderId="6" fillId="0" fontId="2" numFmtId="168" xfId="0" applyBorder="1" applyFont="1" applyNumberFormat="1"/>
    <xf borderId="0" fillId="0" fontId="6" numFmtId="168" xfId="0" applyFont="1" applyNumberFormat="1"/>
    <xf borderId="7" fillId="3" fontId="6" numFmtId="168" xfId="0" applyBorder="1" applyFont="1" applyNumberFormat="1"/>
    <xf borderId="7" fillId="3" fontId="2" numFmtId="168" xfId="0" applyAlignment="1" applyBorder="1" applyFont="1" applyNumberFormat="1">
      <alignment readingOrder="0"/>
    </xf>
    <xf borderId="13" fillId="0" fontId="2" numFmtId="0" xfId="0" applyBorder="1" applyFont="1"/>
    <xf borderId="9" fillId="0" fontId="2" numFmtId="0" xfId="0" applyBorder="1" applyFont="1"/>
    <xf borderId="7" fillId="0" fontId="2" numFmtId="168" xfId="0" applyAlignment="1" applyBorder="1" applyFont="1" applyNumberFormat="1">
      <alignment readingOrder="0"/>
    </xf>
    <xf borderId="9" fillId="3" fontId="2" numFmtId="0" xfId="0" applyBorder="1" applyFont="1"/>
    <xf borderId="0" fillId="0" fontId="2" numFmtId="165" xfId="0" applyAlignment="1" applyFont="1" applyNumberFormat="1">
      <alignment readingOrder="0"/>
    </xf>
    <xf borderId="0" fillId="17" fontId="12" numFmtId="0" xfId="0" applyAlignment="1" applyFill="1" applyFont="1">
      <alignment horizontal="center" readingOrder="0" shrinkToFit="0" vertical="bottom" wrapText="0"/>
    </xf>
    <xf borderId="0" fillId="9" fontId="13" numFmtId="0" xfId="0" applyAlignment="1" applyFont="1">
      <alignment horizontal="center" readingOrder="0" shrinkToFit="0" vertical="bottom" wrapText="0"/>
    </xf>
    <xf borderId="0" fillId="18" fontId="12" numFmtId="0" xfId="0" applyAlignment="1" applyFill="1" applyFont="1">
      <alignment horizontal="center" readingOrder="0" shrinkToFit="0" vertical="bottom" wrapText="0"/>
    </xf>
    <xf borderId="0" fillId="19" fontId="12" numFmtId="0" xfId="0" applyAlignment="1" applyFill="1" applyFont="1">
      <alignment horizontal="center" readingOrder="0" shrinkToFit="0" vertical="bottom" wrapText="0"/>
    </xf>
    <xf borderId="0" fillId="20" fontId="14" numFmtId="0" xfId="0" applyAlignment="1" applyFill="1" applyFont="1">
      <alignment horizontal="center" readingOrder="0" shrinkToFit="0" vertical="bottom" wrapText="0"/>
    </xf>
    <xf borderId="0" fillId="21" fontId="15" numFmtId="0" xfId="0" applyAlignment="1" applyFill="1" applyFont="1">
      <alignment horizontal="center" readingOrder="0" shrinkToFit="0" vertical="bottom" wrapText="0"/>
    </xf>
    <xf borderId="0" fillId="22" fontId="13" numFmtId="0" xfId="0" applyAlignment="1" applyFill="1" applyFont="1">
      <alignment horizontal="center" readingOrder="0" shrinkToFit="0" vertical="bottom" wrapText="0"/>
    </xf>
    <xf borderId="0" fillId="23" fontId="15" numFmtId="0" xfId="0" applyAlignment="1" applyFill="1" applyFont="1">
      <alignment horizontal="center" readingOrder="0" shrinkToFit="0" vertical="bottom" wrapText="0"/>
    </xf>
    <xf borderId="0" fillId="24" fontId="16" numFmtId="0" xfId="0" applyAlignment="1" applyFill="1" applyFont="1">
      <alignment horizontal="center" readingOrder="0" shrinkToFit="0" vertical="bottom" wrapText="0"/>
    </xf>
    <xf borderId="0" fillId="22" fontId="17" numFmtId="0" xfId="0" applyAlignment="1" applyFont="1">
      <alignment horizontal="center" readingOrder="0" shrinkToFit="0" vertical="bottom" wrapText="0"/>
    </xf>
    <xf borderId="0" fillId="25" fontId="18" numFmtId="0" xfId="0" applyAlignment="1" applyFill="1" applyFont="1">
      <alignment horizontal="center" readingOrder="0" shrinkToFit="0" vertical="bottom" wrapText="0"/>
    </xf>
    <xf borderId="0" fillId="26" fontId="19" numFmtId="0" xfId="0" applyAlignment="1" applyFill="1" applyFont="1">
      <alignment horizontal="center" readingOrder="0" shrinkToFit="0" vertical="bottom" wrapText="0"/>
    </xf>
    <xf borderId="0" fillId="27" fontId="12" numFmtId="0" xfId="0" applyAlignment="1" applyFill="1" applyFont="1">
      <alignment horizontal="center" readingOrder="0" shrinkToFit="0" vertical="bottom" wrapText="0"/>
    </xf>
    <xf borderId="0" fillId="28" fontId="12" numFmtId="0" xfId="0" applyAlignment="1" applyFill="1" applyFont="1">
      <alignment horizontal="center" readingOrder="0" shrinkToFit="0" vertical="bottom" wrapText="0"/>
    </xf>
    <xf borderId="0" fillId="20" fontId="20" numFmtId="0" xfId="0" applyAlignment="1" applyFont="1">
      <alignment horizontal="center" readingOrder="0" shrinkToFit="0" vertical="bottom" wrapText="0"/>
    </xf>
    <xf borderId="0" fillId="9" fontId="12" numFmtId="0" xfId="0" applyAlignment="1" applyFont="1">
      <alignment horizontal="center" readingOrder="0" shrinkToFit="0" vertical="bottom" wrapText="0"/>
    </xf>
    <xf borderId="0" fillId="29" fontId="19" numFmtId="0" xfId="0" applyAlignment="1" applyFill="1" applyFont="1">
      <alignment horizontal="center" readingOrder="0" shrinkToFit="0" vertical="bottom" wrapText="0"/>
    </xf>
    <xf borderId="0" fillId="30" fontId="19" numFmtId="0" xfId="0" applyAlignment="1" applyFill="1" applyFont="1">
      <alignment horizontal="center" readingOrder="0" shrinkToFit="0" vertical="bottom" wrapText="0"/>
    </xf>
    <xf borderId="0" fillId="31" fontId="12" numFmtId="0" xfId="0" applyAlignment="1" applyFill="1" applyFont="1">
      <alignment horizontal="center" readingOrder="0" shrinkToFit="0" vertical="bottom" wrapText="0"/>
    </xf>
    <xf borderId="0" fillId="32" fontId="19" numFmtId="0" xfId="0" applyAlignment="1" applyFill="1" applyFont="1">
      <alignment horizontal="center" readingOrder="0" shrinkToFit="0" vertical="bottom" wrapText="0"/>
    </xf>
    <xf borderId="0" fillId="27" fontId="16" numFmtId="0" xfId="0" applyAlignment="1" applyFont="1">
      <alignment horizontal="center" readingOrder="0" shrinkToFit="0" vertical="bottom" wrapText="0"/>
    </xf>
    <xf borderId="0" fillId="20" fontId="21" numFmtId="0" xfId="0" applyAlignment="1" applyFont="1">
      <alignment horizontal="center" readingOrder="0" shrinkToFit="0" vertical="bottom" wrapText="0"/>
    </xf>
    <xf borderId="0" fillId="33" fontId="12" numFmtId="0" xfId="0" applyAlignment="1" applyFill="1" applyFont="1">
      <alignment horizontal="center" readingOrder="0" shrinkToFit="0" vertical="bottom" wrapText="0"/>
    </xf>
    <xf borderId="0" fillId="20" fontId="22" numFmtId="0" xfId="0" applyAlignment="1" applyFont="1">
      <alignment horizontal="center" readingOrder="0" shrinkToFit="0" vertical="bottom" wrapText="0"/>
    </xf>
    <xf borderId="0" fillId="34" fontId="12" numFmtId="0" xfId="0" applyAlignment="1" applyFill="1" applyFont="1">
      <alignment horizontal="center" readingOrder="0" shrinkToFit="0" vertical="bottom" wrapText="0"/>
    </xf>
    <xf borderId="0" fillId="20" fontId="19" numFmtId="0" xfId="0" applyAlignment="1" applyFont="1">
      <alignment horizontal="center" readingOrder="0" shrinkToFit="0" vertical="bottom" wrapText="0"/>
    </xf>
    <xf borderId="0" fillId="17" fontId="23" numFmtId="0" xfId="0" applyAlignment="1" applyFont="1">
      <alignment horizontal="center" readingOrder="0" shrinkToFit="0" vertical="bottom" wrapText="0"/>
    </xf>
    <xf borderId="0" fillId="24" fontId="24" numFmtId="0" xfId="0" applyAlignment="1" applyFont="1">
      <alignment horizontal="center" readingOrder="0" shrinkToFit="0" vertical="bottom" wrapText="0"/>
    </xf>
    <xf borderId="0" fillId="35" fontId="22" numFmtId="0" xfId="0" applyAlignment="1" applyFill="1" applyFont="1">
      <alignment horizontal="center" readingOrder="0" shrinkToFit="0" vertical="bottom" wrapText="0"/>
    </xf>
    <xf borderId="0" fillId="27" fontId="14" numFmtId="0" xfId="0" applyAlignment="1" applyFont="1">
      <alignment horizontal="center" readingOrder="0" shrinkToFit="0" vertical="bottom" wrapText="0"/>
    </xf>
    <xf borderId="0" fillId="36" fontId="19" numFmtId="0" xfId="0" applyAlignment="1" applyFill="1" applyFont="1">
      <alignment horizontal="center" readingOrder="0" shrinkToFit="0" vertical="bottom" wrapText="0"/>
    </xf>
    <xf borderId="0" fillId="17" fontId="25" numFmtId="0" xfId="0" applyAlignment="1" applyFont="1">
      <alignment horizontal="center" readingOrder="0" shrinkToFit="0" vertical="bottom" wrapText="0"/>
    </xf>
    <xf borderId="0" fillId="9" fontId="26" numFmtId="0" xfId="0" applyAlignment="1" applyFont="1">
      <alignment horizontal="center" readingOrder="0" shrinkToFit="0" vertical="bottom" wrapText="0"/>
    </xf>
    <xf borderId="0" fillId="18" fontId="25" numFmtId="0" xfId="0" applyAlignment="1" applyFont="1">
      <alignment horizontal="center" readingOrder="0" shrinkToFit="0" vertical="bottom" wrapText="0"/>
    </xf>
    <xf borderId="0" fillId="19" fontId="25" numFmtId="0" xfId="0" applyAlignment="1" applyFont="1">
      <alignment horizontal="center" readingOrder="0" shrinkToFit="0" vertical="bottom" wrapText="0"/>
    </xf>
    <xf borderId="0" fillId="20" fontId="27" numFmtId="0" xfId="0" applyAlignment="1" applyFont="1">
      <alignment horizontal="center" readingOrder="0" shrinkToFit="0" vertical="bottom" wrapText="0"/>
    </xf>
    <xf borderId="0" fillId="21" fontId="28" numFmtId="0" xfId="0" applyAlignment="1" applyFont="1">
      <alignment horizontal="center" readingOrder="0" shrinkToFit="0" vertical="bottom" wrapText="0"/>
    </xf>
    <xf borderId="0" fillId="22" fontId="26" numFmtId="0" xfId="0" applyAlignment="1" applyFont="1">
      <alignment horizontal="center" readingOrder="0" shrinkToFit="0" vertical="bottom" wrapText="0"/>
    </xf>
    <xf borderId="0" fillId="23" fontId="28" numFmtId="0" xfId="0" applyAlignment="1" applyFont="1">
      <alignment horizontal="center" readingOrder="0" shrinkToFit="0" vertical="bottom" wrapText="0"/>
    </xf>
    <xf borderId="0" fillId="24" fontId="29" numFmtId="0" xfId="0" applyAlignment="1" applyFont="1">
      <alignment horizontal="center" readingOrder="0" shrinkToFit="0" vertical="bottom" wrapText="0"/>
    </xf>
    <xf borderId="0" fillId="22" fontId="30" numFmtId="0" xfId="0" applyAlignment="1" applyFont="1">
      <alignment horizontal="center" readingOrder="0" shrinkToFit="0" vertical="bottom" wrapText="0"/>
    </xf>
    <xf borderId="0" fillId="25" fontId="31" numFmtId="0" xfId="0" applyAlignment="1" applyFont="1">
      <alignment horizontal="center" readingOrder="0" shrinkToFit="0" vertical="bottom" wrapText="0"/>
    </xf>
    <xf borderId="0" fillId="26" fontId="32" numFmtId="0" xfId="0" applyAlignment="1" applyFont="1">
      <alignment horizontal="center" readingOrder="0" shrinkToFit="0" vertical="bottom" wrapText="0"/>
    </xf>
    <xf borderId="0" fillId="27" fontId="25" numFmtId="0" xfId="0" applyAlignment="1" applyFont="1">
      <alignment horizontal="center" readingOrder="0" shrinkToFit="0" vertical="bottom" wrapText="0"/>
    </xf>
    <xf borderId="0" fillId="28" fontId="25" numFmtId="0" xfId="0" applyAlignment="1" applyFont="1">
      <alignment horizontal="center" readingOrder="0" shrinkToFit="0" vertical="bottom" wrapText="0"/>
    </xf>
    <xf borderId="0" fillId="20" fontId="33" numFmtId="0" xfId="0" applyAlignment="1" applyFont="1">
      <alignment horizontal="center" readingOrder="0" shrinkToFit="0" vertical="bottom" wrapText="0"/>
    </xf>
    <xf borderId="0" fillId="9" fontId="25" numFmtId="0" xfId="0" applyAlignment="1" applyFont="1">
      <alignment horizontal="center" readingOrder="0" shrinkToFit="0" vertical="bottom" wrapText="0"/>
    </xf>
    <xf borderId="0" fillId="29" fontId="32" numFmtId="0" xfId="0" applyAlignment="1" applyFont="1">
      <alignment horizontal="center" readingOrder="0" shrinkToFit="0" vertical="bottom" wrapText="0"/>
    </xf>
    <xf borderId="0" fillId="30" fontId="32" numFmtId="0" xfId="0" applyAlignment="1" applyFont="1">
      <alignment horizontal="center" readingOrder="0" shrinkToFit="0" vertical="bottom" wrapText="0"/>
    </xf>
    <xf borderId="0" fillId="31" fontId="25" numFmtId="0" xfId="0" applyAlignment="1" applyFont="1">
      <alignment horizontal="center" readingOrder="0" shrinkToFit="0" vertical="bottom" wrapText="0"/>
    </xf>
    <xf borderId="0" fillId="32" fontId="32" numFmtId="0" xfId="0" applyAlignment="1" applyFont="1">
      <alignment horizontal="center" readingOrder="0" shrinkToFit="0" vertical="bottom" wrapText="0"/>
    </xf>
    <xf borderId="0" fillId="27" fontId="29" numFmtId="0" xfId="0" applyAlignment="1" applyFont="1">
      <alignment horizontal="center" readingOrder="0" shrinkToFit="0" vertical="bottom" wrapText="0"/>
    </xf>
    <xf borderId="0" fillId="20" fontId="34" numFmtId="0" xfId="0" applyAlignment="1" applyFont="1">
      <alignment horizontal="center" readingOrder="0" shrinkToFit="0" vertical="bottom" wrapText="0"/>
    </xf>
    <xf borderId="0" fillId="33" fontId="25" numFmtId="0" xfId="0" applyAlignment="1" applyFont="1">
      <alignment horizontal="center" readingOrder="0" shrinkToFit="0" vertical="bottom" wrapText="0"/>
    </xf>
    <xf borderId="0" fillId="20" fontId="35" numFmtId="0" xfId="0" applyAlignment="1" applyFont="1">
      <alignment horizontal="center" readingOrder="0" shrinkToFit="0" vertical="bottom" wrapText="0"/>
    </xf>
    <xf borderId="0" fillId="34" fontId="25" numFmtId="0" xfId="0" applyAlignment="1" applyFont="1">
      <alignment horizontal="center" readingOrder="0" shrinkToFit="0" vertical="bottom" wrapText="0"/>
    </xf>
    <xf borderId="0" fillId="20" fontId="32" numFmtId="0" xfId="0" applyAlignment="1" applyFont="1">
      <alignment horizontal="center" readingOrder="0" shrinkToFit="0" vertical="bottom" wrapText="0"/>
    </xf>
    <xf borderId="0" fillId="17" fontId="36" numFmtId="0" xfId="0" applyAlignment="1" applyFont="1">
      <alignment horizontal="center" readingOrder="0" shrinkToFit="0" vertical="bottom" wrapText="0"/>
    </xf>
    <xf borderId="0" fillId="24" fontId="37" numFmtId="0" xfId="0" applyAlignment="1" applyFont="1">
      <alignment horizontal="center" readingOrder="0" shrinkToFit="0" vertical="bottom" wrapText="0"/>
    </xf>
    <xf borderId="0" fillId="35" fontId="35" numFmtId="0" xfId="0" applyAlignment="1" applyFont="1">
      <alignment horizontal="center" readingOrder="0" shrinkToFit="0" vertical="bottom" wrapText="0"/>
    </xf>
    <xf borderId="0" fillId="27" fontId="27" numFmtId="0" xfId="0" applyAlignment="1" applyFont="1">
      <alignment horizontal="center" readingOrder="0" shrinkToFit="0" vertical="bottom" wrapText="0"/>
    </xf>
    <xf borderId="0" fillId="36" fontId="32" numFmtId="0" xfId="0" applyAlignment="1" applyFont="1">
      <alignment horizontal="center" readingOrder="0" shrinkToFit="0" vertical="bottom" wrapText="0"/>
    </xf>
    <xf quotePrefix="1" borderId="0" fillId="17" fontId="38" numFmtId="0" xfId="0" applyAlignment="1" applyFont="1">
      <alignment horizontal="center" readingOrder="0" shrinkToFit="0" vertical="bottom" wrapText="0"/>
    </xf>
    <xf borderId="0" fillId="9" fontId="39" numFmtId="166" xfId="0" applyAlignment="1" applyFont="1" applyNumberFormat="1">
      <alignment horizontal="center" readingOrder="0" shrinkToFit="0" vertical="bottom" wrapText="0"/>
    </xf>
    <xf borderId="0" fillId="18" fontId="38" numFmtId="0" xfId="0" applyAlignment="1" applyFont="1">
      <alignment horizontal="center" readingOrder="0" shrinkToFit="0" vertical="bottom" wrapText="0"/>
    </xf>
    <xf borderId="0" fillId="19" fontId="38" numFmtId="0" xfId="0" applyAlignment="1" applyFont="1">
      <alignment horizontal="center" readingOrder="0" shrinkToFit="0" vertical="bottom" wrapText="0"/>
    </xf>
    <xf borderId="0" fillId="20" fontId="40" numFmtId="166" xfId="0" applyAlignment="1" applyFont="1" applyNumberFormat="1">
      <alignment horizontal="center" readingOrder="0" shrinkToFit="0" vertical="bottom" wrapText="0"/>
    </xf>
    <xf borderId="0" fillId="21" fontId="41" numFmtId="166" xfId="0" applyAlignment="1" applyFont="1" applyNumberFormat="1">
      <alignment horizontal="center" readingOrder="0" shrinkToFit="0" vertical="bottom" wrapText="0"/>
    </xf>
    <xf borderId="0" fillId="22" fontId="39" numFmtId="166" xfId="0" applyAlignment="1" applyFont="1" applyNumberFormat="1">
      <alignment horizontal="center" readingOrder="0" shrinkToFit="0" vertical="bottom" wrapText="0"/>
    </xf>
    <xf borderId="0" fillId="23" fontId="41" numFmtId="166" xfId="0" applyAlignment="1" applyFont="1" applyNumberFormat="1">
      <alignment horizontal="center" readingOrder="0" shrinkToFit="0" vertical="bottom" wrapText="0"/>
    </xf>
    <xf borderId="0" fillId="24" fontId="42" numFmtId="166" xfId="0" applyAlignment="1" applyFont="1" applyNumberFormat="1">
      <alignment horizontal="center" readingOrder="0" shrinkToFit="0" vertical="bottom" wrapText="0"/>
    </xf>
    <xf borderId="0" fillId="22" fontId="43" numFmtId="166" xfId="0" applyAlignment="1" applyFont="1" applyNumberFormat="1">
      <alignment horizontal="center" readingOrder="0" shrinkToFit="0" vertical="bottom" wrapText="0"/>
    </xf>
    <xf quotePrefix="1" borderId="0" fillId="25" fontId="44" numFmtId="0" xfId="0" applyAlignment="1" applyFont="1">
      <alignment horizontal="center" readingOrder="0" shrinkToFit="0" vertical="bottom" wrapText="0"/>
    </xf>
    <xf borderId="0" fillId="26" fontId="45" numFmtId="0" xfId="0" applyAlignment="1" applyFont="1">
      <alignment horizontal="center" readingOrder="0" shrinkToFit="0" vertical="bottom" wrapText="0"/>
    </xf>
    <xf borderId="0" fillId="27" fontId="38" numFmtId="0" xfId="0" applyAlignment="1" applyFont="1">
      <alignment horizontal="center" readingOrder="0" shrinkToFit="0" vertical="bottom" wrapText="0"/>
    </xf>
    <xf borderId="0" fillId="28" fontId="38" numFmtId="166" xfId="0" applyAlignment="1" applyFont="1" applyNumberFormat="1">
      <alignment horizontal="center" readingOrder="0" shrinkToFit="0" vertical="bottom" wrapText="0"/>
    </xf>
    <xf borderId="0" fillId="20" fontId="46" numFmtId="166" xfId="0" applyAlignment="1" applyFont="1" applyNumberFormat="1">
      <alignment horizontal="center" readingOrder="0" shrinkToFit="0" vertical="bottom" wrapText="0"/>
    </xf>
    <xf borderId="0" fillId="9" fontId="38" numFmtId="0" xfId="0" applyAlignment="1" applyFont="1">
      <alignment horizontal="center" readingOrder="0" shrinkToFit="0" vertical="bottom" wrapText="0"/>
    </xf>
    <xf borderId="0" fillId="29" fontId="45" numFmtId="166" xfId="0" applyAlignment="1" applyFont="1" applyNumberFormat="1">
      <alignment horizontal="center" readingOrder="0" shrinkToFit="0" vertical="bottom" wrapText="0"/>
    </xf>
    <xf borderId="0" fillId="30" fontId="45" numFmtId="166" xfId="0" applyAlignment="1" applyFont="1" applyNumberFormat="1">
      <alignment horizontal="center" readingOrder="0" shrinkToFit="0" vertical="bottom" wrapText="0"/>
    </xf>
    <xf borderId="0" fillId="31" fontId="38" numFmtId="166" xfId="0" applyAlignment="1" applyFont="1" applyNumberFormat="1">
      <alignment horizontal="center" readingOrder="0" shrinkToFit="0" vertical="bottom" wrapText="0"/>
    </xf>
    <xf borderId="0" fillId="32" fontId="45" numFmtId="0" xfId="0" applyAlignment="1" applyFont="1">
      <alignment horizontal="center" readingOrder="0" shrinkToFit="0" vertical="bottom" wrapText="0"/>
    </xf>
    <xf borderId="0" fillId="27" fontId="42" numFmtId="0" xfId="0" applyAlignment="1" applyFont="1">
      <alignment horizontal="center" readingOrder="0" shrinkToFit="0" vertical="bottom" wrapText="0"/>
    </xf>
    <xf borderId="0" fillId="20" fontId="47" numFmtId="0" xfId="0" applyAlignment="1" applyFont="1">
      <alignment horizontal="center" readingOrder="0" shrinkToFit="0" vertical="bottom" wrapText="0"/>
    </xf>
    <xf borderId="0" fillId="33" fontId="38" numFmtId="166" xfId="0" applyAlignment="1" applyFont="1" applyNumberFormat="1">
      <alignment horizontal="center" readingOrder="0" shrinkToFit="0" vertical="bottom" wrapText="0"/>
    </xf>
    <xf borderId="0" fillId="20" fontId="48" numFmtId="166" xfId="0" applyAlignment="1" applyFont="1" applyNumberFormat="1">
      <alignment horizontal="center" readingOrder="0" shrinkToFit="0" vertical="bottom" wrapText="0"/>
    </xf>
    <xf borderId="0" fillId="34" fontId="38" numFmtId="0" xfId="0" applyAlignment="1" applyFont="1">
      <alignment horizontal="center" readingOrder="0" shrinkToFit="0" vertical="bottom" wrapText="0"/>
    </xf>
    <xf borderId="0" fillId="20" fontId="45" numFmtId="166" xfId="0" applyAlignment="1" applyFont="1" applyNumberFormat="1">
      <alignment horizontal="center" readingOrder="0" shrinkToFit="0" vertical="bottom" wrapText="0"/>
    </xf>
    <xf borderId="0" fillId="17" fontId="49" numFmtId="0" xfId="0" applyAlignment="1" applyFont="1">
      <alignment horizontal="center" readingOrder="0" shrinkToFit="0" vertical="bottom" wrapText="0"/>
    </xf>
    <xf borderId="0" fillId="24" fontId="50" numFmtId="0" xfId="0" applyAlignment="1" applyFont="1">
      <alignment horizontal="center" readingOrder="0" shrinkToFit="0" vertical="bottom" wrapText="0"/>
    </xf>
    <xf borderId="0" fillId="35" fontId="48" numFmtId="166" xfId="0" applyAlignment="1" applyFont="1" applyNumberFormat="1">
      <alignment horizontal="center" readingOrder="0" shrinkToFit="0" vertical="bottom" wrapText="0"/>
    </xf>
    <xf borderId="0" fillId="27" fontId="40" numFmtId="0" xfId="0" applyAlignment="1" applyFont="1">
      <alignment horizontal="center" readingOrder="0" shrinkToFit="0" vertical="bottom" wrapText="0"/>
    </xf>
    <xf borderId="0" fillId="36" fontId="45" numFmtId="166" xfId="0" applyAlignment="1" applyFont="1" applyNumberFormat="1">
      <alignment horizontal="center" readingOrder="0" shrinkToFit="0" vertical="bottom" wrapText="0"/>
    </xf>
    <xf borderId="0" fillId="0" fontId="51" numFmtId="0" xfId="0" applyAlignment="1" applyFont="1">
      <alignment horizontal="center" readingOrder="0" shrinkToFit="0" vertical="bottom" wrapText="0"/>
    </xf>
    <xf borderId="0" fillId="0" fontId="51" numFmtId="0" xfId="0" applyAlignment="1" applyFont="1">
      <alignment horizontal="left" readingOrder="0" shrinkToFit="0" vertical="bottom" wrapText="0"/>
    </xf>
    <xf borderId="0" fillId="0" fontId="52" numFmtId="0" xfId="0" applyAlignment="1" applyFont="1">
      <alignment horizontal="center" readingOrder="0" shrinkToFit="0" vertical="bottom" wrapText="0"/>
    </xf>
    <xf borderId="0" fillId="0" fontId="52" numFmtId="0" xfId="0" applyAlignment="1" applyFont="1">
      <alignment horizontal="left" readingOrder="0" shrinkToFit="0" vertical="bottom" wrapText="0"/>
    </xf>
    <xf borderId="0" fillId="0" fontId="53" numFmtId="0" xfId="0" applyAlignment="1" applyFont="1">
      <alignment horizontal="center" readingOrder="0" shrinkToFit="0" vertical="bottom" wrapText="0"/>
    </xf>
    <xf borderId="0" fillId="0" fontId="53" numFmtId="0" xfId="0" applyAlignment="1" applyFont="1">
      <alignment horizontal="left"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0" xfId="0" applyAlignment="1" applyFont="1">
      <alignment readingOrder="0" vertical="bottom"/>
    </xf>
    <xf borderId="0" fillId="0" fontId="53" numFmtId="0" xfId="0" applyAlignment="1" applyFont="1">
      <alignment horizontal="center" shrinkToFit="0" vertical="bottom" wrapText="0"/>
    </xf>
    <xf borderId="0" fillId="0" fontId="53" numFmtId="0" xfId="0" applyAlignment="1" applyFont="1">
      <alignment shrinkToFit="0" vertical="bottom" wrapText="0"/>
    </xf>
    <xf borderId="0" fillId="0" fontId="51" numFmtId="0" xfId="0" applyAlignment="1" applyFont="1">
      <alignment horizontal="center" shrinkToFit="0" vertical="bottom" wrapText="0"/>
    </xf>
    <xf borderId="0" fillId="0" fontId="53" numFmtId="0" xfId="0" applyAlignment="1" applyFont="1">
      <alignment horizontal="left" shrinkToFit="0" vertical="bottom" wrapText="0"/>
    </xf>
    <xf borderId="0" fillId="0" fontId="52" numFmtId="0" xfId="0" applyAlignment="1" applyFont="1">
      <alignment horizontal="center" shrinkToFit="0" vertical="bottom" wrapText="0"/>
    </xf>
    <xf borderId="0" fillId="0" fontId="52" numFmtId="0" xfId="0" applyAlignment="1" applyFont="1">
      <alignment horizontal="left" shrinkToFit="0" vertical="bottom" wrapText="0"/>
    </xf>
    <xf borderId="0" fillId="0" fontId="51" numFmtId="0" xfId="0" applyAlignment="1" applyFont="1">
      <alignment horizontal="left" shrinkToFit="0" vertical="bottom" wrapText="0"/>
    </xf>
  </cellXfs>
  <cellStyles count="1">
    <cellStyle xfId="0" name="Normal" builtinId="0"/>
  </cellStyles>
  <dxfs count="10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theme="1"/>
      </font>
      <fill>
        <patternFill patternType="solid">
          <fgColor rgb="FFFFF2CC"/>
          <bgColor rgb="FFFFF2CC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ddenguides.com/madden-20-offensive-and-defensive-schemes-breakdow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8" max="8" width="15.57"/>
    <col customWidth="1" min="9" max="10" width="14.14"/>
    <col customWidth="1" min="11" max="12" width="7.29"/>
    <col customWidth="1" min="13" max="13" width="14.86"/>
    <col customWidth="1" min="14" max="15" width="0.43"/>
    <col hidden="1" min="17" max="17" width="14.43"/>
    <col customWidth="1" hidden="1" min="18" max="18" width="38.86"/>
  </cols>
  <sheetData>
    <row r="1">
      <c r="A1" s="1"/>
      <c r="H1" s="2"/>
      <c r="I1" s="3"/>
      <c r="J1" s="3"/>
      <c r="K1" s="4" t="s">
        <v>0</v>
      </c>
      <c r="L1" s="5" t="s">
        <v>1</v>
      </c>
      <c r="M1" s="5"/>
      <c r="N1" s="4"/>
      <c r="O1" s="5"/>
      <c r="P1" s="5"/>
      <c r="Q1" s="5"/>
      <c r="R1" s="5"/>
      <c r="S1" s="5"/>
    </row>
    <row r="2" ht="18.0" customHeight="1">
      <c r="A2" s="3" t="s">
        <v>2</v>
      </c>
      <c r="H2" s="6" t="s">
        <v>3</v>
      </c>
      <c r="I2" s="7"/>
      <c r="J2" s="3" t="s">
        <v>4</v>
      </c>
      <c r="K2" s="4"/>
      <c r="L2" s="5"/>
      <c r="M2" s="8">
        <v>38.5</v>
      </c>
      <c r="N2" s="4"/>
      <c r="O2" s="5"/>
      <c r="P2" s="9">
        <v>48.5</v>
      </c>
      <c r="Q2" s="5"/>
      <c r="R2" s="5"/>
      <c r="S2" s="9">
        <v>58.5</v>
      </c>
    </row>
    <row r="3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1" t="s">
        <v>12</v>
      </c>
      <c r="I3" s="12" t="s">
        <v>13</v>
      </c>
      <c r="J3" s="3" t="s">
        <v>14</v>
      </c>
      <c r="K3" s="13"/>
      <c r="M3" s="8">
        <f>COUNTIF($G$4:$G1001,"&gt;38.5")</f>
        <v>23</v>
      </c>
      <c r="N3" s="13"/>
      <c r="P3" s="14">
        <f>COUNTIF($G$4:$G1001,"&gt;48.5")</f>
        <v>19</v>
      </c>
      <c r="S3" s="14">
        <f>COUNTIF($G$4:$G1001,"&gt;58.5")</f>
        <v>12</v>
      </c>
    </row>
    <row r="4">
      <c r="A4" s="15" t="s">
        <v>15</v>
      </c>
      <c r="B4" s="16" t="s">
        <v>16</v>
      </c>
      <c r="C4" s="16">
        <v>40.0</v>
      </c>
      <c r="D4" s="16">
        <v>29.0</v>
      </c>
      <c r="E4" s="16" t="s">
        <v>17</v>
      </c>
      <c r="F4" s="17">
        <f t="shared" ref="F4:F196" si="1">C4-D4</f>
        <v>11</v>
      </c>
      <c r="G4" s="17">
        <f t="shared" ref="G4:G57" si="2">SUM(C4:D4)</f>
        <v>69</v>
      </c>
      <c r="H4" s="18"/>
      <c r="I4" s="19"/>
      <c r="J4" s="3" t="s">
        <v>18</v>
      </c>
      <c r="K4" s="13"/>
      <c r="M4" s="14">
        <f>COUNTIF($G$4:$G$103,"&lt;38.5")</f>
        <v>77</v>
      </c>
      <c r="N4" s="13"/>
      <c r="P4" s="8">
        <v>48.0</v>
      </c>
      <c r="S4" s="8">
        <v>52.0</v>
      </c>
    </row>
    <row r="5">
      <c r="A5" s="20" t="s">
        <v>19</v>
      </c>
      <c r="B5" s="21" t="s">
        <v>20</v>
      </c>
      <c r="C5" s="21">
        <v>28.0</v>
      </c>
      <c r="D5" s="21">
        <v>6.0</v>
      </c>
      <c r="E5" s="21" t="s">
        <v>21</v>
      </c>
      <c r="F5" s="13">
        <f t="shared" si="1"/>
        <v>22</v>
      </c>
      <c r="G5" s="22">
        <f t="shared" si="2"/>
        <v>34</v>
      </c>
      <c r="H5" s="13"/>
      <c r="I5" s="19"/>
      <c r="J5" s="3" t="s">
        <v>22</v>
      </c>
      <c r="K5" s="13"/>
      <c r="M5" s="11" t="s">
        <v>23</v>
      </c>
      <c r="N5" s="10"/>
      <c r="O5" s="10"/>
      <c r="P5" s="10" t="s">
        <v>24</v>
      </c>
      <c r="Q5" s="10"/>
      <c r="R5" s="10"/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</row>
    <row r="6">
      <c r="A6" s="23"/>
      <c r="B6" s="21" t="s">
        <v>31</v>
      </c>
      <c r="C6" s="21">
        <v>26.0</v>
      </c>
      <c r="D6" s="21">
        <v>12.0</v>
      </c>
      <c r="E6" s="21" t="s">
        <v>32</v>
      </c>
      <c r="F6" s="13">
        <f t="shared" si="1"/>
        <v>14</v>
      </c>
      <c r="G6" s="22">
        <f t="shared" si="2"/>
        <v>38</v>
      </c>
      <c r="H6" s="13"/>
      <c r="I6" s="24"/>
      <c r="J6" s="25" t="s">
        <v>20</v>
      </c>
      <c r="K6" s="4">
        <f t="shared" ref="K6:K37" si="3">COUNTIFS($B$4:$B999,J6,$G$4:$G999,"&gt;38.5")</f>
        <v>0</v>
      </c>
      <c r="L6" s="5">
        <f t="shared" ref="L6:L37" si="4">COUNTIFS($E$4:$E$999,J6,$G$4:$G$999,"&gt;38.5")</f>
        <v>1</v>
      </c>
      <c r="M6" s="26">
        <f t="shared" ref="M6:M37" si="5">SUM(K6:L6)</f>
        <v>1</v>
      </c>
      <c r="N6" s="27">
        <f t="shared" ref="N6:N37" si="6">COUNTIFS($B$4:$B$999,J6,$G$4:$G$999,"&gt;48.5")</f>
        <v>0</v>
      </c>
      <c r="O6" s="27">
        <f t="shared" ref="O6:O37" si="7">COUNTIFS($E$4:$E$999,J6,$G$4:$G$999,"&gt;48.5")</f>
        <v>0</v>
      </c>
      <c r="P6" s="27">
        <f t="shared" ref="P6:P37" si="8">SUM(N6:O6)</f>
        <v>0</v>
      </c>
      <c r="Q6" s="27">
        <f t="shared" ref="Q6:Q37" si="9">COUNTIFS($B$4:$B$999,J6,$G$4:$G$999,"&gt;42.5")</f>
        <v>0</v>
      </c>
      <c r="R6" s="27">
        <f t="shared" ref="R6:R37" si="10">COUNTIFS($E$4:$E$999,J6,$G$4:$G$999,"&gt;42.5")</f>
        <v>1</v>
      </c>
      <c r="S6" s="27">
        <f t="shared" ref="S6:S37" si="11">SUM(Q6:R6)</f>
        <v>1</v>
      </c>
      <c r="T6" s="26">
        <f t="shared" ref="T6:T37" si="12">sum(K6:L6)</f>
        <v>1</v>
      </c>
      <c r="U6" s="28">
        <f t="shared" ref="U6:U37" si="13">(((M6+P6+S6)/3)/T6)</f>
        <v>0.6666666667</v>
      </c>
      <c r="V6" s="29">
        <f t="shared" ref="V6:V37" si="14">M6/T6</f>
        <v>1</v>
      </c>
      <c r="W6" s="29">
        <f t="shared" ref="W6:W37" si="15">P6/T6</f>
        <v>0</v>
      </c>
      <c r="X6" s="29">
        <f t="shared" ref="X6:X37" si="16">S6/T6</f>
        <v>1</v>
      </c>
    </row>
    <row r="7">
      <c r="A7" s="23"/>
      <c r="B7" s="21" t="s">
        <v>33</v>
      </c>
      <c r="C7" s="21">
        <v>49.0</v>
      </c>
      <c r="D7" s="21">
        <v>27.0</v>
      </c>
      <c r="E7" s="21" t="s">
        <v>34</v>
      </c>
      <c r="F7" s="13">
        <f t="shared" si="1"/>
        <v>22</v>
      </c>
      <c r="G7" s="22">
        <f t="shared" si="2"/>
        <v>76</v>
      </c>
      <c r="H7" s="13"/>
      <c r="I7" s="30"/>
      <c r="J7" s="31" t="s">
        <v>35</v>
      </c>
      <c r="K7" s="4">
        <f t="shared" si="3"/>
        <v>1</v>
      </c>
      <c r="L7" s="5">
        <f t="shared" si="4"/>
        <v>3</v>
      </c>
      <c r="M7" s="26">
        <f t="shared" si="5"/>
        <v>4</v>
      </c>
      <c r="N7" s="27">
        <f t="shared" si="6"/>
        <v>0</v>
      </c>
      <c r="O7" s="27">
        <f t="shared" si="7"/>
        <v>3</v>
      </c>
      <c r="P7" s="27">
        <f t="shared" si="8"/>
        <v>3</v>
      </c>
      <c r="Q7" s="27">
        <f t="shared" si="9"/>
        <v>1</v>
      </c>
      <c r="R7" s="27">
        <f t="shared" si="10"/>
        <v>3</v>
      </c>
      <c r="S7" s="27">
        <f t="shared" si="11"/>
        <v>4</v>
      </c>
      <c r="T7" s="26">
        <f t="shared" si="12"/>
        <v>4</v>
      </c>
      <c r="U7" s="28">
        <f t="shared" si="13"/>
        <v>0.9166666667</v>
      </c>
      <c r="V7" s="29">
        <f t="shared" si="14"/>
        <v>1</v>
      </c>
      <c r="W7" s="29">
        <f t="shared" si="15"/>
        <v>0.75</v>
      </c>
      <c r="X7" s="29">
        <f t="shared" si="16"/>
        <v>1</v>
      </c>
    </row>
    <row r="8">
      <c r="A8" s="23"/>
      <c r="B8" s="21" t="s">
        <v>36</v>
      </c>
      <c r="C8" s="21">
        <v>40.0</v>
      </c>
      <c r="D8" s="21">
        <v>27.0</v>
      </c>
      <c r="E8" s="21" t="s">
        <v>35</v>
      </c>
      <c r="F8" s="13">
        <f t="shared" si="1"/>
        <v>13</v>
      </c>
      <c r="G8" s="22">
        <f t="shared" si="2"/>
        <v>67</v>
      </c>
      <c r="H8" s="13"/>
      <c r="I8" s="30"/>
      <c r="J8" s="31" t="s">
        <v>37</v>
      </c>
      <c r="K8" s="4">
        <f t="shared" si="3"/>
        <v>1</v>
      </c>
      <c r="L8" s="5">
        <f t="shared" si="4"/>
        <v>2</v>
      </c>
      <c r="M8" s="26">
        <f t="shared" si="5"/>
        <v>3</v>
      </c>
      <c r="N8" s="27">
        <f t="shared" si="6"/>
        <v>1</v>
      </c>
      <c r="O8" s="27">
        <f t="shared" si="7"/>
        <v>1</v>
      </c>
      <c r="P8" s="27">
        <f t="shared" si="8"/>
        <v>2</v>
      </c>
      <c r="Q8" s="27">
        <f t="shared" si="9"/>
        <v>1</v>
      </c>
      <c r="R8" s="27">
        <f t="shared" si="10"/>
        <v>1</v>
      </c>
      <c r="S8" s="27">
        <f t="shared" si="11"/>
        <v>2</v>
      </c>
      <c r="T8" s="26">
        <f t="shared" si="12"/>
        <v>3</v>
      </c>
      <c r="U8" s="28">
        <f t="shared" si="13"/>
        <v>0.7777777778</v>
      </c>
      <c r="V8" s="29">
        <f t="shared" si="14"/>
        <v>1</v>
      </c>
      <c r="W8" s="29">
        <f t="shared" si="15"/>
        <v>0.6666666667</v>
      </c>
      <c r="X8" s="29">
        <f t="shared" si="16"/>
        <v>0.6666666667</v>
      </c>
    </row>
    <row r="9">
      <c r="A9" s="32"/>
      <c r="B9" s="21" t="s">
        <v>38</v>
      </c>
      <c r="C9" s="21">
        <v>34.0</v>
      </c>
      <c r="D9" s="21">
        <v>24.0</v>
      </c>
      <c r="E9" s="21" t="s">
        <v>39</v>
      </c>
      <c r="F9" s="13">
        <f t="shared" si="1"/>
        <v>10</v>
      </c>
      <c r="G9" s="22">
        <f t="shared" si="2"/>
        <v>58</v>
      </c>
      <c r="H9" s="13"/>
      <c r="I9" s="24"/>
      <c r="J9" s="25" t="s">
        <v>17</v>
      </c>
      <c r="K9" s="4">
        <f t="shared" si="3"/>
        <v>1</v>
      </c>
      <c r="L9" s="5">
        <f t="shared" si="4"/>
        <v>1</v>
      </c>
      <c r="M9" s="26">
        <f t="shared" si="5"/>
        <v>2</v>
      </c>
      <c r="N9" s="27">
        <f t="shared" si="6"/>
        <v>1</v>
      </c>
      <c r="O9" s="27">
        <f t="shared" si="7"/>
        <v>1</v>
      </c>
      <c r="P9" s="27">
        <f t="shared" si="8"/>
        <v>2</v>
      </c>
      <c r="Q9" s="27">
        <f t="shared" si="9"/>
        <v>1</v>
      </c>
      <c r="R9" s="27">
        <f t="shared" si="10"/>
        <v>1</v>
      </c>
      <c r="S9" s="27">
        <f t="shared" si="11"/>
        <v>2</v>
      </c>
      <c r="T9" s="26">
        <f t="shared" si="12"/>
        <v>2</v>
      </c>
      <c r="U9" s="28">
        <f t="shared" si="13"/>
        <v>1</v>
      </c>
      <c r="V9" s="29">
        <f t="shared" si="14"/>
        <v>1</v>
      </c>
      <c r="W9" s="29">
        <f t="shared" si="15"/>
        <v>1</v>
      </c>
      <c r="X9" s="29">
        <f t="shared" si="16"/>
        <v>1</v>
      </c>
    </row>
    <row r="10">
      <c r="A10" s="23"/>
      <c r="B10" s="21" t="s">
        <v>40</v>
      </c>
      <c r="C10" s="21">
        <v>30.0</v>
      </c>
      <c r="D10" s="21">
        <v>26.0</v>
      </c>
      <c r="E10" s="21" t="s">
        <v>41</v>
      </c>
      <c r="F10" s="13">
        <f t="shared" si="1"/>
        <v>4</v>
      </c>
      <c r="G10" s="22">
        <f t="shared" si="2"/>
        <v>56</v>
      </c>
      <c r="H10" s="13"/>
      <c r="I10" s="30"/>
      <c r="J10" s="31" t="s">
        <v>34</v>
      </c>
      <c r="K10" s="4">
        <f t="shared" si="3"/>
        <v>0</v>
      </c>
      <c r="L10" s="5">
        <f t="shared" si="4"/>
        <v>2</v>
      </c>
      <c r="M10" s="26">
        <f t="shared" si="5"/>
        <v>2</v>
      </c>
      <c r="N10" s="27">
        <f t="shared" si="6"/>
        <v>0</v>
      </c>
      <c r="O10" s="27">
        <f t="shared" si="7"/>
        <v>2</v>
      </c>
      <c r="P10" s="27">
        <f t="shared" si="8"/>
        <v>2</v>
      </c>
      <c r="Q10" s="27">
        <f t="shared" si="9"/>
        <v>0</v>
      </c>
      <c r="R10" s="27">
        <f t="shared" si="10"/>
        <v>2</v>
      </c>
      <c r="S10" s="27">
        <f t="shared" si="11"/>
        <v>2</v>
      </c>
      <c r="T10" s="26">
        <f t="shared" si="12"/>
        <v>2</v>
      </c>
      <c r="U10" s="28">
        <f t="shared" si="13"/>
        <v>1</v>
      </c>
      <c r="V10" s="29">
        <f t="shared" si="14"/>
        <v>1</v>
      </c>
      <c r="W10" s="29">
        <f t="shared" si="15"/>
        <v>1</v>
      </c>
      <c r="X10" s="29">
        <f t="shared" si="16"/>
        <v>1</v>
      </c>
    </row>
    <row r="11">
      <c r="A11" s="23"/>
      <c r="B11" s="21" t="s">
        <v>37</v>
      </c>
      <c r="C11" s="21">
        <v>31.0</v>
      </c>
      <c r="D11" s="21">
        <v>30.0</v>
      </c>
      <c r="E11" s="21" t="s">
        <v>42</v>
      </c>
      <c r="F11" s="13">
        <f t="shared" si="1"/>
        <v>1</v>
      </c>
      <c r="G11" s="22">
        <f t="shared" si="2"/>
        <v>61</v>
      </c>
      <c r="H11" s="13"/>
      <c r="I11" s="30"/>
      <c r="J11" s="31" t="s">
        <v>43</v>
      </c>
      <c r="K11" s="4">
        <f t="shared" si="3"/>
        <v>0</v>
      </c>
      <c r="L11" s="5">
        <f t="shared" si="4"/>
        <v>0</v>
      </c>
      <c r="M11" s="26">
        <f t="shared" si="5"/>
        <v>0</v>
      </c>
      <c r="N11" s="27">
        <f t="shared" si="6"/>
        <v>0</v>
      </c>
      <c r="O11" s="27">
        <f t="shared" si="7"/>
        <v>0</v>
      </c>
      <c r="P11" s="27">
        <f t="shared" si="8"/>
        <v>0</v>
      </c>
      <c r="Q11" s="27">
        <f t="shared" si="9"/>
        <v>0</v>
      </c>
      <c r="R11" s="27">
        <f t="shared" si="10"/>
        <v>0</v>
      </c>
      <c r="S11" s="27">
        <f t="shared" si="11"/>
        <v>0</v>
      </c>
      <c r="T11" s="26">
        <f t="shared" si="12"/>
        <v>0</v>
      </c>
      <c r="U11" s="28" t="str">
        <f t="shared" si="13"/>
        <v>#DIV/0!</v>
      </c>
      <c r="V11" s="29" t="str">
        <f t="shared" si="14"/>
        <v>#DIV/0!</v>
      </c>
      <c r="W11" s="29" t="str">
        <f t="shared" si="15"/>
        <v>#DIV/0!</v>
      </c>
      <c r="X11" s="29" t="str">
        <f t="shared" si="16"/>
        <v>#DIV/0!</v>
      </c>
    </row>
    <row r="12">
      <c r="A12" s="23"/>
      <c r="B12" s="21" t="s">
        <v>44</v>
      </c>
      <c r="C12" s="21">
        <v>28.0</v>
      </c>
      <c r="D12" s="21">
        <v>7.0</v>
      </c>
      <c r="E12" s="21" t="s">
        <v>45</v>
      </c>
      <c r="F12" s="13">
        <f t="shared" si="1"/>
        <v>21</v>
      </c>
      <c r="G12" s="22">
        <f t="shared" si="2"/>
        <v>35</v>
      </c>
      <c r="H12" s="4" t="s">
        <v>46</v>
      </c>
      <c r="I12" s="24" t="s">
        <v>47</v>
      </c>
      <c r="J12" s="31" t="s">
        <v>40</v>
      </c>
      <c r="K12" s="4">
        <f t="shared" si="3"/>
        <v>3</v>
      </c>
      <c r="L12" s="5">
        <f t="shared" si="4"/>
        <v>0</v>
      </c>
      <c r="M12" s="26">
        <f t="shared" si="5"/>
        <v>3</v>
      </c>
      <c r="N12" s="27">
        <f t="shared" si="6"/>
        <v>3</v>
      </c>
      <c r="O12" s="27">
        <f t="shared" si="7"/>
        <v>0</v>
      </c>
      <c r="P12" s="27">
        <f t="shared" si="8"/>
        <v>3</v>
      </c>
      <c r="Q12" s="27">
        <f t="shared" si="9"/>
        <v>3</v>
      </c>
      <c r="R12" s="27">
        <f t="shared" si="10"/>
        <v>0</v>
      </c>
      <c r="S12" s="27">
        <f t="shared" si="11"/>
        <v>3</v>
      </c>
      <c r="T12" s="26">
        <f t="shared" si="12"/>
        <v>3</v>
      </c>
      <c r="U12" s="28">
        <f t="shared" si="13"/>
        <v>1</v>
      </c>
      <c r="V12" s="29">
        <f t="shared" si="14"/>
        <v>1</v>
      </c>
      <c r="W12" s="29">
        <f t="shared" si="15"/>
        <v>1</v>
      </c>
      <c r="X12" s="29">
        <f t="shared" si="16"/>
        <v>1</v>
      </c>
    </row>
    <row r="13">
      <c r="A13" s="20" t="s">
        <v>48</v>
      </c>
      <c r="B13" s="21" t="s">
        <v>49</v>
      </c>
      <c r="C13" s="21">
        <v>40.0</v>
      </c>
      <c r="D13" s="21">
        <v>24.0</v>
      </c>
      <c r="E13" s="21" t="s">
        <v>50</v>
      </c>
      <c r="F13" s="13">
        <f t="shared" si="1"/>
        <v>16</v>
      </c>
      <c r="G13" s="22">
        <f t="shared" si="2"/>
        <v>64</v>
      </c>
      <c r="H13" s="4" t="s">
        <v>46</v>
      </c>
      <c r="I13" s="24" t="s">
        <v>51</v>
      </c>
      <c r="J13" s="31" t="s">
        <v>52</v>
      </c>
      <c r="K13" s="4">
        <f t="shared" si="3"/>
        <v>0</v>
      </c>
      <c r="L13" s="5">
        <f t="shared" si="4"/>
        <v>0</v>
      </c>
      <c r="M13" s="26">
        <f t="shared" si="5"/>
        <v>0</v>
      </c>
      <c r="N13" s="27">
        <f t="shared" si="6"/>
        <v>0</v>
      </c>
      <c r="O13" s="27">
        <f t="shared" si="7"/>
        <v>0</v>
      </c>
      <c r="P13" s="27">
        <f t="shared" si="8"/>
        <v>0</v>
      </c>
      <c r="Q13" s="27">
        <f t="shared" si="9"/>
        <v>0</v>
      </c>
      <c r="R13" s="27">
        <f t="shared" si="10"/>
        <v>0</v>
      </c>
      <c r="S13" s="27">
        <f t="shared" si="11"/>
        <v>0</v>
      </c>
      <c r="T13" s="26">
        <f t="shared" si="12"/>
        <v>0</v>
      </c>
      <c r="U13" s="28" t="str">
        <f t="shared" si="13"/>
        <v>#DIV/0!</v>
      </c>
      <c r="V13" s="29" t="str">
        <f t="shared" si="14"/>
        <v>#DIV/0!</v>
      </c>
      <c r="W13" s="29" t="str">
        <f t="shared" si="15"/>
        <v>#DIV/0!</v>
      </c>
      <c r="X13" s="29" t="str">
        <f t="shared" si="16"/>
        <v>#DIV/0!</v>
      </c>
    </row>
    <row r="14">
      <c r="A14" s="20" t="s">
        <v>53</v>
      </c>
      <c r="B14" s="21" t="s">
        <v>41</v>
      </c>
      <c r="C14" s="21">
        <v>31.0</v>
      </c>
      <c r="D14" s="21">
        <v>27.0</v>
      </c>
      <c r="E14" s="21" t="s">
        <v>35</v>
      </c>
      <c r="F14" s="13">
        <f t="shared" si="1"/>
        <v>4</v>
      </c>
      <c r="G14" s="22">
        <f t="shared" si="2"/>
        <v>58</v>
      </c>
      <c r="H14" s="4" t="s">
        <v>54</v>
      </c>
      <c r="I14" s="24" t="s">
        <v>51</v>
      </c>
      <c r="J14" s="31" t="s">
        <v>31</v>
      </c>
      <c r="K14" s="4">
        <f t="shared" si="3"/>
        <v>0</v>
      </c>
      <c r="L14" s="5">
        <f t="shared" si="4"/>
        <v>0</v>
      </c>
      <c r="M14" s="26">
        <f t="shared" si="5"/>
        <v>0</v>
      </c>
      <c r="N14" s="27">
        <f t="shared" si="6"/>
        <v>0</v>
      </c>
      <c r="O14" s="27">
        <f t="shared" si="7"/>
        <v>0</v>
      </c>
      <c r="P14" s="27">
        <f t="shared" si="8"/>
        <v>0</v>
      </c>
      <c r="Q14" s="27">
        <f t="shared" si="9"/>
        <v>0</v>
      </c>
      <c r="R14" s="27">
        <f t="shared" si="10"/>
        <v>0</v>
      </c>
      <c r="S14" s="27">
        <f t="shared" si="11"/>
        <v>0</v>
      </c>
      <c r="T14" s="26">
        <f t="shared" si="12"/>
        <v>0</v>
      </c>
      <c r="U14" s="28" t="str">
        <f t="shared" si="13"/>
        <v>#DIV/0!</v>
      </c>
      <c r="V14" s="29" t="str">
        <f t="shared" si="14"/>
        <v>#DIV/0!</v>
      </c>
      <c r="W14" s="29" t="str">
        <f t="shared" si="15"/>
        <v>#DIV/0!</v>
      </c>
      <c r="X14" s="29" t="str">
        <f t="shared" si="16"/>
        <v>#DIV/0!</v>
      </c>
    </row>
    <row r="15">
      <c r="A15" s="20" t="s">
        <v>55</v>
      </c>
      <c r="B15" s="21" t="s">
        <v>44</v>
      </c>
      <c r="C15" s="21">
        <v>36.0</v>
      </c>
      <c r="D15" s="21">
        <v>30.0</v>
      </c>
      <c r="E15" s="21" t="s">
        <v>36</v>
      </c>
      <c r="F15" s="13">
        <f t="shared" si="1"/>
        <v>6</v>
      </c>
      <c r="G15" s="22">
        <f t="shared" si="2"/>
        <v>66</v>
      </c>
      <c r="H15" s="4" t="s">
        <v>54</v>
      </c>
      <c r="I15" s="24" t="s">
        <v>51</v>
      </c>
      <c r="J15" s="31" t="s">
        <v>33</v>
      </c>
      <c r="K15" s="4">
        <f t="shared" si="3"/>
        <v>1</v>
      </c>
      <c r="L15" s="5">
        <f t="shared" si="4"/>
        <v>0</v>
      </c>
      <c r="M15" s="26">
        <f t="shared" si="5"/>
        <v>1</v>
      </c>
      <c r="N15" s="27">
        <f t="shared" si="6"/>
        <v>1</v>
      </c>
      <c r="O15" s="27">
        <f t="shared" si="7"/>
        <v>0</v>
      </c>
      <c r="P15" s="27">
        <f t="shared" si="8"/>
        <v>1</v>
      </c>
      <c r="Q15" s="27">
        <f t="shared" si="9"/>
        <v>1</v>
      </c>
      <c r="R15" s="27">
        <f t="shared" si="10"/>
        <v>0</v>
      </c>
      <c r="S15" s="27">
        <f t="shared" si="11"/>
        <v>1</v>
      </c>
      <c r="T15" s="26">
        <f t="shared" si="12"/>
        <v>1</v>
      </c>
      <c r="U15" s="28">
        <f t="shared" si="13"/>
        <v>1</v>
      </c>
      <c r="V15" s="29">
        <f t="shared" si="14"/>
        <v>1</v>
      </c>
      <c r="W15" s="29">
        <f t="shared" si="15"/>
        <v>1</v>
      </c>
      <c r="X15" s="29">
        <f t="shared" si="16"/>
        <v>1</v>
      </c>
    </row>
    <row r="16">
      <c r="A16" s="20" t="s">
        <v>56</v>
      </c>
      <c r="B16" s="21" t="s">
        <v>42</v>
      </c>
      <c r="C16" s="21">
        <v>36.0</v>
      </c>
      <c r="D16" s="21">
        <v>27.0</v>
      </c>
      <c r="E16" s="21" t="s">
        <v>57</v>
      </c>
      <c r="F16" s="13">
        <f t="shared" si="1"/>
        <v>9</v>
      </c>
      <c r="G16" s="22">
        <f t="shared" si="2"/>
        <v>63</v>
      </c>
      <c r="H16" s="4" t="s">
        <v>54</v>
      </c>
      <c r="I16" s="24" t="s">
        <v>51</v>
      </c>
      <c r="J16" s="31" t="s">
        <v>50</v>
      </c>
      <c r="K16" s="4">
        <f t="shared" si="3"/>
        <v>1</v>
      </c>
      <c r="L16" s="5">
        <f t="shared" si="4"/>
        <v>1</v>
      </c>
      <c r="M16" s="26">
        <f t="shared" si="5"/>
        <v>2</v>
      </c>
      <c r="N16" s="27">
        <f t="shared" si="6"/>
        <v>0</v>
      </c>
      <c r="O16" s="27">
        <f t="shared" si="7"/>
        <v>1</v>
      </c>
      <c r="P16" s="27">
        <f t="shared" si="8"/>
        <v>1</v>
      </c>
      <c r="Q16" s="27">
        <f t="shared" si="9"/>
        <v>1</v>
      </c>
      <c r="R16" s="27">
        <f t="shared" si="10"/>
        <v>1</v>
      </c>
      <c r="S16" s="27">
        <f t="shared" si="11"/>
        <v>2</v>
      </c>
      <c r="T16" s="26">
        <f t="shared" si="12"/>
        <v>2</v>
      </c>
      <c r="U16" s="28">
        <f t="shared" si="13"/>
        <v>0.8333333333</v>
      </c>
      <c r="V16" s="29">
        <f t="shared" si="14"/>
        <v>1</v>
      </c>
      <c r="W16" s="29">
        <f t="shared" si="15"/>
        <v>0.5</v>
      </c>
      <c r="X16" s="29">
        <f t="shared" si="16"/>
        <v>1</v>
      </c>
    </row>
    <row r="17">
      <c r="A17" s="20" t="s">
        <v>58</v>
      </c>
      <c r="B17" s="21" t="s">
        <v>16</v>
      </c>
      <c r="C17" s="21">
        <v>27.0</v>
      </c>
      <c r="D17" s="21">
        <v>20.0</v>
      </c>
      <c r="E17" s="21" t="s">
        <v>20</v>
      </c>
      <c r="F17" s="13">
        <f t="shared" si="1"/>
        <v>7</v>
      </c>
      <c r="G17" s="22">
        <f t="shared" si="2"/>
        <v>47</v>
      </c>
      <c r="H17" s="4" t="s">
        <v>54</v>
      </c>
      <c r="I17" s="24" t="s">
        <v>47</v>
      </c>
      <c r="J17" s="31" t="s">
        <v>32</v>
      </c>
      <c r="K17" s="4">
        <f t="shared" si="3"/>
        <v>0</v>
      </c>
      <c r="L17" s="5">
        <f t="shared" si="4"/>
        <v>1</v>
      </c>
      <c r="M17" s="26">
        <f t="shared" si="5"/>
        <v>1</v>
      </c>
      <c r="N17" s="27">
        <f t="shared" si="6"/>
        <v>0</v>
      </c>
      <c r="O17" s="27">
        <f t="shared" si="7"/>
        <v>1</v>
      </c>
      <c r="P17" s="27">
        <f t="shared" si="8"/>
        <v>1</v>
      </c>
      <c r="Q17" s="27">
        <f t="shared" si="9"/>
        <v>0</v>
      </c>
      <c r="R17" s="27">
        <f t="shared" si="10"/>
        <v>1</v>
      </c>
      <c r="S17" s="27">
        <f t="shared" si="11"/>
        <v>1</v>
      </c>
      <c r="T17" s="26">
        <f t="shared" si="12"/>
        <v>1</v>
      </c>
      <c r="U17" s="28">
        <f t="shared" si="13"/>
        <v>1</v>
      </c>
      <c r="V17" s="29">
        <f t="shared" si="14"/>
        <v>1</v>
      </c>
      <c r="W17" s="29">
        <f t="shared" si="15"/>
        <v>1</v>
      </c>
      <c r="X17" s="29">
        <f t="shared" si="16"/>
        <v>1</v>
      </c>
    </row>
    <row r="18">
      <c r="A18" s="20" t="s">
        <v>59</v>
      </c>
      <c r="B18" s="21" t="s">
        <v>50</v>
      </c>
      <c r="C18" s="21">
        <v>24.0</v>
      </c>
      <c r="D18" s="21">
        <v>22.0</v>
      </c>
      <c r="E18" s="21" t="s">
        <v>38</v>
      </c>
      <c r="F18" s="13">
        <f t="shared" si="1"/>
        <v>2</v>
      </c>
      <c r="G18" s="22">
        <f t="shared" si="2"/>
        <v>46</v>
      </c>
      <c r="H18" s="4" t="s">
        <v>54</v>
      </c>
      <c r="I18" s="24" t="s">
        <v>47</v>
      </c>
      <c r="J18" s="31" t="s">
        <v>60</v>
      </c>
      <c r="K18" s="4">
        <f t="shared" si="3"/>
        <v>0</v>
      </c>
      <c r="L18" s="5">
        <f t="shared" si="4"/>
        <v>0</v>
      </c>
      <c r="M18" s="26">
        <f t="shared" si="5"/>
        <v>0</v>
      </c>
      <c r="N18" s="27">
        <f t="shared" si="6"/>
        <v>0</v>
      </c>
      <c r="O18" s="27">
        <f t="shared" si="7"/>
        <v>0</v>
      </c>
      <c r="P18" s="27">
        <f t="shared" si="8"/>
        <v>0</v>
      </c>
      <c r="Q18" s="27">
        <f t="shared" si="9"/>
        <v>0</v>
      </c>
      <c r="R18" s="27">
        <f t="shared" si="10"/>
        <v>0</v>
      </c>
      <c r="S18" s="27">
        <f t="shared" si="11"/>
        <v>0</v>
      </c>
      <c r="T18" s="26">
        <f t="shared" si="12"/>
        <v>0</v>
      </c>
      <c r="U18" s="28" t="str">
        <f t="shared" si="13"/>
        <v>#DIV/0!</v>
      </c>
      <c r="V18" s="29" t="str">
        <f t="shared" si="14"/>
        <v>#DIV/0!</v>
      </c>
      <c r="W18" s="29" t="str">
        <f t="shared" si="15"/>
        <v>#DIV/0!</v>
      </c>
      <c r="X18" s="29" t="str">
        <f t="shared" si="16"/>
        <v>#DIV/0!</v>
      </c>
    </row>
    <row r="19">
      <c r="A19" s="20" t="s">
        <v>61</v>
      </c>
      <c r="B19" s="21" t="s">
        <v>40</v>
      </c>
      <c r="C19" s="21">
        <v>37.0</v>
      </c>
      <c r="D19" s="21">
        <v>36.0</v>
      </c>
      <c r="E19" s="21" t="s">
        <v>21</v>
      </c>
      <c r="F19" s="13">
        <f t="shared" si="1"/>
        <v>1</v>
      </c>
      <c r="G19" s="22">
        <f t="shared" si="2"/>
        <v>73</v>
      </c>
      <c r="H19" s="4" t="s">
        <v>54</v>
      </c>
      <c r="I19" s="24" t="s">
        <v>51</v>
      </c>
      <c r="J19" s="31" t="s">
        <v>62</v>
      </c>
      <c r="K19" s="4">
        <f t="shared" si="3"/>
        <v>1</v>
      </c>
      <c r="L19" s="5">
        <f t="shared" si="4"/>
        <v>0</v>
      </c>
      <c r="M19" s="26">
        <f t="shared" si="5"/>
        <v>1</v>
      </c>
      <c r="N19" s="27">
        <f t="shared" si="6"/>
        <v>1</v>
      </c>
      <c r="O19" s="27">
        <f t="shared" si="7"/>
        <v>0</v>
      </c>
      <c r="P19" s="27">
        <f t="shared" si="8"/>
        <v>1</v>
      </c>
      <c r="Q19" s="27">
        <f t="shared" si="9"/>
        <v>1</v>
      </c>
      <c r="R19" s="27">
        <f t="shared" si="10"/>
        <v>0</v>
      </c>
      <c r="S19" s="27">
        <f t="shared" si="11"/>
        <v>1</v>
      </c>
      <c r="T19" s="26">
        <f t="shared" si="12"/>
        <v>1</v>
      </c>
      <c r="U19" s="28">
        <f t="shared" si="13"/>
        <v>1</v>
      </c>
      <c r="V19" s="29">
        <f t="shared" si="14"/>
        <v>1</v>
      </c>
      <c r="W19" s="29">
        <f t="shared" si="15"/>
        <v>1</v>
      </c>
      <c r="X19" s="29">
        <f t="shared" si="16"/>
        <v>1</v>
      </c>
    </row>
    <row r="20">
      <c r="A20" s="20" t="s">
        <v>63</v>
      </c>
      <c r="B20" s="21" t="s">
        <v>17</v>
      </c>
      <c r="C20" s="21">
        <v>35.0</v>
      </c>
      <c r="D20" s="21">
        <v>22.0</v>
      </c>
      <c r="E20" s="21" t="s">
        <v>34</v>
      </c>
      <c r="F20" s="13">
        <f t="shared" si="1"/>
        <v>13</v>
      </c>
      <c r="G20" s="22">
        <f t="shared" si="2"/>
        <v>57</v>
      </c>
      <c r="H20" s="4" t="s">
        <v>46</v>
      </c>
      <c r="I20" s="24" t="s">
        <v>51</v>
      </c>
      <c r="J20" s="31" t="s">
        <v>21</v>
      </c>
      <c r="K20" s="4">
        <f t="shared" si="3"/>
        <v>0</v>
      </c>
      <c r="L20" s="5">
        <f t="shared" si="4"/>
        <v>1</v>
      </c>
      <c r="M20" s="26">
        <f t="shared" si="5"/>
        <v>1</v>
      </c>
      <c r="N20" s="27">
        <f t="shared" si="6"/>
        <v>0</v>
      </c>
      <c r="O20" s="27">
        <f t="shared" si="7"/>
        <v>1</v>
      </c>
      <c r="P20" s="27">
        <f t="shared" si="8"/>
        <v>1</v>
      </c>
      <c r="Q20" s="27">
        <f t="shared" si="9"/>
        <v>0</v>
      </c>
      <c r="R20" s="27">
        <f t="shared" si="10"/>
        <v>1</v>
      </c>
      <c r="S20" s="27">
        <f t="shared" si="11"/>
        <v>1</v>
      </c>
      <c r="T20" s="26">
        <f t="shared" si="12"/>
        <v>1</v>
      </c>
      <c r="U20" s="28">
        <f t="shared" si="13"/>
        <v>1</v>
      </c>
      <c r="V20" s="29">
        <f t="shared" si="14"/>
        <v>1</v>
      </c>
      <c r="W20" s="29">
        <f t="shared" si="15"/>
        <v>1</v>
      </c>
      <c r="X20" s="29">
        <f t="shared" si="16"/>
        <v>1</v>
      </c>
    </row>
    <row r="21">
      <c r="A21" s="20" t="s">
        <v>64</v>
      </c>
      <c r="B21" s="21" t="s">
        <v>35</v>
      </c>
      <c r="C21" s="21">
        <v>32.0</v>
      </c>
      <c r="D21" s="21">
        <v>13.0</v>
      </c>
      <c r="E21" s="21" t="s">
        <v>57</v>
      </c>
      <c r="F21" s="13">
        <f t="shared" si="1"/>
        <v>19</v>
      </c>
      <c r="G21" s="22">
        <f t="shared" si="2"/>
        <v>45</v>
      </c>
      <c r="H21" s="4" t="s">
        <v>46</v>
      </c>
      <c r="I21" s="24" t="s">
        <v>47</v>
      </c>
      <c r="J21" s="31" t="s">
        <v>57</v>
      </c>
      <c r="K21" s="4">
        <f t="shared" si="3"/>
        <v>0</v>
      </c>
      <c r="L21" s="5">
        <f t="shared" si="4"/>
        <v>2</v>
      </c>
      <c r="M21" s="26">
        <f t="shared" si="5"/>
        <v>2</v>
      </c>
      <c r="N21" s="27">
        <f t="shared" si="6"/>
        <v>0</v>
      </c>
      <c r="O21" s="27">
        <f t="shared" si="7"/>
        <v>1</v>
      </c>
      <c r="P21" s="27">
        <f t="shared" si="8"/>
        <v>1</v>
      </c>
      <c r="Q21" s="27">
        <f t="shared" si="9"/>
        <v>0</v>
      </c>
      <c r="R21" s="27">
        <f t="shared" si="10"/>
        <v>2</v>
      </c>
      <c r="S21" s="27">
        <f t="shared" si="11"/>
        <v>2</v>
      </c>
      <c r="T21" s="26">
        <f t="shared" si="12"/>
        <v>2</v>
      </c>
      <c r="U21" s="28">
        <f t="shared" si="13"/>
        <v>0.8333333333</v>
      </c>
      <c r="V21" s="29">
        <f t="shared" si="14"/>
        <v>1</v>
      </c>
      <c r="W21" s="29">
        <f t="shared" si="15"/>
        <v>0.5</v>
      </c>
      <c r="X21" s="29">
        <f t="shared" si="16"/>
        <v>1</v>
      </c>
    </row>
    <row r="22">
      <c r="A22" s="20" t="s">
        <v>65</v>
      </c>
      <c r="B22" s="21" t="s">
        <v>16</v>
      </c>
      <c r="C22" s="21">
        <v>43.0</v>
      </c>
      <c r="D22" s="21">
        <v>9.0</v>
      </c>
      <c r="E22" s="21" t="s">
        <v>37</v>
      </c>
      <c r="F22" s="13">
        <f t="shared" si="1"/>
        <v>34</v>
      </c>
      <c r="G22" s="22">
        <f t="shared" si="2"/>
        <v>52</v>
      </c>
      <c r="H22" s="4" t="s">
        <v>46</v>
      </c>
      <c r="I22" s="24" t="s">
        <v>47</v>
      </c>
      <c r="J22" s="31" t="s">
        <v>66</v>
      </c>
      <c r="K22" s="4">
        <f t="shared" si="3"/>
        <v>0</v>
      </c>
      <c r="L22" s="5">
        <f t="shared" si="4"/>
        <v>0</v>
      </c>
      <c r="M22" s="26">
        <f t="shared" si="5"/>
        <v>0</v>
      </c>
      <c r="N22" s="27">
        <f t="shared" si="6"/>
        <v>0</v>
      </c>
      <c r="O22" s="27">
        <f t="shared" si="7"/>
        <v>0</v>
      </c>
      <c r="P22" s="27">
        <f t="shared" si="8"/>
        <v>0</v>
      </c>
      <c r="Q22" s="27">
        <f t="shared" si="9"/>
        <v>0</v>
      </c>
      <c r="R22" s="27">
        <f t="shared" si="10"/>
        <v>0</v>
      </c>
      <c r="S22" s="27">
        <f t="shared" si="11"/>
        <v>0</v>
      </c>
      <c r="T22" s="26">
        <f t="shared" si="12"/>
        <v>0</v>
      </c>
      <c r="U22" s="28" t="str">
        <f t="shared" si="13"/>
        <v>#DIV/0!</v>
      </c>
      <c r="V22" s="29" t="str">
        <f t="shared" si="14"/>
        <v>#DIV/0!</v>
      </c>
      <c r="W22" s="29" t="str">
        <f t="shared" si="15"/>
        <v>#DIV/0!</v>
      </c>
      <c r="X22" s="29" t="str">
        <f t="shared" si="16"/>
        <v>#DIV/0!</v>
      </c>
    </row>
    <row r="23">
      <c r="A23" s="20" t="s">
        <v>67</v>
      </c>
      <c r="B23" s="21" t="s">
        <v>68</v>
      </c>
      <c r="C23" s="21">
        <v>34.0</v>
      </c>
      <c r="D23" s="21">
        <v>23.0</v>
      </c>
      <c r="E23" s="21" t="s">
        <v>45</v>
      </c>
      <c r="F23" s="13">
        <f t="shared" si="1"/>
        <v>11</v>
      </c>
      <c r="G23" s="22">
        <f t="shared" si="2"/>
        <v>57</v>
      </c>
      <c r="H23" s="4" t="s">
        <v>46</v>
      </c>
      <c r="I23" s="24" t="s">
        <v>47</v>
      </c>
      <c r="J23" s="31" t="s">
        <v>45</v>
      </c>
      <c r="K23" s="4">
        <f t="shared" si="3"/>
        <v>1</v>
      </c>
      <c r="L23" s="5">
        <f t="shared" si="4"/>
        <v>1</v>
      </c>
      <c r="M23" s="26">
        <f t="shared" si="5"/>
        <v>2</v>
      </c>
      <c r="N23" s="27">
        <f t="shared" si="6"/>
        <v>1</v>
      </c>
      <c r="O23" s="27">
        <f t="shared" si="7"/>
        <v>1</v>
      </c>
      <c r="P23" s="27">
        <f t="shared" si="8"/>
        <v>2</v>
      </c>
      <c r="Q23" s="27">
        <f t="shared" si="9"/>
        <v>1</v>
      </c>
      <c r="R23" s="27">
        <f t="shared" si="10"/>
        <v>1</v>
      </c>
      <c r="S23" s="27">
        <f t="shared" si="11"/>
        <v>2</v>
      </c>
      <c r="T23" s="26">
        <f t="shared" si="12"/>
        <v>2</v>
      </c>
      <c r="U23" s="28">
        <f t="shared" si="13"/>
        <v>1</v>
      </c>
      <c r="V23" s="29">
        <f t="shared" si="14"/>
        <v>1</v>
      </c>
      <c r="W23" s="29">
        <f t="shared" si="15"/>
        <v>1</v>
      </c>
      <c r="X23" s="29">
        <f t="shared" si="16"/>
        <v>1</v>
      </c>
    </row>
    <row r="24">
      <c r="A24" s="23"/>
      <c r="B24" s="21" t="s">
        <v>62</v>
      </c>
      <c r="C24" s="21">
        <v>35.0</v>
      </c>
      <c r="D24" s="21">
        <v>28.0</v>
      </c>
      <c r="E24" s="21" t="s">
        <v>69</v>
      </c>
      <c r="F24" s="13">
        <f t="shared" si="1"/>
        <v>7</v>
      </c>
      <c r="G24" s="22">
        <f t="shared" si="2"/>
        <v>63</v>
      </c>
      <c r="H24" s="13"/>
      <c r="I24" s="30"/>
      <c r="J24" s="31" t="s">
        <v>41</v>
      </c>
      <c r="K24" s="4">
        <f t="shared" si="3"/>
        <v>1</v>
      </c>
      <c r="L24" s="5">
        <f t="shared" si="4"/>
        <v>2</v>
      </c>
      <c r="M24" s="26">
        <f t="shared" si="5"/>
        <v>3</v>
      </c>
      <c r="N24" s="27">
        <f t="shared" si="6"/>
        <v>1</v>
      </c>
      <c r="O24" s="27">
        <f t="shared" si="7"/>
        <v>2</v>
      </c>
      <c r="P24" s="27">
        <f t="shared" si="8"/>
        <v>3</v>
      </c>
      <c r="Q24" s="27">
        <f t="shared" si="9"/>
        <v>1</v>
      </c>
      <c r="R24" s="27">
        <f t="shared" si="10"/>
        <v>2</v>
      </c>
      <c r="S24" s="27">
        <f t="shared" si="11"/>
        <v>3</v>
      </c>
      <c r="T24" s="26">
        <f t="shared" si="12"/>
        <v>3</v>
      </c>
      <c r="U24" s="28">
        <f t="shared" si="13"/>
        <v>1</v>
      </c>
      <c r="V24" s="29">
        <f t="shared" si="14"/>
        <v>1</v>
      </c>
      <c r="W24" s="29">
        <f t="shared" si="15"/>
        <v>1</v>
      </c>
      <c r="X24" s="29">
        <f t="shared" si="16"/>
        <v>1</v>
      </c>
    </row>
    <row r="25">
      <c r="A25" s="32"/>
      <c r="B25" s="21" t="s">
        <v>42</v>
      </c>
      <c r="C25" s="21">
        <v>41.0</v>
      </c>
      <c r="D25" s="21">
        <v>27.0</v>
      </c>
      <c r="E25" s="21" t="s">
        <v>32</v>
      </c>
      <c r="F25" s="13">
        <f t="shared" si="1"/>
        <v>14</v>
      </c>
      <c r="G25" s="22">
        <f t="shared" si="2"/>
        <v>68</v>
      </c>
      <c r="H25" s="13"/>
      <c r="I25" s="30"/>
      <c r="J25" s="31" t="s">
        <v>36</v>
      </c>
      <c r="K25" s="4">
        <f t="shared" si="3"/>
        <v>2</v>
      </c>
      <c r="L25" s="5">
        <f t="shared" si="4"/>
        <v>1</v>
      </c>
      <c r="M25" s="26">
        <f t="shared" si="5"/>
        <v>3</v>
      </c>
      <c r="N25" s="27">
        <f t="shared" si="6"/>
        <v>2</v>
      </c>
      <c r="O25" s="27">
        <f t="shared" si="7"/>
        <v>1</v>
      </c>
      <c r="P25" s="27">
        <f t="shared" si="8"/>
        <v>3</v>
      </c>
      <c r="Q25" s="27">
        <f t="shared" si="9"/>
        <v>2</v>
      </c>
      <c r="R25" s="27">
        <f t="shared" si="10"/>
        <v>1</v>
      </c>
      <c r="S25" s="27">
        <f t="shared" si="11"/>
        <v>3</v>
      </c>
      <c r="T25" s="26">
        <f t="shared" si="12"/>
        <v>3</v>
      </c>
      <c r="U25" s="28">
        <f t="shared" si="13"/>
        <v>1</v>
      </c>
      <c r="V25" s="29">
        <f t="shared" si="14"/>
        <v>1</v>
      </c>
      <c r="W25" s="29">
        <f t="shared" si="15"/>
        <v>1</v>
      </c>
      <c r="X25" s="29">
        <f t="shared" si="16"/>
        <v>1</v>
      </c>
    </row>
    <row r="26">
      <c r="A26" s="23"/>
      <c r="B26" s="21" t="s">
        <v>45</v>
      </c>
      <c r="C26" s="21">
        <v>37.0</v>
      </c>
      <c r="D26" s="21">
        <v>20.0</v>
      </c>
      <c r="E26" s="21" t="s">
        <v>44</v>
      </c>
      <c r="F26" s="13">
        <f t="shared" si="1"/>
        <v>17</v>
      </c>
      <c r="G26" s="22">
        <f t="shared" si="2"/>
        <v>57</v>
      </c>
      <c r="H26" s="13"/>
      <c r="I26" s="30"/>
      <c r="J26" s="31" t="s">
        <v>70</v>
      </c>
      <c r="K26" s="4">
        <f t="shared" si="3"/>
        <v>0</v>
      </c>
      <c r="L26" s="5">
        <f t="shared" si="4"/>
        <v>0</v>
      </c>
      <c r="M26" s="26">
        <f t="shared" si="5"/>
        <v>0</v>
      </c>
      <c r="N26" s="27">
        <f t="shared" si="6"/>
        <v>0</v>
      </c>
      <c r="O26" s="27">
        <f t="shared" si="7"/>
        <v>0</v>
      </c>
      <c r="P26" s="27">
        <f t="shared" si="8"/>
        <v>0</v>
      </c>
      <c r="Q26" s="27">
        <f t="shared" si="9"/>
        <v>0</v>
      </c>
      <c r="R26" s="27">
        <f t="shared" si="10"/>
        <v>0</v>
      </c>
      <c r="S26" s="27">
        <f t="shared" si="11"/>
        <v>0</v>
      </c>
      <c r="T26" s="26">
        <f t="shared" si="12"/>
        <v>0</v>
      </c>
      <c r="U26" s="28" t="str">
        <f t="shared" si="13"/>
        <v>#DIV/0!</v>
      </c>
      <c r="V26" s="29" t="str">
        <f t="shared" si="14"/>
        <v>#DIV/0!</v>
      </c>
      <c r="W26" s="29" t="str">
        <f t="shared" si="15"/>
        <v>#DIV/0!</v>
      </c>
      <c r="X26" s="29" t="str">
        <f t="shared" si="16"/>
        <v>#DIV/0!</v>
      </c>
    </row>
    <row r="27">
      <c r="A27" s="23"/>
      <c r="B27" s="21" t="s">
        <v>42</v>
      </c>
      <c r="C27" s="21">
        <v>30.0</v>
      </c>
      <c r="D27" s="21">
        <v>12.0</v>
      </c>
      <c r="E27" s="21" t="s">
        <v>37</v>
      </c>
      <c r="F27" s="13">
        <f t="shared" si="1"/>
        <v>18</v>
      </c>
      <c r="G27" s="22">
        <f t="shared" si="2"/>
        <v>42</v>
      </c>
      <c r="H27" s="13"/>
      <c r="I27" s="30"/>
      <c r="J27" s="31" t="s">
        <v>42</v>
      </c>
      <c r="K27" s="4">
        <f t="shared" si="3"/>
        <v>3</v>
      </c>
      <c r="L27" s="5">
        <f t="shared" si="4"/>
        <v>1</v>
      </c>
      <c r="M27" s="26">
        <f t="shared" si="5"/>
        <v>4</v>
      </c>
      <c r="N27" s="27">
        <f t="shared" si="6"/>
        <v>2</v>
      </c>
      <c r="O27" s="27">
        <f t="shared" si="7"/>
        <v>1</v>
      </c>
      <c r="P27" s="27">
        <f t="shared" si="8"/>
        <v>3</v>
      </c>
      <c r="Q27" s="27">
        <f t="shared" si="9"/>
        <v>2</v>
      </c>
      <c r="R27" s="27">
        <f t="shared" si="10"/>
        <v>1</v>
      </c>
      <c r="S27" s="27">
        <f t="shared" si="11"/>
        <v>3</v>
      </c>
      <c r="T27" s="26">
        <f t="shared" si="12"/>
        <v>4</v>
      </c>
      <c r="U27" s="28">
        <f t="shared" si="13"/>
        <v>0.8333333333</v>
      </c>
      <c r="V27" s="29">
        <f t="shared" si="14"/>
        <v>1</v>
      </c>
      <c r="W27" s="29">
        <f t="shared" si="15"/>
        <v>0.75</v>
      </c>
      <c r="X27" s="29">
        <f t="shared" si="16"/>
        <v>0.75</v>
      </c>
    </row>
    <row r="28">
      <c r="A28" s="23"/>
      <c r="B28" s="21" t="s">
        <v>40</v>
      </c>
      <c r="C28" s="21">
        <v>34.0</v>
      </c>
      <c r="D28" s="21">
        <v>30.0</v>
      </c>
      <c r="E28" s="21" t="s">
        <v>41</v>
      </c>
      <c r="F28" s="13">
        <f t="shared" si="1"/>
        <v>4</v>
      </c>
      <c r="G28" s="22">
        <f t="shared" si="2"/>
        <v>64</v>
      </c>
      <c r="H28" s="13"/>
      <c r="I28" s="30"/>
      <c r="J28" s="31" t="s">
        <v>68</v>
      </c>
      <c r="K28" s="4">
        <f t="shared" si="3"/>
        <v>1</v>
      </c>
      <c r="L28" s="5">
        <f t="shared" si="4"/>
        <v>0</v>
      </c>
      <c r="M28" s="26">
        <f t="shared" si="5"/>
        <v>1</v>
      </c>
      <c r="N28" s="27">
        <f t="shared" si="6"/>
        <v>1</v>
      </c>
      <c r="O28" s="27">
        <f t="shared" si="7"/>
        <v>0</v>
      </c>
      <c r="P28" s="27">
        <f t="shared" si="8"/>
        <v>1</v>
      </c>
      <c r="Q28" s="27">
        <f t="shared" si="9"/>
        <v>1</v>
      </c>
      <c r="R28" s="27">
        <f t="shared" si="10"/>
        <v>0</v>
      </c>
      <c r="S28" s="27">
        <f t="shared" si="11"/>
        <v>1</v>
      </c>
      <c r="T28" s="26">
        <f t="shared" si="12"/>
        <v>1</v>
      </c>
      <c r="U28" s="28">
        <f t="shared" si="13"/>
        <v>1</v>
      </c>
      <c r="V28" s="29">
        <f t="shared" si="14"/>
        <v>1</v>
      </c>
      <c r="W28" s="29">
        <f t="shared" si="15"/>
        <v>1</v>
      </c>
      <c r="X28" s="29">
        <f t="shared" si="16"/>
        <v>1</v>
      </c>
    </row>
    <row r="29">
      <c r="A29" s="23"/>
      <c r="B29" s="21" t="s">
        <v>36</v>
      </c>
      <c r="C29" s="21">
        <v>38.0</v>
      </c>
      <c r="D29" s="21">
        <v>35.0</v>
      </c>
      <c r="E29" s="21" t="s">
        <v>35</v>
      </c>
      <c r="F29" s="13">
        <f t="shared" si="1"/>
        <v>3</v>
      </c>
      <c r="G29" s="22">
        <f t="shared" si="2"/>
        <v>73</v>
      </c>
      <c r="H29" s="13"/>
      <c r="I29" s="30"/>
      <c r="J29" s="31" t="s">
        <v>71</v>
      </c>
      <c r="K29" s="4">
        <f t="shared" si="3"/>
        <v>0</v>
      </c>
      <c r="L29" s="5">
        <f t="shared" si="4"/>
        <v>0</v>
      </c>
      <c r="M29" s="26">
        <f t="shared" si="5"/>
        <v>0</v>
      </c>
      <c r="N29" s="27">
        <f t="shared" si="6"/>
        <v>0</v>
      </c>
      <c r="O29" s="27">
        <f t="shared" si="7"/>
        <v>0</v>
      </c>
      <c r="P29" s="27">
        <f t="shared" si="8"/>
        <v>0</v>
      </c>
      <c r="Q29" s="27">
        <f t="shared" si="9"/>
        <v>0</v>
      </c>
      <c r="R29" s="27">
        <f t="shared" si="10"/>
        <v>0</v>
      </c>
      <c r="S29" s="27">
        <f t="shared" si="11"/>
        <v>0</v>
      </c>
      <c r="T29" s="26">
        <f t="shared" si="12"/>
        <v>0</v>
      </c>
      <c r="U29" s="28" t="str">
        <f t="shared" si="13"/>
        <v>#DIV/0!</v>
      </c>
      <c r="V29" s="29" t="str">
        <f t="shared" si="14"/>
        <v>#DIV/0!</v>
      </c>
      <c r="W29" s="29" t="str">
        <f t="shared" si="15"/>
        <v>#DIV/0!</v>
      </c>
      <c r="X29" s="29" t="str">
        <f t="shared" si="16"/>
        <v>#DIV/0!</v>
      </c>
    </row>
    <row r="30">
      <c r="A30" s="23"/>
      <c r="B30" s="33"/>
      <c r="C30" s="33"/>
      <c r="D30" s="33"/>
      <c r="E30" s="33"/>
      <c r="F30" s="13">
        <f t="shared" si="1"/>
        <v>0</v>
      </c>
      <c r="G30" s="22">
        <f t="shared" si="2"/>
        <v>0</v>
      </c>
      <c r="H30" s="13"/>
      <c r="I30" s="30"/>
      <c r="J30" s="31" t="s">
        <v>44</v>
      </c>
      <c r="K30" s="4">
        <f t="shared" si="3"/>
        <v>1</v>
      </c>
      <c r="L30" s="5">
        <f t="shared" si="4"/>
        <v>1</v>
      </c>
      <c r="M30" s="26">
        <f t="shared" si="5"/>
        <v>2</v>
      </c>
      <c r="N30" s="27">
        <f t="shared" si="6"/>
        <v>1</v>
      </c>
      <c r="O30" s="27">
        <f t="shared" si="7"/>
        <v>1</v>
      </c>
      <c r="P30" s="27">
        <f t="shared" si="8"/>
        <v>2</v>
      </c>
      <c r="Q30" s="27">
        <f t="shared" si="9"/>
        <v>1</v>
      </c>
      <c r="R30" s="27">
        <f t="shared" si="10"/>
        <v>1</v>
      </c>
      <c r="S30" s="27">
        <f t="shared" si="11"/>
        <v>2</v>
      </c>
      <c r="T30" s="26">
        <f t="shared" si="12"/>
        <v>2</v>
      </c>
      <c r="U30" s="28">
        <f t="shared" si="13"/>
        <v>1</v>
      </c>
      <c r="V30" s="29">
        <f t="shared" si="14"/>
        <v>1</v>
      </c>
      <c r="W30" s="29">
        <f t="shared" si="15"/>
        <v>1</v>
      </c>
      <c r="X30" s="29">
        <f t="shared" si="16"/>
        <v>1</v>
      </c>
    </row>
    <row r="31">
      <c r="A31" s="23"/>
      <c r="B31" s="33"/>
      <c r="C31" s="33"/>
      <c r="D31" s="33"/>
      <c r="E31" s="33"/>
      <c r="F31" s="13">
        <f t="shared" si="1"/>
        <v>0</v>
      </c>
      <c r="G31" s="22">
        <f t="shared" si="2"/>
        <v>0</v>
      </c>
      <c r="H31" s="13"/>
      <c r="I31" s="30"/>
      <c r="J31" s="31" t="s">
        <v>72</v>
      </c>
      <c r="K31" s="4">
        <f t="shared" si="3"/>
        <v>0</v>
      </c>
      <c r="L31" s="5">
        <f t="shared" si="4"/>
        <v>0</v>
      </c>
      <c r="M31" s="26">
        <f t="shared" si="5"/>
        <v>0</v>
      </c>
      <c r="N31" s="27">
        <f t="shared" si="6"/>
        <v>0</v>
      </c>
      <c r="O31" s="27">
        <f t="shared" si="7"/>
        <v>0</v>
      </c>
      <c r="P31" s="27">
        <f t="shared" si="8"/>
        <v>0</v>
      </c>
      <c r="Q31" s="27">
        <f t="shared" si="9"/>
        <v>0</v>
      </c>
      <c r="R31" s="27">
        <f t="shared" si="10"/>
        <v>0</v>
      </c>
      <c r="S31" s="27">
        <f t="shared" si="11"/>
        <v>0</v>
      </c>
      <c r="T31" s="26">
        <f t="shared" si="12"/>
        <v>0</v>
      </c>
      <c r="U31" s="28" t="str">
        <f t="shared" si="13"/>
        <v>#DIV/0!</v>
      </c>
      <c r="V31" s="29" t="str">
        <f t="shared" si="14"/>
        <v>#DIV/0!</v>
      </c>
      <c r="W31" s="29" t="str">
        <f t="shared" si="15"/>
        <v>#DIV/0!</v>
      </c>
      <c r="X31" s="29" t="str">
        <f t="shared" si="16"/>
        <v>#DIV/0!</v>
      </c>
    </row>
    <row r="32">
      <c r="A32" s="32"/>
      <c r="B32" s="33"/>
      <c r="C32" s="33"/>
      <c r="D32" s="33"/>
      <c r="E32" s="33"/>
      <c r="F32" s="13">
        <f t="shared" si="1"/>
        <v>0</v>
      </c>
      <c r="G32" s="22">
        <f t="shared" si="2"/>
        <v>0</v>
      </c>
      <c r="H32" s="13"/>
      <c r="I32" s="30"/>
      <c r="J32" s="31" t="s">
        <v>49</v>
      </c>
      <c r="K32" s="4">
        <f t="shared" si="3"/>
        <v>1</v>
      </c>
      <c r="L32" s="5">
        <f t="shared" si="4"/>
        <v>0</v>
      </c>
      <c r="M32" s="26">
        <f t="shared" si="5"/>
        <v>1</v>
      </c>
      <c r="N32" s="27">
        <f t="shared" si="6"/>
        <v>1</v>
      </c>
      <c r="O32" s="27">
        <f t="shared" si="7"/>
        <v>0</v>
      </c>
      <c r="P32" s="27">
        <f t="shared" si="8"/>
        <v>1</v>
      </c>
      <c r="Q32" s="27">
        <f t="shared" si="9"/>
        <v>1</v>
      </c>
      <c r="R32" s="27">
        <f t="shared" si="10"/>
        <v>0</v>
      </c>
      <c r="S32" s="27">
        <f t="shared" si="11"/>
        <v>1</v>
      </c>
      <c r="T32" s="26">
        <f t="shared" si="12"/>
        <v>1</v>
      </c>
      <c r="U32" s="28">
        <f t="shared" si="13"/>
        <v>1</v>
      </c>
      <c r="V32" s="29">
        <f t="shared" si="14"/>
        <v>1</v>
      </c>
      <c r="W32" s="29">
        <f t="shared" si="15"/>
        <v>1</v>
      </c>
      <c r="X32" s="29">
        <f t="shared" si="16"/>
        <v>1</v>
      </c>
    </row>
    <row r="33">
      <c r="A33" s="23"/>
      <c r="B33" s="33"/>
      <c r="C33" s="33"/>
      <c r="D33" s="33"/>
      <c r="E33" s="33"/>
      <c r="F33" s="13">
        <f t="shared" si="1"/>
        <v>0</v>
      </c>
      <c r="G33" s="22">
        <f t="shared" si="2"/>
        <v>0</v>
      </c>
      <c r="H33" s="13"/>
      <c r="I33" s="30"/>
      <c r="J33" s="31" t="s">
        <v>69</v>
      </c>
      <c r="K33" s="4">
        <f t="shared" si="3"/>
        <v>0</v>
      </c>
      <c r="L33" s="5">
        <f t="shared" si="4"/>
        <v>1</v>
      </c>
      <c r="M33" s="26">
        <f t="shared" si="5"/>
        <v>1</v>
      </c>
      <c r="N33" s="27">
        <f t="shared" si="6"/>
        <v>0</v>
      </c>
      <c r="O33" s="27">
        <f t="shared" si="7"/>
        <v>1</v>
      </c>
      <c r="P33" s="27">
        <f t="shared" si="8"/>
        <v>1</v>
      </c>
      <c r="Q33" s="27">
        <f t="shared" si="9"/>
        <v>0</v>
      </c>
      <c r="R33" s="27">
        <f t="shared" si="10"/>
        <v>1</v>
      </c>
      <c r="S33" s="27">
        <f t="shared" si="11"/>
        <v>1</v>
      </c>
      <c r="T33" s="26">
        <f t="shared" si="12"/>
        <v>1</v>
      </c>
      <c r="U33" s="28">
        <f t="shared" si="13"/>
        <v>1</v>
      </c>
      <c r="V33" s="29">
        <f t="shared" si="14"/>
        <v>1</v>
      </c>
      <c r="W33" s="29">
        <f t="shared" si="15"/>
        <v>1</v>
      </c>
      <c r="X33" s="29">
        <f t="shared" si="16"/>
        <v>1</v>
      </c>
    </row>
    <row r="34">
      <c r="A34" s="23"/>
      <c r="B34" s="33"/>
      <c r="C34" s="33"/>
      <c r="D34" s="33"/>
      <c r="E34" s="33"/>
      <c r="F34" s="13">
        <f t="shared" si="1"/>
        <v>0</v>
      </c>
      <c r="G34" s="22">
        <f t="shared" si="2"/>
        <v>0</v>
      </c>
      <c r="H34" s="13"/>
      <c r="I34" s="30"/>
      <c r="J34" s="31" t="s">
        <v>16</v>
      </c>
      <c r="K34" s="4">
        <f t="shared" si="3"/>
        <v>3</v>
      </c>
      <c r="L34" s="5">
        <f t="shared" si="4"/>
        <v>0</v>
      </c>
      <c r="M34" s="26">
        <f t="shared" si="5"/>
        <v>3</v>
      </c>
      <c r="N34" s="27">
        <f t="shared" si="6"/>
        <v>2</v>
      </c>
      <c r="O34" s="27">
        <f t="shared" si="7"/>
        <v>0</v>
      </c>
      <c r="P34" s="27">
        <f t="shared" si="8"/>
        <v>2</v>
      </c>
      <c r="Q34" s="27">
        <f t="shared" si="9"/>
        <v>3</v>
      </c>
      <c r="R34" s="27">
        <f t="shared" si="10"/>
        <v>0</v>
      </c>
      <c r="S34" s="27">
        <f t="shared" si="11"/>
        <v>3</v>
      </c>
      <c r="T34" s="26">
        <f t="shared" si="12"/>
        <v>3</v>
      </c>
      <c r="U34" s="28">
        <f t="shared" si="13"/>
        <v>0.8888888889</v>
      </c>
      <c r="V34" s="29">
        <f t="shared" si="14"/>
        <v>1</v>
      </c>
      <c r="W34" s="29">
        <f t="shared" si="15"/>
        <v>0.6666666667</v>
      </c>
      <c r="X34" s="29">
        <f t="shared" si="16"/>
        <v>1</v>
      </c>
    </row>
    <row r="35">
      <c r="A35" s="23"/>
      <c r="B35" s="33"/>
      <c r="C35" s="33"/>
      <c r="D35" s="33"/>
      <c r="E35" s="33"/>
      <c r="F35" s="13">
        <f t="shared" si="1"/>
        <v>0</v>
      </c>
      <c r="G35" s="22">
        <f t="shared" si="2"/>
        <v>0</v>
      </c>
      <c r="H35" s="13"/>
      <c r="I35" s="24"/>
      <c r="J35" s="25" t="s">
        <v>38</v>
      </c>
      <c r="K35" s="4">
        <f t="shared" si="3"/>
        <v>1</v>
      </c>
      <c r="L35" s="5">
        <f t="shared" si="4"/>
        <v>1</v>
      </c>
      <c r="M35" s="26">
        <f t="shared" si="5"/>
        <v>2</v>
      </c>
      <c r="N35" s="27">
        <f t="shared" si="6"/>
        <v>1</v>
      </c>
      <c r="O35" s="27">
        <f t="shared" si="7"/>
        <v>0</v>
      </c>
      <c r="P35" s="27">
        <f t="shared" si="8"/>
        <v>1</v>
      </c>
      <c r="Q35" s="27">
        <f t="shared" si="9"/>
        <v>1</v>
      </c>
      <c r="R35" s="27">
        <f t="shared" si="10"/>
        <v>1</v>
      </c>
      <c r="S35" s="27">
        <f t="shared" si="11"/>
        <v>2</v>
      </c>
      <c r="T35" s="26">
        <f t="shared" si="12"/>
        <v>2</v>
      </c>
      <c r="U35" s="28">
        <f t="shared" si="13"/>
        <v>0.8333333333</v>
      </c>
      <c r="V35" s="29">
        <f t="shared" si="14"/>
        <v>1</v>
      </c>
      <c r="W35" s="29">
        <f t="shared" si="15"/>
        <v>0.5</v>
      </c>
      <c r="X35" s="29">
        <f t="shared" si="16"/>
        <v>1</v>
      </c>
    </row>
    <row r="36">
      <c r="A36" s="23"/>
      <c r="B36" s="33"/>
      <c r="C36" s="33"/>
      <c r="D36" s="33"/>
      <c r="E36" s="33"/>
      <c r="F36" s="13">
        <f t="shared" si="1"/>
        <v>0</v>
      </c>
      <c r="G36" s="22">
        <f t="shared" si="2"/>
        <v>0</v>
      </c>
      <c r="H36" s="13"/>
      <c r="I36" s="24"/>
      <c r="J36" s="25" t="s">
        <v>39</v>
      </c>
      <c r="K36" s="4">
        <f t="shared" si="3"/>
        <v>0</v>
      </c>
      <c r="L36" s="5">
        <f t="shared" si="4"/>
        <v>1</v>
      </c>
      <c r="M36" s="26">
        <f t="shared" si="5"/>
        <v>1</v>
      </c>
      <c r="N36" s="27">
        <f t="shared" si="6"/>
        <v>0</v>
      </c>
      <c r="O36" s="27">
        <f t="shared" si="7"/>
        <v>1</v>
      </c>
      <c r="P36" s="27">
        <f t="shared" si="8"/>
        <v>1</v>
      </c>
      <c r="Q36" s="27">
        <f t="shared" si="9"/>
        <v>0</v>
      </c>
      <c r="R36" s="27">
        <f t="shared" si="10"/>
        <v>1</v>
      </c>
      <c r="S36" s="27">
        <f t="shared" si="11"/>
        <v>1</v>
      </c>
      <c r="T36" s="26">
        <f t="shared" si="12"/>
        <v>1</v>
      </c>
      <c r="U36" s="28">
        <f t="shared" si="13"/>
        <v>1</v>
      </c>
      <c r="V36" s="29">
        <f t="shared" si="14"/>
        <v>1</v>
      </c>
      <c r="W36" s="29">
        <f t="shared" si="15"/>
        <v>1</v>
      </c>
      <c r="X36" s="29">
        <f t="shared" si="16"/>
        <v>1</v>
      </c>
    </row>
    <row r="37">
      <c r="A37" s="23"/>
      <c r="B37" s="33"/>
      <c r="C37" s="33"/>
      <c r="D37" s="33"/>
      <c r="E37" s="33"/>
      <c r="F37" s="13">
        <f t="shared" si="1"/>
        <v>0</v>
      </c>
      <c r="G37" s="22">
        <f t="shared" si="2"/>
        <v>0</v>
      </c>
      <c r="H37" s="13"/>
      <c r="I37" s="24"/>
      <c r="J37" s="25" t="s">
        <v>73</v>
      </c>
      <c r="K37" s="4">
        <f t="shared" si="3"/>
        <v>0</v>
      </c>
      <c r="L37" s="5">
        <f t="shared" si="4"/>
        <v>0</v>
      </c>
      <c r="M37" s="26">
        <f t="shared" si="5"/>
        <v>0</v>
      </c>
      <c r="N37" s="27">
        <f t="shared" si="6"/>
        <v>0</v>
      </c>
      <c r="O37" s="27">
        <f t="shared" si="7"/>
        <v>0</v>
      </c>
      <c r="P37" s="27">
        <f t="shared" si="8"/>
        <v>0</v>
      </c>
      <c r="Q37" s="27">
        <f t="shared" si="9"/>
        <v>0</v>
      </c>
      <c r="R37" s="27">
        <f t="shared" si="10"/>
        <v>0</v>
      </c>
      <c r="S37" s="27">
        <f t="shared" si="11"/>
        <v>0</v>
      </c>
      <c r="T37" s="26">
        <f t="shared" si="12"/>
        <v>0</v>
      </c>
      <c r="U37" s="28" t="str">
        <f t="shared" si="13"/>
        <v>#DIV/0!</v>
      </c>
      <c r="V37" s="29" t="str">
        <f t="shared" si="14"/>
        <v>#DIV/0!</v>
      </c>
      <c r="W37" s="29" t="str">
        <f t="shared" si="15"/>
        <v>#DIV/0!</v>
      </c>
      <c r="X37" s="29" t="str">
        <f t="shared" si="16"/>
        <v>#DIV/0!</v>
      </c>
    </row>
    <row r="38">
      <c r="A38" s="23"/>
      <c r="B38" s="33"/>
      <c r="C38" s="33"/>
      <c r="D38" s="33"/>
      <c r="E38" s="33"/>
      <c r="F38" s="13">
        <f t="shared" si="1"/>
        <v>0</v>
      </c>
      <c r="G38" s="22">
        <f t="shared" si="2"/>
        <v>0</v>
      </c>
      <c r="H38" s="13"/>
      <c r="I38" s="22"/>
      <c r="J38" s="1"/>
      <c r="K38" s="13"/>
      <c r="N38" s="13"/>
    </row>
    <row r="39">
      <c r="A39" s="32"/>
      <c r="B39" s="33"/>
      <c r="C39" s="33"/>
      <c r="D39" s="33"/>
      <c r="E39" s="33"/>
      <c r="F39" s="13">
        <f t="shared" si="1"/>
        <v>0</v>
      </c>
      <c r="G39" s="22">
        <f t="shared" si="2"/>
        <v>0</v>
      </c>
      <c r="H39" s="13"/>
      <c r="I39" s="22"/>
      <c r="J39" s="1"/>
      <c r="K39" s="13"/>
      <c r="N39" s="13"/>
    </row>
    <row r="40">
      <c r="A40" s="23"/>
      <c r="B40" s="33"/>
      <c r="C40" s="33"/>
      <c r="D40" s="33"/>
      <c r="E40" s="33"/>
      <c r="F40" s="13">
        <f t="shared" si="1"/>
        <v>0</v>
      </c>
      <c r="G40" s="22">
        <f t="shared" si="2"/>
        <v>0</v>
      </c>
      <c r="H40" s="13"/>
      <c r="I40" s="22"/>
      <c r="J40" s="1"/>
      <c r="K40" s="13"/>
      <c r="N40" s="13"/>
    </row>
    <row r="41">
      <c r="A41" s="34"/>
      <c r="B41" s="33"/>
      <c r="C41" s="33"/>
      <c r="D41" s="33"/>
      <c r="E41" s="33"/>
      <c r="F41" s="13">
        <f t="shared" si="1"/>
        <v>0</v>
      </c>
      <c r="G41" s="22">
        <f t="shared" si="2"/>
        <v>0</v>
      </c>
      <c r="H41" s="13"/>
      <c r="I41" s="22"/>
      <c r="J41" s="1"/>
      <c r="K41" s="13"/>
      <c r="N41" s="13"/>
    </row>
    <row r="42">
      <c r="A42" s="23"/>
      <c r="B42" s="33"/>
      <c r="C42" s="33"/>
      <c r="D42" s="33"/>
      <c r="E42" s="33"/>
      <c r="F42" s="13">
        <f t="shared" si="1"/>
        <v>0</v>
      </c>
      <c r="G42" s="22">
        <f t="shared" si="2"/>
        <v>0</v>
      </c>
      <c r="H42" s="13"/>
      <c r="I42" s="22"/>
      <c r="J42" s="1"/>
      <c r="K42" s="13"/>
      <c r="N42" s="13"/>
    </row>
    <row r="43">
      <c r="A43" s="23"/>
      <c r="B43" s="33"/>
      <c r="C43" s="33"/>
      <c r="D43" s="33"/>
      <c r="E43" s="33"/>
      <c r="F43" s="13">
        <f t="shared" si="1"/>
        <v>0</v>
      </c>
      <c r="G43" s="22">
        <f t="shared" si="2"/>
        <v>0</v>
      </c>
      <c r="H43" s="13"/>
      <c r="I43" s="22"/>
      <c r="J43" s="1"/>
      <c r="K43" s="13"/>
      <c r="N43" s="13"/>
    </row>
    <row r="44">
      <c r="A44" s="23"/>
      <c r="B44" s="33"/>
      <c r="C44" s="33"/>
      <c r="D44" s="33"/>
      <c r="E44" s="33"/>
      <c r="F44" s="13">
        <f t="shared" si="1"/>
        <v>0</v>
      </c>
      <c r="G44" s="22">
        <f t="shared" si="2"/>
        <v>0</v>
      </c>
      <c r="H44" s="13"/>
      <c r="I44" s="22"/>
      <c r="J44" s="1"/>
      <c r="K44" s="13"/>
      <c r="N44" s="13"/>
    </row>
    <row r="45">
      <c r="A45" s="23"/>
      <c r="B45" s="33"/>
      <c r="C45" s="33"/>
      <c r="D45" s="33"/>
      <c r="E45" s="33"/>
      <c r="F45" s="13">
        <f t="shared" si="1"/>
        <v>0</v>
      </c>
      <c r="G45" s="22">
        <f t="shared" si="2"/>
        <v>0</v>
      </c>
      <c r="H45" s="13"/>
      <c r="I45" s="22"/>
      <c r="J45" s="1"/>
      <c r="K45" s="13"/>
      <c r="N45" s="13"/>
    </row>
    <row r="46">
      <c r="A46" s="32"/>
      <c r="B46" s="33"/>
      <c r="C46" s="33"/>
      <c r="D46" s="33"/>
      <c r="E46" s="33"/>
      <c r="F46" s="13">
        <f t="shared" si="1"/>
        <v>0</v>
      </c>
      <c r="G46" s="22">
        <f t="shared" si="2"/>
        <v>0</v>
      </c>
      <c r="H46" s="13"/>
      <c r="I46" s="22"/>
      <c r="J46" s="1"/>
      <c r="K46" s="13"/>
      <c r="N46" s="13"/>
    </row>
    <row r="47">
      <c r="A47" s="23"/>
      <c r="B47" s="33"/>
      <c r="C47" s="33"/>
      <c r="D47" s="33"/>
      <c r="E47" s="33"/>
      <c r="F47" s="13">
        <f t="shared" si="1"/>
        <v>0</v>
      </c>
      <c r="G47" s="22">
        <f t="shared" si="2"/>
        <v>0</v>
      </c>
      <c r="H47" s="13"/>
      <c r="I47" s="22"/>
      <c r="J47" s="1"/>
      <c r="K47" s="13"/>
      <c r="N47" s="13"/>
    </row>
    <row r="48">
      <c r="A48" s="23"/>
      <c r="B48" s="33"/>
      <c r="C48" s="33"/>
      <c r="D48" s="33"/>
      <c r="E48" s="33"/>
      <c r="F48" s="13">
        <f t="shared" si="1"/>
        <v>0</v>
      </c>
      <c r="G48" s="22">
        <f t="shared" si="2"/>
        <v>0</v>
      </c>
      <c r="H48" s="13"/>
      <c r="I48" s="22"/>
      <c r="J48" s="1"/>
      <c r="K48" s="13"/>
      <c r="N48" s="13"/>
    </row>
    <row r="49">
      <c r="A49" s="23"/>
      <c r="B49" s="33"/>
      <c r="C49" s="33"/>
      <c r="D49" s="33"/>
      <c r="E49" s="33"/>
      <c r="F49" s="13">
        <f t="shared" si="1"/>
        <v>0</v>
      </c>
      <c r="G49" s="22">
        <f t="shared" si="2"/>
        <v>0</v>
      </c>
      <c r="H49" s="13"/>
      <c r="I49" s="22"/>
      <c r="J49" s="1"/>
      <c r="K49" s="13"/>
      <c r="N49" s="13"/>
    </row>
    <row r="50">
      <c r="A50" s="34"/>
      <c r="B50" s="33"/>
      <c r="C50" s="33"/>
      <c r="D50" s="33"/>
      <c r="E50" s="33"/>
      <c r="F50" s="13">
        <f t="shared" si="1"/>
        <v>0</v>
      </c>
      <c r="G50" s="22">
        <f t="shared" si="2"/>
        <v>0</v>
      </c>
      <c r="H50" s="13"/>
      <c r="I50" s="22"/>
      <c r="J50" s="1"/>
      <c r="K50" s="13"/>
      <c r="N50" s="13"/>
    </row>
    <row r="51">
      <c r="A51" s="34"/>
      <c r="B51" s="33"/>
      <c r="C51" s="33"/>
      <c r="D51" s="33"/>
      <c r="E51" s="33"/>
      <c r="F51" s="13">
        <f t="shared" si="1"/>
        <v>0</v>
      </c>
      <c r="G51" s="22">
        <f t="shared" si="2"/>
        <v>0</v>
      </c>
      <c r="H51" s="13"/>
      <c r="I51" s="22"/>
      <c r="J51" s="1"/>
      <c r="K51" s="13"/>
      <c r="N51" s="13"/>
    </row>
    <row r="52">
      <c r="A52" s="34"/>
      <c r="B52" s="33"/>
      <c r="C52" s="33"/>
      <c r="D52" s="33"/>
      <c r="E52" s="33"/>
      <c r="F52" s="13">
        <f t="shared" si="1"/>
        <v>0</v>
      </c>
      <c r="G52" s="22">
        <f t="shared" si="2"/>
        <v>0</v>
      </c>
      <c r="H52" s="13"/>
      <c r="I52" s="22"/>
      <c r="J52" s="1"/>
      <c r="K52" s="13"/>
      <c r="N52" s="13"/>
    </row>
    <row r="53">
      <c r="A53" s="35"/>
      <c r="B53" s="33"/>
      <c r="C53" s="33"/>
      <c r="D53" s="33"/>
      <c r="E53" s="33"/>
      <c r="F53" s="13">
        <f t="shared" si="1"/>
        <v>0</v>
      </c>
      <c r="G53" s="22">
        <f t="shared" si="2"/>
        <v>0</v>
      </c>
      <c r="H53" s="13"/>
      <c r="I53" s="22"/>
      <c r="J53" s="1"/>
      <c r="K53" s="13"/>
      <c r="N53" s="13"/>
    </row>
    <row r="54">
      <c r="A54" s="34"/>
      <c r="B54" s="33"/>
      <c r="C54" s="33"/>
      <c r="D54" s="33"/>
      <c r="E54" s="33"/>
      <c r="F54" s="13">
        <f t="shared" si="1"/>
        <v>0</v>
      </c>
      <c r="G54" s="22">
        <f t="shared" si="2"/>
        <v>0</v>
      </c>
      <c r="H54" s="13"/>
      <c r="I54" s="22"/>
      <c r="J54" s="1"/>
      <c r="K54" s="13"/>
      <c r="N54" s="13"/>
    </row>
    <row r="55">
      <c r="A55" s="36"/>
      <c r="B55" s="33"/>
      <c r="C55" s="33"/>
      <c r="D55" s="33"/>
      <c r="E55" s="33"/>
      <c r="F55" s="13">
        <f t="shared" si="1"/>
        <v>0</v>
      </c>
      <c r="G55" s="22">
        <f t="shared" si="2"/>
        <v>0</v>
      </c>
      <c r="H55" s="13"/>
      <c r="I55" s="22"/>
      <c r="J55" s="1"/>
      <c r="K55" s="13"/>
      <c r="N55" s="13"/>
    </row>
    <row r="56">
      <c r="A56" s="37"/>
      <c r="B56" s="4"/>
      <c r="C56" s="4"/>
      <c r="D56" s="4"/>
      <c r="E56" s="4"/>
      <c r="F56" s="13">
        <f t="shared" si="1"/>
        <v>0</v>
      </c>
      <c r="G56" s="13">
        <f t="shared" si="2"/>
        <v>0</v>
      </c>
      <c r="H56" s="18"/>
      <c r="I56" s="22"/>
      <c r="J56" s="1"/>
      <c r="K56" s="13"/>
      <c r="N56" s="13"/>
    </row>
    <row r="57">
      <c r="A57" s="38"/>
      <c r="B57" s="39"/>
      <c r="C57" s="39"/>
      <c r="D57" s="39"/>
      <c r="E57" s="39"/>
      <c r="F57" s="40">
        <f t="shared" si="1"/>
        <v>0</v>
      </c>
      <c r="G57" s="40">
        <f t="shared" si="2"/>
        <v>0</v>
      </c>
      <c r="H57" s="18"/>
      <c r="I57" s="22"/>
      <c r="J57" s="1"/>
      <c r="K57" s="13"/>
      <c r="N57" s="13"/>
    </row>
    <row r="58">
      <c r="A58" s="41"/>
      <c r="B58" s="4"/>
      <c r="C58" s="4"/>
      <c r="D58" s="4"/>
      <c r="E58" s="4"/>
      <c r="F58" s="13">
        <f t="shared" si="1"/>
        <v>0</v>
      </c>
      <c r="G58" s="13">
        <f t="shared" ref="G58:G196" si="17">C58+D58</f>
        <v>0</v>
      </c>
      <c r="H58" s="18"/>
      <c r="I58" s="22"/>
      <c r="J58" s="1"/>
      <c r="K58" s="13"/>
      <c r="N58" s="13"/>
    </row>
    <row r="59">
      <c r="A59" s="42"/>
      <c r="B59" s="4"/>
      <c r="C59" s="4"/>
      <c r="D59" s="4"/>
      <c r="E59" s="4"/>
      <c r="F59" s="13">
        <f t="shared" si="1"/>
        <v>0</v>
      </c>
      <c r="G59" s="13">
        <f t="shared" si="17"/>
        <v>0</v>
      </c>
      <c r="H59" s="18"/>
      <c r="I59" s="22"/>
      <c r="J59" s="1"/>
      <c r="K59" s="13"/>
      <c r="N59" s="13"/>
    </row>
    <row r="60">
      <c r="A60" s="41"/>
      <c r="B60" s="4"/>
      <c r="C60" s="4"/>
      <c r="D60" s="4"/>
      <c r="E60" s="4"/>
      <c r="F60" s="13">
        <f t="shared" si="1"/>
        <v>0</v>
      </c>
      <c r="G60" s="13">
        <f t="shared" si="17"/>
        <v>0</v>
      </c>
      <c r="H60" s="18"/>
      <c r="I60" s="22"/>
      <c r="J60" s="1"/>
      <c r="K60" s="13"/>
      <c r="N60" s="13"/>
    </row>
    <row r="61">
      <c r="A61" s="38"/>
      <c r="B61" s="39"/>
      <c r="C61" s="39"/>
      <c r="D61" s="39"/>
      <c r="E61" s="39"/>
      <c r="F61" s="40">
        <f t="shared" si="1"/>
        <v>0</v>
      </c>
      <c r="G61" s="40">
        <f t="shared" si="17"/>
        <v>0</v>
      </c>
      <c r="H61" s="18"/>
      <c r="I61" s="22"/>
      <c r="J61" s="1"/>
      <c r="K61" s="13"/>
      <c r="N61" s="13"/>
    </row>
    <row r="62">
      <c r="A62" s="41"/>
      <c r="B62" s="4"/>
      <c r="C62" s="4"/>
      <c r="D62" s="4"/>
      <c r="E62" s="4"/>
      <c r="F62" s="13">
        <f t="shared" si="1"/>
        <v>0</v>
      </c>
      <c r="G62" s="13">
        <f t="shared" si="17"/>
        <v>0</v>
      </c>
      <c r="H62" s="18"/>
      <c r="I62" s="22"/>
      <c r="J62" s="1"/>
      <c r="K62" s="13"/>
      <c r="N62" s="13"/>
    </row>
    <row r="63">
      <c r="A63" s="42"/>
      <c r="B63" s="4"/>
      <c r="C63" s="4"/>
      <c r="D63" s="4"/>
      <c r="E63" s="4"/>
      <c r="F63" s="13">
        <f t="shared" si="1"/>
        <v>0</v>
      </c>
      <c r="G63" s="13">
        <f t="shared" si="17"/>
        <v>0</v>
      </c>
      <c r="H63" s="18"/>
      <c r="I63" s="22"/>
      <c r="J63" s="1"/>
      <c r="K63" s="13"/>
      <c r="N63" s="13"/>
    </row>
    <row r="64">
      <c r="A64" s="37"/>
      <c r="B64" s="4"/>
      <c r="C64" s="4"/>
      <c r="D64" s="4"/>
      <c r="E64" s="4"/>
      <c r="F64" s="13">
        <f t="shared" si="1"/>
        <v>0</v>
      </c>
      <c r="G64" s="13">
        <f t="shared" si="17"/>
        <v>0</v>
      </c>
      <c r="H64" s="18"/>
      <c r="I64" s="22"/>
      <c r="J64" s="1"/>
      <c r="K64" s="13"/>
      <c r="N64" s="13"/>
    </row>
    <row r="65">
      <c r="A65" s="42"/>
      <c r="B65" s="4"/>
      <c r="C65" s="4"/>
      <c r="D65" s="4"/>
      <c r="E65" s="4"/>
      <c r="F65" s="13">
        <f t="shared" si="1"/>
        <v>0</v>
      </c>
      <c r="G65" s="13">
        <f t="shared" si="17"/>
        <v>0</v>
      </c>
      <c r="H65" s="18"/>
      <c r="I65" s="22"/>
      <c r="J65" s="1"/>
      <c r="K65" s="13"/>
      <c r="N65" s="13"/>
    </row>
    <row r="66">
      <c r="A66" s="43"/>
      <c r="B66" s="44"/>
      <c r="C66" s="44"/>
      <c r="D66" s="44"/>
      <c r="E66" s="44"/>
      <c r="F66" s="17">
        <f t="shared" si="1"/>
        <v>0</v>
      </c>
      <c r="G66" s="17">
        <f t="shared" si="17"/>
        <v>0</v>
      </c>
      <c r="H66" s="18"/>
      <c r="I66" s="22"/>
      <c r="J66" s="1"/>
      <c r="K66" s="13"/>
      <c r="N66" s="13"/>
    </row>
    <row r="67">
      <c r="A67" s="42"/>
      <c r="B67" s="4"/>
      <c r="C67" s="4"/>
      <c r="D67" s="4"/>
      <c r="E67" s="4"/>
      <c r="F67" s="13">
        <f t="shared" si="1"/>
        <v>0</v>
      </c>
      <c r="G67" s="13">
        <f t="shared" si="17"/>
        <v>0</v>
      </c>
      <c r="H67" s="18"/>
      <c r="I67" s="22"/>
      <c r="J67" s="1"/>
      <c r="K67" s="13"/>
      <c r="N67" s="13"/>
    </row>
    <row r="68">
      <c r="A68" s="37"/>
      <c r="B68" s="4"/>
      <c r="C68" s="4"/>
      <c r="D68" s="4"/>
      <c r="E68" s="4"/>
      <c r="F68" s="13">
        <f t="shared" si="1"/>
        <v>0</v>
      </c>
      <c r="G68" s="13">
        <f t="shared" si="17"/>
        <v>0</v>
      </c>
      <c r="H68" s="18"/>
      <c r="I68" s="22"/>
      <c r="J68" s="1"/>
      <c r="K68" s="13"/>
      <c r="N68" s="13"/>
    </row>
    <row r="69">
      <c r="A69" s="42"/>
      <c r="B69" s="4"/>
      <c r="C69" s="4"/>
      <c r="D69" s="4"/>
      <c r="E69" s="4"/>
      <c r="F69" s="13">
        <f t="shared" si="1"/>
        <v>0</v>
      </c>
      <c r="G69" s="13">
        <f t="shared" si="17"/>
        <v>0</v>
      </c>
      <c r="H69" s="18"/>
      <c r="I69" s="22"/>
      <c r="J69" s="1"/>
      <c r="K69" s="13"/>
      <c r="N69" s="13"/>
    </row>
    <row r="70">
      <c r="A70" s="43"/>
      <c r="B70" s="44"/>
      <c r="C70" s="44"/>
      <c r="D70" s="44"/>
      <c r="E70" s="44"/>
      <c r="F70" s="17">
        <f t="shared" si="1"/>
        <v>0</v>
      </c>
      <c r="G70" s="17">
        <f t="shared" si="17"/>
        <v>0</v>
      </c>
      <c r="H70" s="18"/>
      <c r="I70" s="22"/>
      <c r="J70" s="1"/>
      <c r="K70" s="13"/>
      <c r="N70" s="13"/>
    </row>
    <row r="71">
      <c r="A71" s="42"/>
      <c r="B71" s="4"/>
      <c r="C71" s="4"/>
      <c r="D71" s="4"/>
      <c r="E71" s="4"/>
      <c r="F71" s="13">
        <f t="shared" si="1"/>
        <v>0</v>
      </c>
      <c r="G71" s="13">
        <f t="shared" si="17"/>
        <v>0</v>
      </c>
      <c r="H71" s="18"/>
      <c r="I71" s="22"/>
      <c r="J71" s="1"/>
      <c r="K71" s="13"/>
      <c r="N71" s="13"/>
    </row>
    <row r="72">
      <c r="A72" s="42"/>
      <c r="B72" s="4"/>
      <c r="C72" s="4"/>
      <c r="D72" s="4"/>
      <c r="E72" s="4"/>
      <c r="F72" s="13">
        <f t="shared" si="1"/>
        <v>0</v>
      </c>
      <c r="G72" s="13">
        <f t="shared" si="17"/>
        <v>0</v>
      </c>
      <c r="H72" s="18"/>
      <c r="I72" s="22"/>
      <c r="J72" s="1"/>
      <c r="K72" s="13"/>
      <c r="N72" s="13"/>
    </row>
    <row r="73">
      <c r="A73" s="42"/>
      <c r="B73" s="4"/>
      <c r="C73" s="4"/>
      <c r="D73" s="4"/>
      <c r="E73" s="4"/>
      <c r="F73" s="13">
        <f t="shared" si="1"/>
        <v>0</v>
      </c>
      <c r="G73" s="13">
        <f t="shared" si="17"/>
        <v>0</v>
      </c>
      <c r="H73" s="18"/>
      <c r="I73" s="22"/>
      <c r="J73" s="1"/>
      <c r="K73" s="13"/>
      <c r="N73" s="13"/>
    </row>
    <row r="74">
      <c r="A74" s="43"/>
      <c r="B74" s="44"/>
      <c r="C74" s="44"/>
      <c r="D74" s="44"/>
      <c r="E74" s="44"/>
      <c r="F74" s="17">
        <f t="shared" si="1"/>
        <v>0</v>
      </c>
      <c r="G74" s="17">
        <f t="shared" si="17"/>
        <v>0</v>
      </c>
      <c r="H74" s="18"/>
      <c r="I74" s="22"/>
      <c r="J74" s="1"/>
      <c r="K74" s="13"/>
      <c r="N74" s="13"/>
    </row>
    <row r="75">
      <c r="A75" s="42"/>
      <c r="B75" s="4"/>
      <c r="C75" s="4"/>
      <c r="D75" s="4"/>
      <c r="E75" s="4"/>
      <c r="F75" s="13">
        <f t="shared" si="1"/>
        <v>0</v>
      </c>
      <c r="G75" s="13">
        <f t="shared" si="17"/>
        <v>0</v>
      </c>
      <c r="H75" s="18"/>
      <c r="I75" s="22"/>
      <c r="J75" s="1"/>
      <c r="K75" s="13"/>
      <c r="N75" s="13"/>
    </row>
    <row r="76">
      <c r="A76" s="42"/>
      <c r="B76" s="4"/>
      <c r="C76" s="4"/>
      <c r="D76" s="4"/>
      <c r="E76" s="4"/>
      <c r="F76" s="13">
        <f t="shared" si="1"/>
        <v>0</v>
      </c>
      <c r="G76" s="13">
        <f t="shared" si="17"/>
        <v>0</v>
      </c>
      <c r="H76" s="18"/>
      <c r="I76" s="22"/>
      <c r="J76" s="1"/>
      <c r="K76" s="13"/>
      <c r="N76" s="13"/>
    </row>
    <row r="77">
      <c r="A77" s="42"/>
      <c r="B77" s="4"/>
      <c r="C77" s="4"/>
      <c r="D77" s="4"/>
      <c r="E77" s="4"/>
      <c r="F77" s="13">
        <f t="shared" si="1"/>
        <v>0</v>
      </c>
      <c r="G77" s="13">
        <f t="shared" si="17"/>
        <v>0</v>
      </c>
      <c r="H77" s="18"/>
      <c r="I77" s="22"/>
      <c r="J77" s="1"/>
      <c r="K77" s="13"/>
      <c r="N77" s="13"/>
    </row>
    <row r="78">
      <c r="A78" s="42"/>
      <c r="B78" s="4"/>
      <c r="C78" s="4"/>
      <c r="D78" s="4"/>
      <c r="E78" s="4"/>
      <c r="F78" s="13">
        <f t="shared" si="1"/>
        <v>0</v>
      </c>
      <c r="G78" s="13">
        <f t="shared" si="17"/>
        <v>0</v>
      </c>
      <c r="H78" s="18"/>
      <c r="I78" s="22"/>
      <c r="J78" s="1"/>
      <c r="K78" s="13"/>
      <c r="N78" s="13"/>
    </row>
    <row r="79">
      <c r="A79" s="45"/>
      <c r="B79" s="44"/>
      <c r="C79" s="44"/>
      <c r="D79" s="44"/>
      <c r="E79" s="44"/>
      <c r="F79" s="17">
        <f t="shared" si="1"/>
        <v>0</v>
      </c>
      <c r="G79" s="17">
        <f t="shared" si="17"/>
        <v>0</v>
      </c>
      <c r="H79" s="18"/>
      <c r="I79" s="22"/>
      <c r="J79" s="1"/>
      <c r="K79" s="13"/>
      <c r="N79" s="13"/>
    </row>
    <row r="80">
      <c r="A80" s="42"/>
      <c r="B80" s="4"/>
      <c r="C80" s="4"/>
      <c r="D80" s="4"/>
      <c r="E80" s="4"/>
      <c r="F80" s="13">
        <f t="shared" si="1"/>
        <v>0</v>
      </c>
      <c r="G80" s="13">
        <f t="shared" si="17"/>
        <v>0</v>
      </c>
      <c r="H80" s="18"/>
      <c r="I80" s="22"/>
      <c r="J80" s="1"/>
      <c r="K80" s="13"/>
      <c r="N80" s="13"/>
    </row>
    <row r="81">
      <c r="A81" s="42"/>
      <c r="B81" s="4"/>
      <c r="C81" s="4"/>
      <c r="D81" s="4"/>
      <c r="E81" s="4"/>
      <c r="F81" s="13">
        <f t="shared" si="1"/>
        <v>0</v>
      </c>
      <c r="G81" s="13">
        <f t="shared" si="17"/>
        <v>0</v>
      </c>
      <c r="H81" s="18"/>
      <c r="I81" s="22"/>
      <c r="J81" s="1"/>
      <c r="K81" s="13"/>
      <c r="N81" s="13"/>
    </row>
    <row r="82">
      <c r="A82" s="42"/>
      <c r="B82" s="4"/>
      <c r="C82" s="4"/>
      <c r="D82" s="4"/>
      <c r="E82" s="4"/>
      <c r="F82" s="13">
        <f t="shared" si="1"/>
        <v>0</v>
      </c>
      <c r="G82" s="13">
        <f t="shared" si="17"/>
        <v>0</v>
      </c>
      <c r="H82" s="18"/>
      <c r="I82" s="22"/>
      <c r="J82" s="1"/>
      <c r="K82" s="13"/>
      <c r="N82" s="13"/>
    </row>
    <row r="83">
      <c r="A83" s="38"/>
      <c r="B83" s="39"/>
      <c r="C83" s="39"/>
      <c r="D83" s="39"/>
      <c r="E83" s="39"/>
      <c r="F83" s="40">
        <f t="shared" si="1"/>
        <v>0</v>
      </c>
      <c r="G83" s="40">
        <f t="shared" si="17"/>
        <v>0</v>
      </c>
      <c r="H83" s="18"/>
      <c r="I83" s="22"/>
      <c r="J83" s="1"/>
      <c r="K83" s="13"/>
      <c r="N83" s="13"/>
    </row>
    <row r="84">
      <c r="A84" s="46"/>
      <c r="B84" s="4"/>
      <c r="C84" s="4"/>
      <c r="D84" s="4"/>
      <c r="E84" s="4"/>
      <c r="F84" s="13">
        <f t="shared" si="1"/>
        <v>0</v>
      </c>
      <c r="G84" s="13">
        <f t="shared" si="17"/>
        <v>0</v>
      </c>
      <c r="H84" s="18"/>
      <c r="I84" s="22"/>
      <c r="J84" s="1"/>
      <c r="K84" s="13"/>
      <c r="N84" s="13"/>
    </row>
    <row r="85">
      <c r="A85" s="42"/>
      <c r="B85" s="4"/>
      <c r="C85" s="4"/>
      <c r="D85" s="4"/>
      <c r="E85" s="4"/>
      <c r="F85" s="13">
        <f t="shared" si="1"/>
        <v>0</v>
      </c>
      <c r="G85" s="13">
        <f t="shared" si="17"/>
        <v>0</v>
      </c>
      <c r="H85" s="18"/>
      <c r="I85" s="22"/>
      <c r="J85" s="1"/>
      <c r="K85" s="13"/>
      <c r="N85" s="13"/>
    </row>
    <row r="86">
      <c r="A86" s="42"/>
      <c r="B86" s="4"/>
      <c r="C86" s="4"/>
      <c r="D86" s="4"/>
      <c r="E86" s="4"/>
      <c r="F86" s="13">
        <f t="shared" si="1"/>
        <v>0</v>
      </c>
      <c r="G86" s="13">
        <f t="shared" si="17"/>
        <v>0</v>
      </c>
      <c r="H86" s="18"/>
      <c r="I86" s="22"/>
      <c r="J86" s="1"/>
      <c r="K86" s="13"/>
      <c r="N86" s="13"/>
    </row>
    <row r="87">
      <c r="A87" s="42"/>
      <c r="B87" s="4"/>
      <c r="C87" s="4"/>
      <c r="D87" s="47"/>
      <c r="E87" s="4"/>
      <c r="F87" s="13">
        <f t="shared" si="1"/>
        <v>0</v>
      </c>
      <c r="G87" s="13">
        <f t="shared" si="17"/>
        <v>0</v>
      </c>
      <c r="H87" s="18"/>
      <c r="I87" s="22"/>
      <c r="J87" s="1"/>
      <c r="K87" s="13"/>
      <c r="N87" s="13"/>
    </row>
    <row r="88">
      <c r="A88" s="42"/>
      <c r="B88" s="4"/>
      <c r="C88" s="4"/>
      <c r="D88" s="4"/>
      <c r="E88" s="4"/>
      <c r="F88" s="13">
        <f t="shared" si="1"/>
        <v>0</v>
      </c>
      <c r="G88" s="13">
        <f t="shared" si="17"/>
        <v>0</v>
      </c>
      <c r="H88" s="18"/>
      <c r="I88" s="22"/>
      <c r="J88" s="1"/>
      <c r="K88" s="13"/>
      <c r="N88" s="13"/>
    </row>
    <row r="89">
      <c r="A89" s="45"/>
      <c r="B89" s="44"/>
      <c r="C89" s="44"/>
      <c r="D89" s="44"/>
      <c r="E89" s="44"/>
      <c r="F89" s="17">
        <f t="shared" si="1"/>
        <v>0</v>
      </c>
      <c r="G89" s="17">
        <f t="shared" si="17"/>
        <v>0</v>
      </c>
      <c r="H89" s="18"/>
      <c r="I89" s="22"/>
      <c r="J89" s="1"/>
      <c r="K89" s="13"/>
      <c r="N89" s="13"/>
    </row>
    <row r="90">
      <c r="A90" s="42"/>
      <c r="B90" s="4"/>
      <c r="C90" s="4"/>
      <c r="D90" s="4"/>
      <c r="E90" s="4"/>
      <c r="F90" s="13">
        <f t="shared" si="1"/>
        <v>0</v>
      </c>
      <c r="G90" s="13">
        <f t="shared" si="17"/>
        <v>0</v>
      </c>
      <c r="H90" s="18"/>
      <c r="I90" s="22"/>
      <c r="J90" s="1"/>
      <c r="K90" s="13"/>
      <c r="N90" s="13"/>
    </row>
    <row r="91">
      <c r="A91" s="42"/>
      <c r="B91" s="4"/>
      <c r="C91" s="4"/>
      <c r="D91" s="4"/>
      <c r="E91" s="4"/>
      <c r="F91" s="13">
        <f t="shared" si="1"/>
        <v>0</v>
      </c>
      <c r="G91" s="13">
        <f t="shared" si="17"/>
        <v>0</v>
      </c>
      <c r="H91" s="18"/>
      <c r="I91" s="22"/>
      <c r="J91" s="1"/>
      <c r="K91" s="13"/>
      <c r="N91" s="13"/>
    </row>
    <row r="92">
      <c r="A92" s="42"/>
      <c r="B92" s="4"/>
      <c r="C92" s="4"/>
      <c r="D92" s="4"/>
      <c r="E92" s="4"/>
      <c r="F92" s="13">
        <f t="shared" si="1"/>
        <v>0</v>
      </c>
      <c r="G92" s="13">
        <f t="shared" si="17"/>
        <v>0</v>
      </c>
      <c r="H92" s="18"/>
      <c r="I92" s="22"/>
      <c r="J92" s="1"/>
      <c r="K92" s="13"/>
      <c r="N92" s="13"/>
    </row>
    <row r="93">
      <c r="A93" s="42"/>
      <c r="B93" s="4"/>
      <c r="C93" s="4"/>
      <c r="D93" s="4"/>
      <c r="E93" s="4"/>
      <c r="F93" s="13">
        <f t="shared" si="1"/>
        <v>0</v>
      </c>
      <c r="G93" s="13">
        <f t="shared" si="17"/>
        <v>0</v>
      </c>
      <c r="H93" s="18"/>
      <c r="I93" s="22"/>
      <c r="J93" s="1"/>
      <c r="K93" s="13"/>
      <c r="N93" s="13"/>
    </row>
    <row r="94">
      <c r="A94" s="45"/>
      <c r="B94" s="44"/>
      <c r="C94" s="44"/>
      <c r="D94" s="44"/>
      <c r="E94" s="44"/>
      <c r="F94" s="17">
        <f t="shared" si="1"/>
        <v>0</v>
      </c>
      <c r="G94" s="17">
        <f t="shared" si="17"/>
        <v>0</v>
      </c>
      <c r="H94" s="18"/>
      <c r="I94" s="22"/>
      <c r="J94" s="1"/>
      <c r="K94" s="13"/>
      <c r="N94" s="13"/>
    </row>
    <row r="95">
      <c r="A95" s="42"/>
      <c r="B95" s="4"/>
      <c r="C95" s="4"/>
      <c r="D95" s="4"/>
      <c r="E95" s="4"/>
      <c r="F95" s="13">
        <f t="shared" si="1"/>
        <v>0</v>
      </c>
      <c r="G95" s="13">
        <f t="shared" si="17"/>
        <v>0</v>
      </c>
      <c r="H95" s="18"/>
      <c r="I95" s="22"/>
      <c r="J95" s="1"/>
      <c r="K95" s="13"/>
      <c r="N95" s="13"/>
    </row>
    <row r="96">
      <c r="A96" s="42"/>
      <c r="B96" s="4"/>
      <c r="C96" s="4"/>
      <c r="D96" s="4"/>
      <c r="E96" s="4"/>
      <c r="F96" s="13">
        <f t="shared" si="1"/>
        <v>0</v>
      </c>
      <c r="G96" s="13">
        <f t="shared" si="17"/>
        <v>0</v>
      </c>
      <c r="H96" s="18"/>
      <c r="I96" s="22"/>
      <c r="J96" s="1"/>
      <c r="K96" s="13"/>
      <c r="N96" s="13"/>
    </row>
    <row r="97">
      <c r="A97" s="42"/>
      <c r="B97" s="4"/>
      <c r="C97" s="4"/>
      <c r="D97" s="4"/>
      <c r="E97" s="4"/>
      <c r="F97" s="13">
        <f t="shared" si="1"/>
        <v>0</v>
      </c>
      <c r="G97" s="13">
        <f t="shared" si="17"/>
        <v>0</v>
      </c>
      <c r="H97" s="18"/>
      <c r="I97" s="22"/>
      <c r="J97" s="1"/>
      <c r="K97" s="13"/>
      <c r="N97" s="13"/>
    </row>
    <row r="98">
      <c r="A98" s="48"/>
      <c r="B98" s="39"/>
      <c r="C98" s="39"/>
      <c r="D98" s="39"/>
      <c r="E98" s="39"/>
      <c r="F98" s="40">
        <f t="shared" si="1"/>
        <v>0</v>
      </c>
      <c r="G98" s="40">
        <f t="shared" si="17"/>
        <v>0</v>
      </c>
      <c r="H98" s="18"/>
      <c r="I98" s="22"/>
      <c r="J98" s="1"/>
      <c r="K98" s="13"/>
      <c r="N98" s="13"/>
    </row>
    <row r="99">
      <c r="A99" s="46"/>
      <c r="B99" s="4"/>
      <c r="C99" s="4"/>
      <c r="D99" s="4"/>
      <c r="E99" s="4"/>
      <c r="F99" s="13">
        <f t="shared" si="1"/>
        <v>0</v>
      </c>
      <c r="G99" s="13">
        <f t="shared" si="17"/>
        <v>0</v>
      </c>
      <c r="H99" s="49"/>
      <c r="I99" s="22"/>
      <c r="J99" s="1"/>
      <c r="K99" s="13"/>
      <c r="N99" s="13"/>
    </row>
    <row r="100">
      <c r="A100" s="42"/>
      <c r="B100" s="4"/>
      <c r="C100" s="4"/>
      <c r="D100" s="4"/>
      <c r="E100" s="4"/>
      <c r="F100" s="13">
        <f t="shared" si="1"/>
        <v>0</v>
      </c>
      <c r="G100" s="13">
        <f t="shared" si="17"/>
        <v>0</v>
      </c>
      <c r="H100" s="49"/>
      <c r="I100" s="22"/>
      <c r="J100" s="1"/>
      <c r="K100" s="13"/>
      <c r="N100" s="13"/>
    </row>
    <row r="101">
      <c r="A101" s="42"/>
      <c r="B101" s="4"/>
      <c r="C101" s="4"/>
      <c r="D101" s="4"/>
      <c r="E101" s="4"/>
      <c r="F101" s="13">
        <f t="shared" si="1"/>
        <v>0</v>
      </c>
      <c r="G101" s="13">
        <f t="shared" si="17"/>
        <v>0</v>
      </c>
      <c r="H101" s="18"/>
      <c r="I101" s="22"/>
      <c r="J101" s="1"/>
      <c r="K101" s="13"/>
      <c r="N101" s="13"/>
    </row>
    <row r="102">
      <c r="A102" s="42"/>
      <c r="B102" s="4"/>
      <c r="C102" s="4"/>
      <c r="D102" s="4"/>
      <c r="E102" s="4"/>
      <c r="F102" s="13">
        <f t="shared" si="1"/>
        <v>0</v>
      </c>
      <c r="G102" s="13">
        <f t="shared" si="17"/>
        <v>0</v>
      </c>
      <c r="H102" s="49"/>
      <c r="I102" s="22"/>
      <c r="J102" s="1"/>
      <c r="K102" s="13"/>
      <c r="N102" s="13"/>
    </row>
    <row r="103">
      <c r="A103" s="38"/>
      <c r="B103" s="39"/>
      <c r="C103" s="39"/>
      <c r="D103" s="39"/>
      <c r="E103" s="39"/>
      <c r="F103" s="40">
        <f t="shared" si="1"/>
        <v>0</v>
      </c>
      <c r="G103" s="40">
        <f t="shared" si="17"/>
        <v>0</v>
      </c>
      <c r="H103" s="18"/>
      <c r="I103" s="22"/>
      <c r="J103" s="1"/>
      <c r="K103" s="13"/>
      <c r="N103" s="13"/>
    </row>
    <row r="104">
      <c r="A104" s="46"/>
      <c r="B104" s="4"/>
      <c r="C104" s="4"/>
      <c r="D104" s="4"/>
      <c r="E104" s="4"/>
      <c r="F104" s="13">
        <f t="shared" si="1"/>
        <v>0</v>
      </c>
      <c r="G104" s="13">
        <f t="shared" si="17"/>
        <v>0</v>
      </c>
      <c r="H104" s="49"/>
      <c r="I104" s="22"/>
      <c r="J104" s="1"/>
      <c r="K104" s="13"/>
      <c r="N104" s="13"/>
    </row>
    <row r="105">
      <c r="A105" s="42"/>
      <c r="B105" s="4"/>
      <c r="C105" s="4"/>
      <c r="D105" s="4"/>
      <c r="E105" s="4"/>
      <c r="F105" s="13">
        <f t="shared" si="1"/>
        <v>0</v>
      </c>
      <c r="G105" s="13">
        <f t="shared" si="17"/>
        <v>0</v>
      </c>
      <c r="H105" s="18"/>
      <c r="I105" s="22"/>
      <c r="J105" s="1"/>
      <c r="K105" s="13"/>
      <c r="N105" s="13"/>
    </row>
    <row r="106">
      <c r="A106" s="42"/>
      <c r="B106" s="4"/>
      <c r="C106" s="4"/>
      <c r="D106" s="4"/>
      <c r="E106" s="4"/>
      <c r="F106" s="13">
        <f t="shared" si="1"/>
        <v>0</v>
      </c>
      <c r="G106" s="13">
        <f t="shared" si="17"/>
        <v>0</v>
      </c>
      <c r="H106" s="49"/>
      <c r="I106" s="22"/>
      <c r="J106" s="1"/>
      <c r="K106" s="13"/>
      <c r="N106" s="13"/>
    </row>
    <row r="107">
      <c r="A107" s="38"/>
      <c r="B107" s="39"/>
      <c r="C107" s="39"/>
      <c r="D107" s="39"/>
      <c r="E107" s="39"/>
      <c r="F107" s="40">
        <f t="shared" si="1"/>
        <v>0</v>
      </c>
      <c r="G107" s="40">
        <f t="shared" si="17"/>
        <v>0</v>
      </c>
      <c r="H107" s="49"/>
      <c r="I107" s="22"/>
      <c r="J107" s="1"/>
      <c r="K107" s="13"/>
      <c r="N107" s="13"/>
    </row>
    <row r="108">
      <c r="A108" s="46"/>
      <c r="B108" s="4"/>
      <c r="C108" s="4"/>
      <c r="D108" s="4"/>
      <c r="E108" s="4"/>
      <c r="F108" s="13">
        <f t="shared" si="1"/>
        <v>0</v>
      </c>
      <c r="G108" s="13">
        <f t="shared" si="17"/>
        <v>0</v>
      </c>
      <c r="H108" s="49"/>
      <c r="I108" s="22"/>
      <c r="J108" s="1"/>
      <c r="K108" s="13"/>
      <c r="N108" s="13"/>
    </row>
    <row r="109">
      <c r="A109" s="42"/>
      <c r="B109" s="4"/>
      <c r="C109" s="4"/>
      <c r="D109" s="4"/>
      <c r="E109" s="4"/>
      <c r="F109" s="13">
        <f t="shared" si="1"/>
        <v>0</v>
      </c>
      <c r="G109" s="13">
        <f t="shared" si="17"/>
        <v>0</v>
      </c>
      <c r="H109" s="49"/>
      <c r="I109" s="22"/>
      <c r="J109" s="1"/>
      <c r="K109" s="13"/>
      <c r="N109" s="13"/>
    </row>
    <row r="110">
      <c r="A110" s="46"/>
      <c r="B110" s="4"/>
      <c r="C110" s="4"/>
      <c r="D110" s="4"/>
      <c r="E110" s="4"/>
      <c r="F110" s="13">
        <f t="shared" si="1"/>
        <v>0</v>
      </c>
      <c r="G110" s="13">
        <f t="shared" si="17"/>
        <v>0</v>
      </c>
      <c r="H110" s="18"/>
      <c r="I110" s="22"/>
      <c r="J110" s="1"/>
      <c r="K110" s="13"/>
      <c r="N110" s="13"/>
    </row>
    <row r="111">
      <c r="A111" s="42"/>
      <c r="B111" s="4"/>
      <c r="C111" s="4"/>
      <c r="D111" s="4"/>
      <c r="E111" s="4"/>
      <c r="F111" s="13">
        <f t="shared" si="1"/>
        <v>0</v>
      </c>
      <c r="G111" s="13">
        <f t="shared" si="17"/>
        <v>0</v>
      </c>
      <c r="H111" s="18"/>
      <c r="I111" s="22"/>
      <c r="J111" s="1"/>
      <c r="K111" s="13"/>
      <c r="N111" s="13"/>
    </row>
    <row r="112">
      <c r="A112" s="38"/>
      <c r="B112" s="39"/>
      <c r="C112" s="39"/>
      <c r="D112" s="39"/>
      <c r="E112" s="39"/>
      <c r="F112" s="40">
        <f t="shared" si="1"/>
        <v>0</v>
      </c>
      <c r="G112" s="40">
        <f t="shared" si="17"/>
        <v>0</v>
      </c>
      <c r="H112" s="49"/>
      <c r="I112" s="22"/>
      <c r="J112" s="1"/>
      <c r="K112" s="13"/>
      <c r="N112" s="13"/>
    </row>
    <row r="113">
      <c r="A113" s="46"/>
      <c r="B113" s="4"/>
      <c r="C113" s="4"/>
      <c r="D113" s="4"/>
      <c r="E113" s="4"/>
      <c r="F113" s="13">
        <f t="shared" si="1"/>
        <v>0</v>
      </c>
      <c r="G113" s="22">
        <f t="shared" si="17"/>
        <v>0</v>
      </c>
      <c r="H113" s="49"/>
      <c r="I113" s="22"/>
      <c r="J113" s="1"/>
      <c r="K113" s="13"/>
      <c r="N113" s="13"/>
    </row>
    <row r="114">
      <c r="A114" s="42"/>
      <c r="B114" s="4"/>
      <c r="C114" s="4"/>
      <c r="D114" s="4"/>
      <c r="E114" s="4"/>
      <c r="F114" s="13">
        <f t="shared" si="1"/>
        <v>0</v>
      </c>
      <c r="G114" s="22">
        <f t="shared" si="17"/>
        <v>0</v>
      </c>
      <c r="H114" s="4"/>
      <c r="I114" s="22"/>
      <c r="J114" s="1"/>
      <c r="K114" s="13"/>
      <c r="N114" s="13"/>
    </row>
    <row r="115">
      <c r="A115" s="42"/>
      <c r="B115" s="4"/>
      <c r="C115" s="4"/>
      <c r="D115" s="4"/>
      <c r="E115" s="4"/>
      <c r="F115" s="13">
        <f t="shared" si="1"/>
        <v>0</v>
      </c>
      <c r="G115" s="22">
        <f t="shared" si="17"/>
        <v>0</v>
      </c>
      <c r="H115" s="4"/>
      <c r="I115" s="22"/>
      <c r="J115" s="1"/>
      <c r="K115" s="13"/>
      <c r="N115" s="13"/>
    </row>
    <row r="116">
      <c r="A116" s="46"/>
      <c r="B116" s="4"/>
      <c r="C116" s="4"/>
      <c r="D116" s="4"/>
      <c r="E116" s="4"/>
      <c r="F116" s="13">
        <f t="shared" si="1"/>
        <v>0</v>
      </c>
      <c r="G116" s="22">
        <f t="shared" si="17"/>
        <v>0</v>
      </c>
      <c r="H116" s="4"/>
      <c r="I116" s="22"/>
      <c r="J116" s="1"/>
      <c r="K116" s="13"/>
      <c r="N116" s="13"/>
    </row>
    <row r="117">
      <c r="A117" s="42"/>
      <c r="B117" s="4"/>
      <c r="C117" s="4"/>
      <c r="D117" s="4"/>
      <c r="E117" s="4"/>
      <c r="F117" s="13">
        <f t="shared" si="1"/>
        <v>0</v>
      </c>
      <c r="G117" s="22">
        <f t="shared" si="17"/>
        <v>0</v>
      </c>
      <c r="H117" s="4"/>
      <c r="I117" s="22"/>
      <c r="J117" s="1"/>
      <c r="K117" s="13"/>
      <c r="N117" s="13"/>
    </row>
    <row r="118">
      <c r="A118" s="41"/>
      <c r="B118" s="4"/>
      <c r="C118" s="4"/>
      <c r="D118" s="4"/>
      <c r="E118" s="4"/>
      <c r="F118" s="13">
        <f t="shared" si="1"/>
        <v>0</v>
      </c>
      <c r="G118" s="22">
        <f t="shared" si="17"/>
        <v>0</v>
      </c>
      <c r="H118" s="4"/>
      <c r="I118" s="22"/>
      <c r="J118" s="1"/>
      <c r="K118" s="13"/>
      <c r="N118" s="13"/>
    </row>
    <row r="119">
      <c r="A119" s="42"/>
      <c r="B119" s="4"/>
      <c r="C119" s="4"/>
      <c r="D119" s="4"/>
      <c r="E119" s="4"/>
      <c r="F119" s="13">
        <f t="shared" si="1"/>
        <v>0</v>
      </c>
      <c r="G119" s="22">
        <f t="shared" si="17"/>
        <v>0</v>
      </c>
      <c r="H119" s="13"/>
      <c r="I119" s="22"/>
      <c r="J119" s="1"/>
      <c r="K119" s="13"/>
      <c r="N119" s="13"/>
    </row>
    <row r="120">
      <c r="A120" s="46"/>
      <c r="B120" s="4"/>
      <c r="C120" s="4"/>
      <c r="D120" s="4"/>
      <c r="E120" s="4"/>
      <c r="F120" s="13">
        <f t="shared" si="1"/>
        <v>0</v>
      </c>
      <c r="G120" s="22">
        <f t="shared" si="17"/>
        <v>0</v>
      </c>
      <c r="H120" s="4"/>
      <c r="I120" s="22"/>
      <c r="J120" s="1"/>
      <c r="K120" s="13"/>
      <c r="N120" s="13"/>
    </row>
    <row r="121">
      <c r="A121" s="42"/>
      <c r="B121" s="4"/>
      <c r="C121" s="4"/>
      <c r="D121" s="4"/>
      <c r="E121" s="4"/>
      <c r="F121" s="13">
        <f t="shared" si="1"/>
        <v>0</v>
      </c>
      <c r="G121" s="22">
        <f t="shared" si="17"/>
        <v>0</v>
      </c>
      <c r="H121" s="13"/>
      <c r="I121" s="22"/>
      <c r="J121" s="1"/>
      <c r="K121" s="13"/>
      <c r="N121" s="13"/>
    </row>
    <row r="122">
      <c r="A122" s="46"/>
      <c r="B122" s="4"/>
      <c r="C122" s="4"/>
      <c r="D122" s="4"/>
      <c r="E122" s="4"/>
      <c r="F122" s="13">
        <f t="shared" si="1"/>
        <v>0</v>
      </c>
      <c r="G122" s="22">
        <f t="shared" si="17"/>
        <v>0</v>
      </c>
      <c r="H122" s="4"/>
      <c r="I122" s="22"/>
      <c r="J122" s="1"/>
      <c r="K122" s="13"/>
      <c r="N122" s="13"/>
    </row>
    <row r="123">
      <c r="A123" s="42"/>
      <c r="B123" s="4"/>
      <c r="C123" s="4"/>
      <c r="D123" s="4"/>
      <c r="E123" s="4"/>
      <c r="F123" s="13">
        <f t="shared" si="1"/>
        <v>0</v>
      </c>
      <c r="G123" s="22">
        <f t="shared" si="17"/>
        <v>0</v>
      </c>
      <c r="H123" s="4"/>
      <c r="I123" s="22"/>
      <c r="J123" s="1"/>
      <c r="K123" s="13"/>
      <c r="N123" s="13"/>
    </row>
    <row r="124">
      <c r="A124" s="50"/>
      <c r="B124" s="44"/>
      <c r="C124" s="44"/>
      <c r="D124" s="44"/>
      <c r="E124" s="44"/>
      <c r="F124" s="17">
        <f t="shared" si="1"/>
        <v>0</v>
      </c>
      <c r="G124" s="51">
        <f t="shared" si="17"/>
        <v>0</v>
      </c>
      <c r="H124" s="13"/>
      <c r="I124" s="22"/>
      <c r="J124" s="1"/>
      <c r="K124" s="13"/>
      <c r="N124" s="13"/>
    </row>
    <row r="125">
      <c r="A125" s="42"/>
      <c r="B125" s="4"/>
      <c r="C125" s="4"/>
      <c r="D125" s="4"/>
      <c r="E125" s="4"/>
      <c r="F125" s="13">
        <f t="shared" si="1"/>
        <v>0</v>
      </c>
      <c r="G125" s="22">
        <f t="shared" si="17"/>
        <v>0</v>
      </c>
      <c r="H125" s="13"/>
      <c r="I125" s="22"/>
      <c r="J125" s="1"/>
      <c r="K125" s="13"/>
      <c r="N125" s="13"/>
    </row>
    <row r="126">
      <c r="A126" s="42"/>
      <c r="B126" s="4"/>
      <c r="C126" s="4"/>
      <c r="D126" s="4"/>
      <c r="E126" s="4"/>
      <c r="F126" s="13">
        <f t="shared" si="1"/>
        <v>0</v>
      </c>
      <c r="G126" s="22">
        <f t="shared" si="17"/>
        <v>0</v>
      </c>
      <c r="H126" s="13"/>
      <c r="I126" s="22"/>
      <c r="J126" s="1"/>
      <c r="K126" s="13"/>
      <c r="N126" s="13"/>
    </row>
    <row r="127">
      <c r="A127" s="46"/>
      <c r="B127" s="4"/>
      <c r="C127" s="4"/>
      <c r="D127" s="4"/>
      <c r="E127" s="4"/>
      <c r="F127" s="13">
        <f t="shared" si="1"/>
        <v>0</v>
      </c>
      <c r="G127" s="22">
        <f t="shared" si="17"/>
        <v>0</v>
      </c>
      <c r="H127" s="4"/>
      <c r="I127" s="22"/>
      <c r="J127" s="1"/>
      <c r="K127" s="13"/>
      <c r="N127" s="13"/>
    </row>
    <row r="128">
      <c r="A128" s="42"/>
      <c r="B128" s="4"/>
      <c r="C128" s="4"/>
      <c r="D128" s="4"/>
      <c r="E128" s="4"/>
      <c r="F128" s="13">
        <f t="shared" si="1"/>
        <v>0</v>
      </c>
      <c r="G128" s="22">
        <f t="shared" si="17"/>
        <v>0</v>
      </c>
      <c r="H128" s="4"/>
      <c r="I128" s="22"/>
      <c r="J128" s="1"/>
      <c r="K128" s="13"/>
      <c r="N128" s="13"/>
    </row>
    <row r="129">
      <c r="A129" s="42"/>
      <c r="B129" s="4"/>
      <c r="C129" s="4"/>
      <c r="D129" s="4"/>
      <c r="E129" s="4"/>
      <c r="F129" s="13">
        <f t="shared" si="1"/>
        <v>0</v>
      </c>
      <c r="G129" s="22">
        <f t="shared" si="17"/>
        <v>0</v>
      </c>
      <c r="H129" s="13"/>
      <c r="I129" s="22"/>
      <c r="J129" s="1"/>
      <c r="K129" s="13"/>
      <c r="N129" s="13"/>
    </row>
    <row r="130">
      <c r="A130" s="42"/>
      <c r="B130" s="4"/>
      <c r="C130" s="4"/>
      <c r="D130" s="4"/>
      <c r="E130" s="4"/>
      <c r="F130" s="13">
        <f t="shared" si="1"/>
        <v>0</v>
      </c>
      <c r="G130" s="22">
        <f t="shared" si="17"/>
        <v>0</v>
      </c>
      <c r="H130" s="4"/>
      <c r="I130" s="22"/>
      <c r="J130" s="1"/>
      <c r="K130" s="13"/>
      <c r="N130" s="13"/>
    </row>
    <row r="131">
      <c r="A131" s="46"/>
      <c r="B131" s="4"/>
      <c r="C131" s="4"/>
      <c r="D131" s="4"/>
      <c r="E131" s="4"/>
      <c r="F131" s="13">
        <f t="shared" si="1"/>
        <v>0</v>
      </c>
      <c r="G131" s="22">
        <f t="shared" si="17"/>
        <v>0</v>
      </c>
      <c r="H131" s="13"/>
      <c r="I131" s="22"/>
      <c r="J131" s="1"/>
      <c r="K131" s="13"/>
      <c r="N131" s="13"/>
    </row>
    <row r="132">
      <c r="A132" s="42"/>
      <c r="B132" s="4"/>
      <c r="C132" s="4"/>
      <c r="D132" s="4"/>
      <c r="E132" s="4"/>
      <c r="F132" s="13">
        <f t="shared" si="1"/>
        <v>0</v>
      </c>
      <c r="G132" s="22">
        <f t="shared" si="17"/>
        <v>0</v>
      </c>
      <c r="H132" s="4"/>
      <c r="I132" s="22"/>
      <c r="J132" s="1"/>
      <c r="K132" s="13"/>
      <c r="N132" s="13"/>
    </row>
    <row r="133">
      <c r="A133" s="42"/>
      <c r="B133" s="4"/>
      <c r="C133" s="4"/>
      <c r="D133" s="4"/>
      <c r="E133" s="4"/>
      <c r="F133" s="13">
        <f t="shared" si="1"/>
        <v>0</v>
      </c>
      <c r="G133" s="22">
        <f t="shared" si="17"/>
        <v>0</v>
      </c>
      <c r="H133" s="13"/>
      <c r="I133" s="22"/>
      <c r="J133" s="1"/>
      <c r="K133" s="13"/>
      <c r="N133" s="13"/>
    </row>
    <row r="134">
      <c r="A134" s="45"/>
      <c r="B134" s="44"/>
      <c r="C134" s="44"/>
      <c r="D134" s="44"/>
      <c r="E134" s="44"/>
      <c r="F134" s="13">
        <f t="shared" si="1"/>
        <v>0</v>
      </c>
      <c r="G134" s="22">
        <f t="shared" si="17"/>
        <v>0</v>
      </c>
      <c r="H134" s="13"/>
      <c r="I134" s="22"/>
      <c r="J134" s="1"/>
      <c r="K134" s="13"/>
      <c r="N134" s="13"/>
    </row>
    <row r="135">
      <c r="A135" s="42"/>
      <c r="B135" s="4"/>
      <c r="C135" s="4"/>
      <c r="D135" s="4"/>
      <c r="E135" s="4"/>
      <c r="F135" s="13">
        <f t="shared" si="1"/>
        <v>0</v>
      </c>
      <c r="G135" s="22">
        <f t="shared" si="17"/>
        <v>0</v>
      </c>
      <c r="H135" s="4"/>
      <c r="I135" s="22"/>
      <c r="J135" s="1"/>
      <c r="K135" s="13"/>
      <c r="N135" s="13"/>
    </row>
    <row r="136">
      <c r="A136" s="46"/>
      <c r="B136" s="4"/>
      <c r="C136" s="4"/>
      <c r="D136" s="4"/>
      <c r="E136" s="4"/>
      <c r="F136" s="13">
        <f t="shared" si="1"/>
        <v>0</v>
      </c>
      <c r="G136" s="22">
        <f t="shared" si="17"/>
        <v>0</v>
      </c>
      <c r="H136" s="4"/>
      <c r="I136" s="22"/>
      <c r="J136" s="1"/>
      <c r="K136" s="13"/>
      <c r="N136" s="13"/>
    </row>
    <row r="137">
      <c r="A137" s="42"/>
      <c r="B137" s="4"/>
      <c r="C137" s="4"/>
      <c r="D137" s="4"/>
      <c r="E137" s="4"/>
      <c r="F137" s="13">
        <f t="shared" si="1"/>
        <v>0</v>
      </c>
      <c r="G137" s="22">
        <f t="shared" si="17"/>
        <v>0</v>
      </c>
      <c r="H137" s="4"/>
      <c r="I137" s="22"/>
      <c r="J137" s="1"/>
      <c r="K137" s="13"/>
      <c r="N137" s="13"/>
    </row>
    <row r="138">
      <c r="A138" s="42"/>
      <c r="B138" s="4"/>
      <c r="C138" s="4"/>
      <c r="D138" s="4"/>
      <c r="E138" s="4"/>
      <c r="F138" s="13">
        <f t="shared" si="1"/>
        <v>0</v>
      </c>
      <c r="G138" s="22">
        <f t="shared" si="17"/>
        <v>0</v>
      </c>
      <c r="H138" s="4"/>
      <c r="I138" s="22"/>
      <c r="J138" s="1"/>
      <c r="K138" s="13"/>
      <c r="N138" s="13"/>
    </row>
    <row r="139">
      <c r="A139" s="42"/>
      <c r="B139" s="4"/>
      <c r="C139" s="4"/>
      <c r="D139" s="4"/>
      <c r="E139" s="4"/>
      <c r="F139" s="13">
        <f t="shared" si="1"/>
        <v>0</v>
      </c>
      <c r="G139" s="22">
        <f t="shared" si="17"/>
        <v>0</v>
      </c>
      <c r="H139" s="4"/>
      <c r="I139" s="22"/>
      <c r="J139" s="1"/>
      <c r="K139" s="13"/>
      <c r="N139" s="13"/>
    </row>
    <row r="140">
      <c r="A140" s="38"/>
      <c r="B140" s="39"/>
      <c r="C140" s="39"/>
      <c r="D140" s="39"/>
      <c r="E140" s="39"/>
      <c r="F140" s="13">
        <f t="shared" si="1"/>
        <v>0</v>
      </c>
      <c r="G140" s="22">
        <f t="shared" si="17"/>
        <v>0</v>
      </c>
      <c r="H140" s="4"/>
      <c r="I140" s="22"/>
      <c r="J140" s="1"/>
      <c r="K140" s="13"/>
      <c r="N140" s="13"/>
    </row>
    <row r="141">
      <c r="A141" s="45"/>
      <c r="B141" s="4"/>
      <c r="C141" s="4"/>
      <c r="D141" s="4"/>
      <c r="E141" s="4"/>
      <c r="F141" s="13">
        <f t="shared" si="1"/>
        <v>0</v>
      </c>
      <c r="G141" s="22">
        <f t="shared" si="17"/>
        <v>0</v>
      </c>
      <c r="H141" s="4"/>
      <c r="I141" s="22"/>
      <c r="J141" s="1"/>
      <c r="K141" s="13"/>
      <c r="N141" s="13"/>
    </row>
    <row r="142">
      <c r="A142" s="42"/>
      <c r="B142" s="4"/>
      <c r="C142" s="4"/>
      <c r="D142" s="4"/>
      <c r="E142" s="4"/>
      <c r="F142" s="13">
        <f t="shared" si="1"/>
        <v>0</v>
      </c>
      <c r="G142" s="22">
        <f t="shared" si="17"/>
        <v>0</v>
      </c>
      <c r="H142" s="4"/>
      <c r="I142" s="22"/>
      <c r="J142" s="1"/>
      <c r="K142" s="13"/>
      <c r="N142" s="13"/>
    </row>
    <row r="143">
      <c r="A143" s="42"/>
      <c r="B143" s="4"/>
      <c r="C143" s="4"/>
      <c r="D143" s="4"/>
      <c r="E143" s="4"/>
      <c r="F143" s="13">
        <f t="shared" si="1"/>
        <v>0</v>
      </c>
      <c r="G143" s="22">
        <f t="shared" si="17"/>
        <v>0</v>
      </c>
      <c r="H143" s="13"/>
      <c r="I143" s="22"/>
      <c r="J143" s="1"/>
      <c r="K143" s="13"/>
      <c r="N143" s="13"/>
    </row>
    <row r="144">
      <c r="A144" s="42"/>
      <c r="B144" s="4"/>
      <c r="C144" s="4"/>
      <c r="D144" s="4"/>
      <c r="E144" s="4"/>
      <c r="F144" s="13">
        <f t="shared" si="1"/>
        <v>0</v>
      </c>
      <c r="G144" s="22">
        <f t="shared" si="17"/>
        <v>0</v>
      </c>
      <c r="H144" s="13"/>
      <c r="I144" s="22"/>
      <c r="J144" s="1"/>
      <c r="K144" s="13"/>
      <c r="N144" s="13"/>
    </row>
    <row r="145">
      <c r="A145" s="41"/>
      <c r="B145" s="4"/>
      <c r="C145" s="4"/>
      <c r="D145" s="4"/>
      <c r="E145" s="4"/>
      <c r="F145" s="13">
        <f t="shared" si="1"/>
        <v>0</v>
      </c>
      <c r="G145" s="22">
        <f t="shared" si="17"/>
        <v>0</v>
      </c>
      <c r="H145" s="4"/>
      <c r="I145" s="22"/>
      <c r="J145" s="1"/>
      <c r="K145" s="13"/>
      <c r="N145" s="13"/>
    </row>
    <row r="146">
      <c r="A146" s="41"/>
      <c r="B146" s="4"/>
      <c r="C146" s="4"/>
      <c r="D146" s="4"/>
      <c r="E146" s="4"/>
      <c r="F146" s="13">
        <f t="shared" si="1"/>
        <v>0</v>
      </c>
      <c r="G146" s="22">
        <f t="shared" si="17"/>
        <v>0</v>
      </c>
      <c r="H146" s="13"/>
      <c r="I146" s="22"/>
      <c r="J146" s="1"/>
      <c r="K146" s="13"/>
      <c r="N146" s="13"/>
    </row>
    <row r="147">
      <c r="A147" s="41"/>
      <c r="B147" s="4"/>
      <c r="C147" s="4"/>
      <c r="D147" s="4"/>
      <c r="E147" s="4"/>
      <c r="F147" s="13">
        <f t="shared" si="1"/>
        <v>0</v>
      </c>
      <c r="G147" s="22">
        <f t="shared" si="17"/>
        <v>0</v>
      </c>
      <c r="H147" s="4"/>
      <c r="I147" s="22"/>
      <c r="J147" s="1"/>
      <c r="K147" s="13"/>
      <c r="N147" s="13"/>
    </row>
    <row r="148">
      <c r="A148" s="43"/>
      <c r="B148" s="44"/>
      <c r="C148" s="44"/>
      <c r="D148" s="44"/>
      <c r="E148" s="44"/>
      <c r="F148" s="13">
        <f t="shared" si="1"/>
        <v>0</v>
      </c>
      <c r="G148" s="22">
        <f t="shared" si="17"/>
        <v>0</v>
      </c>
      <c r="H148" s="4"/>
      <c r="I148" s="19"/>
      <c r="J148" s="3"/>
      <c r="K148" s="13"/>
      <c r="N148" s="13"/>
    </row>
    <row r="149">
      <c r="A149" s="46"/>
      <c r="B149" s="4"/>
      <c r="C149" s="4"/>
      <c r="D149" s="4"/>
      <c r="E149" s="4"/>
      <c r="F149" s="13">
        <f t="shared" si="1"/>
        <v>0</v>
      </c>
      <c r="G149" s="22">
        <f t="shared" si="17"/>
        <v>0</v>
      </c>
      <c r="H149" s="13"/>
      <c r="I149" s="22"/>
      <c r="J149" s="1"/>
      <c r="K149" s="13"/>
      <c r="N149" s="13"/>
    </row>
    <row r="150">
      <c r="A150" s="37"/>
      <c r="B150" s="4"/>
      <c r="C150" s="4"/>
      <c r="D150" s="4"/>
      <c r="E150" s="4"/>
      <c r="F150" s="13">
        <f t="shared" si="1"/>
        <v>0</v>
      </c>
      <c r="G150" s="22">
        <f t="shared" si="17"/>
        <v>0</v>
      </c>
      <c r="H150" s="13"/>
      <c r="I150" s="22"/>
      <c r="J150" s="1"/>
      <c r="K150" s="13"/>
      <c r="N150" s="13"/>
    </row>
    <row r="151">
      <c r="A151" s="42"/>
      <c r="B151" s="4"/>
      <c r="C151" s="4"/>
      <c r="D151" s="4"/>
      <c r="E151" s="4"/>
      <c r="F151" s="13">
        <f t="shared" si="1"/>
        <v>0</v>
      </c>
      <c r="G151" s="22">
        <f t="shared" si="17"/>
        <v>0</v>
      </c>
      <c r="H151" s="13"/>
      <c r="I151" s="22"/>
      <c r="J151" s="1"/>
      <c r="K151" s="13"/>
      <c r="N151" s="13"/>
    </row>
    <row r="152">
      <c r="A152" s="48"/>
      <c r="B152" s="39"/>
      <c r="C152" s="39"/>
      <c r="D152" s="39"/>
      <c r="E152" s="39"/>
      <c r="F152" s="40">
        <f t="shared" si="1"/>
        <v>0</v>
      </c>
      <c r="G152" s="52">
        <f t="shared" si="17"/>
        <v>0</v>
      </c>
      <c r="H152" s="13"/>
      <c r="I152" s="22"/>
      <c r="J152" s="1"/>
      <c r="K152" s="13"/>
      <c r="N152" s="13"/>
    </row>
    <row r="153">
      <c r="A153" s="42"/>
      <c r="B153" s="4"/>
      <c r="C153" s="4"/>
      <c r="D153" s="4"/>
      <c r="E153" s="4"/>
      <c r="F153" s="13">
        <f t="shared" si="1"/>
        <v>0</v>
      </c>
      <c r="G153" s="22">
        <f t="shared" si="17"/>
        <v>0</v>
      </c>
      <c r="H153" s="13"/>
      <c r="I153" s="22"/>
      <c r="J153" s="1"/>
      <c r="K153" s="13"/>
      <c r="N153" s="13"/>
    </row>
    <row r="154">
      <c r="A154" s="38"/>
      <c r="B154" s="39"/>
      <c r="C154" s="39"/>
      <c r="D154" s="39"/>
      <c r="E154" s="39"/>
      <c r="F154" s="13">
        <f t="shared" si="1"/>
        <v>0</v>
      </c>
      <c r="G154" s="22">
        <f t="shared" si="17"/>
        <v>0</v>
      </c>
      <c r="H154" s="13"/>
      <c r="I154" s="22"/>
      <c r="J154" s="1"/>
      <c r="K154" s="13"/>
      <c r="N154" s="13"/>
    </row>
    <row r="155">
      <c r="A155" s="45"/>
      <c r="B155" s="4"/>
      <c r="C155" s="4"/>
      <c r="D155" s="4"/>
      <c r="E155" s="4"/>
      <c r="F155" s="13">
        <f t="shared" si="1"/>
        <v>0</v>
      </c>
      <c r="G155" s="22">
        <f t="shared" si="17"/>
        <v>0</v>
      </c>
      <c r="H155" s="13"/>
      <c r="I155" s="22"/>
      <c r="J155" s="1"/>
      <c r="K155" s="13"/>
      <c r="N155" s="13"/>
    </row>
    <row r="156">
      <c r="A156" s="42"/>
      <c r="B156" s="4"/>
      <c r="C156" s="4"/>
      <c r="D156" s="4"/>
      <c r="E156" s="4"/>
      <c r="F156" s="13">
        <f t="shared" si="1"/>
        <v>0</v>
      </c>
      <c r="G156" s="22">
        <f t="shared" si="17"/>
        <v>0</v>
      </c>
      <c r="H156" s="13"/>
      <c r="I156" s="22"/>
      <c r="J156" s="1"/>
      <c r="K156" s="13"/>
      <c r="N156" s="13"/>
    </row>
    <row r="157">
      <c r="A157" s="46"/>
      <c r="B157" s="4"/>
      <c r="C157" s="4"/>
      <c r="D157" s="4"/>
      <c r="E157" s="4"/>
      <c r="F157" s="13">
        <f t="shared" si="1"/>
        <v>0</v>
      </c>
      <c r="G157" s="22">
        <f t="shared" si="17"/>
        <v>0</v>
      </c>
      <c r="H157" s="13"/>
      <c r="I157" s="22"/>
      <c r="J157" s="1"/>
      <c r="K157" s="13"/>
      <c r="N157" s="13"/>
    </row>
    <row r="158">
      <c r="A158" s="42"/>
      <c r="B158" s="4"/>
      <c r="C158" s="4"/>
      <c r="D158" s="4"/>
      <c r="E158" s="4"/>
      <c r="F158" s="13">
        <f t="shared" si="1"/>
        <v>0</v>
      </c>
      <c r="G158" s="22">
        <f t="shared" si="17"/>
        <v>0</v>
      </c>
      <c r="H158" s="13"/>
      <c r="I158" s="22"/>
      <c r="J158" s="1"/>
      <c r="K158" s="13"/>
      <c r="N158" s="13"/>
    </row>
    <row r="159">
      <c r="A159" s="42"/>
      <c r="B159" s="4"/>
      <c r="C159" s="4"/>
      <c r="D159" s="4"/>
      <c r="E159" s="4"/>
      <c r="F159" s="13">
        <f t="shared" si="1"/>
        <v>0</v>
      </c>
      <c r="G159" s="22">
        <f t="shared" si="17"/>
        <v>0</v>
      </c>
      <c r="H159" s="13"/>
      <c r="I159" s="22"/>
      <c r="J159" s="1"/>
      <c r="K159" s="13"/>
      <c r="N159" s="13"/>
    </row>
    <row r="160">
      <c r="A160" s="46"/>
      <c r="B160" s="4"/>
      <c r="C160" s="4"/>
      <c r="D160" s="4"/>
      <c r="E160" s="4"/>
      <c r="F160" s="13">
        <f t="shared" si="1"/>
        <v>0</v>
      </c>
      <c r="G160" s="22">
        <f t="shared" si="17"/>
        <v>0</v>
      </c>
      <c r="H160" s="13"/>
      <c r="I160" s="22"/>
      <c r="J160" s="1"/>
      <c r="K160" s="13"/>
      <c r="N160" s="13"/>
    </row>
    <row r="161">
      <c r="A161" s="38"/>
      <c r="B161" s="39"/>
      <c r="C161" s="39"/>
      <c r="D161" s="39"/>
      <c r="E161" s="39"/>
      <c r="F161" s="13">
        <f t="shared" si="1"/>
        <v>0</v>
      </c>
      <c r="G161" s="22">
        <f t="shared" si="17"/>
        <v>0</v>
      </c>
      <c r="H161" s="13"/>
      <c r="I161" s="22"/>
      <c r="J161" s="1"/>
      <c r="K161" s="13"/>
      <c r="N161" s="13"/>
    </row>
    <row r="162">
      <c r="A162" s="45"/>
      <c r="B162" s="4"/>
      <c r="C162" s="4"/>
      <c r="D162" s="4"/>
      <c r="E162" s="4"/>
      <c r="F162" s="13">
        <f t="shared" si="1"/>
        <v>0</v>
      </c>
      <c r="G162" s="22">
        <f t="shared" si="17"/>
        <v>0</v>
      </c>
      <c r="H162" s="13"/>
      <c r="I162" s="22"/>
      <c r="J162" s="1"/>
      <c r="K162" s="13"/>
      <c r="N162" s="13"/>
    </row>
    <row r="163">
      <c r="A163" s="46"/>
      <c r="B163" s="4"/>
      <c r="C163" s="4"/>
      <c r="D163" s="4"/>
      <c r="E163" s="4"/>
      <c r="F163" s="13">
        <f t="shared" si="1"/>
        <v>0</v>
      </c>
      <c r="G163" s="22">
        <f t="shared" si="17"/>
        <v>0</v>
      </c>
      <c r="H163" s="13"/>
      <c r="I163" s="22"/>
      <c r="J163" s="1"/>
      <c r="K163" s="13"/>
      <c r="N163" s="13"/>
    </row>
    <row r="164">
      <c r="A164" s="42"/>
      <c r="B164" s="4"/>
      <c r="C164" s="4"/>
      <c r="D164" s="4"/>
      <c r="E164" s="4"/>
      <c r="F164" s="13">
        <f t="shared" si="1"/>
        <v>0</v>
      </c>
      <c r="G164" s="22">
        <f t="shared" si="17"/>
        <v>0</v>
      </c>
      <c r="H164" s="13"/>
      <c r="I164" s="22"/>
      <c r="J164" s="1"/>
      <c r="K164" s="13"/>
      <c r="N164" s="13"/>
    </row>
    <row r="165">
      <c r="A165" s="42"/>
      <c r="B165" s="4"/>
      <c r="C165" s="4"/>
      <c r="D165" s="4"/>
      <c r="E165" s="4"/>
      <c r="F165" s="13">
        <f t="shared" si="1"/>
        <v>0</v>
      </c>
      <c r="G165" s="22">
        <f t="shared" si="17"/>
        <v>0</v>
      </c>
      <c r="H165" s="13"/>
      <c r="I165" s="22"/>
      <c r="J165" s="1"/>
      <c r="K165" s="13"/>
      <c r="N165" s="13"/>
    </row>
    <row r="166">
      <c r="A166" s="46"/>
      <c r="B166" s="4"/>
      <c r="C166" s="4"/>
      <c r="D166" s="4"/>
      <c r="E166" s="4"/>
      <c r="F166" s="13">
        <f t="shared" si="1"/>
        <v>0</v>
      </c>
      <c r="G166" s="22">
        <f t="shared" si="17"/>
        <v>0</v>
      </c>
      <c r="H166" s="13"/>
      <c r="I166" s="22"/>
      <c r="J166" s="1"/>
      <c r="K166" s="13"/>
      <c r="N166" s="13"/>
    </row>
    <row r="167">
      <c r="A167" s="42"/>
      <c r="B167" s="4"/>
      <c r="C167" s="4"/>
      <c r="D167" s="4"/>
      <c r="E167" s="4"/>
      <c r="F167" s="13">
        <f t="shared" si="1"/>
        <v>0</v>
      </c>
      <c r="G167" s="22">
        <f t="shared" si="17"/>
        <v>0</v>
      </c>
      <c r="H167" s="13"/>
      <c r="I167" s="22"/>
      <c r="J167" s="1"/>
      <c r="K167" s="13"/>
      <c r="N167" s="13"/>
    </row>
    <row r="168">
      <c r="A168" s="38"/>
      <c r="B168" s="39"/>
      <c r="C168" s="39"/>
      <c r="D168" s="39"/>
      <c r="E168" s="39"/>
      <c r="F168" s="13">
        <f t="shared" si="1"/>
        <v>0</v>
      </c>
      <c r="G168" s="22">
        <f t="shared" si="17"/>
        <v>0</v>
      </c>
      <c r="H168" s="13"/>
      <c r="I168" s="22"/>
      <c r="J168" s="1"/>
      <c r="K168" s="13"/>
      <c r="N168" s="13"/>
    </row>
    <row r="169">
      <c r="A169" s="46"/>
      <c r="B169" s="4"/>
      <c r="C169" s="4"/>
      <c r="D169" s="4"/>
      <c r="E169" s="4"/>
      <c r="F169" s="13">
        <f t="shared" si="1"/>
        <v>0</v>
      </c>
      <c r="G169" s="22">
        <f t="shared" si="17"/>
        <v>0</v>
      </c>
      <c r="H169" s="13"/>
      <c r="I169" s="22"/>
      <c r="J169" s="1"/>
      <c r="K169" s="13"/>
      <c r="N169" s="13"/>
    </row>
    <row r="170">
      <c r="A170" s="42"/>
      <c r="B170" s="4"/>
      <c r="C170" s="4"/>
      <c r="D170" s="4"/>
      <c r="E170" s="4"/>
      <c r="F170" s="13">
        <f t="shared" si="1"/>
        <v>0</v>
      </c>
      <c r="G170" s="22">
        <f t="shared" si="17"/>
        <v>0</v>
      </c>
      <c r="H170" s="13"/>
      <c r="I170" s="22"/>
      <c r="J170" s="1"/>
      <c r="K170" s="13"/>
      <c r="N170" s="13"/>
    </row>
    <row r="171">
      <c r="A171" s="42"/>
      <c r="B171" s="4"/>
      <c r="C171" s="4"/>
      <c r="D171" s="4"/>
      <c r="E171" s="4"/>
      <c r="F171" s="13">
        <f t="shared" si="1"/>
        <v>0</v>
      </c>
      <c r="G171" s="22">
        <f t="shared" si="17"/>
        <v>0</v>
      </c>
      <c r="H171" s="13"/>
      <c r="I171" s="22"/>
      <c r="J171" s="1"/>
      <c r="K171" s="13"/>
      <c r="N171" s="13"/>
    </row>
    <row r="172">
      <c r="A172" s="42"/>
      <c r="B172" s="4"/>
      <c r="C172" s="4"/>
      <c r="D172" s="4"/>
      <c r="E172" s="4"/>
      <c r="F172" s="13">
        <f t="shared" si="1"/>
        <v>0</v>
      </c>
      <c r="G172" s="22">
        <f t="shared" si="17"/>
        <v>0</v>
      </c>
      <c r="H172" s="13"/>
      <c r="I172" s="22"/>
      <c r="J172" s="1"/>
      <c r="K172" s="13"/>
      <c r="N172" s="13"/>
    </row>
    <row r="173">
      <c r="A173" s="42"/>
      <c r="B173" s="4"/>
      <c r="C173" s="4"/>
      <c r="D173" s="4"/>
      <c r="E173" s="4"/>
      <c r="F173" s="13">
        <f t="shared" si="1"/>
        <v>0</v>
      </c>
      <c r="G173" s="22">
        <f t="shared" si="17"/>
        <v>0</v>
      </c>
      <c r="H173" s="13"/>
      <c r="I173" s="22"/>
      <c r="J173" s="1"/>
      <c r="K173" s="13"/>
      <c r="N173" s="13"/>
    </row>
    <row r="174">
      <c r="A174" s="42"/>
      <c r="B174" s="4"/>
      <c r="C174" s="4"/>
      <c r="D174" s="4"/>
      <c r="E174" s="4"/>
      <c r="F174" s="13">
        <f t="shared" si="1"/>
        <v>0</v>
      </c>
      <c r="G174" s="22">
        <f t="shared" si="17"/>
        <v>0</v>
      </c>
      <c r="H174" s="13"/>
      <c r="I174" s="22"/>
      <c r="J174" s="1"/>
      <c r="K174" s="13"/>
      <c r="N174" s="13"/>
    </row>
    <row r="175">
      <c r="A175" s="38"/>
      <c r="B175" s="39"/>
      <c r="C175" s="39"/>
      <c r="D175" s="39"/>
      <c r="E175" s="39"/>
      <c r="F175" s="13">
        <f t="shared" si="1"/>
        <v>0</v>
      </c>
      <c r="G175" s="22">
        <f t="shared" si="17"/>
        <v>0</v>
      </c>
      <c r="H175" s="13"/>
      <c r="I175" s="22"/>
      <c r="J175" s="1"/>
      <c r="K175" s="13"/>
      <c r="N175" s="13"/>
    </row>
    <row r="176">
      <c r="A176" s="46"/>
      <c r="B176" s="4"/>
      <c r="C176" s="4"/>
      <c r="D176" s="4"/>
      <c r="E176" s="4"/>
      <c r="F176" s="13">
        <f t="shared" si="1"/>
        <v>0</v>
      </c>
      <c r="G176" s="22">
        <f t="shared" si="17"/>
        <v>0</v>
      </c>
      <c r="H176" s="13"/>
      <c r="I176" s="22"/>
      <c r="J176" s="1"/>
      <c r="K176" s="13"/>
      <c r="N176" s="13"/>
    </row>
    <row r="177">
      <c r="A177" s="46"/>
      <c r="B177" s="4"/>
      <c r="C177" s="4"/>
      <c r="D177" s="4"/>
      <c r="E177" s="4"/>
      <c r="F177" s="13">
        <f t="shared" si="1"/>
        <v>0</v>
      </c>
      <c r="G177" s="22">
        <f t="shared" si="17"/>
        <v>0</v>
      </c>
      <c r="H177" s="13"/>
      <c r="I177" s="22"/>
      <c r="J177" s="1"/>
      <c r="K177" s="13"/>
      <c r="N177" s="13"/>
    </row>
    <row r="178">
      <c r="A178" s="45"/>
      <c r="B178" s="44"/>
      <c r="C178" s="44"/>
      <c r="D178" s="44"/>
      <c r="E178" s="44"/>
      <c r="F178" s="13">
        <f t="shared" si="1"/>
        <v>0</v>
      </c>
      <c r="G178" s="22">
        <f t="shared" si="17"/>
        <v>0</v>
      </c>
      <c r="H178" s="13"/>
      <c r="I178" s="22"/>
      <c r="J178" s="1"/>
      <c r="K178" s="13"/>
      <c r="N178" s="13"/>
    </row>
    <row r="179">
      <c r="A179" s="42"/>
      <c r="B179" s="4"/>
      <c r="C179" s="4"/>
      <c r="D179" s="4"/>
      <c r="E179" s="4"/>
      <c r="F179" s="13">
        <f t="shared" si="1"/>
        <v>0</v>
      </c>
      <c r="G179" s="22">
        <f t="shared" si="17"/>
        <v>0</v>
      </c>
      <c r="H179" s="13"/>
      <c r="I179" s="22"/>
      <c r="J179" s="1"/>
      <c r="K179" s="13"/>
      <c r="N179" s="13"/>
    </row>
    <row r="180">
      <c r="A180" s="42"/>
      <c r="B180" s="4"/>
      <c r="C180" s="4"/>
      <c r="D180" s="4"/>
      <c r="E180" s="4"/>
      <c r="F180" s="13">
        <f t="shared" si="1"/>
        <v>0</v>
      </c>
      <c r="G180" s="22">
        <f t="shared" si="17"/>
        <v>0</v>
      </c>
      <c r="H180" s="13"/>
      <c r="I180" s="22"/>
      <c r="J180" s="1"/>
      <c r="K180" s="13"/>
      <c r="N180" s="13"/>
    </row>
    <row r="181">
      <c r="A181" s="42"/>
      <c r="B181" s="4"/>
      <c r="C181" s="4"/>
      <c r="D181" s="4"/>
      <c r="E181" s="4"/>
      <c r="F181" s="13">
        <f t="shared" si="1"/>
        <v>0</v>
      </c>
      <c r="G181" s="22">
        <f t="shared" si="17"/>
        <v>0</v>
      </c>
      <c r="H181" s="13"/>
      <c r="I181" s="22"/>
      <c r="J181" s="1"/>
      <c r="K181" s="13"/>
      <c r="N181" s="13"/>
    </row>
    <row r="182">
      <c r="A182" s="38"/>
      <c r="B182" s="39"/>
      <c r="C182" s="39"/>
      <c r="D182" s="39"/>
      <c r="E182" s="39"/>
      <c r="F182" s="40">
        <f t="shared" si="1"/>
        <v>0</v>
      </c>
      <c r="G182" s="52">
        <f t="shared" si="17"/>
        <v>0</v>
      </c>
      <c r="H182" s="13"/>
      <c r="I182" s="22"/>
      <c r="J182" s="1"/>
      <c r="K182" s="13"/>
      <c r="N182" s="13"/>
    </row>
    <row r="183">
      <c r="A183" s="46"/>
      <c r="B183" s="4"/>
      <c r="C183" s="4"/>
      <c r="D183" s="4"/>
      <c r="E183" s="4"/>
      <c r="F183" s="13">
        <f t="shared" si="1"/>
        <v>0</v>
      </c>
      <c r="G183" s="22">
        <f t="shared" si="17"/>
        <v>0</v>
      </c>
      <c r="H183" s="13"/>
      <c r="I183" s="22"/>
      <c r="J183" s="1"/>
      <c r="K183" s="13"/>
      <c r="N183" s="13"/>
    </row>
    <row r="184">
      <c r="A184" s="42"/>
      <c r="B184" s="4"/>
      <c r="C184" s="4"/>
      <c r="D184" s="4"/>
      <c r="E184" s="4"/>
      <c r="F184" s="13">
        <f t="shared" si="1"/>
        <v>0</v>
      </c>
      <c r="G184" s="22">
        <f t="shared" si="17"/>
        <v>0</v>
      </c>
      <c r="H184" s="13"/>
      <c r="I184" s="22"/>
      <c r="J184" s="1"/>
      <c r="K184" s="13"/>
      <c r="N184" s="13"/>
    </row>
    <row r="185">
      <c r="A185" s="45"/>
      <c r="B185" s="44"/>
      <c r="C185" s="44"/>
      <c r="D185" s="44"/>
      <c r="E185" s="44"/>
      <c r="F185" s="13">
        <f t="shared" si="1"/>
        <v>0</v>
      </c>
      <c r="G185" s="22">
        <f t="shared" si="17"/>
        <v>0</v>
      </c>
      <c r="H185" s="13"/>
      <c r="I185" s="22"/>
      <c r="J185" s="1"/>
      <c r="K185" s="13"/>
      <c r="N185" s="13"/>
    </row>
    <row r="186">
      <c r="A186" s="42"/>
      <c r="B186" s="4"/>
      <c r="C186" s="4"/>
      <c r="D186" s="4"/>
      <c r="E186" s="4"/>
      <c r="F186" s="13">
        <f t="shared" si="1"/>
        <v>0</v>
      </c>
      <c r="G186" s="22">
        <f t="shared" si="17"/>
        <v>0</v>
      </c>
      <c r="H186" s="13"/>
      <c r="I186" s="22"/>
      <c r="J186" s="1"/>
      <c r="K186" s="13"/>
      <c r="N186" s="13"/>
    </row>
    <row r="187">
      <c r="A187" s="42"/>
      <c r="B187" s="4"/>
      <c r="C187" s="4"/>
      <c r="D187" s="4"/>
      <c r="E187" s="4"/>
      <c r="F187" s="13">
        <f t="shared" si="1"/>
        <v>0</v>
      </c>
      <c r="G187" s="22">
        <f t="shared" si="17"/>
        <v>0</v>
      </c>
      <c r="H187" s="13"/>
      <c r="I187" s="22"/>
      <c r="J187" s="1"/>
      <c r="K187" s="13"/>
      <c r="N187" s="13"/>
    </row>
    <row r="188">
      <c r="A188" s="46"/>
      <c r="B188" s="4"/>
      <c r="C188" s="4"/>
      <c r="D188" s="4"/>
      <c r="E188" s="4"/>
      <c r="F188" s="13">
        <f t="shared" si="1"/>
        <v>0</v>
      </c>
      <c r="G188" s="22">
        <f t="shared" si="17"/>
        <v>0</v>
      </c>
      <c r="H188" s="13"/>
      <c r="I188" s="22"/>
      <c r="J188" s="1"/>
      <c r="K188" s="13"/>
      <c r="N188" s="13"/>
    </row>
    <row r="189">
      <c r="A189" s="42"/>
      <c r="B189" s="4"/>
      <c r="C189" s="4"/>
      <c r="D189" s="4"/>
      <c r="E189" s="4"/>
      <c r="F189" s="13">
        <f t="shared" si="1"/>
        <v>0</v>
      </c>
      <c r="G189" s="22">
        <f t="shared" si="17"/>
        <v>0</v>
      </c>
      <c r="H189" s="13"/>
      <c r="I189" s="22"/>
      <c r="J189" s="1"/>
      <c r="K189" s="4" t="s">
        <v>74</v>
      </c>
      <c r="L189" s="4" t="s">
        <v>75</v>
      </c>
      <c r="M189" s="4"/>
      <c r="N189" s="4"/>
    </row>
    <row r="190">
      <c r="A190" s="38"/>
      <c r="B190" s="39"/>
      <c r="C190" s="39"/>
      <c r="D190" s="39"/>
      <c r="E190" s="39"/>
      <c r="F190" s="13">
        <f t="shared" si="1"/>
        <v>0</v>
      </c>
      <c r="G190" s="22">
        <f t="shared" si="17"/>
        <v>0</v>
      </c>
      <c r="H190" s="13"/>
      <c r="I190" s="22"/>
      <c r="J190" s="1"/>
      <c r="K190" s="4" t="s">
        <v>20</v>
      </c>
      <c r="L190" s="53">
        <f>COUNTIF('Head to Head &amp; OU'!$K$229:$K$1001,K190)</f>
        <v>0</v>
      </c>
      <c r="M190" s="53"/>
      <c r="N190" s="54"/>
    </row>
    <row r="191">
      <c r="A191" s="46"/>
      <c r="B191" s="4"/>
      <c r="C191" s="4"/>
      <c r="D191" s="4"/>
      <c r="E191" s="4"/>
      <c r="F191" s="13">
        <f t="shared" si="1"/>
        <v>0</v>
      </c>
      <c r="G191" s="22">
        <f t="shared" si="17"/>
        <v>0</v>
      </c>
      <c r="H191" s="13"/>
      <c r="I191" s="22"/>
      <c r="J191" s="1"/>
      <c r="K191" s="4" t="s">
        <v>35</v>
      </c>
      <c r="L191" s="53">
        <f>COUNTIF('Head to Head &amp; OU'!$K$229:$K$1001,K191)</f>
        <v>0</v>
      </c>
      <c r="M191" s="53"/>
      <c r="N191" s="54"/>
    </row>
    <row r="192">
      <c r="A192" s="42"/>
      <c r="B192" s="4"/>
      <c r="C192" s="4"/>
      <c r="D192" s="4"/>
      <c r="E192" s="4"/>
      <c r="F192" s="13">
        <f t="shared" si="1"/>
        <v>0</v>
      </c>
      <c r="G192" s="22">
        <f t="shared" si="17"/>
        <v>0</v>
      </c>
      <c r="H192" s="13"/>
      <c r="I192" s="22"/>
      <c r="J192" s="1"/>
      <c r="K192" s="4" t="s">
        <v>37</v>
      </c>
      <c r="L192" s="53">
        <f>COUNTIF('Head to Head &amp; OU'!$K$229:$K$1001,K192)</f>
        <v>0</v>
      </c>
      <c r="M192" s="53"/>
      <c r="N192" s="54"/>
    </row>
    <row r="193">
      <c r="A193" s="46"/>
      <c r="B193" s="4"/>
      <c r="C193" s="4"/>
      <c r="D193" s="4"/>
      <c r="E193" s="4"/>
      <c r="F193" s="13">
        <f t="shared" si="1"/>
        <v>0</v>
      </c>
      <c r="G193" s="22">
        <f t="shared" si="17"/>
        <v>0</v>
      </c>
      <c r="H193" s="13"/>
      <c r="I193" s="22"/>
      <c r="J193" s="1"/>
      <c r="K193" s="4" t="s">
        <v>17</v>
      </c>
      <c r="L193" s="53">
        <f>COUNTIF('Head to Head &amp; OU'!$K$229:$K$1001,K193)</f>
        <v>0</v>
      </c>
      <c r="M193" s="53"/>
      <c r="N193" s="54"/>
    </row>
    <row r="194">
      <c r="A194" s="42"/>
      <c r="B194" s="4"/>
      <c r="C194" s="4"/>
      <c r="D194" s="4"/>
      <c r="E194" s="4"/>
      <c r="F194" s="13">
        <f t="shared" si="1"/>
        <v>0</v>
      </c>
      <c r="G194" s="22">
        <f t="shared" si="17"/>
        <v>0</v>
      </c>
      <c r="H194" s="13"/>
      <c r="I194" s="22"/>
      <c r="J194" s="1"/>
      <c r="K194" s="4" t="s">
        <v>34</v>
      </c>
      <c r="L194" s="53">
        <f>COUNTIF('Head to Head &amp; OU'!$K$229:$K$1001,K194)</f>
        <v>0</v>
      </c>
      <c r="M194" s="53"/>
      <c r="N194" s="54"/>
    </row>
    <row r="195">
      <c r="A195" s="42"/>
      <c r="B195" s="4"/>
      <c r="C195" s="4"/>
      <c r="D195" s="4"/>
      <c r="E195" s="4"/>
      <c r="F195" s="13">
        <f t="shared" si="1"/>
        <v>0</v>
      </c>
      <c r="G195" s="22">
        <f t="shared" si="17"/>
        <v>0</v>
      </c>
      <c r="H195" s="13"/>
      <c r="I195" s="22"/>
      <c r="J195" s="1"/>
      <c r="K195" s="4" t="s">
        <v>43</v>
      </c>
      <c r="L195" s="53">
        <f>COUNTIF('Head to Head &amp; OU'!$K$229:$K$1001,K195)</f>
        <v>0</v>
      </c>
      <c r="M195" s="53"/>
      <c r="N195" s="54"/>
    </row>
    <row r="196">
      <c r="A196" s="45"/>
      <c r="B196" s="44"/>
      <c r="C196" s="44"/>
      <c r="D196" s="44"/>
      <c r="E196" s="44"/>
      <c r="F196" s="13">
        <f t="shared" si="1"/>
        <v>0</v>
      </c>
      <c r="G196" s="22">
        <f t="shared" si="17"/>
        <v>0</v>
      </c>
      <c r="H196" s="13"/>
      <c r="I196" s="22"/>
      <c r="J196" s="1"/>
      <c r="K196" s="4" t="s">
        <v>40</v>
      </c>
      <c r="L196" s="53">
        <f>COUNTIF('Head to Head &amp; OU'!$K$229:$K$1001,K196)</f>
        <v>0</v>
      </c>
      <c r="M196" s="53"/>
      <c r="N196" s="54"/>
    </row>
    <row r="197">
      <c r="A197" s="46"/>
      <c r="B197" s="4"/>
      <c r="C197" s="4"/>
      <c r="D197" s="4"/>
      <c r="E197" s="4"/>
      <c r="F197" s="13"/>
      <c r="G197" s="22"/>
      <c r="H197" s="13"/>
      <c r="I197" s="22"/>
      <c r="J197" s="1"/>
      <c r="K197" s="4"/>
      <c r="L197" s="53"/>
      <c r="M197" s="53"/>
      <c r="N197" s="54"/>
    </row>
    <row r="198">
      <c r="A198" s="46"/>
      <c r="B198" s="4"/>
      <c r="C198" s="4"/>
      <c r="D198" s="4"/>
      <c r="E198" s="4"/>
      <c r="F198" s="13">
        <f t="shared" ref="F198:F1001" si="18">C198-D198</f>
        <v>0</v>
      </c>
      <c r="G198" s="22">
        <f t="shared" ref="G198:G1001" si="19">C198+D198</f>
        <v>0</v>
      </c>
      <c r="H198" s="13"/>
      <c r="I198" s="22"/>
      <c r="J198" s="1"/>
      <c r="K198" s="4" t="s">
        <v>52</v>
      </c>
      <c r="L198" s="53">
        <f>COUNTIF('Head to Head &amp; OU'!$K$229:$K$1001,K198)</f>
        <v>0</v>
      </c>
      <c r="M198" s="53"/>
      <c r="N198" s="54"/>
    </row>
    <row r="199">
      <c r="A199" s="42"/>
      <c r="B199" s="4"/>
      <c r="C199" s="4"/>
      <c r="D199" s="4"/>
      <c r="E199" s="4"/>
      <c r="F199" s="13">
        <f t="shared" si="18"/>
        <v>0</v>
      </c>
      <c r="G199" s="22">
        <f t="shared" si="19"/>
        <v>0</v>
      </c>
      <c r="H199" s="13"/>
      <c r="I199" s="22"/>
      <c r="J199" s="1"/>
      <c r="K199" s="4" t="s">
        <v>31</v>
      </c>
      <c r="L199" s="53">
        <f>COUNTIF('Head to Head &amp; OU'!$K$229:$K$1001,K199)</f>
        <v>0</v>
      </c>
      <c r="M199" s="53"/>
      <c r="N199" s="54"/>
    </row>
    <row r="200">
      <c r="A200" s="42"/>
      <c r="B200" s="4"/>
      <c r="C200" s="4"/>
      <c r="D200" s="4"/>
      <c r="E200" s="4"/>
      <c r="F200" s="13">
        <f t="shared" si="18"/>
        <v>0</v>
      </c>
      <c r="G200" s="22">
        <f t="shared" si="19"/>
        <v>0</v>
      </c>
      <c r="H200" s="13"/>
      <c r="I200" s="22"/>
      <c r="J200" s="1"/>
      <c r="K200" s="4" t="s">
        <v>33</v>
      </c>
      <c r="L200" s="53">
        <f>COUNTIF('Head to Head &amp; OU'!$K$229:$K$1001,K200)</f>
        <v>0</v>
      </c>
      <c r="M200" s="53"/>
      <c r="N200" s="54"/>
    </row>
    <row r="201">
      <c r="A201" s="42"/>
      <c r="B201" s="4"/>
      <c r="C201" s="4"/>
      <c r="D201" s="4"/>
      <c r="E201" s="4"/>
      <c r="F201" s="13">
        <f t="shared" si="18"/>
        <v>0</v>
      </c>
      <c r="G201" s="22">
        <f t="shared" si="19"/>
        <v>0</v>
      </c>
      <c r="H201" s="13"/>
      <c r="I201" s="22"/>
      <c r="J201" s="1"/>
      <c r="K201" s="4" t="s">
        <v>50</v>
      </c>
      <c r="L201" s="53">
        <f>COUNTIF('Head to Head &amp; OU'!$K$229:$K$1001,K201)</f>
        <v>0</v>
      </c>
      <c r="M201" s="53"/>
      <c r="N201" s="54"/>
    </row>
    <row r="202">
      <c r="A202" s="45"/>
      <c r="B202" s="44"/>
      <c r="C202" s="44"/>
      <c r="D202" s="44"/>
      <c r="E202" s="44"/>
      <c r="F202" s="13">
        <f t="shared" si="18"/>
        <v>0</v>
      </c>
      <c r="G202" s="22">
        <f t="shared" si="19"/>
        <v>0</v>
      </c>
      <c r="H202" s="13"/>
      <c r="I202" s="22"/>
      <c r="J202" s="1"/>
      <c r="K202" s="4" t="s">
        <v>32</v>
      </c>
      <c r="L202" s="53">
        <f>COUNTIF('Head to Head &amp; OU'!$K$229:$K$1001,K202)</f>
        <v>0</v>
      </c>
      <c r="M202" s="53"/>
      <c r="N202" s="54"/>
    </row>
    <row r="203">
      <c r="A203" s="46"/>
      <c r="B203" s="4"/>
      <c r="C203" s="4"/>
      <c r="D203" s="4"/>
      <c r="E203" s="4"/>
      <c r="F203" s="13">
        <f t="shared" si="18"/>
        <v>0</v>
      </c>
      <c r="G203" s="22">
        <f t="shared" si="19"/>
        <v>0</v>
      </c>
      <c r="H203" s="13"/>
      <c r="I203" s="22"/>
      <c r="J203" s="1"/>
      <c r="K203" s="4" t="s">
        <v>60</v>
      </c>
      <c r="L203" s="53">
        <f>COUNTIF('Head to Head &amp; OU'!$K$229:$K$1001,K203)</f>
        <v>0</v>
      </c>
      <c r="M203" s="53"/>
      <c r="N203" s="54"/>
    </row>
    <row r="204">
      <c r="A204" s="42"/>
      <c r="B204" s="4"/>
      <c r="C204" s="4"/>
      <c r="D204" s="4"/>
      <c r="E204" s="4"/>
      <c r="F204" s="13">
        <f t="shared" si="18"/>
        <v>0</v>
      </c>
      <c r="G204" s="22">
        <f t="shared" si="19"/>
        <v>0</v>
      </c>
      <c r="H204" s="13"/>
      <c r="I204" s="22"/>
      <c r="J204" s="1"/>
      <c r="K204" s="4" t="s">
        <v>62</v>
      </c>
      <c r="L204" s="53">
        <f>COUNTIF('Head to Head &amp; OU'!$K$229:$K$1001,K204)</f>
        <v>0</v>
      </c>
      <c r="M204" s="53"/>
      <c r="N204" s="54"/>
    </row>
    <row r="205">
      <c r="A205" s="42"/>
      <c r="B205" s="4"/>
      <c r="C205" s="4"/>
      <c r="D205" s="4"/>
      <c r="E205" s="4"/>
      <c r="F205" s="13">
        <f t="shared" si="18"/>
        <v>0</v>
      </c>
      <c r="G205" s="22">
        <f t="shared" si="19"/>
        <v>0</v>
      </c>
      <c r="H205" s="13"/>
      <c r="I205" s="22"/>
      <c r="J205" s="1"/>
      <c r="K205" s="4" t="s">
        <v>21</v>
      </c>
      <c r="L205" s="53">
        <f>COUNTIF('Head to Head &amp; OU'!$K$229:$K$1001,K205)</f>
        <v>0</v>
      </c>
      <c r="M205" s="53"/>
      <c r="N205" s="54"/>
    </row>
    <row r="206">
      <c r="A206" s="45"/>
      <c r="B206" s="44"/>
      <c r="C206" s="44"/>
      <c r="D206" s="44"/>
      <c r="E206" s="44"/>
      <c r="F206" s="13">
        <f t="shared" si="18"/>
        <v>0</v>
      </c>
      <c r="G206" s="22">
        <f t="shared" si="19"/>
        <v>0</v>
      </c>
      <c r="H206" s="13"/>
      <c r="I206" s="22"/>
      <c r="J206" s="1"/>
      <c r="K206" s="4" t="s">
        <v>57</v>
      </c>
      <c r="L206" s="53">
        <f>COUNTIF('Head to Head &amp; OU'!$K$229:$K$1001,K206)</f>
        <v>0</v>
      </c>
      <c r="M206" s="53"/>
      <c r="N206" s="54"/>
    </row>
    <row r="207">
      <c r="A207" s="42"/>
      <c r="B207" s="4"/>
      <c r="C207" s="4"/>
      <c r="D207" s="4"/>
      <c r="E207" s="4"/>
      <c r="F207" s="13">
        <f t="shared" si="18"/>
        <v>0</v>
      </c>
      <c r="G207" s="22">
        <f t="shared" si="19"/>
        <v>0</v>
      </c>
      <c r="H207" s="13"/>
      <c r="I207" s="22"/>
      <c r="J207" s="1"/>
      <c r="K207" s="4" t="s">
        <v>66</v>
      </c>
      <c r="L207" s="53">
        <f>COUNTIF('Head to Head &amp; OU'!$K$229:$K$1001,K207)</f>
        <v>0</v>
      </c>
      <c r="M207" s="53"/>
      <c r="N207" s="54"/>
    </row>
    <row r="208">
      <c r="A208" s="46"/>
      <c r="B208" s="4"/>
      <c r="C208" s="4"/>
      <c r="D208" s="4"/>
      <c r="E208" s="4"/>
      <c r="F208" s="13">
        <f t="shared" si="18"/>
        <v>0</v>
      </c>
      <c r="G208" s="22">
        <f t="shared" si="19"/>
        <v>0</v>
      </c>
      <c r="H208" s="13"/>
      <c r="I208" s="22"/>
      <c r="J208" s="1"/>
      <c r="K208" s="4" t="s">
        <v>45</v>
      </c>
      <c r="L208" s="53">
        <f>COUNTIF('Head to Head &amp; OU'!$K$229:$K$1001,K208)</f>
        <v>0</v>
      </c>
      <c r="M208" s="53"/>
      <c r="N208" s="54"/>
    </row>
    <row r="209">
      <c r="A209" s="42"/>
      <c r="B209" s="4"/>
      <c r="C209" s="4"/>
      <c r="D209" s="4"/>
      <c r="E209" s="4"/>
      <c r="F209" s="13">
        <f t="shared" si="18"/>
        <v>0</v>
      </c>
      <c r="G209" s="22">
        <f t="shared" si="19"/>
        <v>0</v>
      </c>
      <c r="H209" s="13"/>
      <c r="I209" s="22"/>
      <c r="J209" s="1"/>
      <c r="K209" s="4" t="s">
        <v>41</v>
      </c>
      <c r="L209" s="53">
        <f>COUNTIF('Head to Head &amp; OU'!$K$229:$K$1001,K209)</f>
        <v>0</v>
      </c>
      <c r="M209" s="53"/>
      <c r="N209" s="54"/>
    </row>
    <row r="210">
      <c r="A210" s="38"/>
      <c r="B210" s="39"/>
      <c r="C210" s="39"/>
      <c r="D210" s="39"/>
      <c r="E210" s="39"/>
      <c r="F210" s="13">
        <f t="shared" si="18"/>
        <v>0</v>
      </c>
      <c r="G210" s="22">
        <f t="shared" si="19"/>
        <v>0</v>
      </c>
      <c r="H210" s="13"/>
      <c r="I210" s="22"/>
      <c r="J210" s="1"/>
      <c r="K210" s="4" t="s">
        <v>36</v>
      </c>
      <c r="L210" s="53">
        <f>COUNTIF('Head to Head &amp; OU'!$K$229:$K$1001,K210)</f>
        <v>0</v>
      </c>
      <c r="M210" s="53"/>
      <c r="N210" s="54"/>
    </row>
    <row r="211">
      <c r="A211" s="45"/>
      <c r="B211" s="4"/>
      <c r="C211" s="4"/>
      <c r="D211" s="4"/>
      <c r="E211" s="4"/>
      <c r="F211" s="13">
        <f t="shared" si="18"/>
        <v>0</v>
      </c>
      <c r="G211" s="22">
        <f t="shared" si="19"/>
        <v>0</v>
      </c>
      <c r="H211" s="13"/>
      <c r="I211" s="22"/>
      <c r="J211" s="1"/>
      <c r="K211" s="4" t="s">
        <v>70</v>
      </c>
      <c r="L211" s="53">
        <f>COUNTIF('Head to Head &amp; OU'!$K$229:$K$1001,K211)</f>
        <v>0</v>
      </c>
      <c r="M211" s="53"/>
      <c r="N211" s="54"/>
    </row>
    <row r="212">
      <c r="A212" s="38"/>
      <c r="B212" s="39"/>
      <c r="C212" s="39"/>
      <c r="D212" s="39"/>
      <c r="E212" s="39"/>
      <c r="F212" s="13">
        <f t="shared" si="18"/>
        <v>0</v>
      </c>
      <c r="G212" s="22">
        <f t="shared" si="19"/>
        <v>0</v>
      </c>
      <c r="H212" s="13"/>
      <c r="I212" s="22"/>
      <c r="J212" s="1"/>
      <c r="K212" s="4" t="s">
        <v>42</v>
      </c>
      <c r="L212" s="53">
        <f>COUNTIF('Head to Head &amp; OU'!$K$229:$K$1001,K212)</f>
        <v>0</v>
      </c>
      <c r="M212" s="53"/>
      <c r="N212" s="54"/>
    </row>
    <row r="213">
      <c r="A213" s="45"/>
      <c r="B213" s="4"/>
      <c r="C213" s="4"/>
      <c r="D213" s="4"/>
      <c r="E213" s="4"/>
      <c r="F213" s="13">
        <f t="shared" si="18"/>
        <v>0</v>
      </c>
      <c r="G213" s="22">
        <f t="shared" si="19"/>
        <v>0</v>
      </c>
      <c r="H213" s="13"/>
      <c r="I213" s="22"/>
      <c r="J213" s="1"/>
      <c r="K213" s="4" t="s">
        <v>68</v>
      </c>
      <c r="L213" s="53">
        <f>COUNTIF('Head to Head &amp; OU'!$K$229:$K$1001,K213)</f>
        <v>0</v>
      </c>
      <c r="M213" s="53"/>
      <c r="N213" s="54"/>
    </row>
    <row r="214">
      <c r="A214" s="42"/>
      <c r="B214" s="4"/>
      <c r="C214" s="4"/>
      <c r="D214" s="4"/>
      <c r="E214" s="4"/>
      <c r="F214" s="13">
        <f t="shared" si="18"/>
        <v>0</v>
      </c>
      <c r="G214" s="22">
        <f t="shared" si="19"/>
        <v>0</v>
      </c>
      <c r="H214" s="13"/>
      <c r="I214" s="22"/>
      <c r="J214" s="1"/>
      <c r="K214" s="4" t="s">
        <v>71</v>
      </c>
      <c r="L214" s="53">
        <f>COUNTIF('Head to Head &amp; OU'!$K$229:$K$1001,K214)</f>
        <v>0</v>
      </c>
      <c r="M214" s="53"/>
      <c r="N214" s="54"/>
    </row>
    <row r="215">
      <c r="A215" s="42"/>
      <c r="B215" s="4"/>
      <c r="C215" s="4"/>
      <c r="D215" s="4"/>
      <c r="E215" s="4"/>
      <c r="F215" s="13">
        <f t="shared" si="18"/>
        <v>0</v>
      </c>
      <c r="G215" s="22">
        <f t="shared" si="19"/>
        <v>0</v>
      </c>
      <c r="H215" s="13"/>
      <c r="I215" s="22"/>
      <c r="J215" s="1"/>
      <c r="K215" s="4" t="s">
        <v>44</v>
      </c>
      <c r="L215" s="53">
        <f>COUNTIF('Head to Head &amp; OU'!$K$229:$K$1001,K215)</f>
        <v>0</v>
      </c>
      <c r="M215" s="53"/>
      <c r="N215" s="54"/>
    </row>
    <row r="216">
      <c r="A216" s="38"/>
      <c r="B216" s="39"/>
      <c r="C216" s="39"/>
      <c r="D216" s="39"/>
      <c r="E216" s="39"/>
      <c r="F216" s="13">
        <f t="shared" si="18"/>
        <v>0</v>
      </c>
      <c r="G216" s="22">
        <f t="shared" si="19"/>
        <v>0</v>
      </c>
      <c r="H216" s="13"/>
      <c r="I216" s="22"/>
      <c r="J216" s="1"/>
      <c r="K216" s="4" t="s">
        <v>72</v>
      </c>
      <c r="L216" s="53">
        <f>COUNTIF('Head to Head &amp; OU'!$K$229:$K$1001,K216)</f>
        <v>0</v>
      </c>
      <c r="M216" s="53"/>
      <c r="N216" s="54"/>
    </row>
    <row r="217">
      <c r="A217" s="46"/>
      <c r="B217" s="4"/>
      <c r="C217" s="4"/>
      <c r="D217" s="4"/>
      <c r="E217" s="4"/>
      <c r="F217" s="13">
        <f t="shared" si="18"/>
        <v>0</v>
      </c>
      <c r="G217" s="22">
        <f t="shared" si="19"/>
        <v>0</v>
      </c>
      <c r="H217" s="13"/>
      <c r="I217" s="22"/>
      <c r="J217" s="1"/>
      <c r="K217" s="4" t="s">
        <v>49</v>
      </c>
      <c r="L217" s="53">
        <f>COUNTIF('Head to Head &amp; OU'!$K$229:$K$1001,K217)</f>
        <v>0</v>
      </c>
      <c r="M217" s="53"/>
      <c r="N217" s="54"/>
    </row>
    <row r="218">
      <c r="A218" s="46"/>
      <c r="B218" s="4"/>
      <c r="C218" s="4"/>
      <c r="D218" s="4"/>
      <c r="E218" s="4"/>
      <c r="F218" s="13">
        <f t="shared" si="18"/>
        <v>0</v>
      </c>
      <c r="G218" s="22">
        <f t="shared" si="19"/>
        <v>0</v>
      </c>
      <c r="H218" s="13"/>
      <c r="I218" s="22"/>
      <c r="J218" s="1"/>
      <c r="K218" s="4" t="s">
        <v>69</v>
      </c>
      <c r="L218" s="53">
        <f>COUNTIF('Head to Head &amp; OU'!$K$229:$K$1001,K218)</f>
        <v>0</v>
      </c>
      <c r="M218" s="53"/>
      <c r="N218" s="54"/>
    </row>
    <row r="219">
      <c r="A219" s="42"/>
      <c r="B219" s="4"/>
      <c r="C219" s="4"/>
      <c r="D219" s="4"/>
      <c r="E219" s="4"/>
      <c r="F219" s="13">
        <f t="shared" si="18"/>
        <v>0</v>
      </c>
      <c r="G219" s="22">
        <f t="shared" si="19"/>
        <v>0</v>
      </c>
      <c r="H219" s="13"/>
      <c r="I219" s="22"/>
      <c r="J219" s="1"/>
      <c r="K219" s="4" t="s">
        <v>16</v>
      </c>
      <c r="L219" s="53">
        <f>COUNTIF('Head to Head &amp; OU'!$K$229:$K$1001,K219)</f>
        <v>0</v>
      </c>
      <c r="M219" s="53"/>
      <c r="N219" s="54"/>
    </row>
    <row r="220">
      <c r="A220" s="38"/>
      <c r="B220" s="39"/>
      <c r="C220" s="39"/>
      <c r="D220" s="39"/>
      <c r="E220" s="39"/>
      <c r="F220" s="13">
        <f t="shared" si="18"/>
        <v>0</v>
      </c>
      <c r="G220" s="22">
        <f t="shared" si="19"/>
        <v>0</v>
      </c>
      <c r="H220" s="13"/>
      <c r="I220" s="22"/>
      <c r="J220" s="1"/>
      <c r="K220" s="4" t="s">
        <v>38</v>
      </c>
      <c r="L220" s="53">
        <f>COUNTIF('Head to Head &amp; OU'!$K$229:$K$1001,K220)</f>
        <v>0</v>
      </c>
      <c r="M220" s="53"/>
      <c r="N220" s="54"/>
    </row>
    <row r="221">
      <c r="A221" s="46"/>
      <c r="B221" s="4"/>
      <c r="C221" s="4"/>
      <c r="D221" s="4"/>
      <c r="E221" s="4"/>
      <c r="F221" s="13">
        <f t="shared" si="18"/>
        <v>0</v>
      </c>
      <c r="G221" s="22">
        <f t="shared" si="19"/>
        <v>0</v>
      </c>
      <c r="H221" s="13"/>
      <c r="I221" s="22"/>
      <c r="J221" s="1"/>
      <c r="K221" s="4" t="s">
        <v>39</v>
      </c>
      <c r="L221" s="53">
        <f>COUNTIF('Head to Head &amp; OU'!$K$229:$K$1001,K221)</f>
        <v>0</v>
      </c>
      <c r="M221" s="53"/>
      <c r="N221" s="54"/>
    </row>
    <row r="222">
      <c r="A222" s="42"/>
      <c r="B222" s="4"/>
      <c r="C222" s="4"/>
      <c r="D222" s="4"/>
      <c r="E222" s="4"/>
      <c r="F222" s="13">
        <f t="shared" si="18"/>
        <v>0</v>
      </c>
      <c r="G222" s="22">
        <f t="shared" si="19"/>
        <v>0</v>
      </c>
      <c r="H222" s="13"/>
      <c r="I222" s="22"/>
      <c r="J222" s="1"/>
      <c r="K222" s="4" t="s">
        <v>73</v>
      </c>
      <c r="L222" s="53">
        <f>COUNTIF('Head to Head &amp; OU'!$K$229:$K$1001,K222)</f>
        <v>0</v>
      </c>
      <c r="M222" s="53"/>
      <c r="N222" s="54"/>
    </row>
    <row r="223">
      <c r="A223" s="46"/>
      <c r="B223" s="4"/>
      <c r="C223" s="4"/>
      <c r="D223" s="4"/>
      <c r="E223" s="4"/>
      <c r="F223" s="13">
        <f t="shared" si="18"/>
        <v>0</v>
      </c>
      <c r="G223" s="22">
        <f t="shared" si="19"/>
        <v>0</v>
      </c>
      <c r="H223" s="13"/>
      <c r="I223" s="22"/>
      <c r="J223" s="1"/>
      <c r="K223" s="13"/>
      <c r="N223" s="13"/>
    </row>
    <row r="224">
      <c r="A224" s="38"/>
      <c r="B224" s="39"/>
      <c r="C224" s="39"/>
      <c r="D224" s="39"/>
      <c r="E224" s="39"/>
      <c r="F224" s="13">
        <f t="shared" si="18"/>
        <v>0</v>
      </c>
      <c r="G224" s="22">
        <f t="shared" si="19"/>
        <v>0</v>
      </c>
      <c r="H224" s="13"/>
      <c r="I224" s="22"/>
      <c r="J224" s="1"/>
      <c r="K224" s="13"/>
      <c r="N224" s="13"/>
    </row>
    <row r="225">
      <c r="A225" s="46"/>
      <c r="B225" s="4"/>
      <c r="C225" s="4"/>
      <c r="D225" s="4"/>
      <c r="E225" s="4"/>
      <c r="F225" s="13">
        <f t="shared" si="18"/>
        <v>0</v>
      </c>
      <c r="G225" s="22">
        <f t="shared" si="19"/>
        <v>0</v>
      </c>
      <c r="H225" s="13"/>
      <c r="I225" s="22"/>
      <c r="J225" s="1"/>
      <c r="K225" s="13"/>
      <c r="N225" s="13"/>
    </row>
    <row r="226">
      <c r="A226" s="42"/>
      <c r="B226" s="4"/>
      <c r="C226" s="4"/>
      <c r="D226" s="4"/>
      <c r="E226" s="4"/>
      <c r="F226" s="13">
        <f t="shared" si="18"/>
        <v>0</v>
      </c>
      <c r="G226" s="22">
        <f t="shared" si="19"/>
        <v>0</v>
      </c>
      <c r="H226" s="13"/>
      <c r="I226" s="22"/>
      <c r="J226" s="1"/>
      <c r="K226" s="13"/>
      <c r="N226" s="13"/>
    </row>
    <row r="227">
      <c r="A227" s="42"/>
      <c r="B227" s="4"/>
      <c r="C227" s="4"/>
      <c r="D227" s="4"/>
      <c r="E227" s="4"/>
      <c r="F227" s="13">
        <f t="shared" si="18"/>
        <v>0</v>
      </c>
      <c r="G227" s="22">
        <f t="shared" si="19"/>
        <v>0</v>
      </c>
      <c r="H227" s="13"/>
      <c r="I227" s="19"/>
      <c r="J227" s="55"/>
    </row>
    <row r="228">
      <c r="A228" s="48"/>
      <c r="B228" s="39"/>
      <c r="C228" s="39"/>
      <c r="D228" s="39"/>
      <c r="E228" s="39"/>
      <c r="F228" s="13">
        <f t="shared" si="18"/>
        <v>0</v>
      </c>
      <c r="G228" s="22">
        <f t="shared" si="19"/>
        <v>0</v>
      </c>
      <c r="H228" s="13"/>
      <c r="I228" s="19"/>
      <c r="J228" s="56"/>
      <c r="K228" s="56"/>
      <c r="L228" s="56"/>
      <c r="M228" s="56"/>
      <c r="N228" s="56"/>
      <c r="O228" s="56"/>
      <c r="P228" s="56"/>
      <c r="Q228" s="56"/>
      <c r="R228" s="56"/>
    </row>
    <row r="229">
      <c r="A229" s="46"/>
      <c r="B229" s="4"/>
      <c r="C229" s="4"/>
      <c r="D229" s="4"/>
      <c r="E229" s="4"/>
      <c r="F229" s="13">
        <f t="shared" si="18"/>
        <v>0</v>
      </c>
      <c r="G229" s="22">
        <f t="shared" si="19"/>
        <v>0</v>
      </c>
      <c r="H229" s="13"/>
      <c r="I229" s="57"/>
      <c r="J229" s="58"/>
      <c r="K229" s="4"/>
      <c r="N229" s="4"/>
    </row>
    <row r="230">
      <c r="A230" s="42"/>
      <c r="B230" s="4"/>
      <c r="C230" s="4"/>
      <c r="D230" s="4"/>
      <c r="E230" s="4"/>
      <c r="F230" s="13">
        <f t="shared" si="18"/>
        <v>0</v>
      </c>
      <c r="G230" s="22">
        <f t="shared" si="19"/>
        <v>0</v>
      </c>
      <c r="H230" s="13"/>
      <c r="I230" s="22"/>
      <c r="J230" s="1"/>
      <c r="K230" s="4"/>
      <c r="N230" s="4"/>
    </row>
    <row r="231">
      <c r="A231" s="42"/>
      <c r="B231" s="4"/>
      <c r="C231" s="4"/>
      <c r="D231" s="4"/>
      <c r="E231" s="4"/>
      <c r="F231" s="13">
        <f t="shared" si="18"/>
        <v>0</v>
      </c>
      <c r="G231" s="22">
        <f t="shared" si="19"/>
        <v>0</v>
      </c>
      <c r="H231" s="13"/>
      <c r="I231" s="22"/>
      <c r="J231" s="1"/>
      <c r="K231" s="4"/>
      <c r="N231" s="4"/>
    </row>
    <row r="232">
      <c r="A232" s="42"/>
      <c r="B232" s="4"/>
      <c r="C232" s="4"/>
      <c r="D232" s="4"/>
      <c r="E232" s="4"/>
      <c r="F232" s="13">
        <f t="shared" si="18"/>
        <v>0</v>
      </c>
      <c r="G232" s="22">
        <f t="shared" si="19"/>
        <v>0</v>
      </c>
      <c r="H232" s="13"/>
      <c r="I232" s="22"/>
      <c r="J232" s="1"/>
      <c r="K232" s="4"/>
      <c r="N232" s="4"/>
    </row>
    <row r="233">
      <c r="A233" s="46"/>
      <c r="B233" s="4"/>
      <c r="C233" s="4"/>
      <c r="D233" s="4"/>
      <c r="E233" s="4"/>
      <c r="F233" s="13">
        <f t="shared" si="18"/>
        <v>0</v>
      </c>
      <c r="G233" s="22">
        <f t="shared" si="19"/>
        <v>0</v>
      </c>
      <c r="H233" s="13"/>
      <c r="I233" s="57"/>
      <c r="J233" s="58"/>
      <c r="K233" s="4"/>
      <c r="N233" s="4"/>
    </row>
    <row r="234">
      <c r="A234" s="42"/>
      <c r="B234" s="4"/>
      <c r="C234" s="4"/>
      <c r="D234" s="4"/>
      <c r="E234" s="4"/>
      <c r="F234" s="13">
        <f t="shared" si="18"/>
        <v>0</v>
      </c>
      <c r="G234" s="22">
        <f t="shared" si="19"/>
        <v>0</v>
      </c>
      <c r="H234" s="13"/>
      <c r="I234" s="22"/>
      <c r="J234" s="1"/>
      <c r="K234" s="4"/>
      <c r="N234" s="4"/>
    </row>
    <row r="235">
      <c r="A235" s="42"/>
      <c r="B235" s="4"/>
      <c r="C235" s="4"/>
      <c r="D235" s="4"/>
      <c r="E235" s="4"/>
      <c r="F235" s="13">
        <f t="shared" si="18"/>
        <v>0</v>
      </c>
      <c r="G235" s="22">
        <f t="shared" si="19"/>
        <v>0</v>
      </c>
      <c r="H235" s="13"/>
      <c r="I235" s="22"/>
      <c r="J235" s="1"/>
      <c r="K235" s="4"/>
      <c r="N235" s="4"/>
    </row>
    <row r="236">
      <c r="A236" s="42"/>
      <c r="B236" s="4"/>
      <c r="C236" s="4"/>
      <c r="D236" s="4"/>
      <c r="E236" s="4"/>
      <c r="F236" s="13">
        <f t="shared" si="18"/>
        <v>0</v>
      </c>
      <c r="G236" s="22">
        <f t="shared" si="19"/>
        <v>0</v>
      </c>
      <c r="H236" s="13"/>
      <c r="I236" s="22"/>
      <c r="J236" s="1"/>
      <c r="K236" s="4"/>
      <c r="N236" s="4"/>
    </row>
    <row r="237">
      <c r="A237" s="38"/>
      <c r="B237" s="39"/>
      <c r="C237" s="39"/>
      <c r="D237" s="39"/>
      <c r="E237" s="39"/>
      <c r="F237" s="40">
        <f t="shared" si="18"/>
        <v>0</v>
      </c>
      <c r="G237" s="52">
        <f t="shared" si="19"/>
        <v>0</v>
      </c>
      <c r="H237" s="13"/>
      <c r="I237" s="57"/>
      <c r="J237" s="58"/>
      <c r="K237" s="4"/>
      <c r="N237" s="4"/>
    </row>
    <row r="238">
      <c r="A238" s="46"/>
      <c r="B238" s="4"/>
      <c r="C238" s="4"/>
      <c r="D238" s="4"/>
      <c r="E238" s="4"/>
      <c r="F238" s="13">
        <f t="shared" si="18"/>
        <v>0</v>
      </c>
      <c r="G238" s="22">
        <f t="shared" si="19"/>
        <v>0</v>
      </c>
      <c r="H238" s="13"/>
      <c r="I238" s="22"/>
      <c r="J238" s="1"/>
      <c r="K238" s="4"/>
      <c r="N238" s="4"/>
    </row>
    <row r="239">
      <c r="A239" s="42"/>
      <c r="B239" s="4"/>
      <c r="C239" s="4"/>
      <c r="D239" s="4"/>
      <c r="E239" s="4"/>
      <c r="F239" s="13">
        <f t="shared" si="18"/>
        <v>0</v>
      </c>
      <c r="G239" s="22">
        <f t="shared" si="19"/>
        <v>0</v>
      </c>
      <c r="H239" s="13"/>
      <c r="I239" s="22"/>
      <c r="J239" s="1"/>
      <c r="K239" s="4"/>
      <c r="N239" s="4"/>
    </row>
    <row r="240">
      <c r="A240" s="42"/>
      <c r="B240" s="4"/>
      <c r="C240" s="4"/>
      <c r="D240" s="4"/>
      <c r="E240" s="4"/>
      <c r="F240" s="13">
        <f t="shared" si="18"/>
        <v>0</v>
      </c>
      <c r="G240" s="22">
        <f t="shared" si="19"/>
        <v>0</v>
      </c>
      <c r="H240" s="13"/>
      <c r="I240" s="22"/>
      <c r="J240" s="1"/>
      <c r="K240" s="4"/>
      <c r="N240" s="4"/>
    </row>
    <row r="241">
      <c r="A241" s="42"/>
      <c r="B241" s="4"/>
      <c r="C241" s="4"/>
      <c r="D241" s="4"/>
      <c r="E241" s="4"/>
      <c r="F241" s="13">
        <f t="shared" si="18"/>
        <v>0</v>
      </c>
      <c r="G241" s="22">
        <f t="shared" si="19"/>
        <v>0</v>
      </c>
      <c r="H241" s="13"/>
      <c r="I241" s="57"/>
      <c r="J241" s="58"/>
      <c r="K241" s="4"/>
      <c r="N241" s="4"/>
    </row>
    <row r="242">
      <c r="A242" s="42"/>
      <c r="B242" s="4"/>
      <c r="C242" s="4"/>
      <c r="D242" s="4"/>
      <c r="E242" s="4"/>
      <c r="F242" s="13">
        <f t="shared" si="18"/>
        <v>0</v>
      </c>
      <c r="G242" s="22">
        <f t="shared" si="19"/>
        <v>0</v>
      </c>
      <c r="H242" s="13"/>
      <c r="I242" s="22"/>
      <c r="J242" s="1"/>
      <c r="K242" s="4"/>
      <c r="N242" s="4"/>
    </row>
    <row r="243">
      <c r="A243" s="46"/>
      <c r="B243" s="4"/>
      <c r="C243" s="4"/>
      <c r="D243" s="4"/>
      <c r="E243" s="4"/>
      <c r="F243" s="13">
        <f t="shared" si="18"/>
        <v>0</v>
      </c>
      <c r="G243" s="22">
        <f t="shared" si="19"/>
        <v>0</v>
      </c>
      <c r="H243" s="13"/>
      <c r="I243" s="22"/>
      <c r="J243" s="1"/>
      <c r="K243" s="4"/>
      <c r="N243" s="4"/>
    </row>
    <row r="244">
      <c r="A244" s="42"/>
      <c r="B244" s="4"/>
      <c r="C244" s="4"/>
      <c r="D244" s="4"/>
      <c r="E244" s="4"/>
      <c r="F244" s="13">
        <f t="shared" si="18"/>
        <v>0</v>
      </c>
      <c r="G244" s="22">
        <f t="shared" si="19"/>
        <v>0</v>
      </c>
      <c r="H244" s="13"/>
      <c r="I244" s="22"/>
      <c r="J244" s="1"/>
      <c r="K244" s="4"/>
      <c r="N244" s="4"/>
    </row>
    <row r="245">
      <c r="A245" s="42"/>
      <c r="B245" s="4"/>
      <c r="C245" s="4"/>
      <c r="D245" s="4"/>
      <c r="E245" s="4"/>
      <c r="F245" s="13">
        <f t="shared" si="18"/>
        <v>0</v>
      </c>
      <c r="G245" s="22">
        <f t="shared" si="19"/>
        <v>0</v>
      </c>
      <c r="H245" s="13"/>
      <c r="I245" s="22"/>
      <c r="J245" s="1"/>
      <c r="K245" s="13"/>
      <c r="N245" s="13"/>
      <c r="O245" s="59">
        <f t="shared" ref="O245:O697" si="20">L245-M245</f>
        <v>0</v>
      </c>
      <c r="P245" s="59">
        <f t="shared" ref="P245:P697" si="21">L245+M245</f>
        <v>0</v>
      </c>
    </row>
    <row r="246">
      <c r="A246" s="42"/>
      <c r="B246" s="4"/>
      <c r="C246" s="4"/>
      <c r="D246" s="4"/>
      <c r="E246" s="4"/>
      <c r="F246" s="13">
        <f t="shared" si="18"/>
        <v>0</v>
      </c>
      <c r="G246" s="22">
        <f t="shared" si="19"/>
        <v>0</v>
      </c>
      <c r="H246" s="13"/>
      <c r="I246" s="22"/>
      <c r="J246" s="1"/>
      <c r="K246" s="13"/>
      <c r="N246" s="13"/>
      <c r="O246" s="59">
        <f t="shared" si="20"/>
        <v>0</v>
      </c>
      <c r="P246" s="59">
        <f t="shared" si="21"/>
        <v>0</v>
      </c>
    </row>
    <row r="247">
      <c r="A247" s="42"/>
      <c r="B247" s="4"/>
      <c r="C247" s="4"/>
      <c r="D247" s="4"/>
      <c r="E247" s="4"/>
      <c r="F247" s="13">
        <f t="shared" si="18"/>
        <v>0</v>
      </c>
      <c r="G247" s="22">
        <f t="shared" si="19"/>
        <v>0</v>
      </c>
      <c r="H247" s="13"/>
      <c r="I247" s="22"/>
      <c r="J247" s="1"/>
      <c r="K247" s="13"/>
      <c r="N247" s="13"/>
      <c r="O247" s="59">
        <f t="shared" si="20"/>
        <v>0</v>
      </c>
      <c r="P247" s="59">
        <f t="shared" si="21"/>
        <v>0</v>
      </c>
    </row>
    <row r="248">
      <c r="A248" s="46"/>
      <c r="B248" s="4"/>
      <c r="C248" s="4"/>
      <c r="D248" s="4"/>
      <c r="E248" s="4"/>
      <c r="F248" s="13">
        <f t="shared" si="18"/>
        <v>0</v>
      </c>
      <c r="G248" s="22">
        <f t="shared" si="19"/>
        <v>0</v>
      </c>
      <c r="H248" s="13"/>
      <c r="I248" s="22"/>
      <c r="J248" s="1"/>
      <c r="K248" s="13"/>
      <c r="N248" s="13"/>
      <c r="O248" s="59">
        <f t="shared" si="20"/>
        <v>0</v>
      </c>
      <c r="P248" s="59">
        <f t="shared" si="21"/>
        <v>0</v>
      </c>
    </row>
    <row r="249">
      <c r="A249" s="42"/>
      <c r="B249" s="13"/>
      <c r="C249" s="13"/>
      <c r="D249" s="13"/>
      <c r="E249" s="13"/>
      <c r="F249" s="13">
        <f t="shared" si="18"/>
        <v>0</v>
      </c>
      <c r="G249" s="22">
        <f t="shared" si="19"/>
        <v>0</v>
      </c>
      <c r="H249" s="13"/>
      <c r="I249" s="22"/>
      <c r="J249" s="1"/>
      <c r="K249" s="13"/>
      <c r="N249" s="13"/>
      <c r="O249" s="59">
        <f t="shared" si="20"/>
        <v>0</v>
      </c>
      <c r="P249" s="59">
        <f t="shared" si="21"/>
        <v>0</v>
      </c>
    </row>
    <row r="250">
      <c r="A250" s="46"/>
      <c r="B250" s="4"/>
      <c r="C250" s="4"/>
      <c r="D250" s="4"/>
      <c r="E250" s="4"/>
      <c r="F250" s="13">
        <f t="shared" si="18"/>
        <v>0</v>
      </c>
      <c r="G250" s="22">
        <f t="shared" si="19"/>
        <v>0</v>
      </c>
      <c r="H250" s="13"/>
      <c r="I250" s="22"/>
      <c r="J250" s="1"/>
      <c r="K250" s="13"/>
      <c r="N250" s="13"/>
      <c r="O250" s="59">
        <f t="shared" si="20"/>
        <v>0</v>
      </c>
      <c r="P250" s="59">
        <f t="shared" si="21"/>
        <v>0</v>
      </c>
    </row>
    <row r="251">
      <c r="A251" s="42"/>
      <c r="B251" s="4"/>
      <c r="C251" s="4"/>
      <c r="D251" s="4"/>
      <c r="E251" s="4"/>
      <c r="F251" s="13">
        <f t="shared" si="18"/>
        <v>0</v>
      </c>
      <c r="G251" s="22">
        <f t="shared" si="19"/>
        <v>0</v>
      </c>
      <c r="H251" s="13"/>
      <c r="I251" s="22"/>
      <c r="J251" s="1"/>
      <c r="K251" s="13"/>
      <c r="N251" s="13"/>
      <c r="O251" s="59">
        <f t="shared" si="20"/>
        <v>0</v>
      </c>
      <c r="P251" s="59">
        <f t="shared" si="21"/>
        <v>0</v>
      </c>
    </row>
    <row r="252">
      <c r="A252" s="46"/>
      <c r="B252" s="4"/>
      <c r="C252" s="4"/>
      <c r="D252" s="4"/>
      <c r="E252" s="4"/>
      <c r="F252" s="13">
        <f t="shared" si="18"/>
        <v>0</v>
      </c>
      <c r="G252" s="22">
        <f t="shared" si="19"/>
        <v>0</v>
      </c>
      <c r="H252" s="13"/>
      <c r="I252" s="22"/>
      <c r="J252" s="1"/>
      <c r="K252" s="13"/>
      <c r="N252" s="13"/>
      <c r="O252" s="59">
        <f t="shared" si="20"/>
        <v>0</v>
      </c>
      <c r="P252" s="59">
        <f t="shared" si="21"/>
        <v>0</v>
      </c>
    </row>
    <row r="253">
      <c r="A253" s="42"/>
      <c r="B253" s="4"/>
      <c r="C253" s="4"/>
      <c r="D253" s="4"/>
      <c r="E253" s="4"/>
      <c r="F253" s="13">
        <f t="shared" si="18"/>
        <v>0</v>
      </c>
      <c r="G253" s="22">
        <f t="shared" si="19"/>
        <v>0</v>
      </c>
      <c r="H253" s="13"/>
      <c r="I253" s="22"/>
      <c r="J253" s="1"/>
      <c r="K253" s="13"/>
      <c r="N253" s="13"/>
      <c r="O253" s="59">
        <f t="shared" si="20"/>
        <v>0</v>
      </c>
      <c r="P253" s="59">
        <f t="shared" si="21"/>
        <v>0</v>
      </c>
    </row>
    <row r="254">
      <c r="A254" s="46"/>
      <c r="B254" s="4"/>
      <c r="C254" s="4"/>
      <c r="D254" s="4"/>
      <c r="E254" s="4"/>
      <c r="F254" s="13">
        <f t="shared" si="18"/>
        <v>0</v>
      </c>
      <c r="G254" s="22">
        <f t="shared" si="19"/>
        <v>0</v>
      </c>
      <c r="H254" s="13"/>
      <c r="I254" s="22"/>
      <c r="J254" s="1"/>
      <c r="K254" s="13"/>
      <c r="N254" s="13"/>
      <c r="O254" s="59">
        <f t="shared" si="20"/>
        <v>0</v>
      </c>
      <c r="P254" s="59">
        <f t="shared" si="21"/>
        <v>0</v>
      </c>
    </row>
    <row r="255">
      <c r="A255" s="42"/>
      <c r="B255" s="4"/>
      <c r="C255" s="4"/>
      <c r="D255" s="4"/>
      <c r="E255" s="4"/>
      <c r="F255" s="13">
        <f t="shared" si="18"/>
        <v>0</v>
      </c>
      <c r="G255" s="22">
        <f t="shared" si="19"/>
        <v>0</v>
      </c>
      <c r="H255" s="13"/>
      <c r="I255" s="22"/>
      <c r="J255" s="1"/>
      <c r="K255" s="13"/>
      <c r="N255" s="13"/>
      <c r="O255" s="59">
        <f t="shared" si="20"/>
        <v>0</v>
      </c>
      <c r="P255" s="59">
        <f t="shared" si="21"/>
        <v>0</v>
      </c>
    </row>
    <row r="256">
      <c r="A256" s="42"/>
      <c r="B256" s="4"/>
      <c r="C256" s="4"/>
      <c r="D256" s="4"/>
      <c r="E256" s="4"/>
      <c r="F256" s="13">
        <f t="shared" si="18"/>
        <v>0</v>
      </c>
      <c r="G256" s="22">
        <f t="shared" si="19"/>
        <v>0</v>
      </c>
      <c r="H256" s="13"/>
      <c r="I256" s="22"/>
      <c r="J256" s="1"/>
      <c r="K256" s="13"/>
      <c r="N256" s="13"/>
      <c r="O256" s="59">
        <f t="shared" si="20"/>
        <v>0</v>
      </c>
      <c r="P256" s="59">
        <f t="shared" si="21"/>
        <v>0</v>
      </c>
    </row>
    <row r="257">
      <c r="A257" s="42"/>
      <c r="B257" s="4"/>
      <c r="C257" s="4"/>
      <c r="D257" s="4"/>
      <c r="E257" s="4"/>
      <c r="F257" s="13">
        <f t="shared" si="18"/>
        <v>0</v>
      </c>
      <c r="G257" s="22">
        <f t="shared" si="19"/>
        <v>0</v>
      </c>
      <c r="H257" s="13"/>
      <c r="I257" s="22"/>
      <c r="J257" s="1"/>
      <c r="K257" s="13"/>
      <c r="N257" s="13"/>
      <c r="O257" s="59">
        <f t="shared" si="20"/>
        <v>0</v>
      </c>
      <c r="P257" s="59">
        <f t="shared" si="21"/>
        <v>0</v>
      </c>
    </row>
    <row r="258">
      <c r="A258" s="42"/>
      <c r="B258" s="4"/>
      <c r="C258" s="4"/>
      <c r="D258" s="4"/>
      <c r="E258" s="4"/>
      <c r="F258" s="13">
        <f t="shared" si="18"/>
        <v>0</v>
      </c>
      <c r="G258" s="22">
        <f t="shared" si="19"/>
        <v>0</v>
      </c>
      <c r="H258" s="13"/>
      <c r="I258" s="22"/>
      <c r="J258" s="1"/>
      <c r="K258" s="13"/>
      <c r="N258" s="13"/>
      <c r="O258" s="59">
        <f t="shared" si="20"/>
        <v>0</v>
      </c>
      <c r="P258" s="59">
        <f t="shared" si="21"/>
        <v>0</v>
      </c>
    </row>
    <row r="259">
      <c r="A259" s="46"/>
      <c r="B259" s="4"/>
      <c r="C259" s="4"/>
      <c r="D259" s="4"/>
      <c r="E259" s="4"/>
      <c r="F259" s="13">
        <f t="shared" si="18"/>
        <v>0</v>
      </c>
      <c r="G259" s="22">
        <f t="shared" si="19"/>
        <v>0</v>
      </c>
      <c r="H259" s="13"/>
      <c r="I259" s="22"/>
      <c r="J259" s="1"/>
      <c r="K259" s="13"/>
      <c r="N259" s="13"/>
      <c r="O259" s="59">
        <f t="shared" si="20"/>
        <v>0</v>
      </c>
      <c r="P259" s="59">
        <f t="shared" si="21"/>
        <v>0</v>
      </c>
    </row>
    <row r="260">
      <c r="A260" s="42"/>
      <c r="B260" s="4"/>
      <c r="C260" s="4"/>
      <c r="D260" s="4"/>
      <c r="E260" s="4"/>
      <c r="F260" s="13">
        <f t="shared" si="18"/>
        <v>0</v>
      </c>
      <c r="G260" s="22">
        <f t="shared" si="19"/>
        <v>0</v>
      </c>
      <c r="H260" s="13"/>
      <c r="I260" s="22"/>
      <c r="J260" s="1"/>
      <c r="K260" s="13"/>
      <c r="N260" s="13"/>
      <c r="O260" s="59">
        <f t="shared" si="20"/>
        <v>0</v>
      </c>
      <c r="P260" s="59">
        <f t="shared" si="21"/>
        <v>0</v>
      </c>
    </row>
    <row r="261">
      <c r="A261" s="42"/>
      <c r="B261" s="4"/>
      <c r="C261" s="4"/>
      <c r="D261" s="4"/>
      <c r="E261" s="4"/>
      <c r="F261" s="13">
        <f t="shared" si="18"/>
        <v>0</v>
      </c>
      <c r="G261" s="22">
        <f t="shared" si="19"/>
        <v>0</v>
      </c>
      <c r="H261" s="13"/>
      <c r="I261" s="22"/>
      <c r="J261" s="1"/>
      <c r="K261" s="13"/>
      <c r="N261" s="13"/>
      <c r="O261" s="59">
        <f t="shared" si="20"/>
        <v>0</v>
      </c>
      <c r="P261" s="59">
        <f t="shared" si="21"/>
        <v>0</v>
      </c>
    </row>
    <row r="262">
      <c r="A262" s="42"/>
      <c r="B262" s="4"/>
      <c r="C262" s="4"/>
      <c r="D262" s="4"/>
      <c r="E262" s="4"/>
      <c r="F262" s="13">
        <f t="shared" si="18"/>
        <v>0</v>
      </c>
      <c r="G262" s="22">
        <f t="shared" si="19"/>
        <v>0</v>
      </c>
      <c r="H262" s="13"/>
      <c r="I262" s="22"/>
      <c r="J262" s="1"/>
      <c r="K262" s="13"/>
      <c r="N262" s="13"/>
      <c r="O262" s="59">
        <f t="shared" si="20"/>
        <v>0</v>
      </c>
      <c r="P262" s="59">
        <f t="shared" si="21"/>
        <v>0</v>
      </c>
    </row>
    <row r="263">
      <c r="A263" s="42"/>
      <c r="B263" s="4"/>
      <c r="C263" s="4"/>
      <c r="D263" s="4"/>
      <c r="E263" s="4"/>
      <c r="F263" s="13">
        <f t="shared" si="18"/>
        <v>0</v>
      </c>
      <c r="G263" s="22">
        <f t="shared" si="19"/>
        <v>0</v>
      </c>
      <c r="H263" s="13"/>
      <c r="I263" s="22"/>
      <c r="J263" s="1"/>
      <c r="K263" s="13"/>
      <c r="N263" s="13"/>
      <c r="O263" s="59">
        <f t="shared" si="20"/>
        <v>0</v>
      </c>
      <c r="P263" s="59">
        <f t="shared" si="21"/>
        <v>0</v>
      </c>
    </row>
    <row r="264">
      <c r="A264" s="46"/>
      <c r="B264" s="4"/>
      <c r="C264" s="4"/>
      <c r="D264" s="4"/>
      <c r="E264" s="4"/>
      <c r="F264" s="13">
        <f t="shared" si="18"/>
        <v>0</v>
      </c>
      <c r="G264" s="22">
        <f t="shared" si="19"/>
        <v>0</v>
      </c>
      <c r="H264" s="13"/>
      <c r="I264" s="22"/>
      <c r="J264" s="1"/>
      <c r="K264" s="13"/>
      <c r="N264" s="13"/>
      <c r="O264" s="59">
        <f t="shared" si="20"/>
        <v>0</v>
      </c>
      <c r="P264" s="59">
        <f t="shared" si="21"/>
        <v>0</v>
      </c>
    </row>
    <row r="265">
      <c r="A265" s="42"/>
      <c r="B265" s="4"/>
      <c r="C265" s="4"/>
      <c r="D265" s="4"/>
      <c r="E265" s="4"/>
      <c r="F265" s="13">
        <f t="shared" si="18"/>
        <v>0</v>
      </c>
      <c r="G265" s="22">
        <f t="shared" si="19"/>
        <v>0</v>
      </c>
      <c r="H265" s="13"/>
      <c r="I265" s="22"/>
      <c r="J265" s="1"/>
      <c r="K265" s="13"/>
      <c r="N265" s="13"/>
      <c r="O265" s="59">
        <f t="shared" si="20"/>
        <v>0</v>
      </c>
      <c r="P265" s="59">
        <f t="shared" si="21"/>
        <v>0</v>
      </c>
    </row>
    <row r="266">
      <c r="A266" s="42"/>
      <c r="B266" s="4"/>
      <c r="C266" s="4"/>
      <c r="D266" s="4"/>
      <c r="E266" s="4"/>
      <c r="F266" s="13">
        <f t="shared" si="18"/>
        <v>0</v>
      </c>
      <c r="G266" s="22">
        <f t="shared" si="19"/>
        <v>0</v>
      </c>
      <c r="H266" s="13"/>
      <c r="I266" s="22"/>
      <c r="J266" s="1"/>
      <c r="K266" s="13"/>
      <c r="N266" s="13"/>
      <c r="O266" s="59">
        <f t="shared" si="20"/>
        <v>0</v>
      </c>
      <c r="P266" s="59">
        <f t="shared" si="21"/>
        <v>0</v>
      </c>
    </row>
    <row r="267">
      <c r="A267" s="42"/>
      <c r="F267" s="13">
        <f t="shared" si="18"/>
        <v>0</v>
      </c>
      <c r="G267" s="22">
        <f t="shared" si="19"/>
        <v>0</v>
      </c>
      <c r="H267" s="13"/>
      <c r="I267" s="22"/>
      <c r="J267" s="1"/>
      <c r="K267" s="13"/>
      <c r="N267" s="13"/>
      <c r="O267" s="59">
        <f t="shared" si="20"/>
        <v>0</v>
      </c>
      <c r="P267" s="59">
        <f t="shared" si="21"/>
        <v>0</v>
      </c>
    </row>
    <row r="268">
      <c r="A268" s="42"/>
      <c r="F268" s="13">
        <f t="shared" si="18"/>
        <v>0</v>
      </c>
      <c r="G268" s="22">
        <f t="shared" si="19"/>
        <v>0</v>
      </c>
      <c r="H268" s="13"/>
      <c r="I268" s="22"/>
      <c r="J268" s="1"/>
      <c r="K268" s="13"/>
      <c r="N268" s="13"/>
      <c r="O268" s="59">
        <f t="shared" si="20"/>
        <v>0</v>
      </c>
      <c r="P268" s="59">
        <f t="shared" si="21"/>
        <v>0</v>
      </c>
    </row>
    <row r="269">
      <c r="A269" s="46"/>
      <c r="F269" s="13">
        <f t="shared" si="18"/>
        <v>0</v>
      </c>
      <c r="G269" s="22">
        <f t="shared" si="19"/>
        <v>0</v>
      </c>
      <c r="H269" s="13"/>
      <c r="I269" s="22"/>
      <c r="J269" s="1"/>
      <c r="K269" s="13"/>
      <c r="N269" s="13"/>
      <c r="O269" s="59">
        <f t="shared" si="20"/>
        <v>0</v>
      </c>
      <c r="P269" s="59">
        <f t="shared" si="21"/>
        <v>0</v>
      </c>
    </row>
    <row r="270">
      <c r="A270" s="42"/>
      <c r="F270" s="13">
        <f t="shared" si="18"/>
        <v>0</v>
      </c>
      <c r="G270" s="22">
        <f t="shared" si="19"/>
        <v>0</v>
      </c>
      <c r="H270" s="13"/>
      <c r="I270" s="22"/>
      <c r="J270" s="1"/>
      <c r="K270" s="13"/>
      <c r="N270" s="13"/>
      <c r="O270" s="59">
        <f t="shared" si="20"/>
        <v>0</v>
      </c>
      <c r="P270" s="59">
        <f t="shared" si="21"/>
        <v>0</v>
      </c>
    </row>
    <row r="271">
      <c r="A271" s="42"/>
      <c r="F271" s="13">
        <f t="shared" si="18"/>
        <v>0</v>
      </c>
      <c r="G271" s="22">
        <f t="shared" si="19"/>
        <v>0</v>
      </c>
      <c r="H271" s="13"/>
      <c r="I271" s="22"/>
      <c r="J271" s="1"/>
      <c r="K271" s="13"/>
      <c r="N271" s="13"/>
      <c r="O271" s="59">
        <f t="shared" si="20"/>
        <v>0</v>
      </c>
      <c r="P271" s="59">
        <f t="shared" si="21"/>
        <v>0</v>
      </c>
    </row>
    <row r="272">
      <c r="A272" s="42"/>
      <c r="F272" s="13">
        <f t="shared" si="18"/>
        <v>0</v>
      </c>
      <c r="G272" s="22">
        <f t="shared" si="19"/>
        <v>0</v>
      </c>
      <c r="H272" s="13"/>
      <c r="I272" s="22"/>
      <c r="J272" s="1"/>
      <c r="K272" s="13"/>
      <c r="N272" s="13"/>
      <c r="O272" s="59">
        <f t="shared" si="20"/>
        <v>0</v>
      </c>
      <c r="P272" s="59">
        <f t="shared" si="21"/>
        <v>0</v>
      </c>
    </row>
    <row r="273">
      <c r="A273" s="42"/>
      <c r="F273" s="13">
        <f t="shared" si="18"/>
        <v>0</v>
      </c>
      <c r="G273" s="22">
        <f t="shared" si="19"/>
        <v>0</v>
      </c>
      <c r="H273" s="13"/>
      <c r="I273" s="22"/>
      <c r="J273" s="1"/>
      <c r="K273" s="13"/>
      <c r="N273" s="13"/>
      <c r="O273" s="59">
        <f t="shared" si="20"/>
        <v>0</v>
      </c>
      <c r="P273" s="59">
        <f t="shared" si="21"/>
        <v>0</v>
      </c>
    </row>
    <row r="274">
      <c r="A274" s="42"/>
      <c r="F274" s="13">
        <f t="shared" si="18"/>
        <v>0</v>
      </c>
      <c r="G274" s="22">
        <f t="shared" si="19"/>
        <v>0</v>
      </c>
      <c r="H274" s="13"/>
      <c r="I274" s="22"/>
      <c r="J274" s="1"/>
      <c r="K274" s="13"/>
      <c r="N274" s="13"/>
      <c r="O274" s="59">
        <f t="shared" si="20"/>
        <v>0</v>
      </c>
      <c r="P274" s="59">
        <f t="shared" si="21"/>
        <v>0</v>
      </c>
    </row>
    <row r="275">
      <c r="A275" s="42"/>
      <c r="F275" s="13">
        <f t="shared" si="18"/>
        <v>0</v>
      </c>
      <c r="G275" s="22">
        <f t="shared" si="19"/>
        <v>0</v>
      </c>
      <c r="H275" s="13"/>
      <c r="I275" s="22"/>
      <c r="J275" s="1"/>
      <c r="K275" s="13"/>
      <c r="N275" s="13"/>
      <c r="O275" s="59">
        <f t="shared" si="20"/>
        <v>0</v>
      </c>
      <c r="P275" s="59">
        <f t="shared" si="21"/>
        <v>0</v>
      </c>
    </row>
    <row r="276">
      <c r="A276" s="42"/>
      <c r="F276" s="13">
        <f t="shared" si="18"/>
        <v>0</v>
      </c>
      <c r="G276" s="22">
        <f t="shared" si="19"/>
        <v>0</v>
      </c>
      <c r="H276" s="13"/>
      <c r="I276" s="22"/>
      <c r="J276" s="1"/>
      <c r="K276" s="13"/>
      <c r="N276" s="13"/>
      <c r="O276" s="59">
        <f t="shared" si="20"/>
        <v>0</v>
      </c>
      <c r="P276" s="59">
        <f t="shared" si="21"/>
        <v>0</v>
      </c>
    </row>
    <row r="277">
      <c r="A277" s="42"/>
      <c r="F277" s="13">
        <f t="shared" si="18"/>
        <v>0</v>
      </c>
      <c r="G277" s="22">
        <f t="shared" si="19"/>
        <v>0</v>
      </c>
      <c r="H277" s="13"/>
      <c r="I277" s="22"/>
      <c r="J277" s="1"/>
      <c r="K277" s="13"/>
      <c r="N277" s="13"/>
      <c r="O277" s="59">
        <f t="shared" si="20"/>
        <v>0</v>
      </c>
      <c r="P277" s="59">
        <f t="shared" si="21"/>
        <v>0</v>
      </c>
    </row>
    <row r="278">
      <c r="A278" s="42"/>
      <c r="F278" s="13">
        <f t="shared" si="18"/>
        <v>0</v>
      </c>
      <c r="G278" s="22">
        <f t="shared" si="19"/>
        <v>0</v>
      </c>
      <c r="H278" s="13"/>
      <c r="I278" s="22"/>
      <c r="J278" s="1"/>
      <c r="K278" s="13"/>
      <c r="N278" s="13"/>
      <c r="O278" s="59">
        <f t="shared" si="20"/>
        <v>0</v>
      </c>
      <c r="P278" s="59">
        <f t="shared" si="21"/>
        <v>0</v>
      </c>
    </row>
    <row r="279">
      <c r="A279" s="42"/>
      <c r="F279" s="13">
        <f t="shared" si="18"/>
        <v>0</v>
      </c>
      <c r="G279" s="22">
        <f t="shared" si="19"/>
        <v>0</v>
      </c>
      <c r="H279" s="13"/>
      <c r="I279" s="22"/>
      <c r="J279" s="1"/>
      <c r="K279" s="13"/>
      <c r="N279" s="13"/>
      <c r="O279" s="59">
        <f t="shared" si="20"/>
        <v>0</v>
      </c>
      <c r="P279" s="59">
        <f t="shared" si="21"/>
        <v>0</v>
      </c>
    </row>
    <row r="280">
      <c r="A280" s="42"/>
      <c r="F280" s="13">
        <f t="shared" si="18"/>
        <v>0</v>
      </c>
      <c r="G280" s="22">
        <f t="shared" si="19"/>
        <v>0</v>
      </c>
      <c r="H280" s="13"/>
      <c r="I280" s="22"/>
      <c r="J280" s="1"/>
      <c r="K280" s="13"/>
      <c r="N280" s="13"/>
      <c r="O280" s="59">
        <f t="shared" si="20"/>
        <v>0</v>
      </c>
      <c r="P280" s="59">
        <f t="shared" si="21"/>
        <v>0</v>
      </c>
    </row>
    <row r="281">
      <c r="A281" s="42"/>
      <c r="F281" s="13">
        <f t="shared" si="18"/>
        <v>0</v>
      </c>
      <c r="G281" s="22">
        <f t="shared" si="19"/>
        <v>0</v>
      </c>
      <c r="H281" s="13"/>
      <c r="I281" s="22"/>
      <c r="J281" s="1"/>
      <c r="K281" s="13"/>
      <c r="N281" s="13"/>
      <c r="O281" s="59">
        <f t="shared" si="20"/>
        <v>0</v>
      </c>
      <c r="P281" s="59">
        <f t="shared" si="21"/>
        <v>0</v>
      </c>
    </row>
    <row r="282">
      <c r="A282" s="42"/>
      <c r="F282" s="13">
        <f t="shared" si="18"/>
        <v>0</v>
      </c>
      <c r="G282" s="22">
        <f t="shared" si="19"/>
        <v>0</v>
      </c>
      <c r="H282" s="13"/>
      <c r="I282" s="22"/>
      <c r="J282" s="1"/>
      <c r="K282" s="13"/>
      <c r="N282" s="13"/>
      <c r="O282" s="59">
        <f t="shared" si="20"/>
        <v>0</v>
      </c>
      <c r="P282" s="59">
        <f t="shared" si="21"/>
        <v>0</v>
      </c>
    </row>
    <row r="283">
      <c r="A283" s="42"/>
      <c r="F283" s="13">
        <f t="shared" si="18"/>
        <v>0</v>
      </c>
      <c r="G283" s="22">
        <f t="shared" si="19"/>
        <v>0</v>
      </c>
      <c r="H283" s="13"/>
      <c r="I283" s="22"/>
      <c r="J283" s="1"/>
      <c r="K283" s="13"/>
      <c r="N283" s="13"/>
      <c r="O283" s="59">
        <f t="shared" si="20"/>
        <v>0</v>
      </c>
      <c r="P283" s="59">
        <f t="shared" si="21"/>
        <v>0</v>
      </c>
    </row>
    <row r="284">
      <c r="A284" s="42"/>
      <c r="F284" s="13">
        <f t="shared" si="18"/>
        <v>0</v>
      </c>
      <c r="G284" s="22">
        <f t="shared" si="19"/>
        <v>0</v>
      </c>
      <c r="H284" s="13"/>
      <c r="I284" s="22"/>
      <c r="J284" s="1"/>
      <c r="K284" s="13"/>
      <c r="N284" s="13"/>
      <c r="O284" s="59">
        <f t="shared" si="20"/>
        <v>0</v>
      </c>
      <c r="P284" s="59">
        <f t="shared" si="21"/>
        <v>0</v>
      </c>
    </row>
    <row r="285">
      <c r="A285" s="42"/>
      <c r="F285" s="13">
        <f t="shared" si="18"/>
        <v>0</v>
      </c>
      <c r="G285" s="22">
        <f t="shared" si="19"/>
        <v>0</v>
      </c>
      <c r="H285" s="13"/>
      <c r="I285" s="22"/>
      <c r="J285" s="1"/>
      <c r="K285" s="13"/>
      <c r="N285" s="13"/>
      <c r="O285" s="59">
        <f t="shared" si="20"/>
        <v>0</v>
      </c>
      <c r="P285" s="59">
        <f t="shared" si="21"/>
        <v>0</v>
      </c>
    </row>
    <row r="286">
      <c r="A286" s="42"/>
      <c r="F286" s="13">
        <f t="shared" si="18"/>
        <v>0</v>
      </c>
      <c r="G286" s="22">
        <f t="shared" si="19"/>
        <v>0</v>
      </c>
      <c r="H286" s="13"/>
      <c r="I286" s="22"/>
      <c r="J286" s="1"/>
      <c r="K286" s="13"/>
      <c r="N286" s="13"/>
      <c r="O286" s="59">
        <f t="shared" si="20"/>
        <v>0</v>
      </c>
      <c r="P286" s="59">
        <f t="shared" si="21"/>
        <v>0</v>
      </c>
    </row>
    <row r="287">
      <c r="A287" s="42"/>
      <c r="F287" s="13">
        <f t="shared" si="18"/>
        <v>0</v>
      </c>
      <c r="G287" s="22">
        <f t="shared" si="19"/>
        <v>0</v>
      </c>
      <c r="H287" s="13"/>
      <c r="I287" s="22"/>
      <c r="J287" s="1"/>
      <c r="K287" s="13"/>
      <c r="N287" s="13"/>
      <c r="O287" s="59">
        <f t="shared" si="20"/>
        <v>0</v>
      </c>
      <c r="P287" s="59">
        <f t="shared" si="21"/>
        <v>0</v>
      </c>
    </row>
    <row r="288">
      <c r="A288" s="42"/>
      <c r="F288" s="13">
        <f t="shared" si="18"/>
        <v>0</v>
      </c>
      <c r="G288" s="22">
        <f t="shared" si="19"/>
        <v>0</v>
      </c>
      <c r="H288" s="13"/>
      <c r="I288" s="22"/>
      <c r="J288" s="1"/>
      <c r="K288" s="13"/>
      <c r="N288" s="13"/>
      <c r="O288" s="59">
        <f t="shared" si="20"/>
        <v>0</v>
      </c>
      <c r="P288" s="59">
        <f t="shared" si="21"/>
        <v>0</v>
      </c>
    </row>
    <row r="289">
      <c r="A289" s="42"/>
      <c r="F289" s="13">
        <f t="shared" si="18"/>
        <v>0</v>
      </c>
      <c r="G289" s="22">
        <f t="shared" si="19"/>
        <v>0</v>
      </c>
      <c r="H289" s="13"/>
      <c r="I289" s="22"/>
      <c r="J289" s="1"/>
      <c r="K289" s="13"/>
      <c r="N289" s="13"/>
      <c r="O289" s="59">
        <f t="shared" si="20"/>
        <v>0</v>
      </c>
      <c r="P289" s="59">
        <f t="shared" si="21"/>
        <v>0</v>
      </c>
    </row>
    <row r="290">
      <c r="A290" s="42"/>
      <c r="F290" s="13">
        <f t="shared" si="18"/>
        <v>0</v>
      </c>
      <c r="G290" s="22">
        <f t="shared" si="19"/>
        <v>0</v>
      </c>
      <c r="H290" s="13"/>
      <c r="I290" s="22"/>
      <c r="J290" s="1"/>
      <c r="K290" s="13"/>
      <c r="N290" s="13"/>
      <c r="O290" s="59">
        <f t="shared" si="20"/>
        <v>0</v>
      </c>
      <c r="P290" s="59">
        <f t="shared" si="21"/>
        <v>0</v>
      </c>
    </row>
    <row r="291">
      <c r="A291" s="42"/>
      <c r="F291" s="13">
        <f t="shared" si="18"/>
        <v>0</v>
      </c>
      <c r="G291" s="22">
        <f t="shared" si="19"/>
        <v>0</v>
      </c>
      <c r="H291" s="13"/>
      <c r="I291" s="22"/>
      <c r="J291" s="1"/>
      <c r="K291" s="13"/>
      <c r="N291" s="13"/>
      <c r="O291" s="59">
        <f t="shared" si="20"/>
        <v>0</v>
      </c>
      <c r="P291" s="59">
        <f t="shared" si="21"/>
        <v>0</v>
      </c>
    </row>
    <row r="292">
      <c r="A292" s="42"/>
      <c r="F292" s="13">
        <f t="shared" si="18"/>
        <v>0</v>
      </c>
      <c r="G292" s="22">
        <f t="shared" si="19"/>
        <v>0</v>
      </c>
      <c r="H292" s="13"/>
      <c r="I292" s="22"/>
      <c r="J292" s="1"/>
      <c r="K292" s="13"/>
      <c r="N292" s="13"/>
      <c r="O292" s="59">
        <f t="shared" si="20"/>
        <v>0</v>
      </c>
      <c r="P292" s="59">
        <f t="shared" si="21"/>
        <v>0</v>
      </c>
    </row>
    <row r="293">
      <c r="A293" s="42"/>
      <c r="F293" s="13">
        <f t="shared" si="18"/>
        <v>0</v>
      </c>
      <c r="G293" s="22">
        <f t="shared" si="19"/>
        <v>0</v>
      </c>
      <c r="H293" s="13"/>
      <c r="I293" s="22"/>
      <c r="J293" s="1"/>
      <c r="K293" s="13"/>
      <c r="N293" s="13"/>
      <c r="O293" s="59">
        <f t="shared" si="20"/>
        <v>0</v>
      </c>
      <c r="P293" s="59">
        <f t="shared" si="21"/>
        <v>0</v>
      </c>
    </row>
    <row r="294">
      <c r="A294" s="42"/>
      <c r="F294" s="13">
        <f t="shared" si="18"/>
        <v>0</v>
      </c>
      <c r="G294" s="22">
        <f t="shared" si="19"/>
        <v>0</v>
      </c>
      <c r="H294" s="13"/>
      <c r="I294" s="22"/>
      <c r="J294" s="1"/>
      <c r="K294" s="13"/>
      <c r="N294" s="13"/>
      <c r="O294" s="59">
        <f t="shared" si="20"/>
        <v>0</v>
      </c>
      <c r="P294" s="59">
        <f t="shared" si="21"/>
        <v>0</v>
      </c>
    </row>
    <row r="295">
      <c r="A295" s="42"/>
      <c r="F295" s="13">
        <f t="shared" si="18"/>
        <v>0</v>
      </c>
      <c r="G295" s="22">
        <f t="shared" si="19"/>
        <v>0</v>
      </c>
      <c r="H295" s="13"/>
      <c r="I295" s="22"/>
      <c r="J295" s="1"/>
      <c r="K295" s="13"/>
      <c r="N295" s="13"/>
      <c r="O295" s="59">
        <f t="shared" si="20"/>
        <v>0</v>
      </c>
      <c r="P295" s="59">
        <f t="shared" si="21"/>
        <v>0</v>
      </c>
    </row>
    <row r="296">
      <c r="A296" s="42"/>
      <c r="F296" s="13">
        <f t="shared" si="18"/>
        <v>0</v>
      </c>
      <c r="G296" s="22">
        <f t="shared" si="19"/>
        <v>0</v>
      </c>
      <c r="H296" s="13"/>
      <c r="I296" s="22"/>
      <c r="J296" s="1"/>
      <c r="K296" s="13"/>
      <c r="N296" s="13"/>
      <c r="O296" s="59">
        <f t="shared" si="20"/>
        <v>0</v>
      </c>
      <c r="P296" s="59">
        <f t="shared" si="21"/>
        <v>0</v>
      </c>
    </row>
    <row r="297">
      <c r="A297" s="42"/>
      <c r="F297" s="13">
        <f t="shared" si="18"/>
        <v>0</v>
      </c>
      <c r="G297" s="22">
        <f t="shared" si="19"/>
        <v>0</v>
      </c>
      <c r="H297" s="13"/>
      <c r="I297" s="22"/>
      <c r="J297" s="1"/>
      <c r="K297" s="13"/>
      <c r="N297" s="13"/>
      <c r="O297" s="59">
        <f t="shared" si="20"/>
        <v>0</v>
      </c>
      <c r="P297" s="59">
        <f t="shared" si="21"/>
        <v>0</v>
      </c>
    </row>
    <row r="298">
      <c r="A298" s="42"/>
      <c r="F298" s="13">
        <f t="shared" si="18"/>
        <v>0</v>
      </c>
      <c r="G298" s="22">
        <f t="shared" si="19"/>
        <v>0</v>
      </c>
      <c r="H298" s="13"/>
      <c r="I298" s="22"/>
      <c r="J298" s="1"/>
      <c r="K298" s="13"/>
      <c r="N298" s="13"/>
      <c r="O298" s="59">
        <f t="shared" si="20"/>
        <v>0</v>
      </c>
      <c r="P298" s="59">
        <f t="shared" si="21"/>
        <v>0</v>
      </c>
    </row>
    <row r="299">
      <c r="A299" s="42"/>
      <c r="F299" s="13">
        <f t="shared" si="18"/>
        <v>0</v>
      </c>
      <c r="G299" s="22">
        <f t="shared" si="19"/>
        <v>0</v>
      </c>
      <c r="H299" s="13"/>
      <c r="I299" s="22"/>
      <c r="J299" s="1"/>
      <c r="K299" s="13"/>
      <c r="N299" s="13"/>
      <c r="O299" s="59">
        <f t="shared" si="20"/>
        <v>0</v>
      </c>
      <c r="P299" s="59">
        <f t="shared" si="21"/>
        <v>0</v>
      </c>
    </row>
    <row r="300">
      <c r="A300" s="42"/>
      <c r="F300" s="13">
        <f t="shared" si="18"/>
        <v>0</v>
      </c>
      <c r="G300" s="22">
        <f t="shared" si="19"/>
        <v>0</v>
      </c>
      <c r="H300" s="13"/>
      <c r="I300" s="22"/>
      <c r="J300" s="1"/>
      <c r="K300" s="13"/>
      <c r="N300" s="13"/>
      <c r="O300" s="59">
        <f t="shared" si="20"/>
        <v>0</v>
      </c>
      <c r="P300" s="59">
        <f t="shared" si="21"/>
        <v>0</v>
      </c>
    </row>
    <row r="301">
      <c r="A301" s="42"/>
      <c r="F301" s="13">
        <f t="shared" si="18"/>
        <v>0</v>
      </c>
      <c r="G301" s="22">
        <f t="shared" si="19"/>
        <v>0</v>
      </c>
      <c r="H301" s="13"/>
      <c r="I301" s="22"/>
      <c r="J301" s="1"/>
      <c r="K301" s="13"/>
      <c r="N301" s="13"/>
      <c r="O301" s="59">
        <f t="shared" si="20"/>
        <v>0</v>
      </c>
      <c r="P301" s="59">
        <f t="shared" si="21"/>
        <v>0</v>
      </c>
    </row>
    <row r="302">
      <c r="A302" s="42"/>
      <c r="F302" s="13">
        <f t="shared" si="18"/>
        <v>0</v>
      </c>
      <c r="G302" s="22">
        <f t="shared" si="19"/>
        <v>0</v>
      </c>
      <c r="H302" s="13"/>
      <c r="I302" s="22"/>
      <c r="J302" s="1"/>
      <c r="K302" s="13"/>
      <c r="N302" s="13"/>
      <c r="O302" s="59">
        <f t="shared" si="20"/>
        <v>0</v>
      </c>
      <c r="P302" s="59">
        <f t="shared" si="21"/>
        <v>0</v>
      </c>
    </row>
    <row r="303">
      <c r="A303" s="42"/>
      <c r="F303" s="13">
        <f t="shared" si="18"/>
        <v>0</v>
      </c>
      <c r="G303" s="22">
        <f t="shared" si="19"/>
        <v>0</v>
      </c>
      <c r="H303" s="13"/>
      <c r="I303" s="22"/>
      <c r="J303" s="1"/>
      <c r="K303" s="13"/>
      <c r="N303" s="13"/>
      <c r="O303" s="59">
        <f t="shared" si="20"/>
        <v>0</v>
      </c>
      <c r="P303" s="59">
        <f t="shared" si="21"/>
        <v>0</v>
      </c>
    </row>
    <row r="304">
      <c r="A304" s="42"/>
      <c r="F304" s="13">
        <f t="shared" si="18"/>
        <v>0</v>
      </c>
      <c r="G304" s="22">
        <f t="shared" si="19"/>
        <v>0</v>
      </c>
      <c r="H304" s="13"/>
      <c r="I304" s="22"/>
      <c r="J304" s="1"/>
      <c r="K304" s="13"/>
      <c r="N304" s="13"/>
      <c r="O304" s="59">
        <f t="shared" si="20"/>
        <v>0</v>
      </c>
      <c r="P304" s="59">
        <f t="shared" si="21"/>
        <v>0</v>
      </c>
    </row>
    <row r="305">
      <c r="A305" s="42"/>
      <c r="F305" s="13">
        <f t="shared" si="18"/>
        <v>0</v>
      </c>
      <c r="G305" s="22">
        <f t="shared" si="19"/>
        <v>0</v>
      </c>
      <c r="H305" s="13"/>
      <c r="I305" s="22"/>
      <c r="J305" s="1"/>
      <c r="K305" s="13"/>
      <c r="N305" s="13"/>
      <c r="O305" s="59">
        <f t="shared" si="20"/>
        <v>0</v>
      </c>
      <c r="P305" s="59">
        <f t="shared" si="21"/>
        <v>0</v>
      </c>
    </row>
    <row r="306">
      <c r="A306" s="42"/>
      <c r="F306" s="13">
        <f t="shared" si="18"/>
        <v>0</v>
      </c>
      <c r="G306" s="22">
        <f t="shared" si="19"/>
        <v>0</v>
      </c>
      <c r="H306" s="13"/>
      <c r="I306" s="22"/>
      <c r="J306" s="1"/>
      <c r="K306" s="13"/>
      <c r="N306" s="13"/>
      <c r="O306" s="59">
        <f t="shared" si="20"/>
        <v>0</v>
      </c>
      <c r="P306" s="59">
        <f t="shared" si="21"/>
        <v>0</v>
      </c>
    </row>
    <row r="307">
      <c r="A307" s="42"/>
      <c r="F307" s="13">
        <f t="shared" si="18"/>
        <v>0</v>
      </c>
      <c r="G307" s="22">
        <f t="shared" si="19"/>
        <v>0</v>
      </c>
      <c r="H307" s="13"/>
      <c r="I307" s="22"/>
      <c r="J307" s="1"/>
      <c r="K307" s="13"/>
      <c r="N307" s="13"/>
      <c r="O307" s="59">
        <f t="shared" si="20"/>
        <v>0</v>
      </c>
      <c r="P307" s="59">
        <f t="shared" si="21"/>
        <v>0</v>
      </c>
    </row>
    <row r="308">
      <c r="A308" s="42"/>
      <c r="F308" s="13">
        <f t="shared" si="18"/>
        <v>0</v>
      </c>
      <c r="G308" s="22">
        <f t="shared" si="19"/>
        <v>0</v>
      </c>
      <c r="H308" s="13"/>
      <c r="I308" s="22"/>
      <c r="J308" s="1"/>
      <c r="K308" s="13"/>
      <c r="N308" s="13"/>
      <c r="O308" s="59">
        <f t="shared" si="20"/>
        <v>0</v>
      </c>
      <c r="P308" s="59">
        <f t="shared" si="21"/>
        <v>0</v>
      </c>
    </row>
    <row r="309">
      <c r="A309" s="42"/>
      <c r="F309" s="13">
        <f t="shared" si="18"/>
        <v>0</v>
      </c>
      <c r="G309" s="22">
        <f t="shared" si="19"/>
        <v>0</v>
      </c>
      <c r="H309" s="13"/>
      <c r="I309" s="22"/>
      <c r="J309" s="1"/>
      <c r="K309" s="13"/>
      <c r="N309" s="13"/>
      <c r="O309" s="59">
        <f t="shared" si="20"/>
        <v>0</v>
      </c>
      <c r="P309" s="59">
        <f t="shared" si="21"/>
        <v>0</v>
      </c>
    </row>
    <row r="310">
      <c r="A310" s="42"/>
      <c r="F310" s="13">
        <f t="shared" si="18"/>
        <v>0</v>
      </c>
      <c r="G310" s="22">
        <f t="shared" si="19"/>
        <v>0</v>
      </c>
      <c r="H310" s="13"/>
      <c r="I310" s="22"/>
      <c r="J310" s="1"/>
      <c r="K310" s="13"/>
      <c r="N310" s="13"/>
      <c r="O310" s="59">
        <f t="shared" si="20"/>
        <v>0</v>
      </c>
      <c r="P310" s="59">
        <f t="shared" si="21"/>
        <v>0</v>
      </c>
    </row>
    <row r="311">
      <c r="A311" s="42"/>
      <c r="F311" s="13">
        <f t="shared" si="18"/>
        <v>0</v>
      </c>
      <c r="G311" s="22">
        <f t="shared" si="19"/>
        <v>0</v>
      </c>
      <c r="H311" s="13"/>
      <c r="I311" s="22"/>
      <c r="J311" s="1"/>
      <c r="K311" s="13"/>
      <c r="N311" s="13"/>
      <c r="O311" s="59">
        <f t="shared" si="20"/>
        <v>0</v>
      </c>
      <c r="P311" s="59">
        <f t="shared" si="21"/>
        <v>0</v>
      </c>
    </row>
    <row r="312">
      <c r="A312" s="42"/>
      <c r="F312" s="13">
        <f t="shared" si="18"/>
        <v>0</v>
      </c>
      <c r="G312" s="22">
        <f t="shared" si="19"/>
        <v>0</v>
      </c>
      <c r="H312" s="13"/>
      <c r="I312" s="22"/>
      <c r="J312" s="1"/>
      <c r="K312" s="13"/>
      <c r="N312" s="13"/>
      <c r="O312" s="59">
        <f t="shared" si="20"/>
        <v>0</v>
      </c>
      <c r="P312" s="59">
        <f t="shared" si="21"/>
        <v>0</v>
      </c>
    </row>
    <row r="313">
      <c r="A313" s="42"/>
      <c r="F313" s="13">
        <f t="shared" si="18"/>
        <v>0</v>
      </c>
      <c r="G313" s="22">
        <f t="shared" si="19"/>
        <v>0</v>
      </c>
      <c r="H313" s="13"/>
      <c r="I313" s="22"/>
      <c r="J313" s="1"/>
      <c r="K313" s="13"/>
      <c r="N313" s="13"/>
      <c r="O313" s="59">
        <f t="shared" si="20"/>
        <v>0</v>
      </c>
      <c r="P313" s="59">
        <f t="shared" si="21"/>
        <v>0</v>
      </c>
    </row>
    <row r="314">
      <c r="A314" s="42"/>
      <c r="F314" s="13">
        <f t="shared" si="18"/>
        <v>0</v>
      </c>
      <c r="G314" s="22">
        <f t="shared" si="19"/>
        <v>0</v>
      </c>
      <c r="H314" s="13"/>
      <c r="I314" s="22"/>
      <c r="J314" s="1"/>
      <c r="K314" s="13"/>
      <c r="N314" s="13"/>
      <c r="O314" s="59">
        <f t="shared" si="20"/>
        <v>0</v>
      </c>
      <c r="P314" s="59">
        <f t="shared" si="21"/>
        <v>0</v>
      </c>
    </row>
    <row r="315">
      <c r="A315" s="42"/>
      <c r="F315" s="13">
        <f t="shared" si="18"/>
        <v>0</v>
      </c>
      <c r="G315" s="22">
        <f t="shared" si="19"/>
        <v>0</v>
      </c>
      <c r="H315" s="13"/>
      <c r="I315" s="22"/>
      <c r="J315" s="1"/>
      <c r="K315" s="13"/>
      <c r="N315" s="13"/>
      <c r="O315" s="59">
        <f t="shared" si="20"/>
        <v>0</v>
      </c>
      <c r="P315" s="59">
        <f t="shared" si="21"/>
        <v>0</v>
      </c>
    </row>
    <row r="316">
      <c r="A316" s="42"/>
      <c r="F316" s="13">
        <f t="shared" si="18"/>
        <v>0</v>
      </c>
      <c r="G316" s="22">
        <f t="shared" si="19"/>
        <v>0</v>
      </c>
      <c r="H316" s="13"/>
      <c r="I316" s="22"/>
      <c r="J316" s="1"/>
      <c r="K316" s="13"/>
      <c r="N316" s="13"/>
      <c r="O316" s="59">
        <f t="shared" si="20"/>
        <v>0</v>
      </c>
      <c r="P316" s="59">
        <f t="shared" si="21"/>
        <v>0</v>
      </c>
    </row>
    <row r="317">
      <c r="A317" s="42"/>
      <c r="F317" s="13">
        <f t="shared" si="18"/>
        <v>0</v>
      </c>
      <c r="G317" s="22">
        <f t="shared" si="19"/>
        <v>0</v>
      </c>
      <c r="H317" s="13"/>
      <c r="I317" s="22"/>
      <c r="J317" s="1"/>
      <c r="K317" s="13"/>
      <c r="N317" s="13"/>
      <c r="O317" s="59">
        <f t="shared" si="20"/>
        <v>0</v>
      </c>
      <c r="P317" s="59">
        <f t="shared" si="21"/>
        <v>0</v>
      </c>
    </row>
    <row r="318">
      <c r="A318" s="42"/>
      <c r="F318" s="13">
        <f t="shared" si="18"/>
        <v>0</v>
      </c>
      <c r="G318" s="22">
        <f t="shared" si="19"/>
        <v>0</v>
      </c>
      <c r="H318" s="13"/>
      <c r="I318" s="22"/>
      <c r="J318" s="1"/>
      <c r="K318" s="13"/>
      <c r="N318" s="13"/>
      <c r="O318" s="59">
        <f t="shared" si="20"/>
        <v>0</v>
      </c>
      <c r="P318" s="59">
        <f t="shared" si="21"/>
        <v>0</v>
      </c>
    </row>
    <row r="319">
      <c r="A319" s="42"/>
      <c r="F319" s="13">
        <f t="shared" si="18"/>
        <v>0</v>
      </c>
      <c r="G319" s="22">
        <f t="shared" si="19"/>
        <v>0</v>
      </c>
      <c r="H319" s="13"/>
      <c r="I319" s="22"/>
      <c r="J319" s="1"/>
      <c r="K319" s="13"/>
      <c r="N319" s="13"/>
      <c r="O319" s="59">
        <f t="shared" si="20"/>
        <v>0</v>
      </c>
      <c r="P319" s="59">
        <f t="shared" si="21"/>
        <v>0</v>
      </c>
    </row>
    <row r="320">
      <c r="A320" s="42"/>
      <c r="F320" s="13">
        <f t="shared" si="18"/>
        <v>0</v>
      </c>
      <c r="G320" s="22">
        <f t="shared" si="19"/>
        <v>0</v>
      </c>
      <c r="H320" s="13"/>
      <c r="I320" s="22"/>
      <c r="J320" s="1"/>
      <c r="K320" s="13"/>
      <c r="N320" s="13"/>
      <c r="O320" s="59">
        <f t="shared" si="20"/>
        <v>0</v>
      </c>
      <c r="P320" s="59">
        <f t="shared" si="21"/>
        <v>0</v>
      </c>
    </row>
    <row r="321">
      <c r="A321" s="42"/>
      <c r="F321" s="13">
        <f t="shared" si="18"/>
        <v>0</v>
      </c>
      <c r="G321" s="22">
        <f t="shared" si="19"/>
        <v>0</v>
      </c>
      <c r="H321" s="13"/>
      <c r="I321" s="22"/>
      <c r="J321" s="1"/>
      <c r="K321" s="13"/>
      <c r="N321" s="13"/>
      <c r="O321" s="59">
        <f t="shared" si="20"/>
        <v>0</v>
      </c>
      <c r="P321" s="59">
        <f t="shared" si="21"/>
        <v>0</v>
      </c>
    </row>
    <row r="322">
      <c r="A322" s="42"/>
      <c r="F322" s="13">
        <f t="shared" si="18"/>
        <v>0</v>
      </c>
      <c r="G322" s="22">
        <f t="shared" si="19"/>
        <v>0</v>
      </c>
      <c r="H322" s="13"/>
      <c r="I322" s="22"/>
      <c r="J322" s="1"/>
      <c r="K322" s="13"/>
      <c r="N322" s="13"/>
      <c r="O322" s="59">
        <f t="shared" si="20"/>
        <v>0</v>
      </c>
      <c r="P322" s="59">
        <f t="shared" si="21"/>
        <v>0</v>
      </c>
    </row>
    <row r="323">
      <c r="A323" s="42"/>
      <c r="F323" s="13">
        <f t="shared" si="18"/>
        <v>0</v>
      </c>
      <c r="G323" s="22">
        <f t="shared" si="19"/>
        <v>0</v>
      </c>
      <c r="H323" s="13"/>
      <c r="I323" s="22"/>
      <c r="J323" s="1"/>
      <c r="K323" s="13"/>
      <c r="N323" s="13"/>
      <c r="O323" s="59">
        <f t="shared" si="20"/>
        <v>0</v>
      </c>
      <c r="P323" s="59">
        <f t="shared" si="21"/>
        <v>0</v>
      </c>
    </row>
    <row r="324">
      <c r="A324" s="42"/>
      <c r="F324" s="13">
        <f t="shared" si="18"/>
        <v>0</v>
      </c>
      <c r="G324" s="22">
        <f t="shared" si="19"/>
        <v>0</v>
      </c>
      <c r="H324" s="13"/>
      <c r="I324" s="22"/>
      <c r="J324" s="1"/>
      <c r="K324" s="13"/>
      <c r="N324" s="13"/>
      <c r="O324" s="59">
        <f t="shared" si="20"/>
        <v>0</v>
      </c>
      <c r="P324" s="59">
        <f t="shared" si="21"/>
        <v>0</v>
      </c>
    </row>
    <row r="325">
      <c r="A325" s="42"/>
      <c r="F325" s="13">
        <f t="shared" si="18"/>
        <v>0</v>
      </c>
      <c r="G325" s="22">
        <f t="shared" si="19"/>
        <v>0</v>
      </c>
      <c r="H325" s="13"/>
      <c r="I325" s="22"/>
      <c r="J325" s="1"/>
      <c r="K325" s="13"/>
      <c r="N325" s="13"/>
      <c r="O325" s="59">
        <f t="shared" si="20"/>
        <v>0</v>
      </c>
      <c r="P325" s="59">
        <f t="shared" si="21"/>
        <v>0</v>
      </c>
    </row>
    <row r="326">
      <c r="A326" s="42"/>
      <c r="F326" s="13">
        <f t="shared" si="18"/>
        <v>0</v>
      </c>
      <c r="G326" s="22">
        <f t="shared" si="19"/>
        <v>0</v>
      </c>
      <c r="H326" s="13"/>
      <c r="I326" s="22"/>
      <c r="J326" s="1"/>
      <c r="K326" s="13"/>
      <c r="N326" s="13"/>
      <c r="O326" s="59">
        <f t="shared" si="20"/>
        <v>0</v>
      </c>
      <c r="P326" s="59">
        <f t="shared" si="21"/>
        <v>0</v>
      </c>
    </row>
    <row r="327">
      <c r="A327" s="42"/>
      <c r="F327" s="13">
        <f t="shared" si="18"/>
        <v>0</v>
      </c>
      <c r="G327" s="22">
        <f t="shared" si="19"/>
        <v>0</v>
      </c>
      <c r="H327" s="13"/>
      <c r="I327" s="22"/>
      <c r="J327" s="1"/>
      <c r="K327" s="13"/>
      <c r="N327" s="13"/>
      <c r="O327" s="59">
        <f t="shared" si="20"/>
        <v>0</v>
      </c>
      <c r="P327" s="59">
        <f t="shared" si="21"/>
        <v>0</v>
      </c>
    </row>
    <row r="328">
      <c r="A328" s="42"/>
      <c r="F328" s="13">
        <f t="shared" si="18"/>
        <v>0</v>
      </c>
      <c r="G328" s="22">
        <f t="shared" si="19"/>
        <v>0</v>
      </c>
      <c r="H328" s="13"/>
      <c r="I328" s="22"/>
      <c r="J328" s="1"/>
      <c r="K328" s="13"/>
      <c r="N328" s="13"/>
      <c r="O328" s="59">
        <f t="shared" si="20"/>
        <v>0</v>
      </c>
      <c r="P328" s="59">
        <f t="shared" si="21"/>
        <v>0</v>
      </c>
    </row>
    <row r="329">
      <c r="A329" s="42"/>
      <c r="F329" s="13">
        <f t="shared" si="18"/>
        <v>0</v>
      </c>
      <c r="G329" s="22">
        <f t="shared" si="19"/>
        <v>0</v>
      </c>
      <c r="H329" s="13"/>
      <c r="I329" s="22"/>
      <c r="J329" s="1"/>
      <c r="K329" s="13"/>
      <c r="N329" s="13"/>
      <c r="O329" s="59">
        <f t="shared" si="20"/>
        <v>0</v>
      </c>
      <c r="P329" s="59">
        <f t="shared" si="21"/>
        <v>0</v>
      </c>
    </row>
    <row r="330">
      <c r="A330" s="42"/>
      <c r="F330" s="13">
        <f t="shared" si="18"/>
        <v>0</v>
      </c>
      <c r="G330" s="22">
        <f t="shared" si="19"/>
        <v>0</v>
      </c>
      <c r="H330" s="13"/>
      <c r="I330" s="22"/>
      <c r="J330" s="1"/>
      <c r="K330" s="13"/>
      <c r="N330" s="13"/>
      <c r="O330" s="59">
        <f t="shared" si="20"/>
        <v>0</v>
      </c>
      <c r="P330" s="59">
        <f t="shared" si="21"/>
        <v>0</v>
      </c>
    </row>
    <row r="331">
      <c r="A331" s="42"/>
      <c r="F331" s="13">
        <f t="shared" si="18"/>
        <v>0</v>
      </c>
      <c r="G331" s="22">
        <f t="shared" si="19"/>
        <v>0</v>
      </c>
      <c r="H331" s="13"/>
      <c r="I331" s="22"/>
      <c r="J331" s="1"/>
      <c r="K331" s="13"/>
      <c r="N331" s="13"/>
      <c r="O331" s="59">
        <f t="shared" si="20"/>
        <v>0</v>
      </c>
      <c r="P331" s="59">
        <f t="shared" si="21"/>
        <v>0</v>
      </c>
    </row>
    <row r="332">
      <c r="A332" s="42"/>
      <c r="F332" s="13">
        <f t="shared" si="18"/>
        <v>0</v>
      </c>
      <c r="G332" s="22">
        <f t="shared" si="19"/>
        <v>0</v>
      </c>
      <c r="H332" s="13"/>
      <c r="I332" s="22"/>
      <c r="J332" s="1"/>
      <c r="K332" s="13"/>
      <c r="N332" s="13"/>
      <c r="O332" s="59">
        <f t="shared" si="20"/>
        <v>0</v>
      </c>
      <c r="P332" s="59">
        <f t="shared" si="21"/>
        <v>0</v>
      </c>
    </row>
    <row r="333">
      <c r="A333" s="42"/>
      <c r="F333" s="13">
        <f t="shared" si="18"/>
        <v>0</v>
      </c>
      <c r="G333" s="22">
        <f t="shared" si="19"/>
        <v>0</v>
      </c>
      <c r="H333" s="13"/>
      <c r="I333" s="22"/>
      <c r="J333" s="1"/>
      <c r="K333" s="13"/>
      <c r="N333" s="13"/>
      <c r="O333" s="59">
        <f t="shared" si="20"/>
        <v>0</v>
      </c>
      <c r="P333" s="59">
        <f t="shared" si="21"/>
        <v>0</v>
      </c>
    </row>
    <row r="334">
      <c r="A334" s="42"/>
      <c r="F334" s="13">
        <f t="shared" si="18"/>
        <v>0</v>
      </c>
      <c r="G334" s="22">
        <f t="shared" si="19"/>
        <v>0</v>
      </c>
      <c r="H334" s="13"/>
      <c r="I334" s="22"/>
      <c r="J334" s="1"/>
      <c r="K334" s="13"/>
      <c r="N334" s="13"/>
      <c r="O334" s="59">
        <f t="shared" si="20"/>
        <v>0</v>
      </c>
      <c r="P334" s="59">
        <f t="shared" si="21"/>
        <v>0</v>
      </c>
    </row>
    <row r="335">
      <c r="A335" s="42"/>
      <c r="F335" s="13">
        <f t="shared" si="18"/>
        <v>0</v>
      </c>
      <c r="G335" s="22">
        <f t="shared" si="19"/>
        <v>0</v>
      </c>
      <c r="H335" s="13"/>
      <c r="I335" s="22"/>
      <c r="J335" s="1"/>
      <c r="K335" s="13"/>
      <c r="N335" s="13"/>
      <c r="O335" s="59">
        <f t="shared" si="20"/>
        <v>0</v>
      </c>
      <c r="P335" s="59">
        <f t="shared" si="21"/>
        <v>0</v>
      </c>
    </row>
    <row r="336">
      <c r="A336" s="42"/>
      <c r="F336" s="13">
        <f t="shared" si="18"/>
        <v>0</v>
      </c>
      <c r="G336" s="22">
        <f t="shared" si="19"/>
        <v>0</v>
      </c>
      <c r="H336" s="13"/>
      <c r="I336" s="22"/>
      <c r="J336" s="1"/>
      <c r="K336" s="13"/>
      <c r="N336" s="13"/>
      <c r="O336" s="59">
        <f t="shared" si="20"/>
        <v>0</v>
      </c>
      <c r="P336" s="59">
        <f t="shared" si="21"/>
        <v>0</v>
      </c>
    </row>
    <row r="337">
      <c r="A337" s="42"/>
      <c r="F337" s="13">
        <f t="shared" si="18"/>
        <v>0</v>
      </c>
      <c r="G337" s="22">
        <f t="shared" si="19"/>
        <v>0</v>
      </c>
      <c r="H337" s="13"/>
      <c r="I337" s="22"/>
      <c r="J337" s="1"/>
      <c r="K337" s="13"/>
      <c r="N337" s="13"/>
      <c r="O337" s="59">
        <f t="shared" si="20"/>
        <v>0</v>
      </c>
      <c r="P337" s="59">
        <f t="shared" si="21"/>
        <v>0</v>
      </c>
    </row>
    <row r="338">
      <c r="A338" s="42"/>
      <c r="F338" s="13">
        <f t="shared" si="18"/>
        <v>0</v>
      </c>
      <c r="G338" s="22">
        <f t="shared" si="19"/>
        <v>0</v>
      </c>
      <c r="H338" s="13"/>
      <c r="I338" s="22"/>
      <c r="J338" s="1"/>
      <c r="K338" s="13"/>
      <c r="N338" s="13"/>
      <c r="O338" s="59">
        <f t="shared" si="20"/>
        <v>0</v>
      </c>
      <c r="P338" s="59">
        <f t="shared" si="21"/>
        <v>0</v>
      </c>
    </row>
    <row r="339">
      <c r="A339" s="42"/>
      <c r="F339" s="13">
        <f t="shared" si="18"/>
        <v>0</v>
      </c>
      <c r="G339" s="22">
        <f t="shared" si="19"/>
        <v>0</v>
      </c>
      <c r="H339" s="13"/>
      <c r="I339" s="22"/>
      <c r="J339" s="1"/>
      <c r="K339" s="13"/>
      <c r="N339" s="13"/>
      <c r="O339" s="59">
        <f t="shared" si="20"/>
        <v>0</v>
      </c>
      <c r="P339" s="59">
        <f t="shared" si="21"/>
        <v>0</v>
      </c>
    </row>
    <row r="340">
      <c r="A340" s="42"/>
      <c r="F340" s="13">
        <f t="shared" si="18"/>
        <v>0</v>
      </c>
      <c r="G340" s="22">
        <f t="shared" si="19"/>
        <v>0</v>
      </c>
      <c r="H340" s="13"/>
      <c r="I340" s="22"/>
      <c r="J340" s="1"/>
      <c r="K340" s="13"/>
      <c r="N340" s="13"/>
      <c r="O340" s="59">
        <f t="shared" si="20"/>
        <v>0</v>
      </c>
      <c r="P340" s="59">
        <f t="shared" si="21"/>
        <v>0</v>
      </c>
    </row>
    <row r="341">
      <c r="A341" s="42"/>
      <c r="F341" s="13">
        <f t="shared" si="18"/>
        <v>0</v>
      </c>
      <c r="G341" s="22">
        <f t="shared" si="19"/>
        <v>0</v>
      </c>
      <c r="H341" s="13"/>
      <c r="I341" s="22"/>
      <c r="J341" s="1"/>
      <c r="K341" s="13"/>
      <c r="N341" s="13"/>
      <c r="O341" s="59">
        <f t="shared" si="20"/>
        <v>0</v>
      </c>
      <c r="P341" s="59">
        <f t="shared" si="21"/>
        <v>0</v>
      </c>
    </row>
    <row r="342">
      <c r="A342" s="42"/>
      <c r="F342" s="13">
        <f t="shared" si="18"/>
        <v>0</v>
      </c>
      <c r="G342" s="22">
        <f t="shared" si="19"/>
        <v>0</v>
      </c>
      <c r="H342" s="13"/>
      <c r="I342" s="22"/>
      <c r="J342" s="1"/>
      <c r="K342" s="13"/>
      <c r="N342" s="13"/>
      <c r="O342" s="59">
        <f t="shared" si="20"/>
        <v>0</v>
      </c>
      <c r="P342" s="59">
        <f t="shared" si="21"/>
        <v>0</v>
      </c>
    </row>
    <row r="343">
      <c r="A343" s="42"/>
      <c r="F343" s="13">
        <f t="shared" si="18"/>
        <v>0</v>
      </c>
      <c r="G343" s="22">
        <f t="shared" si="19"/>
        <v>0</v>
      </c>
      <c r="H343" s="13"/>
      <c r="I343" s="22"/>
      <c r="J343" s="1"/>
      <c r="K343" s="13"/>
      <c r="N343" s="13"/>
      <c r="O343" s="59">
        <f t="shared" si="20"/>
        <v>0</v>
      </c>
      <c r="P343" s="59">
        <f t="shared" si="21"/>
        <v>0</v>
      </c>
    </row>
    <row r="344">
      <c r="A344" s="42"/>
      <c r="F344" s="13">
        <f t="shared" si="18"/>
        <v>0</v>
      </c>
      <c r="G344" s="22">
        <f t="shared" si="19"/>
        <v>0</v>
      </c>
      <c r="H344" s="13"/>
      <c r="I344" s="22"/>
      <c r="J344" s="1"/>
      <c r="K344" s="13"/>
      <c r="N344" s="13"/>
      <c r="O344" s="59">
        <f t="shared" si="20"/>
        <v>0</v>
      </c>
      <c r="P344" s="59">
        <f t="shared" si="21"/>
        <v>0</v>
      </c>
    </row>
    <row r="345">
      <c r="A345" s="42"/>
      <c r="F345" s="13">
        <f t="shared" si="18"/>
        <v>0</v>
      </c>
      <c r="G345" s="22">
        <f t="shared" si="19"/>
        <v>0</v>
      </c>
      <c r="H345" s="13"/>
      <c r="I345" s="22"/>
      <c r="J345" s="1"/>
      <c r="K345" s="13"/>
      <c r="N345" s="13"/>
      <c r="O345" s="59">
        <f t="shared" si="20"/>
        <v>0</v>
      </c>
      <c r="P345" s="59">
        <f t="shared" si="21"/>
        <v>0</v>
      </c>
    </row>
    <row r="346">
      <c r="A346" s="42"/>
      <c r="F346" s="13">
        <f t="shared" si="18"/>
        <v>0</v>
      </c>
      <c r="G346" s="22">
        <f t="shared" si="19"/>
        <v>0</v>
      </c>
      <c r="H346" s="13"/>
      <c r="I346" s="22"/>
      <c r="J346" s="1"/>
      <c r="K346" s="13"/>
      <c r="N346" s="13"/>
      <c r="O346" s="59">
        <f t="shared" si="20"/>
        <v>0</v>
      </c>
      <c r="P346" s="59">
        <f t="shared" si="21"/>
        <v>0</v>
      </c>
    </row>
    <row r="347">
      <c r="A347" s="42"/>
      <c r="F347" s="13">
        <f t="shared" si="18"/>
        <v>0</v>
      </c>
      <c r="G347" s="22">
        <f t="shared" si="19"/>
        <v>0</v>
      </c>
      <c r="H347" s="13"/>
      <c r="I347" s="22"/>
      <c r="J347" s="1"/>
      <c r="K347" s="13"/>
      <c r="N347" s="13"/>
      <c r="O347" s="59">
        <f t="shared" si="20"/>
        <v>0</v>
      </c>
      <c r="P347" s="59">
        <f t="shared" si="21"/>
        <v>0</v>
      </c>
    </row>
    <row r="348">
      <c r="A348" s="42"/>
      <c r="F348" s="13">
        <f t="shared" si="18"/>
        <v>0</v>
      </c>
      <c r="G348" s="22">
        <f t="shared" si="19"/>
        <v>0</v>
      </c>
      <c r="H348" s="13"/>
      <c r="I348" s="22"/>
      <c r="J348" s="1"/>
      <c r="K348" s="13"/>
      <c r="N348" s="13"/>
      <c r="O348" s="59">
        <f t="shared" si="20"/>
        <v>0</v>
      </c>
      <c r="P348" s="59">
        <f t="shared" si="21"/>
        <v>0</v>
      </c>
    </row>
    <row r="349">
      <c r="A349" s="42"/>
      <c r="F349" s="13">
        <f t="shared" si="18"/>
        <v>0</v>
      </c>
      <c r="G349" s="22">
        <f t="shared" si="19"/>
        <v>0</v>
      </c>
      <c r="H349" s="13"/>
      <c r="I349" s="22"/>
      <c r="J349" s="1"/>
      <c r="K349" s="13"/>
      <c r="N349" s="13"/>
      <c r="O349" s="59">
        <f t="shared" si="20"/>
        <v>0</v>
      </c>
      <c r="P349" s="59">
        <f t="shared" si="21"/>
        <v>0</v>
      </c>
    </row>
    <row r="350">
      <c r="A350" s="42"/>
      <c r="F350" s="13">
        <f t="shared" si="18"/>
        <v>0</v>
      </c>
      <c r="G350" s="22">
        <f t="shared" si="19"/>
        <v>0</v>
      </c>
      <c r="H350" s="13"/>
      <c r="I350" s="22"/>
      <c r="J350" s="1"/>
      <c r="K350" s="13"/>
      <c r="N350" s="13"/>
      <c r="O350" s="59">
        <f t="shared" si="20"/>
        <v>0</v>
      </c>
      <c r="P350" s="59">
        <f t="shared" si="21"/>
        <v>0</v>
      </c>
    </row>
    <row r="351">
      <c r="A351" s="42"/>
      <c r="F351" s="13">
        <f t="shared" si="18"/>
        <v>0</v>
      </c>
      <c r="G351" s="22">
        <f t="shared" si="19"/>
        <v>0</v>
      </c>
      <c r="H351" s="13"/>
      <c r="I351" s="22"/>
      <c r="J351" s="1"/>
      <c r="K351" s="13"/>
      <c r="N351" s="13"/>
      <c r="O351" s="59">
        <f t="shared" si="20"/>
        <v>0</v>
      </c>
      <c r="P351" s="59">
        <f t="shared" si="21"/>
        <v>0</v>
      </c>
    </row>
    <row r="352">
      <c r="A352" s="42"/>
      <c r="F352" s="13">
        <f t="shared" si="18"/>
        <v>0</v>
      </c>
      <c r="G352" s="22">
        <f t="shared" si="19"/>
        <v>0</v>
      </c>
      <c r="H352" s="13"/>
      <c r="I352" s="22"/>
      <c r="J352" s="1"/>
      <c r="K352" s="13"/>
      <c r="N352" s="13"/>
      <c r="O352" s="59">
        <f t="shared" si="20"/>
        <v>0</v>
      </c>
      <c r="P352" s="59">
        <f t="shared" si="21"/>
        <v>0</v>
      </c>
    </row>
    <row r="353">
      <c r="A353" s="42"/>
      <c r="F353" s="13">
        <f t="shared" si="18"/>
        <v>0</v>
      </c>
      <c r="G353" s="22">
        <f t="shared" si="19"/>
        <v>0</v>
      </c>
      <c r="H353" s="13"/>
      <c r="I353" s="22"/>
      <c r="J353" s="1"/>
      <c r="K353" s="13"/>
      <c r="N353" s="13"/>
      <c r="O353" s="59">
        <f t="shared" si="20"/>
        <v>0</v>
      </c>
      <c r="P353" s="59">
        <f t="shared" si="21"/>
        <v>0</v>
      </c>
    </row>
    <row r="354">
      <c r="A354" s="42"/>
      <c r="F354" s="13">
        <f t="shared" si="18"/>
        <v>0</v>
      </c>
      <c r="G354" s="22">
        <f t="shared" si="19"/>
        <v>0</v>
      </c>
      <c r="H354" s="13"/>
      <c r="I354" s="22"/>
      <c r="J354" s="1"/>
      <c r="K354" s="13"/>
      <c r="N354" s="13"/>
      <c r="O354" s="59">
        <f t="shared" si="20"/>
        <v>0</v>
      </c>
      <c r="P354" s="59">
        <f t="shared" si="21"/>
        <v>0</v>
      </c>
    </row>
    <row r="355">
      <c r="A355" s="42"/>
      <c r="F355" s="13">
        <f t="shared" si="18"/>
        <v>0</v>
      </c>
      <c r="G355" s="22">
        <f t="shared" si="19"/>
        <v>0</v>
      </c>
      <c r="H355" s="13"/>
      <c r="I355" s="22"/>
      <c r="J355" s="1"/>
      <c r="K355" s="13"/>
      <c r="N355" s="13"/>
      <c r="O355" s="59">
        <f t="shared" si="20"/>
        <v>0</v>
      </c>
      <c r="P355" s="59">
        <f t="shared" si="21"/>
        <v>0</v>
      </c>
    </row>
    <row r="356">
      <c r="A356" s="42"/>
      <c r="F356" s="13">
        <f t="shared" si="18"/>
        <v>0</v>
      </c>
      <c r="G356" s="22">
        <f t="shared" si="19"/>
        <v>0</v>
      </c>
      <c r="H356" s="13"/>
      <c r="I356" s="22"/>
      <c r="J356" s="1"/>
      <c r="K356" s="13"/>
      <c r="N356" s="13"/>
      <c r="O356" s="59">
        <f t="shared" si="20"/>
        <v>0</v>
      </c>
      <c r="P356" s="59">
        <f t="shared" si="21"/>
        <v>0</v>
      </c>
    </row>
    <row r="357">
      <c r="A357" s="42"/>
      <c r="F357" s="13">
        <f t="shared" si="18"/>
        <v>0</v>
      </c>
      <c r="G357" s="22">
        <f t="shared" si="19"/>
        <v>0</v>
      </c>
      <c r="H357" s="13"/>
      <c r="I357" s="22"/>
      <c r="J357" s="1"/>
      <c r="K357" s="13"/>
      <c r="N357" s="13"/>
      <c r="O357" s="59">
        <f t="shared" si="20"/>
        <v>0</v>
      </c>
      <c r="P357" s="59">
        <f t="shared" si="21"/>
        <v>0</v>
      </c>
    </row>
    <row r="358">
      <c r="A358" s="42"/>
      <c r="F358" s="13">
        <f t="shared" si="18"/>
        <v>0</v>
      </c>
      <c r="G358" s="22">
        <f t="shared" si="19"/>
        <v>0</v>
      </c>
      <c r="H358" s="13"/>
      <c r="I358" s="22"/>
      <c r="J358" s="1"/>
      <c r="K358" s="13"/>
      <c r="N358" s="13"/>
      <c r="O358" s="59">
        <f t="shared" si="20"/>
        <v>0</v>
      </c>
      <c r="P358" s="59">
        <f t="shared" si="21"/>
        <v>0</v>
      </c>
    </row>
    <row r="359">
      <c r="A359" s="42"/>
      <c r="F359" s="13">
        <f t="shared" si="18"/>
        <v>0</v>
      </c>
      <c r="G359" s="22">
        <f t="shared" si="19"/>
        <v>0</v>
      </c>
      <c r="H359" s="13"/>
      <c r="I359" s="22"/>
      <c r="J359" s="1"/>
      <c r="K359" s="13"/>
      <c r="N359" s="13"/>
      <c r="O359" s="59">
        <f t="shared" si="20"/>
        <v>0</v>
      </c>
      <c r="P359" s="59">
        <f t="shared" si="21"/>
        <v>0</v>
      </c>
    </row>
    <row r="360">
      <c r="A360" s="42"/>
      <c r="F360" s="13">
        <f t="shared" si="18"/>
        <v>0</v>
      </c>
      <c r="G360" s="22">
        <f t="shared" si="19"/>
        <v>0</v>
      </c>
      <c r="H360" s="13"/>
      <c r="I360" s="22"/>
      <c r="J360" s="1"/>
      <c r="K360" s="13"/>
      <c r="N360" s="13"/>
      <c r="O360" s="59">
        <f t="shared" si="20"/>
        <v>0</v>
      </c>
      <c r="P360" s="59">
        <f t="shared" si="21"/>
        <v>0</v>
      </c>
    </row>
    <row r="361">
      <c r="A361" s="42"/>
      <c r="F361" s="13">
        <f t="shared" si="18"/>
        <v>0</v>
      </c>
      <c r="G361" s="22">
        <f t="shared" si="19"/>
        <v>0</v>
      </c>
      <c r="H361" s="13"/>
      <c r="I361" s="22"/>
      <c r="J361" s="1"/>
      <c r="K361" s="13"/>
      <c r="N361" s="13"/>
      <c r="O361" s="59">
        <f t="shared" si="20"/>
        <v>0</v>
      </c>
      <c r="P361" s="59">
        <f t="shared" si="21"/>
        <v>0</v>
      </c>
    </row>
    <row r="362">
      <c r="A362" s="42"/>
      <c r="F362" s="13">
        <f t="shared" si="18"/>
        <v>0</v>
      </c>
      <c r="G362" s="22">
        <f t="shared" si="19"/>
        <v>0</v>
      </c>
      <c r="H362" s="13"/>
      <c r="I362" s="22"/>
      <c r="J362" s="1"/>
      <c r="K362" s="13"/>
      <c r="N362" s="13"/>
      <c r="O362" s="59">
        <f t="shared" si="20"/>
        <v>0</v>
      </c>
      <c r="P362" s="59">
        <f t="shared" si="21"/>
        <v>0</v>
      </c>
    </row>
    <row r="363">
      <c r="A363" s="42"/>
      <c r="F363" s="13">
        <f t="shared" si="18"/>
        <v>0</v>
      </c>
      <c r="G363" s="22">
        <f t="shared" si="19"/>
        <v>0</v>
      </c>
      <c r="H363" s="13"/>
      <c r="I363" s="22"/>
      <c r="J363" s="1"/>
      <c r="K363" s="13"/>
      <c r="N363" s="13"/>
      <c r="O363" s="59">
        <f t="shared" si="20"/>
        <v>0</v>
      </c>
      <c r="P363" s="59">
        <f t="shared" si="21"/>
        <v>0</v>
      </c>
    </row>
    <row r="364">
      <c r="A364" s="42"/>
      <c r="F364" s="13">
        <f t="shared" si="18"/>
        <v>0</v>
      </c>
      <c r="G364" s="22">
        <f t="shared" si="19"/>
        <v>0</v>
      </c>
      <c r="H364" s="13"/>
      <c r="I364" s="22"/>
      <c r="J364" s="1"/>
      <c r="K364" s="13"/>
      <c r="N364" s="13"/>
      <c r="O364" s="59">
        <f t="shared" si="20"/>
        <v>0</v>
      </c>
      <c r="P364" s="59">
        <f t="shared" si="21"/>
        <v>0</v>
      </c>
    </row>
    <row r="365">
      <c r="A365" s="42"/>
      <c r="F365" s="13">
        <f t="shared" si="18"/>
        <v>0</v>
      </c>
      <c r="G365" s="22">
        <f t="shared" si="19"/>
        <v>0</v>
      </c>
      <c r="H365" s="13"/>
      <c r="I365" s="22"/>
      <c r="J365" s="1"/>
      <c r="K365" s="13"/>
      <c r="N365" s="13"/>
      <c r="O365" s="59">
        <f t="shared" si="20"/>
        <v>0</v>
      </c>
      <c r="P365" s="59">
        <f t="shared" si="21"/>
        <v>0</v>
      </c>
    </row>
    <row r="366">
      <c r="A366" s="42"/>
      <c r="F366" s="13">
        <f t="shared" si="18"/>
        <v>0</v>
      </c>
      <c r="G366" s="22">
        <f t="shared" si="19"/>
        <v>0</v>
      </c>
      <c r="H366" s="13"/>
      <c r="I366" s="22"/>
      <c r="J366" s="1"/>
      <c r="K366" s="13"/>
      <c r="N366" s="13"/>
      <c r="O366" s="59">
        <f t="shared" si="20"/>
        <v>0</v>
      </c>
      <c r="P366" s="59">
        <f t="shared" si="21"/>
        <v>0</v>
      </c>
    </row>
    <row r="367">
      <c r="A367" s="42"/>
      <c r="F367" s="13">
        <f t="shared" si="18"/>
        <v>0</v>
      </c>
      <c r="G367" s="22">
        <f t="shared" si="19"/>
        <v>0</v>
      </c>
      <c r="H367" s="13"/>
      <c r="I367" s="22"/>
      <c r="J367" s="1"/>
      <c r="K367" s="13"/>
      <c r="N367" s="13"/>
      <c r="O367" s="59">
        <f t="shared" si="20"/>
        <v>0</v>
      </c>
      <c r="P367" s="59">
        <f t="shared" si="21"/>
        <v>0</v>
      </c>
    </row>
    <row r="368">
      <c r="A368" s="42"/>
      <c r="F368" s="13">
        <f t="shared" si="18"/>
        <v>0</v>
      </c>
      <c r="G368" s="22">
        <f t="shared" si="19"/>
        <v>0</v>
      </c>
      <c r="H368" s="13"/>
      <c r="I368" s="22"/>
      <c r="J368" s="1"/>
      <c r="K368" s="13"/>
      <c r="N368" s="13"/>
      <c r="O368" s="59">
        <f t="shared" si="20"/>
        <v>0</v>
      </c>
      <c r="P368" s="59">
        <f t="shared" si="21"/>
        <v>0</v>
      </c>
    </row>
    <row r="369">
      <c r="A369" s="42"/>
      <c r="F369" s="13">
        <f t="shared" si="18"/>
        <v>0</v>
      </c>
      <c r="G369" s="22">
        <f t="shared" si="19"/>
        <v>0</v>
      </c>
      <c r="H369" s="13"/>
      <c r="I369" s="22"/>
      <c r="J369" s="1"/>
      <c r="K369" s="13"/>
      <c r="N369" s="13"/>
      <c r="O369" s="59">
        <f t="shared" si="20"/>
        <v>0</v>
      </c>
      <c r="P369" s="59">
        <f t="shared" si="21"/>
        <v>0</v>
      </c>
    </row>
    <row r="370">
      <c r="A370" s="42"/>
      <c r="F370" s="13">
        <f t="shared" si="18"/>
        <v>0</v>
      </c>
      <c r="G370" s="22">
        <f t="shared" si="19"/>
        <v>0</v>
      </c>
      <c r="H370" s="13"/>
      <c r="I370" s="22"/>
      <c r="J370" s="1"/>
      <c r="K370" s="13"/>
      <c r="N370" s="13"/>
      <c r="O370" s="59">
        <f t="shared" si="20"/>
        <v>0</v>
      </c>
      <c r="P370" s="59">
        <f t="shared" si="21"/>
        <v>0</v>
      </c>
    </row>
    <row r="371">
      <c r="A371" s="42"/>
      <c r="F371" s="13">
        <f t="shared" si="18"/>
        <v>0</v>
      </c>
      <c r="G371" s="22">
        <f t="shared" si="19"/>
        <v>0</v>
      </c>
      <c r="H371" s="13"/>
      <c r="I371" s="22"/>
      <c r="J371" s="1"/>
      <c r="K371" s="13"/>
      <c r="N371" s="13"/>
      <c r="O371" s="59">
        <f t="shared" si="20"/>
        <v>0</v>
      </c>
      <c r="P371" s="59">
        <f t="shared" si="21"/>
        <v>0</v>
      </c>
    </row>
    <row r="372">
      <c r="A372" s="42"/>
      <c r="F372" s="13">
        <f t="shared" si="18"/>
        <v>0</v>
      </c>
      <c r="G372" s="22">
        <f t="shared" si="19"/>
        <v>0</v>
      </c>
      <c r="H372" s="13"/>
      <c r="I372" s="22"/>
      <c r="J372" s="1"/>
      <c r="K372" s="13"/>
      <c r="N372" s="13"/>
      <c r="O372" s="59">
        <f t="shared" si="20"/>
        <v>0</v>
      </c>
      <c r="P372" s="59">
        <f t="shared" si="21"/>
        <v>0</v>
      </c>
    </row>
    <row r="373">
      <c r="A373" s="42"/>
      <c r="F373" s="13">
        <f t="shared" si="18"/>
        <v>0</v>
      </c>
      <c r="G373" s="22">
        <f t="shared" si="19"/>
        <v>0</v>
      </c>
      <c r="H373" s="13"/>
      <c r="I373" s="22"/>
      <c r="J373" s="1"/>
      <c r="K373" s="13"/>
      <c r="N373" s="13"/>
      <c r="O373" s="59">
        <f t="shared" si="20"/>
        <v>0</v>
      </c>
      <c r="P373" s="59">
        <f t="shared" si="21"/>
        <v>0</v>
      </c>
    </row>
    <row r="374">
      <c r="A374" s="42"/>
      <c r="F374" s="13">
        <f t="shared" si="18"/>
        <v>0</v>
      </c>
      <c r="G374" s="22">
        <f t="shared" si="19"/>
        <v>0</v>
      </c>
      <c r="H374" s="13"/>
      <c r="I374" s="22"/>
      <c r="J374" s="1"/>
      <c r="K374" s="13"/>
      <c r="N374" s="13"/>
      <c r="O374" s="59">
        <f t="shared" si="20"/>
        <v>0</v>
      </c>
      <c r="P374" s="59">
        <f t="shared" si="21"/>
        <v>0</v>
      </c>
    </row>
    <row r="375">
      <c r="A375" s="42"/>
      <c r="F375" s="13">
        <f t="shared" si="18"/>
        <v>0</v>
      </c>
      <c r="G375" s="22">
        <f t="shared" si="19"/>
        <v>0</v>
      </c>
      <c r="H375" s="13"/>
      <c r="I375" s="22"/>
      <c r="J375" s="1"/>
      <c r="K375" s="13"/>
      <c r="N375" s="13"/>
      <c r="O375" s="59">
        <f t="shared" si="20"/>
        <v>0</v>
      </c>
      <c r="P375" s="59">
        <f t="shared" si="21"/>
        <v>0</v>
      </c>
    </row>
    <row r="376">
      <c r="A376" s="42"/>
      <c r="F376" s="13">
        <f t="shared" si="18"/>
        <v>0</v>
      </c>
      <c r="G376" s="22">
        <f t="shared" si="19"/>
        <v>0</v>
      </c>
      <c r="H376" s="13"/>
      <c r="I376" s="22"/>
      <c r="J376" s="1"/>
      <c r="K376" s="13"/>
      <c r="N376" s="13"/>
      <c r="O376" s="59">
        <f t="shared" si="20"/>
        <v>0</v>
      </c>
      <c r="P376" s="59">
        <f t="shared" si="21"/>
        <v>0</v>
      </c>
    </row>
    <row r="377">
      <c r="A377" s="42"/>
      <c r="F377" s="13">
        <f t="shared" si="18"/>
        <v>0</v>
      </c>
      <c r="G377" s="22">
        <f t="shared" si="19"/>
        <v>0</v>
      </c>
      <c r="H377" s="13"/>
      <c r="I377" s="22"/>
      <c r="J377" s="1"/>
      <c r="K377" s="13"/>
      <c r="N377" s="13"/>
      <c r="O377" s="59">
        <f t="shared" si="20"/>
        <v>0</v>
      </c>
      <c r="P377" s="59">
        <f t="shared" si="21"/>
        <v>0</v>
      </c>
    </row>
    <row r="378">
      <c r="A378" s="42"/>
      <c r="F378" s="13">
        <f t="shared" si="18"/>
        <v>0</v>
      </c>
      <c r="G378" s="22">
        <f t="shared" si="19"/>
        <v>0</v>
      </c>
      <c r="H378" s="13"/>
      <c r="I378" s="22"/>
      <c r="J378" s="1"/>
      <c r="K378" s="13"/>
      <c r="N378" s="13"/>
      <c r="O378" s="59">
        <f t="shared" si="20"/>
        <v>0</v>
      </c>
      <c r="P378" s="59">
        <f t="shared" si="21"/>
        <v>0</v>
      </c>
    </row>
    <row r="379">
      <c r="A379" s="42"/>
      <c r="F379" s="13">
        <f t="shared" si="18"/>
        <v>0</v>
      </c>
      <c r="G379" s="22">
        <f t="shared" si="19"/>
        <v>0</v>
      </c>
      <c r="H379" s="13"/>
      <c r="I379" s="22"/>
      <c r="J379" s="1"/>
      <c r="K379" s="13"/>
      <c r="N379" s="13"/>
      <c r="O379" s="59">
        <f t="shared" si="20"/>
        <v>0</v>
      </c>
      <c r="P379" s="59">
        <f t="shared" si="21"/>
        <v>0</v>
      </c>
    </row>
    <row r="380">
      <c r="A380" s="42"/>
      <c r="F380" s="13">
        <f t="shared" si="18"/>
        <v>0</v>
      </c>
      <c r="G380" s="22">
        <f t="shared" si="19"/>
        <v>0</v>
      </c>
      <c r="H380" s="13"/>
      <c r="I380" s="22"/>
      <c r="J380" s="1"/>
      <c r="K380" s="13"/>
      <c r="N380" s="13"/>
      <c r="O380" s="59">
        <f t="shared" si="20"/>
        <v>0</v>
      </c>
      <c r="P380" s="59">
        <f t="shared" si="21"/>
        <v>0</v>
      </c>
    </row>
    <row r="381">
      <c r="A381" s="42"/>
      <c r="F381" s="13">
        <f t="shared" si="18"/>
        <v>0</v>
      </c>
      <c r="G381" s="22">
        <f t="shared" si="19"/>
        <v>0</v>
      </c>
      <c r="H381" s="13"/>
      <c r="I381" s="22"/>
      <c r="J381" s="1"/>
      <c r="K381" s="13"/>
      <c r="N381" s="13"/>
      <c r="O381" s="59">
        <f t="shared" si="20"/>
        <v>0</v>
      </c>
      <c r="P381" s="59">
        <f t="shared" si="21"/>
        <v>0</v>
      </c>
    </row>
    <row r="382">
      <c r="A382" s="42"/>
      <c r="F382" s="13">
        <f t="shared" si="18"/>
        <v>0</v>
      </c>
      <c r="G382" s="22">
        <f t="shared" si="19"/>
        <v>0</v>
      </c>
      <c r="H382" s="13"/>
      <c r="I382" s="22"/>
      <c r="J382" s="1"/>
      <c r="K382" s="13"/>
      <c r="N382" s="13"/>
      <c r="O382" s="59">
        <f t="shared" si="20"/>
        <v>0</v>
      </c>
      <c r="P382" s="59">
        <f t="shared" si="21"/>
        <v>0</v>
      </c>
    </row>
    <row r="383">
      <c r="A383" s="42"/>
      <c r="F383" s="13">
        <f t="shared" si="18"/>
        <v>0</v>
      </c>
      <c r="G383" s="22">
        <f t="shared" si="19"/>
        <v>0</v>
      </c>
      <c r="H383" s="13"/>
      <c r="I383" s="22"/>
      <c r="J383" s="1"/>
      <c r="K383" s="13"/>
      <c r="N383" s="13"/>
      <c r="O383" s="59">
        <f t="shared" si="20"/>
        <v>0</v>
      </c>
      <c r="P383" s="59">
        <f t="shared" si="21"/>
        <v>0</v>
      </c>
    </row>
    <row r="384">
      <c r="A384" s="42"/>
      <c r="F384" s="13">
        <f t="shared" si="18"/>
        <v>0</v>
      </c>
      <c r="G384" s="22">
        <f t="shared" si="19"/>
        <v>0</v>
      </c>
      <c r="H384" s="13"/>
      <c r="I384" s="22"/>
      <c r="J384" s="1"/>
      <c r="K384" s="13"/>
      <c r="N384" s="13"/>
      <c r="O384" s="59">
        <f t="shared" si="20"/>
        <v>0</v>
      </c>
      <c r="P384" s="59">
        <f t="shared" si="21"/>
        <v>0</v>
      </c>
    </row>
    <row r="385">
      <c r="A385" s="42"/>
      <c r="F385" s="13">
        <f t="shared" si="18"/>
        <v>0</v>
      </c>
      <c r="G385" s="22">
        <f t="shared" si="19"/>
        <v>0</v>
      </c>
      <c r="H385" s="13"/>
      <c r="I385" s="22"/>
      <c r="J385" s="1"/>
      <c r="K385" s="13"/>
      <c r="N385" s="13"/>
      <c r="O385" s="59">
        <f t="shared" si="20"/>
        <v>0</v>
      </c>
      <c r="P385" s="59">
        <f t="shared" si="21"/>
        <v>0</v>
      </c>
    </row>
    <row r="386">
      <c r="A386" s="42"/>
      <c r="F386" s="13">
        <f t="shared" si="18"/>
        <v>0</v>
      </c>
      <c r="G386" s="22">
        <f t="shared" si="19"/>
        <v>0</v>
      </c>
      <c r="H386" s="13"/>
      <c r="I386" s="22"/>
      <c r="J386" s="1"/>
      <c r="K386" s="13"/>
      <c r="N386" s="13"/>
      <c r="O386" s="59">
        <f t="shared" si="20"/>
        <v>0</v>
      </c>
      <c r="P386" s="59">
        <f t="shared" si="21"/>
        <v>0</v>
      </c>
    </row>
    <row r="387">
      <c r="A387" s="42"/>
      <c r="F387" s="13">
        <f t="shared" si="18"/>
        <v>0</v>
      </c>
      <c r="G387" s="22">
        <f t="shared" si="19"/>
        <v>0</v>
      </c>
      <c r="H387" s="13"/>
      <c r="I387" s="22"/>
      <c r="J387" s="1"/>
      <c r="K387" s="13"/>
      <c r="N387" s="13"/>
      <c r="O387" s="59">
        <f t="shared" si="20"/>
        <v>0</v>
      </c>
      <c r="P387" s="59">
        <f t="shared" si="21"/>
        <v>0</v>
      </c>
    </row>
    <row r="388">
      <c r="A388" s="42"/>
      <c r="F388" s="13">
        <f t="shared" si="18"/>
        <v>0</v>
      </c>
      <c r="G388" s="22">
        <f t="shared" si="19"/>
        <v>0</v>
      </c>
      <c r="H388" s="13"/>
      <c r="I388" s="22"/>
      <c r="J388" s="1"/>
      <c r="K388" s="13"/>
      <c r="N388" s="13"/>
      <c r="O388" s="59">
        <f t="shared" si="20"/>
        <v>0</v>
      </c>
      <c r="P388" s="59">
        <f t="shared" si="21"/>
        <v>0</v>
      </c>
    </row>
    <row r="389">
      <c r="A389" s="42"/>
      <c r="F389" s="13">
        <f t="shared" si="18"/>
        <v>0</v>
      </c>
      <c r="G389" s="22">
        <f t="shared" si="19"/>
        <v>0</v>
      </c>
      <c r="H389" s="13"/>
      <c r="I389" s="22"/>
      <c r="J389" s="1"/>
      <c r="K389" s="13"/>
      <c r="N389" s="13"/>
      <c r="O389" s="59">
        <f t="shared" si="20"/>
        <v>0</v>
      </c>
      <c r="P389" s="59">
        <f t="shared" si="21"/>
        <v>0</v>
      </c>
    </row>
    <row r="390">
      <c r="A390" s="42"/>
      <c r="F390" s="13">
        <f t="shared" si="18"/>
        <v>0</v>
      </c>
      <c r="G390" s="22">
        <f t="shared" si="19"/>
        <v>0</v>
      </c>
      <c r="H390" s="13"/>
      <c r="I390" s="22"/>
      <c r="J390" s="1"/>
      <c r="K390" s="13"/>
      <c r="N390" s="13"/>
      <c r="O390" s="59">
        <f t="shared" si="20"/>
        <v>0</v>
      </c>
      <c r="P390" s="59">
        <f t="shared" si="21"/>
        <v>0</v>
      </c>
    </row>
    <row r="391">
      <c r="A391" s="42"/>
      <c r="F391" s="13">
        <f t="shared" si="18"/>
        <v>0</v>
      </c>
      <c r="G391" s="22">
        <f t="shared" si="19"/>
        <v>0</v>
      </c>
      <c r="H391" s="13"/>
      <c r="I391" s="22"/>
      <c r="J391" s="1"/>
      <c r="K391" s="13"/>
      <c r="N391" s="13"/>
      <c r="O391" s="59">
        <f t="shared" si="20"/>
        <v>0</v>
      </c>
      <c r="P391" s="59">
        <f t="shared" si="21"/>
        <v>0</v>
      </c>
    </row>
    <row r="392">
      <c r="A392" s="42"/>
      <c r="F392" s="13">
        <f t="shared" si="18"/>
        <v>0</v>
      </c>
      <c r="G392" s="22">
        <f t="shared" si="19"/>
        <v>0</v>
      </c>
      <c r="H392" s="13"/>
      <c r="I392" s="22"/>
      <c r="J392" s="1"/>
      <c r="K392" s="13"/>
      <c r="N392" s="13"/>
      <c r="O392" s="59">
        <f t="shared" si="20"/>
        <v>0</v>
      </c>
      <c r="P392" s="59">
        <f t="shared" si="21"/>
        <v>0</v>
      </c>
    </row>
    <row r="393">
      <c r="A393" s="42"/>
      <c r="F393" s="13">
        <f t="shared" si="18"/>
        <v>0</v>
      </c>
      <c r="G393" s="22">
        <f t="shared" si="19"/>
        <v>0</v>
      </c>
      <c r="H393" s="13"/>
      <c r="I393" s="22"/>
      <c r="J393" s="1"/>
      <c r="K393" s="13"/>
      <c r="N393" s="13"/>
      <c r="O393" s="59">
        <f t="shared" si="20"/>
        <v>0</v>
      </c>
      <c r="P393" s="59">
        <f t="shared" si="21"/>
        <v>0</v>
      </c>
    </row>
    <row r="394">
      <c r="A394" s="42"/>
      <c r="F394" s="13">
        <f t="shared" si="18"/>
        <v>0</v>
      </c>
      <c r="G394" s="22">
        <f t="shared" si="19"/>
        <v>0</v>
      </c>
      <c r="H394" s="13"/>
      <c r="I394" s="22"/>
      <c r="J394" s="1"/>
      <c r="K394" s="13"/>
      <c r="N394" s="13"/>
      <c r="O394" s="59">
        <f t="shared" si="20"/>
        <v>0</v>
      </c>
      <c r="P394" s="59">
        <f t="shared" si="21"/>
        <v>0</v>
      </c>
    </row>
    <row r="395">
      <c r="A395" s="42"/>
      <c r="F395" s="13">
        <f t="shared" si="18"/>
        <v>0</v>
      </c>
      <c r="G395" s="22">
        <f t="shared" si="19"/>
        <v>0</v>
      </c>
      <c r="H395" s="13"/>
      <c r="I395" s="22"/>
      <c r="J395" s="1"/>
      <c r="K395" s="13"/>
      <c r="N395" s="13"/>
      <c r="O395" s="59">
        <f t="shared" si="20"/>
        <v>0</v>
      </c>
      <c r="P395" s="59">
        <f t="shared" si="21"/>
        <v>0</v>
      </c>
    </row>
    <row r="396">
      <c r="A396" s="42"/>
      <c r="F396" s="13">
        <f t="shared" si="18"/>
        <v>0</v>
      </c>
      <c r="G396" s="22">
        <f t="shared" si="19"/>
        <v>0</v>
      </c>
      <c r="H396" s="13"/>
      <c r="I396" s="22"/>
      <c r="J396" s="1"/>
      <c r="K396" s="13"/>
      <c r="N396" s="13"/>
      <c r="O396" s="59">
        <f t="shared" si="20"/>
        <v>0</v>
      </c>
      <c r="P396" s="59">
        <f t="shared" si="21"/>
        <v>0</v>
      </c>
    </row>
    <row r="397">
      <c r="A397" s="42"/>
      <c r="F397" s="13">
        <f t="shared" si="18"/>
        <v>0</v>
      </c>
      <c r="G397" s="22">
        <f t="shared" si="19"/>
        <v>0</v>
      </c>
      <c r="H397" s="13"/>
      <c r="I397" s="22"/>
      <c r="J397" s="1"/>
      <c r="K397" s="13"/>
      <c r="N397" s="13"/>
      <c r="O397" s="59">
        <f t="shared" si="20"/>
        <v>0</v>
      </c>
      <c r="P397" s="59">
        <f t="shared" si="21"/>
        <v>0</v>
      </c>
    </row>
    <row r="398">
      <c r="A398" s="42"/>
      <c r="F398" s="13">
        <f t="shared" si="18"/>
        <v>0</v>
      </c>
      <c r="G398" s="22">
        <f t="shared" si="19"/>
        <v>0</v>
      </c>
      <c r="H398" s="13"/>
      <c r="I398" s="22"/>
      <c r="J398" s="1"/>
      <c r="K398" s="13"/>
      <c r="N398" s="13"/>
      <c r="O398" s="59">
        <f t="shared" si="20"/>
        <v>0</v>
      </c>
      <c r="P398" s="59">
        <f t="shared" si="21"/>
        <v>0</v>
      </c>
    </row>
    <row r="399">
      <c r="A399" s="42"/>
      <c r="F399" s="13">
        <f t="shared" si="18"/>
        <v>0</v>
      </c>
      <c r="G399" s="22">
        <f t="shared" si="19"/>
        <v>0</v>
      </c>
      <c r="H399" s="13"/>
      <c r="I399" s="22"/>
      <c r="J399" s="1"/>
      <c r="K399" s="13"/>
      <c r="N399" s="13"/>
      <c r="O399" s="59">
        <f t="shared" si="20"/>
        <v>0</v>
      </c>
      <c r="P399" s="59">
        <f t="shared" si="21"/>
        <v>0</v>
      </c>
    </row>
    <row r="400">
      <c r="A400" s="42"/>
      <c r="F400" s="13">
        <f t="shared" si="18"/>
        <v>0</v>
      </c>
      <c r="G400" s="22">
        <f t="shared" si="19"/>
        <v>0</v>
      </c>
      <c r="H400" s="13"/>
      <c r="I400" s="22"/>
      <c r="J400" s="1"/>
      <c r="K400" s="13"/>
      <c r="N400" s="13"/>
      <c r="O400" s="59">
        <f t="shared" si="20"/>
        <v>0</v>
      </c>
      <c r="P400" s="59">
        <f t="shared" si="21"/>
        <v>0</v>
      </c>
    </row>
    <row r="401">
      <c r="A401" s="42"/>
      <c r="F401" s="13">
        <f t="shared" si="18"/>
        <v>0</v>
      </c>
      <c r="G401" s="22">
        <f t="shared" si="19"/>
        <v>0</v>
      </c>
      <c r="H401" s="13"/>
      <c r="I401" s="22"/>
      <c r="J401" s="1"/>
      <c r="K401" s="13"/>
      <c r="N401" s="13"/>
      <c r="O401" s="59">
        <f t="shared" si="20"/>
        <v>0</v>
      </c>
      <c r="P401" s="59">
        <f t="shared" si="21"/>
        <v>0</v>
      </c>
    </row>
    <row r="402">
      <c r="A402" s="42"/>
      <c r="F402" s="13">
        <f t="shared" si="18"/>
        <v>0</v>
      </c>
      <c r="G402" s="22">
        <f t="shared" si="19"/>
        <v>0</v>
      </c>
      <c r="H402" s="13"/>
      <c r="I402" s="22"/>
      <c r="J402" s="1"/>
      <c r="K402" s="13"/>
      <c r="N402" s="13"/>
      <c r="O402" s="59">
        <f t="shared" si="20"/>
        <v>0</v>
      </c>
      <c r="P402" s="59">
        <f t="shared" si="21"/>
        <v>0</v>
      </c>
    </row>
    <row r="403">
      <c r="A403" s="42"/>
      <c r="F403" s="13">
        <f t="shared" si="18"/>
        <v>0</v>
      </c>
      <c r="G403" s="22">
        <f t="shared" si="19"/>
        <v>0</v>
      </c>
      <c r="H403" s="13"/>
      <c r="I403" s="22"/>
      <c r="J403" s="1"/>
      <c r="K403" s="13"/>
      <c r="N403" s="13"/>
      <c r="O403" s="59">
        <f t="shared" si="20"/>
        <v>0</v>
      </c>
      <c r="P403" s="59">
        <f t="shared" si="21"/>
        <v>0</v>
      </c>
    </row>
    <row r="404">
      <c r="A404" s="42"/>
      <c r="F404" s="13">
        <f t="shared" si="18"/>
        <v>0</v>
      </c>
      <c r="G404" s="22">
        <f t="shared" si="19"/>
        <v>0</v>
      </c>
      <c r="H404" s="13"/>
      <c r="I404" s="22"/>
      <c r="J404" s="1"/>
      <c r="K404" s="13"/>
      <c r="N404" s="13"/>
      <c r="O404" s="59">
        <f t="shared" si="20"/>
        <v>0</v>
      </c>
      <c r="P404" s="59">
        <f t="shared" si="21"/>
        <v>0</v>
      </c>
    </row>
    <row r="405">
      <c r="A405" s="42"/>
      <c r="F405" s="13">
        <f t="shared" si="18"/>
        <v>0</v>
      </c>
      <c r="G405" s="22">
        <f t="shared" si="19"/>
        <v>0</v>
      </c>
      <c r="H405" s="13"/>
      <c r="I405" s="22"/>
      <c r="J405" s="1"/>
      <c r="K405" s="13"/>
      <c r="N405" s="13"/>
      <c r="O405" s="59">
        <f t="shared" si="20"/>
        <v>0</v>
      </c>
      <c r="P405" s="59">
        <f t="shared" si="21"/>
        <v>0</v>
      </c>
    </row>
    <row r="406">
      <c r="A406" s="42"/>
      <c r="F406" s="13">
        <f t="shared" si="18"/>
        <v>0</v>
      </c>
      <c r="G406" s="22">
        <f t="shared" si="19"/>
        <v>0</v>
      </c>
      <c r="H406" s="13"/>
      <c r="I406" s="22"/>
      <c r="J406" s="1"/>
      <c r="K406" s="13"/>
      <c r="N406" s="13"/>
      <c r="O406" s="59">
        <f t="shared" si="20"/>
        <v>0</v>
      </c>
      <c r="P406" s="59">
        <f t="shared" si="21"/>
        <v>0</v>
      </c>
    </row>
    <row r="407">
      <c r="A407" s="42"/>
      <c r="F407" s="13">
        <f t="shared" si="18"/>
        <v>0</v>
      </c>
      <c r="G407" s="22">
        <f t="shared" si="19"/>
        <v>0</v>
      </c>
      <c r="H407" s="13"/>
      <c r="I407" s="22"/>
      <c r="J407" s="1"/>
      <c r="K407" s="13"/>
      <c r="N407" s="13"/>
      <c r="O407" s="59">
        <f t="shared" si="20"/>
        <v>0</v>
      </c>
      <c r="P407" s="59">
        <f t="shared" si="21"/>
        <v>0</v>
      </c>
    </row>
    <row r="408">
      <c r="A408" s="42"/>
      <c r="F408" s="13">
        <f t="shared" si="18"/>
        <v>0</v>
      </c>
      <c r="G408" s="22">
        <f t="shared" si="19"/>
        <v>0</v>
      </c>
      <c r="H408" s="13"/>
      <c r="I408" s="22"/>
      <c r="J408" s="1"/>
      <c r="K408" s="13"/>
      <c r="N408" s="13"/>
      <c r="O408" s="59">
        <f t="shared" si="20"/>
        <v>0</v>
      </c>
      <c r="P408" s="59">
        <f t="shared" si="21"/>
        <v>0</v>
      </c>
    </row>
    <row r="409">
      <c r="A409" s="42"/>
      <c r="F409" s="13">
        <f t="shared" si="18"/>
        <v>0</v>
      </c>
      <c r="G409" s="22">
        <f t="shared" si="19"/>
        <v>0</v>
      </c>
      <c r="H409" s="13"/>
      <c r="I409" s="22"/>
      <c r="J409" s="1"/>
      <c r="K409" s="13"/>
      <c r="N409" s="13"/>
      <c r="O409" s="59">
        <f t="shared" si="20"/>
        <v>0</v>
      </c>
      <c r="P409" s="59">
        <f t="shared" si="21"/>
        <v>0</v>
      </c>
    </row>
    <row r="410">
      <c r="A410" s="42"/>
      <c r="F410" s="13">
        <f t="shared" si="18"/>
        <v>0</v>
      </c>
      <c r="G410" s="22">
        <f t="shared" si="19"/>
        <v>0</v>
      </c>
      <c r="H410" s="13"/>
      <c r="I410" s="22"/>
      <c r="J410" s="1"/>
      <c r="K410" s="13"/>
      <c r="N410" s="13"/>
      <c r="O410" s="59">
        <f t="shared" si="20"/>
        <v>0</v>
      </c>
      <c r="P410" s="59">
        <f t="shared" si="21"/>
        <v>0</v>
      </c>
    </row>
    <row r="411">
      <c r="A411" s="42"/>
      <c r="F411" s="13">
        <f t="shared" si="18"/>
        <v>0</v>
      </c>
      <c r="G411" s="22">
        <f t="shared" si="19"/>
        <v>0</v>
      </c>
      <c r="H411" s="13"/>
      <c r="I411" s="22"/>
      <c r="J411" s="1"/>
      <c r="K411" s="13"/>
      <c r="N411" s="13"/>
      <c r="O411" s="59">
        <f t="shared" si="20"/>
        <v>0</v>
      </c>
      <c r="P411" s="59">
        <f t="shared" si="21"/>
        <v>0</v>
      </c>
    </row>
    <row r="412">
      <c r="A412" s="42"/>
      <c r="F412" s="13">
        <f t="shared" si="18"/>
        <v>0</v>
      </c>
      <c r="G412" s="22">
        <f t="shared" si="19"/>
        <v>0</v>
      </c>
      <c r="H412" s="13"/>
      <c r="I412" s="22"/>
      <c r="J412" s="1"/>
      <c r="K412" s="13"/>
      <c r="N412" s="13"/>
      <c r="O412" s="59">
        <f t="shared" si="20"/>
        <v>0</v>
      </c>
      <c r="P412" s="59">
        <f t="shared" si="21"/>
        <v>0</v>
      </c>
    </row>
    <row r="413">
      <c r="A413" s="42"/>
      <c r="F413" s="13">
        <f t="shared" si="18"/>
        <v>0</v>
      </c>
      <c r="G413" s="22">
        <f t="shared" si="19"/>
        <v>0</v>
      </c>
      <c r="H413" s="13"/>
      <c r="I413" s="22"/>
      <c r="J413" s="1"/>
      <c r="K413" s="13"/>
      <c r="N413" s="13"/>
      <c r="O413" s="59">
        <f t="shared" si="20"/>
        <v>0</v>
      </c>
      <c r="P413" s="59">
        <f t="shared" si="21"/>
        <v>0</v>
      </c>
    </row>
    <row r="414">
      <c r="A414" s="42"/>
      <c r="F414" s="13">
        <f t="shared" si="18"/>
        <v>0</v>
      </c>
      <c r="G414" s="22">
        <f t="shared" si="19"/>
        <v>0</v>
      </c>
      <c r="H414" s="13"/>
      <c r="I414" s="22"/>
      <c r="J414" s="1"/>
      <c r="K414" s="13"/>
      <c r="N414" s="13"/>
      <c r="O414" s="59">
        <f t="shared" si="20"/>
        <v>0</v>
      </c>
      <c r="P414" s="59">
        <f t="shared" si="21"/>
        <v>0</v>
      </c>
    </row>
    <row r="415">
      <c r="A415" s="42"/>
      <c r="F415" s="13">
        <f t="shared" si="18"/>
        <v>0</v>
      </c>
      <c r="G415" s="22">
        <f t="shared" si="19"/>
        <v>0</v>
      </c>
      <c r="H415" s="13"/>
      <c r="I415" s="22"/>
      <c r="J415" s="1"/>
      <c r="K415" s="13"/>
      <c r="N415" s="13"/>
      <c r="O415" s="59">
        <f t="shared" si="20"/>
        <v>0</v>
      </c>
      <c r="P415" s="59">
        <f t="shared" si="21"/>
        <v>0</v>
      </c>
    </row>
    <row r="416">
      <c r="A416" s="42"/>
      <c r="F416" s="13">
        <f t="shared" si="18"/>
        <v>0</v>
      </c>
      <c r="G416" s="22">
        <f t="shared" si="19"/>
        <v>0</v>
      </c>
      <c r="H416" s="13"/>
      <c r="I416" s="22"/>
      <c r="J416" s="1"/>
      <c r="K416" s="13"/>
      <c r="N416" s="13"/>
      <c r="O416" s="59">
        <f t="shared" si="20"/>
        <v>0</v>
      </c>
      <c r="P416" s="59">
        <f t="shared" si="21"/>
        <v>0</v>
      </c>
    </row>
    <row r="417">
      <c r="A417" s="42"/>
      <c r="F417" s="13">
        <f t="shared" si="18"/>
        <v>0</v>
      </c>
      <c r="G417" s="22">
        <f t="shared" si="19"/>
        <v>0</v>
      </c>
      <c r="H417" s="13"/>
      <c r="I417" s="22"/>
      <c r="J417" s="1"/>
      <c r="K417" s="13"/>
      <c r="N417" s="13"/>
      <c r="O417" s="59">
        <f t="shared" si="20"/>
        <v>0</v>
      </c>
      <c r="P417" s="59">
        <f t="shared" si="21"/>
        <v>0</v>
      </c>
    </row>
    <row r="418">
      <c r="A418" s="42"/>
      <c r="F418" s="13">
        <f t="shared" si="18"/>
        <v>0</v>
      </c>
      <c r="G418" s="22">
        <f t="shared" si="19"/>
        <v>0</v>
      </c>
      <c r="H418" s="13"/>
      <c r="I418" s="22"/>
      <c r="J418" s="1"/>
      <c r="K418" s="13"/>
      <c r="N418" s="13"/>
      <c r="O418" s="59">
        <f t="shared" si="20"/>
        <v>0</v>
      </c>
      <c r="P418" s="59">
        <f t="shared" si="21"/>
        <v>0</v>
      </c>
    </row>
    <row r="419">
      <c r="A419" s="42"/>
      <c r="F419" s="13">
        <f t="shared" si="18"/>
        <v>0</v>
      </c>
      <c r="G419" s="22">
        <f t="shared" si="19"/>
        <v>0</v>
      </c>
      <c r="H419" s="13"/>
      <c r="I419" s="22"/>
      <c r="J419" s="1"/>
      <c r="K419" s="13"/>
      <c r="N419" s="13"/>
      <c r="O419" s="59">
        <f t="shared" si="20"/>
        <v>0</v>
      </c>
      <c r="P419" s="59">
        <f t="shared" si="21"/>
        <v>0</v>
      </c>
    </row>
    <row r="420">
      <c r="A420" s="42"/>
      <c r="F420" s="13">
        <f t="shared" si="18"/>
        <v>0</v>
      </c>
      <c r="G420" s="22">
        <f t="shared" si="19"/>
        <v>0</v>
      </c>
      <c r="H420" s="13"/>
      <c r="I420" s="22"/>
      <c r="J420" s="1"/>
      <c r="K420" s="13"/>
      <c r="N420" s="13"/>
      <c r="O420" s="59">
        <f t="shared" si="20"/>
        <v>0</v>
      </c>
      <c r="P420" s="59">
        <f t="shared" si="21"/>
        <v>0</v>
      </c>
    </row>
    <row r="421">
      <c r="A421" s="42"/>
      <c r="F421" s="13">
        <f t="shared" si="18"/>
        <v>0</v>
      </c>
      <c r="G421" s="22">
        <f t="shared" si="19"/>
        <v>0</v>
      </c>
      <c r="H421" s="13"/>
      <c r="I421" s="22"/>
      <c r="J421" s="1"/>
      <c r="K421" s="13"/>
      <c r="N421" s="13"/>
      <c r="O421" s="59">
        <f t="shared" si="20"/>
        <v>0</v>
      </c>
      <c r="P421" s="59">
        <f t="shared" si="21"/>
        <v>0</v>
      </c>
    </row>
    <row r="422">
      <c r="A422" s="42"/>
      <c r="F422" s="13">
        <f t="shared" si="18"/>
        <v>0</v>
      </c>
      <c r="G422" s="22">
        <f t="shared" si="19"/>
        <v>0</v>
      </c>
      <c r="H422" s="13"/>
      <c r="I422" s="22"/>
      <c r="J422" s="1"/>
      <c r="K422" s="13"/>
      <c r="N422" s="13"/>
      <c r="O422" s="59">
        <f t="shared" si="20"/>
        <v>0</v>
      </c>
      <c r="P422" s="59">
        <f t="shared" si="21"/>
        <v>0</v>
      </c>
    </row>
    <row r="423">
      <c r="A423" s="42"/>
      <c r="F423" s="13">
        <f t="shared" si="18"/>
        <v>0</v>
      </c>
      <c r="G423" s="22">
        <f t="shared" si="19"/>
        <v>0</v>
      </c>
      <c r="H423" s="13"/>
      <c r="I423" s="22"/>
      <c r="J423" s="1"/>
      <c r="K423" s="13"/>
      <c r="N423" s="13"/>
      <c r="O423" s="59">
        <f t="shared" si="20"/>
        <v>0</v>
      </c>
      <c r="P423" s="59">
        <f t="shared" si="21"/>
        <v>0</v>
      </c>
    </row>
    <row r="424">
      <c r="A424" s="42"/>
      <c r="F424" s="13">
        <f t="shared" si="18"/>
        <v>0</v>
      </c>
      <c r="G424" s="22">
        <f t="shared" si="19"/>
        <v>0</v>
      </c>
      <c r="H424" s="13"/>
      <c r="I424" s="22"/>
      <c r="J424" s="1"/>
      <c r="K424" s="13"/>
      <c r="N424" s="13"/>
      <c r="O424" s="59">
        <f t="shared" si="20"/>
        <v>0</v>
      </c>
      <c r="P424" s="59">
        <f t="shared" si="21"/>
        <v>0</v>
      </c>
    </row>
    <row r="425">
      <c r="A425" s="42"/>
      <c r="F425" s="13">
        <f t="shared" si="18"/>
        <v>0</v>
      </c>
      <c r="G425" s="22">
        <f t="shared" si="19"/>
        <v>0</v>
      </c>
      <c r="H425" s="13"/>
      <c r="I425" s="22"/>
      <c r="J425" s="1"/>
      <c r="K425" s="13"/>
      <c r="N425" s="13"/>
      <c r="O425" s="59">
        <f t="shared" si="20"/>
        <v>0</v>
      </c>
      <c r="P425" s="59">
        <f t="shared" si="21"/>
        <v>0</v>
      </c>
    </row>
    <row r="426">
      <c r="A426" s="42"/>
      <c r="F426" s="13">
        <f t="shared" si="18"/>
        <v>0</v>
      </c>
      <c r="G426" s="22">
        <f t="shared" si="19"/>
        <v>0</v>
      </c>
      <c r="H426" s="13"/>
      <c r="I426" s="22"/>
      <c r="J426" s="1"/>
      <c r="K426" s="13"/>
      <c r="N426" s="13"/>
      <c r="O426" s="59">
        <f t="shared" si="20"/>
        <v>0</v>
      </c>
      <c r="P426" s="59">
        <f t="shared" si="21"/>
        <v>0</v>
      </c>
    </row>
    <row r="427">
      <c r="A427" s="42"/>
      <c r="F427" s="13">
        <f t="shared" si="18"/>
        <v>0</v>
      </c>
      <c r="G427" s="22">
        <f t="shared" si="19"/>
        <v>0</v>
      </c>
      <c r="H427" s="13"/>
      <c r="I427" s="22"/>
      <c r="J427" s="1"/>
      <c r="K427" s="13"/>
      <c r="N427" s="13"/>
      <c r="O427" s="59">
        <f t="shared" si="20"/>
        <v>0</v>
      </c>
      <c r="P427" s="59">
        <f t="shared" si="21"/>
        <v>0</v>
      </c>
    </row>
    <row r="428">
      <c r="A428" s="42"/>
      <c r="F428" s="13">
        <f t="shared" si="18"/>
        <v>0</v>
      </c>
      <c r="G428" s="22">
        <f t="shared" si="19"/>
        <v>0</v>
      </c>
      <c r="H428" s="13"/>
      <c r="I428" s="22"/>
      <c r="J428" s="1"/>
      <c r="K428" s="13"/>
      <c r="N428" s="13"/>
      <c r="O428" s="59">
        <f t="shared" si="20"/>
        <v>0</v>
      </c>
      <c r="P428" s="59">
        <f t="shared" si="21"/>
        <v>0</v>
      </c>
    </row>
    <row r="429">
      <c r="A429" s="42"/>
      <c r="F429" s="13">
        <f t="shared" si="18"/>
        <v>0</v>
      </c>
      <c r="G429" s="22">
        <f t="shared" si="19"/>
        <v>0</v>
      </c>
      <c r="H429" s="13"/>
      <c r="I429" s="22"/>
      <c r="J429" s="1"/>
      <c r="K429" s="13"/>
      <c r="N429" s="13"/>
      <c r="O429" s="59">
        <f t="shared" si="20"/>
        <v>0</v>
      </c>
      <c r="P429" s="59">
        <f t="shared" si="21"/>
        <v>0</v>
      </c>
    </row>
    <row r="430">
      <c r="A430" s="42"/>
      <c r="F430" s="13">
        <f t="shared" si="18"/>
        <v>0</v>
      </c>
      <c r="G430" s="22">
        <f t="shared" si="19"/>
        <v>0</v>
      </c>
      <c r="H430" s="13"/>
      <c r="I430" s="22"/>
      <c r="J430" s="1"/>
      <c r="K430" s="13"/>
      <c r="N430" s="13"/>
      <c r="O430" s="59">
        <f t="shared" si="20"/>
        <v>0</v>
      </c>
      <c r="P430" s="59">
        <f t="shared" si="21"/>
        <v>0</v>
      </c>
    </row>
    <row r="431">
      <c r="A431" s="42"/>
      <c r="F431" s="13">
        <f t="shared" si="18"/>
        <v>0</v>
      </c>
      <c r="G431" s="22">
        <f t="shared" si="19"/>
        <v>0</v>
      </c>
      <c r="H431" s="13"/>
      <c r="I431" s="22"/>
      <c r="J431" s="1"/>
      <c r="K431" s="13"/>
      <c r="N431" s="13"/>
      <c r="O431" s="59">
        <f t="shared" si="20"/>
        <v>0</v>
      </c>
      <c r="P431" s="59">
        <f t="shared" si="21"/>
        <v>0</v>
      </c>
    </row>
    <row r="432">
      <c r="A432" s="42"/>
      <c r="F432" s="13">
        <f t="shared" si="18"/>
        <v>0</v>
      </c>
      <c r="G432" s="22">
        <f t="shared" si="19"/>
        <v>0</v>
      </c>
      <c r="H432" s="13"/>
      <c r="I432" s="22"/>
      <c r="J432" s="1"/>
      <c r="K432" s="13"/>
      <c r="N432" s="13"/>
      <c r="O432" s="59">
        <f t="shared" si="20"/>
        <v>0</v>
      </c>
      <c r="P432" s="59">
        <f t="shared" si="21"/>
        <v>0</v>
      </c>
    </row>
    <row r="433">
      <c r="A433" s="42"/>
      <c r="F433" s="13">
        <f t="shared" si="18"/>
        <v>0</v>
      </c>
      <c r="G433" s="22">
        <f t="shared" si="19"/>
        <v>0</v>
      </c>
      <c r="H433" s="13"/>
      <c r="I433" s="22"/>
      <c r="J433" s="1"/>
      <c r="K433" s="13"/>
      <c r="N433" s="13"/>
      <c r="O433" s="59">
        <f t="shared" si="20"/>
        <v>0</v>
      </c>
      <c r="P433" s="59">
        <f t="shared" si="21"/>
        <v>0</v>
      </c>
    </row>
    <row r="434">
      <c r="A434" s="42"/>
      <c r="F434" s="13">
        <f t="shared" si="18"/>
        <v>0</v>
      </c>
      <c r="G434" s="22">
        <f t="shared" si="19"/>
        <v>0</v>
      </c>
      <c r="H434" s="13"/>
      <c r="I434" s="22"/>
      <c r="J434" s="1"/>
      <c r="K434" s="13"/>
      <c r="N434" s="13"/>
      <c r="O434" s="59">
        <f t="shared" si="20"/>
        <v>0</v>
      </c>
      <c r="P434" s="59">
        <f t="shared" si="21"/>
        <v>0</v>
      </c>
    </row>
    <row r="435">
      <c r="A435" s="42"/>
      <c r="F435" s="13">
        <f t="shared" si="18"/>
        <v>0</v>
      </c>
      <c r="G435" s="22">
        <f t="shared" si="19"/>
        <v>0</v>
      </c>
      <c r="H435" s="13"/>
      <c r="I435" s="22"/>
      <c r="J435" s="1"/>
      <c r="K435" s="13"/>
      <c r="N435" s="13"/>
      <c r="O435" s="59">
        <f t="shared" si="20"/>
        <v>0</v>
      </c>
      <c r="P435" s="59">
        <f t="shared" si="21"/>
        <v>0</v>
      </c>
    </row>
    <row r="436">
      <c r="A436" s="42"/>
      <c r="F436" s="13">
        <f t="shared" si="18"/>
        <v>0</v>
      </c>
      <c r="G436" s="22">
        <f t="shared" si="19"/>
        <v>0</v>
      </c>
      <c r="H436" s="13"/>
      <c r="I436" s="22"/>
      <c r="J436" s="1"/>
      <c r="K436" s="13"/>
      <c r="N436" s="13"/>
      <c r="O436" s="59">
        <f t="shared" si="20"/>
        <v>0</v>
      </c>
      <c r="P436" s="59">
        <f t="shared" si="21"/>
        <v>0</v>
      </c>
    </row>
    <row r="437">
      <c r="A437" s="42"/>
      <c r="F437" s="13">
        <f t="shared" si="18"/>
        <v>0</v>
      </c>
      <c r="G437" s="22">
        <f t="shared" si="19"/>
        <v>0</v>
      </c>
      <c r="H437" s="13"/>
      <c r="I437" s="22"/>
      <c r="J437" s="1"/>
      <c r="K437" s="13"/>
      <c r="N437" s="13"/>
      <c r="O437" s="59">
        <f t="shared" si="20"/>
        <v>0</v>
      </c>
      <c r="P437" s="59">
        <f t="shared" si="21"/>
        <v>0</v>
      </c>
    </row>
    <row r="438">
      <c r="A438" s="42"/>
      <c r="F438" s="13">
        <f t="shared" si="18"/>
        <v>0</v>
      </c>
      <c r="G438" s="22">
        <f t="shared" si="19"/>
        <v>0</v>
      </c>
      <c r="H438" s="13"/>
      <c r="I438" s="22"/>
      <c r="J438" s="1"/>
      <c r="K438" s="13"/>
      <c r="N438" s="13"/>
      <c r="O438" s="59">
        <f t="shared" si="20"/>
        <v>0</v>
      </c>
      <c r="P438" s="59">
        <f t="shared" si="21"/>
        <v>0</v>
      </c>
    </row>
    <row r="439">
      <c r="A439" s="42"/>
      <c r="F439" s="13">
        <f t="shared" si="18"/>
        <v>0</v>
      </c>
      <c r="G439" s="22">
        <f t="shared" si="19"/>
        <v>0</v>
      </c>
      <c r="H439" s="13"/>
      <c r="I439" s="22"/>
      <c r="J439" s="1"/>
      <c r="K439" s="13"/>
      <c r="N439" s="13"/>
      <c r="O439" s="59">
        <f t="shared" si="20"/>
        <v>0</v>
      </c>
      <c r="P439" s="59">
        <f t="shared" si="21"/>
        <v>0</v>
      </c>
    </row>
    <row r="440">
      <c r="A440" s="42"/>
      <c r="F440" s="13">
        <f t="shared" si="18"/>
        <v>0</v>
      </c>
      <c r="G440" s="22">
        <f t="shared" si="19"/>
        <v>0</v>
      </c>
      <c r="H440" s="13"/>
      <c r="I440" s="22"/>
      <c r="J440" s="1"/>
      <c r="K440" s="13"/>
      <c r="N440" s="13"/>
      <c r="O440" s="59">
        <f t="shared" si="20"/>
        <v>0</v>
      </c>
      <c r="P440" s="59">
        <f t="shared" si="21"/>
        <v>0</v>
      </c>
    </row>
    <row r="441">
      <c r="A441" s="42"/>
      <c r="F441" s="13">
        <f t="shared" si="18"/>
        <v>0</v>
      </c>
      <c r="G441" s="22">
        <f t="shared" si="19"/>
        <v>0</v>
      </c>
      <c r="H441" s="13"/>
      <c r="I441" s="22"/>
      <c r="J441" s="1"/>
      <c r="K441" s="13"/>
      <c r="N441" s="13"/>
      <c r="O441" s="59">
        <f t="shared" si="20"/>
        <v>0</v>
      </c>
      <c r="P441" s="59">
        <f t="shared" si="21"/>
        <v>0</v>
      </c>
    </row>
    <row r="442">
      <c r="A442" s="42"/>
      <c r="F442" s="13">
        <f t="shared" si="18"/>
        <v>0</v>
      </c>
      <c r="G442" s="22">
        <f t="shared" si="19"/>
        <v>0</v>
      </c>
      <c r="H442" s="13"/>
      <c r="I442" s="22"/>
      <c r="J442" s="1"/>
      <c r="K442" s="13"/>
      <c r="N442" s="13"/>
      <c r="O442" s="59">
        <f t="shared" si="20"/>
        <v>0</v>
      </c>
      <c r="P442" s="59">
        <f t="shared" si="21"/>
        <v>0</v>
      </c>
    </row>
    <row r="443">
      <c r="A443" s="42"/>
      <c r="F443" s="13">
        <f t="shared" si="18"/>
        <v>0</v>
      </c>
      <c r="G443" s="22">
        <f t="shared" si="19"/>
        <v>0</v>
      </c>
      <c r="H443" s="13"/>
      <c r="I443" s="22"/>
      <c r="J443" s="1"/>
      <c r="K443" s="13"/>
      <c r="N443" s="13"/>
      <c r="O443" s="59">
        <f t="shared" si="20"/>
        <v>0</v>
      </c>
      <c r="P443" s="59">
        <f t="shared" si="21"/>
        <v>0</v>
      </c>
    </row>
    <row r="444">
      <c r="A444" s="42"/>
      <c r="F444" s="13">
        <f t="shared" si="18"/>
        <v>0</v>
      </c>
      <c r="G444" s="22">
        <f t="shared" si="19"/>
        <v>0</v>
      </c>
      <c r="H444" s="13"/>
      <c r="I444" s="22"/>
      <c r="J444" s="1"/>
      <c r="K444" s="13"/>
      <c r="N444" s="13"/>
      <c r="O444" s="59">
        <f t="shared" si="20"/>
        <v>0</v>
      </c>
      <c r="P444" s="59">
        <f t="shared" si="21"/>
        <v>0</v>
      </c>
    </row>
    <row r="445">
      <c r="A445" s="42"/>
      <c r="F445" s="13">
        <f t="shared" si="18"/>
        <v>0</v>
      </c>
      <c r="G445" s="22">
        <f t="shared" si="19"/>
        <v>0</v>
      </c>
      <c r="H445" s="13"/>
      <c r="I445" s="22"/>
      <c r="J445" s="1"/>
      <c r="K445" s="13"/>
      <c r="N445" s="13"/>
      <c r="O445" s="59">
        <f t="shared" si="20"/>
        <v>0</v>
      </c>
      <c r="P445" s="59">
        <f t="shared" si="21"/>
        <v>0</v>
      </c>
    </row>
    <row r="446">
      <c r="A446" s="42"/>
      <c r="F446" s="13">
        <f t="shared" si="18"/>
        <v>0</v>
      </c>
      <c r="G446" s="22">
        <f t="shared" si="19"/>
        <v>0</v>
      </c>
      <c r="H446" s="13"/>
      <c r="I446" s="22"/>
      <c r="J446" s="1"/>
      <c r="K446" s="13"/>
      <c r="N446" s="13"/>
      <c r="O446" s="59">
        <f t="shared" si="20"/>
        <v>0</v>
      </c>
      <c r="P446" s="59">
        <f t="shared" si="21"/>
        <v>0</v>
      </c>
    </row>
    <row r="447">
      <c r="A447" s="42"/>
      <c r="F447" s="13">
        <f t="shared" si="18"/>
        <v>0</v>
      </c>
      <c r="G447" s="22">
        <f t="shared" si="19"/>
        <v>0</v>
      </c>
      <c r="H447" s="13"/>
      <c r="I447" s="22"/>
      <c r="J447" s="1"/>
      <c r="K447" s="13"/>
      <c r="N447" s="13"/>
      <c r="O447" s="59">
        <f t="shared" si="20"/>
        <v>0</v>
      </c>
      <c r="P447" s="59">
        <f t="shared" si="21"/>
        <v>0</v>
      </c>
    </row>
    <row r="448">
      <c r="A448" s="42"/>
      <c r="F448" s="13">
        <f t="shared" si="18"/>
        <v>0</v>
      </c>
      <c r="G448" s="22">
        <f t="shared" si="19"/>
        <v>0</v>
      </c>
      <c r="H448" s="13"/>
      <c r="I448" s="22"/>
      <c r="J448" s="1"/>
      <c r="K448" s="13"/>
      <c r="N448" s="13"/>
      <c r="O448" s="59">
        <f t="shared" si="20"/>
        <v>0</v>
      </c>
      <c r="P448" s="59">
        <f t="shared" si="21"/>
        <v>0</v>
      </c>
    </row>
    <row r="449">
      <c r="A449" s="42"/>
      <c r="F449" s="13">
        <f t="shared" si="18"/>
        <v>0</v>
      </c>
      <c r="G449" s="22">
        <f t="shared" si="19"/>
        <v>0</v>
      </c>
      <c r="H449" s="13"/>
      <c r="I449" s="22"/>
      <c r="J449" s="1"/>
      <c r="K449" s="13"/>
      <c r="N449" s="13"/>
      <c r="O449" s="59">
        <f t="shared" si="20"/>
        <v>0</v>
      </c>
      <c r="P449" s="59">
        <f t="shared" si="21"/>
        <v>0</v>
      </c>
    </row>
    <row r="450">
      <c r="A450" s="42"/>
      <c r="F450" s="13">
        <f t="shared" si="18"/>
        <v>0</v>
      </c>
      <c r="G450" s="22">
        <f t="shared" si="19"/>
        <v>0</v>
      </c>
      <c r="H450" s="13"/>
      <c r="I450" s="22"/>
      <c r="J450" s="1"/>
      <c r="K450" s="13"/>
      <c r="N450" s="13"/>
      <c r="O450" s="59">
        <f t="shared" si="20"/>
        <v>0</v>
      </c>
      <c r="P450" s="59">
        <f t="shared" si="21"/>
        <v>0</v>
      </c>
    </row>
    <row r="451">
      <c r="A451" s="42"/>
      <c r="F451" s="13">
        <f t="shared" si="18"/>
        <v>0</v>
      </c>
      <c r="G451" s="22">
        <f t="shared" si="19"/>
        <v>0</v>
      </c>
      <c r="H451" s="13"/>
      <c r="I451" s="22"/>
      <c r="J451" s="1"/>
      <c r="K451" s="13"/>
      <c r="N451" s="13"/>
      <c r="O451" s="59">
        <f t="shared" si="20"/>
        <v>0</v>
      </c>
      <c r="P451" s="59">
        <f t="shared" si="21"/>
        <v>0</v>
      </c>
    </row>
    <row r="452">
      <c r="A452" s="42"/>
      <c r="F452" s="13">
        <f t="shared" si="18"/>
        <v>0</v>
      </c>
      <c r="G452" s="22">
        <f t="shared" si="19"/>
        <v>0</v>
      </c>
      <c r="H452" s="13"/>
      <c r="I452" s="22"/>
      <c r="J452" s="1"/>
      <c r="K452" s="13"/>
      <c r="N452" s="13"/>
      <c r="O452" s="59">
        <f t="shared" si="20"/>
        <v>0</v>
      </c>
      <c r="P452" s="59">
        <f t="shared" si="21"/>
        <v>0</v>
      </c>
    </row>
    <row r="453">
      <c r="A453" s="42"/>
      <c r="F453" s="13">
        <f t="shared" si="18"/>
        <v>0</v>
      </c>
      <c r="G453" s="22">
        <f t="shared" si="19"/>
        <v>0</v>
      </c>
      <c r="H453" s="13"/>
      <c r="I453" s="22"/>
      <c r="J453" s="1"/>
      <c r="K453" s="13"/>
      <c r="N453" s="13"/>
      <c r="O453" s="59">
        <f t="shared" si="20"/>
        <v>0</v>
      </c>
      <c r="P453" s="59">
        <f t="shared" si="21"/>
        <v>0</v>
      </c>
    </row>
    <row r="454">
      <c r="A454" s="42"/>
      <c r="F454" s="13">
        <f t="shared" si="18"/>
        <v>0</v>
      </c>
      <c r="G454" s="22">
        <f t="shared" si="19"/>
        <v>0</v>
      </c>
      <c r="H454" s="13"/>
      <c r="I454" s="22"/>
      <c r="J454" s="1"/>
      <c r="K454" s="13"/>
      <c r="N454" s="13"/>
      <c r="O454" s="59">
        <f t="shared" si="20"/>
        <v>0</v>
      </c>
      <c r="P454" s="59">
        <f t="shared" si="21"/>
        <v>0</v>
      </c>
    </row>
    <row r="455">
      <c r="A455" s="42"/>
      <c r="F455" s="13">
        <f t="shared" si="18"/>
        <v>0</v>
      </c>
      <c r="G455" s="22">
        <f t="shared" si="19"/>
        <v>0</v>
      </c>
      <c r="H455" s="13"/>
      <c r="I455" s="22"/>
      <c r="J455" s="1"/>
      <c r="K455" s="13"/>
      <c r="N455" s="13"/>
      <c r="O455" s="59">
        <f t="shared" si="20"/>
        <v>0</v>
      </c>
      <c r="P455" s="59">
        <f t="shared" si="21"/>
        <v>0</v>
      </c>
    </row>
    <row r="456">
      <c r="A456" s="42"/>
      <c r="F456" s="13">
        <f t="shared" si="18"/>
        <v>0</v>
      </c>
      <c r="G456" s="22">
        <f t="shared" si="19"/>
        <v>0</v>
      </c>
      <c r="H456" s="13"/>
      <c r="I456" s="22"/>
      <c r="J456" s="1"/>
      <c r="K456" s="13"/>
      <c r="N456" s="13"/>
      <c r="O456" s="59">
        <f t="shared" si="20"/>
        <v>0</v>
      </c>
      <c r="P456" s="59">
        <f t="shared" si="21"/>
        <v>0</v>
      </c>
    </row>
    <row r="457">
      <c r="A457" s="42"/>
      <c r="F457" s="13">
        <f t="shared" si="18"/>
        <v>0</v>
      </c>
      <c r="G457" s="22">
        <f t="shared" si="19"/>
        <v>0</v>
      </c>
      <c r="H457" s="13"/>
      <c r="I457" s="22"/>
      <c r="J457" s="1"/>
      <c r="K457" s="13"/>
      <c r="N457" s="13"/>
      <c r="O457" s="59">
        <f t="shared" si="20"/>
        <v>0</v>
      </c>
      <c r="P457" s="59">
        <f t="shared" si="21"/>
        <v>0</v>
      </c>
    </row>
    <row r="458">
      <c r="A458" s="42"/>
      <c r="F458" s="13">
        <f t="shared" si="18"/>
        <v>0</v>
      </c>
      <c r="G458" s="22">
        <f t="shared" si="19"/>
        <v>0</v>
      </c>
      <c r="H458" s="13"/>
      <c r="I458" s="22"/>
      <c r="J458" s="1"/>
      <c r="K458" s="13"/>
      <c r="N458" s="13"/>
      <c r="O458" s="59">
        <f t="shared" si="20"/>
        <v>0</v>
      </c>
      <c r="P458" s="59">
        <f t="shared" si="21"/>
        <v>0</v>
      </c>
    </row>
    <row r="459">
      <c r="A459" s="42"/>
      <c r="F459" s="13">
        <f t="shared" si="18"/>
        <v>0</v>
      </c>
      <c r="G459" s="22">
        <f t="shared" si="19"/>
        <v>0</v>
      </c>
      <c r="H459" s="13"/>
      <c r="I459" s="22"/>
      <c r="J459" s="1"/>
      <c r="K459" s="13"/>
      <c r="N459" s="13"/>
      <c r="O459" s="59">
        <f t="shared" si="20"/>
        <v>0</v>
      </c>
      <c r="P459" s="59">
        <f t="shared" si="21"/>
        <v>0</v>
      </c>
    </row>
    <row r="460">
      <c r="A460" s="42"/>
      <c r="F460" s="13">
        <f t="shared" si="18"/>
        <v>0</v>
      </c>
      <c r="G460" s="22">
        <f t="shared" si="19"/>
        <v>0</v>
      </c>
      <c r="H460" s="13"/>
      <c r="I460" s="22"/>
      <c r="J460" s="1"/>
      <c r="K460" s="13"/>
      <c r="N460" s="13"/>
      <c r="O460" s="59">
        <f t="shared" si="20"/>
        <v>0</v>
      </c>
      <c r="P460" s="59">
        <f t="shared" si="21"/>
        <v>0</v>
      </c>
    </row>
    <row r="461">
      <c r="A461" s="42"/>
      <c r="F461" s="13">
        <f t="shared" si="18"/>
        <v>0</v>
      </c>
      <c r="G461" s="22">
        <f t="shared" si="19"/>
        <v>0</v>
      </c>
      <c r="H461" s="13"/>
      <c r="I461" s="22"/>
      <c r="J461" s="1"/>
      <c r="K461" s="13"/>
      <c r="N461" s="13"/>
      <c r="O461" s="59">
        <f t="shared" si="20"/>
        <v>0</v>
      </c>
      <c r="P461" s="59">
        <f t="shared" si="21"/>
        <v>0</v>
      </c>
    </row>
    <row r="462">
      <c r="A462" s="42"/>
      <c r="F462" s="13">
        <f t="shared" si="18"/>
        <v>0</v>
      </c>
      <c r="G462" s="22">
        <f t="shared" si="19"/>
        <v>0</v>
      </c>
      <c r="H462" s="13"/>
      <c r="I462" s="22"/>
      <c r="J462" s="1"/>
      <c r="K462" s="13"/>
      <c r="N462" s="13"/>
      <c r="O462" s="59">
        <f t="shared" si="20"/>
        <v>0</v>
      </c>
      <c r="P462" s="59">
        <f t="shared" si="21"/>
        <v>0</v>
      </c>
    </row>
    <row r="463">
      <c r="A463" s="42"/>
      <c r="F463" s="13">
        <f t="shared" si="18"/>
        <v>0</v>
      </c>
      <c r="G463" s="22">
        <f t="shared" si="19"/>
        <v>0</v>
      </c>
      <c r="H463" s="13"/>
      <c r="I463" s="22"/>
      <c r="J463" s="1"/>
      <c r="K463" s="13"/>
      <c r="N463" s="13"/>
      <c r="O463" s="59">
        <f t="shared" si="20"/>
        <v>0</v>
      </c>
      <c r="P463" s="59">
        <f t="shared" si="21"/>
        <v>0</v>
      </c>
    </row>
    <row r="464">
      <c r="A464" s="42"/>
      <c r="F464" s="13">
        <f t="shared" si="18"/>
        <v>0</v>
      </c>
      <c r="G464" s="22">
        <f t="shared" si="19"/>
        <v>0</v>
      </c>
      <c r="H464" s="13"/>
      <c r="I464" s="22"/>
      <c r="J464" s="1"/>
      <c r="K464" s="13"/>
      <c r="N464" s="13"/>
      <c r="O464" s="59">
        <f t="shared" si="20"/>
        <v>0</v>
      </c>
      <c r="P464" s="59">
        <f t="shared" si="21"/>
        <v>0</v>
      </c>
    </row>
    <row r="465">
      <c r="A465" s="42"/>
      <c r="F465" s="13">
        <f t="shared" si="18"/>
        <v>0</v>
      </c>
      <c r="G465" s="22">
        <f t="shared" si="19"/>
        <v>0</v>
      </c>
      <c r="H465" s="13"/>
      <c r="I465" s="22"/>
      <c r="J465" s="1"/>
      <c r="K465" s="13"/>
      <c r="N465" s="13"/>
      <c r="O465" s="59">
        <f t="shared" si="20"/>
        <v>0</v>
      </c>
      <c r="P465" s="59">
        <f t="shared" si="21"/>
        <v>0</v>
      </c>
    </row>
    <row r="466">
      <c r="A466" s="42"/>
      <c r="F466" s="13">
        <f t="shared" si="18"/>
        <v>0</v>
      </c>
      <c r="G466" s="22">
        <f t="shared" si="19"/>
        <v>0</v>
      </c>
      <c r="H466" s="13"/>
      <c r="I466" s="22"/>
      <c r="J466" s="1"/>
      <c r="K466" s="13"/>
      <c r="N466" s="13"/>
      <c r="O466" s="59">
        <f t="shared" si="20"/>
        <v>0</v>
      </c>
      <c r="P466" s="59">
        <f t="shared" si="21"/>
        <v>0</v>
      </c>
    </row>
    <row r="467">
      <c r="A467" s="42"/>
      <c r="F467" s="13">
        <f t="shared" si="18"/>
        <v>0</v>
      </c>
      <c r="G467" s="22">
        <f t="shared" si="19"/>
        <v>0</v>
      </c>
      <c r="H467" s="13"/>
      <c r="I467" s="22"/>
      <c r="J467" s="1"/>
      <c r="K467" s="13"/>
      <c r="N467" s="13"/>
      <c r="O467" s="59">
        <f t="shared" si="20"/>
        <v>0</v>
      </c>
      <c r="P467" s="59">
        <f t="shared" si="21"/>
        <v>0</v>
      </c>
    </row>
    <row r="468">
      <c r="A468" s="42"/>
      <c r="F468" s="13">
        <f t="shared" si="18"/>
        <v>0</v>
      </c>
      <c r="G468" s="22">
        <f t="shared" si="19"/>
        <v>0</v>
      </c>
      <c r="H468" s="13"/>
      <c r="I468" s="22"/>
      <c r="J468" s="1"/>
      <c r="K468" s="13"/>
      <c r="N468" s="13"/>
      <c r="O468" s="59">
        <f t="shared" si="20"/>
        <v>0</v>
      </c>
      <c r="P468" s="59">
        <f t="shared" si="21"/>
        <v>0</v>
      </c>
    </row>
    <row r="469">
      <c r="A469" s="42"/>
      <c r="F469" s="13">
        <f t="shared" si="18"/>
        <v>0</v>
      </c>
      <c r="G469" s="22">
        <f t="shared" si="19"/>
        <v>0</v>
      </c>
      <c r="H469" s="13"/>
      <c r="I469" s="22"/>
      <c r="J469" s="1"/>
      <c r="K469" s="13"/>
      <c r="N469" s="13"/>
      <c r="O469" s="59">
        <f t="shared" si="20"/>
        <v>0</v>
      </c>
      <c r="P469" s="59">
        <f t="shared" si="21"/>
        <v>0</v>
      </c>
    </row>
    <row r="470">
      <c r="A470" s="42"/>
      <c r="F470" s="13">
        <f t="shared" si="18"/>
        <v>0</v>
      </c>
      <c r="G470" s="22">
        <f t="shared" si="19"/>
        <v>0</v>
      </c>
      <c r="H470" s="13"/>
      <c r="I470" s="22"/>
      <c r="J470" s="1"/>
      <c r="K470" s="13"/>
      <c r="N470" s="13"/>
      <c r="O470" s="59">
        <f t="shared" si="20"/>
        <v>0</v>
      </c>
      <c r="P470" s="59">
        <f t="shared" si="21"/>
        <v>0</v>
      </c>
    </row>
    <row r="471">
      <c r="A471" s="42"/>
      <c r="F471" s="13">
        <f t="shared" si="18"/>
        <v>0</v>
      </c>
      <c r="G471" s="22">
        <f t="shared" si="19"/>
        <v>0</v>
      </c>
      <c r="H471" s="13"/>
      <c r="I471" s="22"/>
      <c r="J471" s="1"/>
      <c r="K471" s="13"/>
      <c r="N471" s="13"/>
      <c r="O471" s="59">
        <f t="shared" si="20"/>
        <v>0</v>
      </c>
      <c r="P471" s="59">
        <f t="shared" si="21"/>
        <v>0</v>
      </c>
    </row>
    <row r="472">
      <c r="A472" s="42"/>
      <c r="F472" s="13">
        <f t="shared" si="18"/>
        <v>0</v>
      </c>
      <c r="G472" s="22">
        <f t="shared" si="19"/>
        <v>0</v>
      </c>
      <c r="H472" s="13"/>
      <c r="I472" s="22"/>
      <c r="J472" s="1"/>
      <c r="K472" s="13"/>
      <c r="N472" s="13"/>
      <c r="O472" s="59">
        <f t="shared" si="20"/>
        <v>0</v>
      </c>
      <c r="P472" s="59">
        <f t="shared" si="21"/>
        <v>0</v>
      </c>
    </row>
    <row r="473">
      <c r="A473" s="42"/>
      <c r="F473" s="13">
        <f t="shared" si="18"/>
        <v>0</v>
      </c>
      <c r="G473" s="22">
        <f t="shared" si="19"/>
        <v>0</v>
      </c>
      <c r="H473" s="13"/>
      <c r="I473" s="22"/>
      <c r="J473" s="1"/>
      <c r="K473" s="13"/>
      <c r="N473" s="13"/>
      <c r="O473" s="59">
        <f t="shared" si="20"/>
        <v>0</v>
      </c>
      <c r="P473" s="59">
        <f t="shared" si="21"/>
        <v>0</v>
      </c>
    </row>
    <row r="474">
      <c r="A474" s="42"/>
      <c r="F474" s="13">
        <f t="shared" si="18"/>
        <v>0</v>
      </c>
      <c r="G474" s="22">
        <f t="shared" si="19"/>
        <v>0</v>
      </c>
      <c r="H474" s="13"/>
      <c r="I474" s="22"/>
      <c r="J474" s="1"/>
      <c r="K474" s="13"/>
      <c r="N474" s="13"/>
      <c r="O474" s="59">
        <f t="shared" si="20"/>
        <v>0</v>
      </c>
      <c r="P474" s="59">
        <f t="shared" si="21"/>
        <v>0</v>
      </c>
    </row>
    <row r="475">
      <c r="A475" s="42"/>
      <c r="F475" s="13">
        <f t="shared" si="18"/>
        <v>0</v>
      </c>
      <c r="G475" s="22">
        <f t="shared" si="19"/>
        <v>0</v>
      </c>
      <c r="H475" s="13"/>
      <c r="I475" s="22"/>
      <c r="J475" s="1"/>
      <c r="K475" s="13"/>
      <c r="N475" s="13"/>
      <c r="O475" s="59">
        <f t="shared" si="20"/>
        <v>0</v>
      </c>
      <c r="P475" s="59">
        <f t="shared" si="21"/>
        <v>0</v>
      </c>
    </row>
    <row r="476">
      <c r="A476" s="42"/>
      <c r="F476" s="13">
        <f t="shared" si="18"/>
        <v>0</v>
      </c>
      <c r="G476" s="22">
        <f t="shared" si="19"/>
        <v>0</v>
      </c>
      <c r="H476" s="13"/>
      <c r="I476" s="22"/>
      <c r="J476" s="1"/>
      <c r="K476" s="13"/>
      <c r="N476" s="13"/>
      <c r="O476" s="59">
        <f t="shared" si="20"/>
        <v>0</v>
      </c>
      <c r="P476" s="59">
        <f t="shared" si="21"/>
        <v>0</v>
      </c>
    </row>
    <row r="477">
      <c r="A477" s="42"/>
      <c r="F477" s="13">
        <f t="shared" si="18"/>
        <v>0</v>
      </c>
      <c r="G477" s="22">
        <f t="shared" si="19"/>
        <v>0</v>
      </c>
      <c r="H477" s="13"/>
      <c r="I477" s="22"/>
      <c r="J477" s="1"/>
      <c r="K477" s="13"/>
      <c r="N477" s="13"/>
      <c r="O477" s="59">
        <f t="shared" si="20"/>
        <v>0</v>
      </c>
      <c r="P477" s="59">
        <f t="shared" si="21"/>
        <v>0</v>
      </c>
    </row>
    <row r="478">
      <c r="A478" s="42"/>
      <c r="F478" s="13">
        <f t="shared" si="18"/>
        <v>0</v>
      </c>
      <c r="G478" s="22">
        <f t="shared" si="19"/>
        <v>0</v>
      </c>
      <c r="H478" s="13"/>
      <c r="I478" s="22"/>
      <c r="J478" s="1"/>
      <c r="K478" s="13"/>
      <c r="N478" s="13"/>
      <c r="O478" s="59">
        <f t="shared" si="20"/>
        <v>0</v>
      </c>
      <c r="P478" s="59">
        <f t="shared" si="21"/>
        <v>0</v>
      </c>
    </row>
    <row r="479">
      <c r="A479" s="42"/>
      <c r="F479" s="13">
        <f t="shared" si="18"/>
        <v>0</v>
      </c>
      <c r="G479" s="22">
        <f t="shared" si="19"/>
        <v>0</v>
      </c>
      <c r="H479" s="13"/>
      <c r="I479" s="22"/>
      <c r="J479" s="1"/>
      <c r="K479" s="13"/>
      <c r="N479" s="13"/>
      <c r="O479" s="59">
        <f t="shared" si="20"/>
        <v>0</v>
      </c>
      <c r="P479" s="59">
        <f t="shared" si="21"/>
        <v>0</v>
      </c>
    </row>
    <row r="480">
      <c r="A480" s="42"/>
      <c r="F480" s="13">
        <f t="shared" si="18"/>
        <v>0</v>
      </c>
      <c r="G480" s="22">
        <f t="shared" si="19"/>
        <v>0</v>
      </c>
      <c r="H480" s="13"/>
      <c r="I480" s="22"/>
      <c r="J480" s="1"/>
      <c r="K480" s="13"/>
      <c r="N480" s="13"/>
      <c r="O480" s="59">
        <f t="shared" si="20"/>
        <v>0</v>
      </c>
      <c r="P480" s="59">
        <f t="shared" si="21"/>
        <v>0</v>
      </c>
    </row>
    <row r="481">
      <c r="A481" s="42"/>
      <c r="F481" s="13">
        <f t="shared" si="18"/>
        <v>0</v>
      </c>
      <c r="G481" s="22">
        <f t="shared" si="19"/>
        <v>0</v>
      </c>
      <c r="H481" s="13"/>
      <c r="I481" s="22"/>
      <c r="J481" s="1"/>
      <c r="K481" s="13"/>
      <c r="N481" s="13"/>
      <c r="O481" s="59">
        <f t="shared" si="20"/>
        <v>0</v>
      </c>
      <c r="P481" s="59">
        <f t="shared" si="21"/>
        <v>0</v>
      </c>
    </row>
    <row r="482">
      <c r="A482" s="42"/>
      <c r="F482" s="13">
        <f t="shared" si="18"/>
        <v>0</v>
      </c>
      <c r="G482" s="22">
        <f t="shared" si="19"/>
        <v>0</v>
      </c>
      <c r="H482" s="13"/>
      <c r="I482" s="22"/>
      <c r="J482" s="1"/>
      <c r="K482" s="13"/>
      <c r="N482" s="13"/>
      <c r="O482" s="59">
        <f t="shared" si="20"/>
        <v>0</v>
      </c>
      <c r="P482" s="59">
        <f t="shared" si="21"/>
        <v>0</v>
      </c>
    </row>
    <row r="483">
      <c r="A483" s="42"/>
      <c r="F483" s="13">
        <f t="shared" si="18"/>
        <v>0</v>
      </c>
      <c r="G483" s="22">
        <f t="shared" si="19"/>
        <v>0</v>
      </c>
      <c r="H483" s="13"/>
      <c r="I483" s="22"/>
      <c r="J483" s="1"/>
      <c r="K483" s="13"/>
      <c r="N483" s="13"/>
      <c r="O483" s="59">
        <f t="shared" si="20"/>
        <v>0</v>
      </c>
      <c r="P483" s="59">
        <f t="shared" si="21"/>
        <v>0</v>
      </c>
    </row>
    <row r="484">
      <c r="A484" s="42"/>
      <c r="F484" s="13">
        <f t="shared" si="18"/>
        <v>0</v>
      </c>
      <c r="G484" s="22">
        <f t="shared" si="19"/>
        <v>0</v>
      </c>
      <c r="H484" s="13"/>
      <c r="I484" s="22"/>
      <c r="J484" s="1"/>
      <c r="K484" s="13"/>
      <c r="N484" s="13"/>
      <c r="O484" s="59">
        <f t="shared" si="20"/>
        <v>0</v>
      </c>
      <c r="P484" s="59">
        <f t="shared" si="21"/>
        <v>0</v>
      </c>
    </row>
    <row r="485">
      <c r="A485" s="42"/>
      <c r="F485" s="13">
        <f t="shared" si="18"/>
        <v>0</v>
      </c>
      <c r="G485" s="22">
        <f t="shared" si="19"/>
        <v>0</v>
      </c>
      <c r="H485" s="13"/>
      <c r="I485" s="22"/>
      <c r="J485" s="1"/>
      <c r="K485" s="13"/>
      <c r="N485" s="13"/>
      <c r="O485" s="59">
        <f t="shared" si="20"/>
        <v>0</v>
      </c>
      <c r="P485" s="59">
        <f t="shared" si="21"/>
        <v>0</v>
      </c>
    </row>
    <row r="486">
      <c r="A486" s="42"/>
      <c r="F486" s="13">
        <f t="shared" si="18"/>
        <v>0</v>
      </c>
      <c r="G486" s="22">
        <f t="shared" si="19"/>
        <v>0</v>
      </c>
      <c r="H486" s="13"/>
      <c r="I486" s="22"/>
      <c r="J486" s="1"/>
      <c r="K486" s="13"/>
      <c r="N486" s="13"/>
      <c r="O486" s="59">
        <f t="shared" si="20"/>
        <v>0</v>
      </c>
      <c r="P486" s="59">
        <f t="shared" si="21"/>
        <v>0</v>
      </c>
    </row>
    <row r="487">
      <c r="A487" s="42"/>
      <c r="F487" s="13">
        <f t="shared" si="18"/>
        <v>0</v>
      </c>
      <c r="G487" s="22">
        <f t="shared" si="19"/>
        <v>0</v>
      </c>
      <c r="H487" s="13"/>
      <c r="I487" s="22"/>
      <c r="J487" s="1"/>
      <c r="K487" s="13"/>
      <c r="N487" s="13"/>
      <c r="O487" s="59">
        <f t="shared" si="20"/>
        <v>0</v>
      </c>
      <c r="P487" s="59">
        <f t="shared" si="21"/>
        <v>0</v>
      </c>
    </row>
    <row r="488">
      <c r="A488" s="42"/>
      <c r="F488" s="13">
        <f t="shared" si="18"/>
        <v>0</v>
      </c>
      <c r="G488" s="22">
        <f t="shared" si="19"/>
        <v>0</v>
      </c>
      <c r="H488" s="13"/>
      <c r="I488" s="22"/>
      <c r="J488" s="1"/>
      <c r="K488" s="13"/>
      <c r="N488" s="13"/>
      <c r="O488" s="59">
        <f t="shared" si="20"/>
        <v>0</v>
      </c>
      <c r="P488" s="59">
        <f t="shared" si="21"/>
        <v>0</v>
      </c>
    </row>
    <row r="489">
      <c r="A489" s="42"/>
      <c r="F489" s="13">
        <f t="shared" si="18"/>
        <v>0</v>
      </c>
      <c r="G489" s="22">
        <f t="shared" si="19"/>
        <v>0</v>
      </c>
      <c r="H489" s="13"/>
      <c r="I489" s="22"/>
      <c r="J489" s="1"/>
      <c r="K489" s="13"/>
      <c r="N489" s="13"/>
      <c r="O489" s="59">
        <f t="shared" si="20"/>
        <v>0</v>
      </c>
      <c r="P489" s="59">
        <f t="shared" si="21"/>
        <v>0</v>
      </c>
    </row>
    <row r="490">
      <c r="A490" s="42"/>
      <c r="F490" s="13">
        <f t="shared" si="18"/>
        <v>0</v>
      </c>
      <c r="G490" s="22">
        <f t="shared" si="19"/>
        <v>0</v>
      </c>
      <c r="H490" s="13"/>
      <c r="I490" s="22"/>
      <c r="J490" s="1"/>
      <c r="K490" s="13"/>
      <c r="N490" s="13"/>
      <c r="O490" s="59">
        <f t="shared" si="20"/>
        <v>0</v>
      </c>
      <c r="P490" s="59">
        <f t="shared" si="21"/>
        <v>0</v>
      </c>
    </row>
    <row r="491">
      <c r="A491" s="42"/>
      <c r="F491" s="13">
        <f t="shared" si="18"/>
        <v>0</v>
      </c>
      <c r="G491" s="22">
        <f t="shared" si="19"/>
        <v>0</v>
      </c>
      <c r="H491" s="13"/>
      <c r="I491" s="22"/>
      <c r="J491" s="1"/>
      <c r="K491" s="13"/>
      <c r="N491" s="13"/>
      <c r="O491" s="59">
        <f t="shared" si="20"/>
        <v>0</v>
      </c>
      <c r="P491" s="59">
        <f t="shared" si="21"/>
        <v>0</v>
      </c>
    </row>
    <row r="492">
      <c r="A492" s="42"/>
      <c r="F492" s="13">
        <f t="shared" si="18"/>
        <v>0</v>
      </c>
      <c r="G492" s="22">
        <f t="shared" si="19"/>
        <v>0</v>
      </c>
      <c r="H492" s="13"/>
      <c r="I492" s="22"/>
      <c r="J492" s="1"/>
      <c r="K492" s="13"/>
      <c r="N492" s="13"/>
      <c r="O492" s="59">
        <f t="shared" si="20"/>
        <v>0</v>
      </c>
      <c r="P492" s="59">
        <f t="shared" si="21"/>
        <v>0</v>
      </c>
    </row>
    <row r="493">
      <c r="A493" s="42"/>
      <c r="F493" s="13">
        <f t="shared" si="18"/>
        <v>0</v>
      </c>
      <c r="G493" s="22">
        <f t="shared" si="19"/>
        <v>0</v>
      </c>
      <c r="H493" s="13"/>
      <c r="I493" s="22"/>
      <c r="J493" s="1"/>
      <c r="K493" s="13"/>
      <c r="N493" s="13"/>
      <c r="O493" s="59">
        <f t="shared" si="20"/>
        <v>0</v>
      </c>
      <c r="P493" s="59">
        <f t="shared" si="21"/>
        <v>0</v>
      </c>
    </row>
    <row r="494">
      <c r="A494" s="42"/>
      <c r="F494" s="13">
        <f t="shared" si="18"/>
        <v>0</v>
      </c>
      <c r="G494" s="22">
        <f t="shared" si="19"/>
        <v>0</v>
      </c>
      <c r="H494" s="13"/>
      <c r="I494" s="22"/>
      <c r="J494" s="1"/>
      <c r="K494" s="13"/>
      <c r="N494" s="13"/>
      <c r="O494" s="59">
        <f t="shared" si="20"/>
        <v>0</v>
      </c>
      <c r="P494" s="59">
        <f t="shared" si="21"/>
        <v>0</v>
      </c>
    </row>
    <row r="495">
      <c r="A495" s="42"/>
      <c r="F495" s="13">
        <f t="shared" si="18"/>
        <v>0</v>
      </c>
      <c r="G495" s="22">
        <f t="shared" si="19"/>
        <v>0</v>
      </c>
      <c r="H495" s="13"/>
      <c r="I495" s="22"/>
      <c r="J495" s="1"/>
      <c r="K495" s="13"/>
      <c r="N495" s="13"/>
      <c r="O495" s="59">
        <f t="shared" si="20"/>
        <v>0</v>
      </c>
      <c r="P495" s="59">
        <f t="shared" si="21"/>
        <v>0</v>
      </c>
    </row>
    <row r="496">
      <c r="A496" s="42"/>
      <c r="F496" s="13">
        <f t="shared" si="18"/>
        <v>0</v>
      </c>
      <c r="G496" s="22">
        <f t="shared" si="19"/>
        <v>0</v>
      </c>
      <c r="H496" s="13"/>
      <c r="I496" s="22"/>
      <c r="J496" s="1"/>
      <c r="K496" s="13"/>
      <c r="N496" s="13"/>
      <c r="O496" s="59">
        <f t="shared" si="20"/>
        <v>0</v>
      </c>
      <c r="P496" s="59">
        <f t="shared" si="21"/>
        <v>0</v>
      </c>
    </row>
    <row r="497">
      <c r="A497" s="42"/>
      <c r="F497" s="13">
        <f t="shared" si="18"/>
        <v>0</v>
      </c>
      <c r="G497" s="22">
        <f t="shared" si="19"/>
        <v>0</v>
      </c>
      <c r="H497" s="13"/>
      <c r="I497" s="22"/>
      <c r="J497" s="1"/>
      <c r="K497" s="13"/>
      <c r="N497" s="13"/>
      <c r="O497" s="59">
        <f t="shared" si="20"/>
        <v>0</v>
      </c>
      <c r="P497" s="59">
        <f t="shared" si="21"/>
        <v>0</v>
      </c>
    </row>
    <row r="498">
      <c r="A498" s="42"/>
      <c r="F498" s="13">
        <f t="shared" si="18"/>
        <v>0</v>
      </c>
      <c r="G498" s="22">
        <f t="shared" si="19"/>
        <v>0</v>
      </c>
      <c r="H498" s="13"/>
      <c r="I498" s="22"/>
      <c r="J498" s="1"/>
      <c r="K498" s="13"/>
      <c r="N498" s="13"/>
      <c r="O498" s="59">
        <f t="shared" si="20"/>
        <v>0</v>
      </c>
      <c r="P498" s="59">
        <f t="shared" si="21"/>
        <v>0</v>
      </c>
    </row>
    <row r="499">
      <c r="A499" s="42"/>
      <c r="F499" s="13">
        <f t="shared" si="18"/>
        <v>0</v>
      </c>
      <c r="G499" s="22">
        <f t="shared" si="19"/>
        <v>0</v>
      </c>
      <c r="H499" s="13"/>
      <c r="I499" s="22"/>
      <c r="J499" s="1"/>
      <c r="K499" s="13"/>
      <c r="N499" s="13"/>
      <c r="O499" s="59">
        <f t="shared" si="20"/>
        <v>0</v>
      </c>
      <c r="P499" s="59">
        <f t="shared" si="21"/>
        <v>0</v>
      </c>
    </row>
    <row r="500">
      <c r="A500" s="42"/>
      <c r="F500" s="13">
        <f t="shared" si="18"/>
        <v>0</v>
      </c>
      <c r="G500" s="22">
        <f t="shared" si="19"/>
        <v>0</v>
      </c>
      <c r="H500" s="13"/>
      <c r="I500" s="22"/>
      <c r="J500" s="1"/>
      <c r="K500" s="13"/>
      <c r="N500" s="13"/>
      <c r="O500" s="59">
        <f t="shared" si="20"/>
        <v>0</v>
      </c>
      <c r="P500" s="59">
        <f t="shared" si="21"/>
        <v>0</v>
      </c>
    </row>
    <row r="501">
      <c r="A501" s="42"/>
      <c r="F501" s="13">
        <f t="shared" si="18"/>
        <v>0</v>
      </c>
      <c r="G501" s="22">
        <f t="shared" si="19"/>
        <v>0</v>
      </c>
      <c r="H501" s="13"/>
      <c r="I501" s="22"/>
      <c r="J501" s="1"/>
      <c r="K501" s="13"/>
      <c r="N501" s="13"/>
      <c r="O501" s="59">
        <f t="shared" si="20"/>
        <v>0</v>
      </c>
      <c r="P501" s="59">
        <f t="shared" si="21"/>
        <v>0</v>
      </c>
    </row>
    <row r="502">
      <c r="A502" s="42"/>
      <c r="F502" s="13">
        <f t="shared" si="18"/>
        <v>0</v>
      </c>
      <c r="G502" s="22">
        <f t="shared" si="19"/>
        <v>0</v>
      </c>
      <c r="H502" s="13"/>
      <c r="I502" s="22"/>
      <c r="J502" s="1"/>
      <c r="K502" s="13"/>
      <c r="N502" s="13"/>
      <c r="O502" s="59">
        <f t="shared" si="20"/>
        <v>0</v>
      </c>
      <c r="P502" s="59">
        <f t="shared" si="21"/>
        <v>0</v>
      </c>
    </row>
    <row r="503">
      <c r="A503" s="42"/>
      <c r="F503" s="13">
        <f t="shared" si="18"/>
        <v>0</v>
      </c>
      <c r="G503" s="22">
        <f t="shared" si="19"/>
        <v>0</v>
      </c>
      <c r="H503" s="13"/>
      <c r="I503" s="22"/>
      <c r="J503" s="1"/>
      <c r="K503" s="13"/>
      <c r="N503" s="13"/>
      <c r="O503" s="59">
        <f t="shared" si="20"/>
        <v>0</v>
      </c>
      <c r="P503" s="59">
        <f t="shared" si="21"/>
        <v>0</v>
      </c>
    </row>
    <row r="504">
      <c r="A504" s="42"/>
      <c r="F504" s="13">
        <f t="shared" si="18"/>
        <v>0</v>
      </c>
      <c r="G504" s="22">
        <f t="shared" si="19"/>
        <v>0</v>
      </c>
      <c r="H504" s="13"/>
      <c r="I504" s="22"/>
      <c r="J504" s="1"/>
      <c r="K504" s="13"/>
      <c r="N504" s="13"/>
      <c r="O504" s="59">
        <f t="shared" si="20"/>
        <v>0</v>
      </c>
      <c r="P504" s="59">
        <f t="shared" si="21"/>
        <v>0</v>
      </c>
    </row>
    <row r="505">
      <c r="A505" s="42"/>
      <c r="F505" s="13">
        <f t="shared" si="18"/>
        <v>0</v>
      </c>
      <c r="G505" s="22">
        <f t="shared" si="19"/>
        <v>0</v>
      </c>
      <c r="H505" s="13"/>
      <c r="I505" s="22"/>
      <c r="J505" s="1"/>
      <c r="K505" s="13"/>
      <c r="N505" s="13"/>
      <c r="O505" s="59">
        <f t="shared" si="20"/>
        <v>0</v>
      </c>
      <c r="P505" s="59">
        <f t="shared" si="21"/>
        <v>0</v>
      </c>
    </row>
    <row r="506">
      <c r="A506" s="42"/>
      <c r="F506" s="13">
        <f t="shared" si="18"/>
        <v>0</v>
      </c>
      <c r="G506" s="22">
        <f t="shared" si="19"/>
        <v>0</v>
      </c>
      <c r="H506" s="13"/>
      <c r="I506" s="22"/>
      <c r="J506" s="1"/>
      <c r="K506" s="13"/>
      <c r="N506" s="13"/>
      <c r="O506" s="59">
        <f t="shared" si="20"/>
        <v>0</v>
      </c>
      <c r="P506" s="59">
        <f t="shared" si="21"/>
        <v>0</v>
      </c>
    </row>
    <row r="507">
      <c r="A507" s="42"/>
      <c r="F507" s="13">
        <f t="shared" si="18"/>
        <v>0</v>
      </c>
      <c r="G507" s="22">
        <f t="shared" si="19"/>
        <v>0</v>
      </c>
      <c r="H507" s="13"/>
      <c r="I507" s="22"/>
      <c r="J507" s="1"/>
      <c r="K507" s="13"/>
      <c r="N507" s="13"/>
      <c r="O507" s="59">
        <f t="shared" si="20"/>
        <v>0</v>
      </c>
      <c r="P507" s="59">
        <f t="shared" si="21"/>
        <v>0</v>
      </c>
    </row>
    <row r="508">
      <c r="A508" s="42"/>
      <c r="F508" s="13">
        <f t="shared" si="18"/>
        <v>0</v>
      </c>
      <c r="G508" s="22">
        <f t="shared" si="19"/>
        <v>0</v>
      </c>
      <c r="H508" s="13"/>
      <c r="I508" s="22"/>
      <c r="J508" s="1"/>
      <c r="K508" s="13"/>
      <c r="N508" s="13"/>
      <c r="O508" s="59">
        <f t="shared" si="20"/>
        <v>0</v>
      </c>
      <c r="P508" s="59">
        <f t="shared" si="21"/>
        <v>0</v>
      </c>
    </row>
    <row r="509">
      <c r="A509" s="42"/>
      <c r="F509" s="13">
        <f t="shared" si="18"/>
        <v>0</v>
      </c>
      <c r="G509" s="22">
        <f t="shared" si="19"/>
        <v>0</v>
      </c>
      <c r="H509" s="13"/>
      <c r="I509" s="22"/>
      <c r="J509" s="1"/>
      <c r="K509" s="13"/>
      <c r="N509" s="13"/>
      <c r="O509" s="59">
        <f t="shared" si="20"/>
        <v>0</v>
      </c>
      <c r="P509" s="59">
        <f t="shared" si="21"/>
        <v>0</v>
      </c>
    </row>
    <row r="510">
      <c r="A510" s="42"/>
      <c r="F510" s="13">
        <f t="shared" si="18"/>
        <v>0</v>
      </c>
      <c r="G510" s="22">
        <f t="shared" si="19"/>
        <v>0</v>
      </c>
      <c r="H510" s="13"/>
      <c r="I510" s="22"/>
      <c r="J510" s="1"/>
      <c r="K510" s="13"/>
      <c r="N510" s="13"/>
      <c r="O510" s="59">
        <f t="shared" si="20"/>
        <v>0</v>
      </c>
      <c r="P510" s="59">
        <f t="shared" si="21"/>
        <v>0</v>
      </c>
    </row>
    <row r="511">
      <c r="A511" s="42"/>
      <c r="F511" s="13">
        <f t="shared" si="18"/>
        <v>0</v>
      </c>
      <c r="G511" s="22">
        <f t="shared" si="19"/>
        <v>0</v>
      </c>
      <c r="H511" s="13"/>
      <c r="I511" s="22"/>
      <c r="J511" s="1"/>
      <c r="K511" s="13"/>
      <c r="N511" s="13"/>
      <c r="O511" s="59">
        <f t="shared" si="20"/>
        <v>0</v>
      </c>
      <c r="P511" s="59">
        <f t="shared" si="21"/>
        <v>0</v>
      </c>
    </row>
    <row r="512">
      <c r="A512" s="42"/>
      <c r="F512" s="13">
        <f t="shared" si="18"/>
        <v>0</v>
      </c>
      <c r="G512" s="22">
        <f t="shared" si="19"/>
        <v>0</v>
      </c>
      <c r="H512" s="13"/>
      <c r="I512" s="22"/>
      <c r="J512" s="1"/>
      <c r="K512" s="13"/>
      <c r="N512" s="13"/>
      <c r="O512" s="59">
        <f t="shared" si="20"/>
        <v>0</v>
      </c>
      <c r="P512" s="59">
        <f t="shared" si="21"/>
        <v>0</v>
      </c>
    </row>
    <row r="513">
      <c r="A513" s="42"/>
      <c r="F513" s="13">
        <f t="shared" si="18"/>
        <v>0</v>
      </c>
      <c r="G513" s="22">
        <f t="shared" si="19"/>
        <v>0</v>
      </c>
      <c r="H513" s="13"/>
      <c r="I513" s="22"/>
      <c r="J513" s="1"/>
      <c r="K513" s="13"/>
      <c r="N513" s="13"/>
      <c r="O513" s="59">
        <f t="shared" si="20"/>
        <v>0</v>
      </c>
      <c r="P513" s="59">
        <f t="shared" si="21"/>
        <v>0</v>
      </c>
    </row>
    <row r="514">
      <c r="A514" s="42"/>
      <c r="F514" s="13">
        <f t="shared" si="18"/>
        <v>0</v>
      </c>
      <c r="G514" s="22">
        <f t="shared" si="19"/>
        <v>0</v>
      </c>
      <c r="H514" s="13"/>
      <c r="I514" s="22"/>
      <c r="J514" s="1"/>
      <c r="K514" s="13"/>
      <c r="N514" s="13"/>
      <c r="O514" s="59">
        <f t="shared" si="20"/>
        <v>0</v>
      </c>
      <c r="P514" s="59">
        <f t="shared" si="21"/>
        <v>0</v>
      </c>
    </row>
    <row r="515">
      <c r="A515" s="42"/>
      <c r="F515" s="13">
        <f t="shared" si="18"/>
        <v>0</v>
      </c>
      <c r="G515" s="22">
        <f t="shared" si="19"/>
        <v>0</v>
      </c>
      <c r="H515" s="13"/>
      <c r="I515" s="22"/>
      <c r="J515" s="1"/>
      <c r="K515" s="13"/>
      <c r="N515" s="13"/>
      <c r="O515" s="59">
        <f t="shared" si="20"/>
        <v>0</v>
      </c>
      <c r="P515" s="59">
        <f t="shared" si="21"/>
        <v>0</v>
      </c>
    </row>
    <row r="516">
      <c r="A516" s="42"/>
      <c r="F516" s="13">
        <f t="shared" si="18"/>
        <v>0</v>
      </c>
      <c r="G516" s="22">
        <f t="shared" si="19"/>
        <v>0</v>
      </c>
      <c r="H516" s="13"/>
      <c r="I516" s="22"/>
      <c r="J516" s="1"/>
      <c r="K516" s="13"/>
      <c r="N516" s="13"/>
      <c r="O516" s="59">
        <f t="shared" si="20"/>
        <v>0</v>
      </c>
      <c r="P516" s="59">
        <f t="shared" si="21"/>
        <v>0</v>
      </c>
    </row>
    <row r="517">
      <c r="A517" s="42"/>
      <c r="F517" s="13">
        <f t="shared" si="18"/>
        <v>0</v>
      </c>
      <c r="G517" s="22">
        <f t="shared" si="19"/>
        <v>0</v>
      </c>
      <c r="H517" s="13"/>
      <c r="I517" s="22"/>
      <c r="J517" s="1"/>
      <c r="K517" s="13"/>
      <c r="N517" s="13"/>
      <c r="O517" s="59">
        <f t="shared" si="20"/>
        <v>0</v>
      </c>
      <c r="P517" s="59">
        <f t="shared" si="21"/>
        <v>0</v>
      </c>
    </row>
    <row r="518">
      <c r="A518" s="42"/>
      <c r="F518" s="13">
        <f t="shared" si="18"/>
        <v>0</v>
      </c>
      <c r="G518" s="22">
        <f t="shared" si="19"/>
        <v>0</v>
      </c>
      <c r="H518" s="13"/>
      <c r="I518" s="22"/>
      <c r="J518" s="1"/>
      <c r="K518" s="13"/>
      <c r="N518" s="13"/>
      <c r="O518" s="59">
        <f t="shared" si="20"/>
        <v>0</v>
      </c>
      <c r="P518" s="59">
        <f t="shared" si="21"/>
        <v>0</v>
      </c>
    </row>
    <row r="519">
      <c r="A519" s="42"/>
      <c r="F519" s="13">
        <f t="shared" si="18"/>
        <v>0</v>
      </c>
      <c r="G519" s="22">
        <f t="shared" si="19"/>
        <v>0</v>
      </c>
      <c r="H519" s="13"/>
      <c r="I519" s="22"/>
      <c r="J519" s="1"/>
      <c r="K519" s="13"/>
      <c r="N519" s="13"/>
      <c r="O519" s="59">
        <f t="shared" si="20"/>
        <v>0</v>
      </c>
      <c r="P519" s="59">
        <f t="shared" si="21"/>
        <v>0</v>
      </c>
    </row>
    <row r="520">
      <c r="A520" s="42"/>
      <c r="F520" s="13">
        <f t="shared" si="18"/>
        <v>0</v>
      </c>
      <c r="G520" s="22">
        <f t="shared" si="19"/>
        <v>0</v>
      </c>
      <c r="H520" s="13"/>
      <c r="I520" s="22"/>
      <c r="J520" s="1"/>
      <c r="K520" s="13"/>
      <c r="N520" s="13"/>
      <c r="O520" s="59">
        <f t="shared" si="20"/>
        <v>0</v>
      </c>
      <c r="P520" s="59">
        <f t="shared" si="21"/>
        <v>0</v>
      </c>
    </row>
    <row r="521">
      <c r="A521" s="42"/>
      <c r="F521" s="13">
        <f t="shared" si="18"/>
        <v>0</v>
      </c>
      <c r="G521" s="22">
        <f t="shared" si="19"/>
        <v>0</v>
      </c>
      <c r="H521" s="13"/>
      <c r="I521" s="22"/>
      <c r="J521" s="1"/>
      <c r="K521" s="13"/>
      <c r="N521" s="13"/>
      <c r="O521" s="59">
        <f t="shared" si="20"/>
        <v>0</v>
      </c>
      <c r="P521" s="59">
        <f t="shared" si="21"/>
        <v>0</v>
      </c>
    </row>
    <row r="522">
      <c r="A522" s="42"/>
      <c r="F522" s="13">
        <f t="shared" si="18"/>
        <v>0</v>
      </c>
      <c r="G522" s="22">
        <f t="shared" si="19"/>
        <v>0</v>
      </c>
      <c r="H522" s="13"/>
      <c r="I522" s="22"/>
      <c r="J522" s="1"/>
      <c r="K522" s="13"/>
      <c r="N522" s="13"/>
      <c r="O522" s="59">
        <f t="shared" si="20"/>
        <v>0</v>
      </c>
      <c r="P522" s="59">
        <f t="shared" si="21"/>
        <v>0</v>
      </c>
    </row>
    <row r="523">
      <c r="A523" s="42"/>
      <c r="F523" s="13">
        <f t="shared" si="18"/>
        <v>0</v>
      </c>
      <c r="G523" s="22">
        <f t="shared" si="19"/>
        <v>0</v>
      </c>
      <c r="H523" s="13"/>
      <c r="I523" s="22"/>
      <c r="J523" s="1"/>
      <c r="K523" s="13"/>
      <c r="N523" s="13"/>
      <c r="O523" s="59">
        <f t="shared" si="20"/>
        <v>0</v>
      </c>
      <c r="P523" s="59">
        <f t="shared" si="21"/>
        <v>0</v>
      </c>
    </row>
    <row r="524">
      <c r="A524" s="42"/>
      <c r="F524" s="13">
        <f t="shared" si="18"/>
        <v>0</v>
      </c>
      <c r="G524" s="22">
        <f t="shared" si="19"/>
        <v>0</v>
      </c>
      <c r="H524" s="13"/>
      <c r="I524" s="22"/>
      <c r="J524" s="1"/>
      <c r="K524" s="13"/>
      <c r="N524" s="13"/>
      <c r="O524" s="59">
        <f t="shared" si="20"/>
        <v>0</v>
      </c>
      <c r="P524" s="59">
        <f t="shared" si="21"/>
        <v>0</v>
      </c>
    </row>
    <row r="525">
      <c r="A525" s="42"/>
      <c r="F525" s="13">
        <f t="shared" si="18"/>
        <v>0</v>
      </c>
      <c r="G525" s="22">
        <f t="shared" si="19"/>
        <v>0</v>
      </c>
      <c r="H525" s="13"/>
      <c r="I525" s="22"/>
      <c r="J525" s="1"/>
      <c r="K525" s="13"/>
      <c r="N525" s="13"/>
      <c r="O525" s="59">
        <f t="shared" si="20"/>
        <v>0</v>
      </c>
      <c r="P525" s="59">
        <f t="shared" si="21"/>
        <v>0</v>
      </c>
    </row>
    <row r="526">
      <c r="A526" s="42"/>
      <c r="F526" s="13">
        <f t="shared" si="18"/>
        <v>0</v>
      </c>
      <c r="G526" s="22">
        <f t="shared" si="19"/>
        <v>0</v>
      </c>
      <c r="H526" s="13"/>
      <c r="I526" s="22"/>
      <c r="J526" s="1"/>
      <c r="K526" s="13"/>
      <c r="N526" s="13"/>
      <c r="O526" s="59">
        <f t="shared" si="20"/>
        <v>0</v>
      </c>
      <c r="P526" s="59">
        <f t="shared" si="21"/>
        <v>0</v>
      </c>
    </row>
    <row r="527">
      <c r="A527" s="42"/>
      <c r="F527" s="13">
        <f t="shared" si="18"/>
        <v>0</v>
      </c>
      <c r="G527" s="22">
        <f t="shared" si="19"/>
        <v>0</v>
      </c>
      <c r="H527" s="13"/>
      <c r="I527" s="22"/>
      <c r="J527" s="1"/>
      <c r="K527" s="13"/>
      <c r="N527" s="13"/>
      <c r="O527" s="59">
        <f t="shared" si="20"/>
        <v>0</v>
      </c>
      <c r="P527" s="59">
        <f t="shared" si="21"/>
        <v>0</v>
      </c>
    </row>
    <row r="528">
      <c r="A528" s="42"/>
      <c r="F528" s="13">
        <f t="shared" si="18"/>
        <v>0</v>
      </c>
      <c r="G528" s="22">
        <f t="shared" si="19"/>
        <v>0</v>
      </c>
      <c r="H528" s="13"/>
      <c r="I528" s="22"/>
      <c r="J528" s="1"/>
      <c r="K528" s="13"/>
      <c r="N528" s="13"/>
      <c r="O528" s="59">
        <f t="shared" si="20"/>
        <v>0</v>
      </c>
      <c r="P528" s="59">
        <f t="shared" si="21"/>
        <v>0</v>
      </c>
    </row>
    <row r="529">
      <c r="A529" s="42"/>
      <c r="F529" s="13">
        <f t="shared" si="18"/>
        <v>0</v>
      </c>
      <c r="G529" s="22">
        <f t="shared" si="19"/>
        <v>0</v>
      </c>
      <c r="H529" s="13"/>
      <c r="I529" s="22"/>
      <c r="J529" s="1"/>
      <c r="K529" s="13"/>
      <c r="N529" s="13"/>
      <c r="O529" s="59">
        <f t="shared" si="20"/>
        <v>0</v>
      </c>
      <c r="P529" s="59">
        <f t="shared" si="21"/>
        <v>0</v>
      </c>
    </row>
    <row r="530">
      <c r="A530" s="42"/>
      <c r="F530" s="13">
        <f t="shared" si="18"/>
        <v>0</v>
      </c>
      <c r="G530" s="22">
        <f t="shared" si="19"/>
        <v>0</v>
      </c>
      <c r="H530" s="13"/>
      <c r="I530" s="22"/>
      <c r="J530" s="1"/>
      <c r="K530" s="13"/>
      <c r="N530" s="13"/>
      <c r="O530" s="59">
        <f t="shared" si="20"/>
        <v>0</v>
      </c>
      <c r="P530" s="59">
        <f t="shared" si="21"/>
        <v>0</v>
      </c>
    </row>
    <row r="531">
      <c r="A531" s="42"/>
      <c r="F531" s="13">
        <f t="shared" si="18"/>
        <v>0</v>
      </c>
      <c r="G531" s="22">
        <f t="shared" si="19"/>
        <v>0</v>
      </c>
      <c r="H531" s="13"/>
      <c r="I531" s="22"/>
      <c r="J531" s="1"/>
      <c r="K531" s="13"/>
      <c r="N531" s="13"/>
      <c r="O531" s="59">
        <f t="shared" si="20"/>
        <v>0</v>
      </c>
      <c r="P531" s="59">
        <f t="shared" si="21"/>
        <v>0</v>
      </c>
    </row>
    <row r="532">
      <c r="A532" s="42"/>
      <c r="F532" s="13">
        <f t="shared" si="18"/>
        <v>0</v>
      </c>
      <c r="G532" s="22">
        <f t="shared" si="19"/>
        <v>0</v>
      </c>
      <c r="H532" s="13"/>
      <c r="I532" s="22"/>
      <c r="J532" s="1"/>
      <c r="K532" s="13"/>
      <c r="N532" s="13"/>
      <c r="O532" s="59">
        <f t="shared" si="20"/>
        <v>0</v>
      </c>
      <c r="P532" s="59">
        <f t="shared" si="21"/>
        <v>0</v>
      </c>
    </row>
    <row r="533">
      <c r="A533" s="42"/>
      <c r="F533" s="13">
        <f t="shared" si="18"/>
        <v>0</v>
      </c>
      <c r="G533" s="22">
        <f t="shared" si="19"/>
        <v>0</v>
      </c>
      <c r="H533" s="13"/>
      <c r="I533" s="22"/>
      <c r="J533" s="1"/>
      <c r="K533" s="13"/>
      <c r="N533" s="13"/>
      <c r="O533" s="59">
        <f t="shared" si="20"/>
        <v>0</v>
      </c>
      <c r="P533" s="59">
        <f t="shared" si="21"/>
        <v>0</v>
      </c>
    </row>
    <row r="534">
      <c r="A534" s="42"/>
      <c r="F534" s="13">
        <f t="shared" si="18"/>
        <v>0</v>
      </c>
      <c r="G534" s="22">
        <f t="shared" si="19"/>
        <v>0</v>
      </c>
      <c r="H534" s="13"/>
      <c r="I534" s="22"/>
      <c r="J534" s="1"/>
      <c r="K534" s="13"/>
      <c r="N534" s="13"/>
      <c r="O534" s="59">
        <f t="shared" si="20"/>
        <v>0</v>
      </c>
      <c r="P534" s="59">
        <f t="shared" si="21"/>
        <v>0</v>
      </c>
    </row>
    <row r="535">
      <c r="A535" s="42"/>
      <c r="F535" s="13">
        <f t="shared" si="18"/>
        <v>0</v>
      </c>
      <c r="G535" s="22">
        <f t="shared" si="19"/>
        <v>0</v>
      </c>
      <c r="H535" s="13"/>
      <c r="I535" s="22"/>
      <c r="J535" s="1"/>
      <c r="K535" s="13"/>
      <c r="N535" s="13"/>
      <c r="O535" s="59">
        <f t="shared" si="20"/>
        <v>0</v>
      </c>
      <c r="P535" s="59">
        <f t="shared" si="21"/>
        <v>0</v>
      </c>
    </row>
    <row r="536">
      <c r="A536" s="42"/>
      <c r="F536" s="13">
        <f t="shared" si="18"/>
        <v>0</v>
      </c>
      <c r="G536" s="22">
        <f t="shared" si="19"/>
        <v>0</v>
      </c>
      <c r="H536" s="13"/>
      <c r="I536" s="22"/>
      <c r="J536" s="1"/>
      <c r="K536" s="13"/>
      <c r="N536" s="13"/>
      <c r="O536" s="59">
        <f t="shared" si="20"/>
        <v>0</v>
      </c>
      <c r="P536" s="59">
        <f t="shared" si="21"/>
        <v>0</v>
      </c>
    </row>
    <row r="537">
      <c r="A537" s="42"/>
      <c r="F537" s="13">
        <f t="shared" si="18"/>
        <v>0</v>
      </c>
      <c r="G537" s="22">
        <f t="shared" si="19"/>
        <v>0</v>
      </c>
      <c r="H537" s="13"/>
      <c r="I537" s="22"/>
      <c r="J537" s="1"/>
      <c r="K537" s="13"/>
      <c r="N537" s="13"/>
      <c r="O537" s="59">
        <f t="shared" si="20"/>
        <v>0</v>
      </c>
      <c r="P537" s="59">
        <f t="shared" si="21"/>
        <v>0</v>
      </c>
    </row>
    <row r="538">
      <c r="A538" s="42"/>
      <c r="F538" s="13">
        <f t="shared" si="18"/>
        <v>0</v>
      </c>
      <c r="G538" s="22">
        <f t="shared" si="19"/>
        <v>0</v>
      </c>
      <c r="H538" s="13"/>
      <c r="I538" s="22"/>
      <c r="J538" s="1"/>
      <c r="K538" s="13"/>
      <c r="N538" s="13"/>
      <c r="O538" s="59">
        <f t="shared" si="20"/>
        <v>0</v>
      </c>
      <c r="P538" s="59">
        <f t="shared" si="21"/>
        <v>0</v>
      </c>
    </row>
    <row r="539">
      <c r="A539" s="42"/>
      <c r="F539" s="13">
        <f t="shared" si="18"/>
        <v>0</v>
      </c>
      <c r="G539" s="22">
        <f t="shared" si="19"/>
        <v>0</v>
      </c>
      <c r="H539" s="13"/>
      <c r="I539" s="22"/>
      <c r="J539" s="1"/>
      <c r="K539" s="13"/>
      <c r="N539" s="13"/>
      <c r="O539" s="59">
        <f t="shared" si="20"/>
        <v>0</v>
      </c>
      <c r="P539" s="59">
        <f t="shared" si="21"/>
        <v>0</v>
      </c>
    </row>
    <row r="540">
      <c r="A540" s="42"/>
      <c r="F540" s="13">
        <f t="shared" si="18"/>
        <v>0</v>
      </c>
      <c r="G540" s="22">
        <f t="shared" si="19"/>
        <v>0</v>
      </c>
      <c r="H540" s="13"/>
      <c r="I540" s="22"/>
      <c r="J540" s="1"/>
      <c r="K540" s="13"/>
      <c r="N540" s="13"/>
      <c r="O540" s="59">
        <f t="shared" si="20"/>
        <v>0</v>
      </c>
      <c r="P540" s="59">
        <f t="shared" si="21"/>
        <v>0</v>
      </c>
    </row>
    <row r="541">
      <c r="A541" s="42"/>
      <c r="F541" s="13">
        <f t="shared" si="18"/>
        <v>0</v>
      </c>
      <c r="G541" s="22">
        <f t="shared" si="19"/>
        <v>0</v>
      </c>
      <c r="H541" s="13"/>
      <c r="I541" s="22"/>
      <c r="J541" s="1"/>
      <c r="K541" s="13"/>
      <c r="N541" s="13"/>
      <c r="O541" s="59">
        <f t="shared" si="20"/>
        <v>0</v>
      </c>
      <c r="P541" s="59">
        <f t="shared" si="21"/>
        <v>0</v>
      </c>
    </row>
    <row r="542">
      <c r="A542" s="42"/>
      <c r="F542" s="13">
        <f t="shared" si="18"/>
        <v>0</v>
      </c>
      <c r="G542" s="22">
        <f t="shared" si="19"/>
        <v>0</v>
      </c>
      <c r="H542" s="13"/>
      <c r="I542" s="22"/>
      <c r="J542" s="1"/>
      <c r="K542" s="13"/>
      <c r="N542" s="13"/>
      <c r="O542" s="59">
        <f t="shared" si="20"/>
        <v>0</v>
      </c>
      <c r="P542" s="59">
        <f t="shared" si="21"/>
        <v>0</v>
      </c>
    </row>
    <row r="543">
      <c r="A543" s="42"/>
      <c r="F543" s="13">
        <f t="shared" si="18"/>
        <v>0</v>
      </c>
      <c r="G543" s="22">
        <f t="shared" si="19"/>
        <v>0</v>
      </c>
      <c r="H543" s="13"/>
      <c r="I543" s="22"/>
      <c r="J543" s="1"/>
      <c r="K543" s="13"/>
      <c r="N543" s="13"/>
      <c r="O543" s="59">
        <f t="shared" si="20"/>
        <v>0</v>
      </c>
      <c r="P543" s="59">
        <f t="shared" si="21"/>
        <v>0</v>
      </c>
    </row>
    <row r="544">
      <c r="A544" s="42"/>
      <c r="F544" s="13">
        <f t="shared" si="18"/>
        <v>0</v>
      </c>
      <c r="G544" s="22">
        <f t="shared" si="19"/>
        <v>0</v>
      </c>
      <c r="H544" s="13"/>
      <c r="I544" s="22"/>
      <c r="J544" s="1"/>
      <c r="K544" s="13"/>
      <c r="N544" s="13"/>
      <c r="O544" s="59">
        <f t="shared" si="20"/>
        <v>0</v>
      </c>
      <c r="P544" s="59">
        <f t="shared" si="21"/>
        <v>0</v>
      </c>
    </row>
    <row r="545">
      <c r="A545" s="42"/>
      <c r="F545" s="13">
        <f t="shared" si="18"/>
        <v>0</v>
      </c>
      <c r="G545" s="22">
        <f t="shared" si="19"/>
        <v>0</v>
      </c>
      <c r="H545" s="13"/>
      <c r="I545" s="22"/>
      <c r="J545" s="1"/>
      <c r="K545" s="13"/>
      <c r="N545" s="13"/>
      <c r="O545" s="59">
        <f t="shared" si="20"/>
        <v>0</v>
      </c>
      <c r="P545" s="59">
        <f t="shared" si="21"/>
        <v>0</v>
      </c>
    </row>
    <row r="546">
      <c r="A546" s="42"/>
      <c r="F546" s="13">
        <f t="shared" si="18"/>
        <v>0</v>
      </c>
      <c r="G546" s="22">
        <f t="shared" si="19"/>
        <v>0</v>
      </c>
      <c r="H546" s="13"/>
      <c r="I546" s="22"/>
      <c r="J546" s="1"/>
      <c r="K546" s="13"/>
      <c r="N546" s="13"/>
      <c r="O546" s="59">
        <f t="shared" si="20"/>
        <v>0</v>
      </c>
      <c r="P546" s="59">
        <f t="shared" si="21"/>
        <v>0</v>
      </c>
    </row>
    <row r="547">
      <c r="A547" s="42"/>
      <c r="F547" s="13">
        <f t="shared" si="18"/>
        <v>0</v>
      </c>
      <c r="G547" s="22">
        <f t="shared" si="19"/>
        <v>0</v>
      </c>
      <c r="H547" s="13"/>
      <c r="I547" s="22"/>
      <c r="J547" s="1"/>
      <c r="K547" s="13"/>
      <c r="N547" s="13"/>
      <c r="O547" s="59">
        <f t="shared" si="20"/>
        <v>0</v>
      </c>
      <c r="P547" s="59">
        <f t="shared" si="21"/>
        <v>0</v>
      </c>
    </row>
    <row r="548">
      <c r="A548" s="42"/>
      <c r="F548" s="13">
        <f t="shared" si="18"/>
        <v>0</v>
      </c>
      <c r="G548" s="22">
        <f t="shared" si="19"/>
        <v>0</v>
      </c>
      <c r="H548" s="13"/>
      <c r="I548" s="22"/>
      <c r="J548" s="1"/>
      <c r="K548" s="13"/>
      <c r="N548" s="13"/>
      <c r="O548" s="59">
        <f t="shared" si="20"/>
        <v>0</v>
      </c>
      <c r="P548" s="59">
        <f t="shared" si="21"/>
        <v>0</v>
      </c>
    </row>
    <row r="549">
      <c r="A549" s="42"/>
      <c r="F549" s="13">
        <f t="shared" si="18"/>
        <v>0</v>
      </c>
      <c r="G549" s="22">
        <f t="shared" si="19"/>
        <v>0</v>
      </c>
      <c r="H549" s="13"/>
      <c r="I549" s="22"/>
      <c r="J549" s="1"/>
      <c r="K549" s="13"/>
      <c r="N549" s="13"/>
      <c r="O549" s="59">
        <f t="shared" si="20"/>
        <v>0</v>
      </c>
      <c r="P549" s="59">
        <f t="shared" si="21"/>
        <v>0</v>
      </c>
    </row>
    <row r="550">
      <c r="A550" s="42"/>
      <c r="F550" s="13">
        <f t="shared" si="18"/>
        <v>0</v>
      </c>
      <c r="G550" s="22">
        <f t="shared" si="19"/>
        <v>0</v>
      </c>
      <c r="H550" s="13"/>
      <c r="I550" s="22"/>
      <c r="J550" s="1"/>
      <c r="K550" s="13"/>
      <c r="N550" s="13"/>
      <c r="O550" s="59">
        <f t="shared" si="20"/>
        <v>0</v>
      </c>
      <c r="P550" s="59">
        <f t="shared" si="21"/>
        <v>0</v>
      </c>
    </row>
    <row r="551">
      <c r="A551" s="42"/>
      <c r="F551" s="13">
        <f t="shared" si="18"/>
        <v>0</v>
      </c>
      <c r="G551" s="22">
        <f t="shared" si="19"/>
        <v>0</v>
      </c>
      <c r="H551" s="13"/>
      <c r="I551" s="22"/>
      <c r="J551" s="1"/>
      <c r="K551" s="13"/>
      <c r="N551" s="13"/>
      <c r="O551" s="59">
        <f t="shared" si="20"/>
        <v>0</v>
      </c>
      <c r="P551" s="59">
        <f t="shared" si="21"/>
        <v>0</v>
      </c>
    </row>
    <row r="552">
      <c r="A552" s="42"/>
      <c r="F552" s="13">
        <f t="shared" si="18"/>
        <v>0</v>
      </c>
      <c r="G552" s="22">
        <f t="shared" si="19"/>
        <v>0</v>
      </c>
      <c r="H552" s="13"/>
      <c r="I552" s="22"/>
      <c r="J552" s="1"/>
      <c r="K552" s="13"/>
      <c r="N552" s="13"/>
      <c r="O552" s="59">
        <f t="shared" si="20"/>
        <v>0</v>
      </c>
      <c r="P552" s="59">
        <f t="shared" si="21"/>
        <v>0</v>
      </c>
    </row>
    <row r="553">
      <c r="A553" s="42"/>
      <c r="F553" s="13">
        <f t="shared" si="18"/>
        <v>0</v>
      </c>
      <c r="G553" s="22">
        <f t="shared" si="19"/>
        <v>0</v>
      </c>
      <c r="H553" s="13"/>
      <c r="I553" s="22"/>
      <c r="J553" s="1"/>
      <c r="K553" s="13"/>
      <c r="N553" s="13"/>
      <c r="O553" s="59">
        <f t="shared" si="20"/>
        <v>0</v>
      </c>
      <c r="P553" s="59">
        <f t="shared" si="21"/>
        <v>0</v>
      </c>
    </row>
    <row r="554">
      <c r="A554" s="42"/>
      <c r="F554" s="13">
        <f t="shared" si="18"/>
        <v>0</v>
      </c>
      <c r="G554" s="22">
        <f t="shared" si="19"/>
        <v>0</v>
      </c>
      <c r="H554" s="13"/>
      <c r="I554" s="22"/>
      <c r="J554" s="1"/>
      <c r="K554" s="13"/>
      <c r="N554" s="13"/>
      <c r="O554" s="59">
        <f t="shared" si="20"/>
        <v>0</v>
      </c>
      <c r="P554" s="59">
        <f t="shared" si="21"/>
        <v>0</v>
      </c>
    </row>
    <row r="555">
      <c r="A555" s="42"/>
      <c r="F555" s="13">
        <f t="shared" si="18"/>
        <v>0</v>
      </c>
      <c r="G555" s="22">
        <f t="shared" si="19"/>
        <v>0</v>
      </c>
      <c r="H555" s="13"/>
      <c r="I555" s="22"/>
      <c r="J555" s="1"/>
      <c r="K555" s="13"/>
      <c r="N555" s="13"/>
      <c r="O555" s="59">
        <f t="shared" si="20"/>
        <v>0</v>
      </c>
      <c r="P555" s="59">
        <f t="shared" si="21"/>
        <v>0</v>
      </c>
    </row>
    <row r="556">
      <c r="A556" s="42"/>
      <c r="F556" s="13">
        <f t="shared" si="18"/>
        <v>0</v>
      </c>
      <c r="G556" s="22">
        <f t="shared" si="19"/>
        <v>0</v>
      </c>
      <c r="H556" s="13"/>
      <c r="I556" s="22"/>
      <c r="J556" s="1"/>
      <c r="K556" s="13"/>
      <c r="N556" s="13"/>
      <c r="O556" s="59">
        <f t="shared" si="20"/>
        <v>0</v>
      </c>
      <c r="P556" s="59">
        <f t="shared" si="21"/>
        <v>0</v>
      </c>
    </row>
    <row r="557">
      <c r="A557" s="42"/>
      <c r="F557" s="13">
        <f t="shared" si="18"/>
        <v>0</v>
      </c>
      <c r="G557" s="22">
        <f t="shared" si="19"/>
        <v>0</v>
      </c>
      <c r="H557" s="13"/>
      <c r="I557" s="22"/>
      <c r="J557" s="1"/>
      <c r="K557" s="13"/>
      <c r="N557" s="13"/>
      <c r="O557" s="59">
        <f t="shared" si="20"/>
        <v>0</v>
      </c>
      <c r="P557" s="59">
        <f t="shared" si="21"/>
        <v>0</v>
      </c>
    </row>
    <row r="558">
      <c r="A558" s="42"/>
      <c r="F558" s="13">
        <f t="shared" si="18"/>
        <v>0</v>
      </c>
      <c r="G558" s="22">
        <f t="shared" si="19"/>
        <v>0</v>
      </c>
      <c r="H558" s="13"/>
      <c r="I558" s="22"/>
      <c r="J558" s="1"/>
      <c r="K558" s="13"/>
      <c r="N558" s="13"/>
      <c r="O558" s="59">
        <f t="shared" si="20"/>
        <v>0</v>
      </c>
      <c r="P558" s="59">
        <f t="shared" si="21"/>
        <v>0</v>
      </c>
    </row>
    <row r="559">
      <c r="A559" s="42"/>
      <c r="F559" s="13">
        <f t="shared" si="18"/>
        <v>0</v>
      </c>
      <c r="G559" s="22">
        <f t="shared" si="19"/>
        <v>0</v>
      </c>
      <c r="H559" s="13"/>
      <c r="I559" s="22"/>
      <c r="J559" s="1"/>
      <c r="K559" s="13"/>
      <c r="N559" s="13"/>
      <c r="O559" s="59">
        <f t="shared" si="20"/>
        <v>0</v>
      </c>
      <c r="P559" s="59">
        <f t="shared" si="21"/>
        <v>0</v>
      </c>
    </row>
    <row r="560">
      <c r="A560" s="42"/>
      <c r="F560" s="13">
        <f t="shared" si="18"/>
        <v>0</v>
      </c>
      <c r="G560" s="22">
        <f t="shared" si="19"/>
        <v>0</v>
      </c>
      <c r="H560" s="13"/>
      <c r="I560" s="22"/>
      <c r="J560" s="1"/>
      <c r="K560" s="13"/>
      <c r="N560" s="13"/>
      <c r="O560" s="59">
        <f t="shared" si="20"/>
        <v>0</v>
      </c>
      <c r="P560" s="59">
        <f t="shared" si="21"/>
        <v>0</v>
      </c>
    </row>
    <row r="561">
      <c r="A561" s="42"/>
      <c r="F561" s="13">
        <f t="shared" si="18"/>
        <v>0</v>
      </c>
      <c r="G561" s="22">
        <f t="shared" si="19"/>
        <v>0</v>
      </c>
      <c r="H561" s="13"/>
      <c r="I561" s="22"/>
      <c r="J561" s="1"/>
      <c r="K561" s="13"/>
      <c r="N561" s="13"/>
      <c r="O561" s="59">
        <f t="shared" si="20"/>
        <v>0</v>
      </c>
      <c r="P561" s="59">
        <f t="shared" si="21"/>
        <v>0</v>
      </c>
    </row>
    <row r="562">
      <c r="A562" s="42"/>
      <c r="F562" s="13">
        <f t="shared" si="18"/>
        <v>0</v>
      </c>
      <c r="G562" s="22">
        <f t="shared" si="19"/>
        <v>0</v>
      </c>
      <c r="H562" s="13"/>
      <c r="I562" s="22"/>
      <c r="J562" s="1"/>
      <c r="K562" s="13"/>
      <c r="N562" s="13"/>
      <c r="O562" s="59">
        <f t="shared" si="20"/>
        <v>0</v>
      </c>
      <c r="P562" s="59">
        <f t="shared" si="21"/>
        <v>0</v>
      </c>
    </row>
    <row r="563">
      <c r="A563" s="42"/>
      <c r="F563" s="13">
        <f t="shared" si="18"/>
        <v>0</v>
      </c>
      <c r="G563" s="22">
        <f t="shared" si="19"/>
        <v>0</v>
      </c>
      <c r="H563" s="13"/>
      <c r="I563" s="22"/>
      <c r="J563" s="1"/>
      <c r="K563" s="13"/>
      <c r="N563" s="13"/>
      <c r="O563" s="59">
        <f t="shared" si="20"/>
        <v>0</v>
      </c>
      <c r="P563" s="59">
        <f t="shared" si="21"/>
        <v>0</v>
      </c>
    </row>
    <row r="564">
      <c r="A564" s="42"/>
      <c r="F564" s="13">
        <f t="shared" si="18"/>
        <v>0</v>
      </c>
      <c r="G564" s="22">
        <f t="shared" si="19"/>
        <v>0</v>
      </c>
      <c r="H564" s="13"/>
      <c r="I564" s="22"/>
      <c r="J564" s="1"/>
      <c r="K564" s="13"/>
      <c r="N564" s="13"/>
      <c r="O564" s="59">
        <f t="shared" si="20"/>
        <v>0</v>
      </c>
      <c r="P564" s="59">
        <f t="shared" si="21"/>
        <v>0</v>
      </c>
    </row>
    <row r="565">
      <c r="A565" s="42"/>
      <c r="F565" s="13">
        <f t="shared" si="18"/>
        <v>0</v>
      </c>
      <c r="G565" s="22">
        <f t="shared" si="19"/>
        <v>0</v>
      </c>
      <c r="H565" s="13"/>
      <c r="I565" s="22"/>
      <c r="J565" s="1"/>
      <c r="K565" s="13"/>
      <c r="N565" s="13"/>
      <c r="O565" s="59">
        <f t="shared" si="20"/>
        <v>0</v>
      </c>
      <c r="P565" s="59">
        <f t="shared" si="21"/>
        <v>0</v>
      </c>
    </row>
    <row r="566">
      <c r="A566" s="42"/>
      <c r="F566" s="13">
        <f t="shared" si="18"/>
        <v>0</v>
      </c>
      <c r="G566" s="22">
        <f t="shared" si="19"/>
        <v>0</v>
      </c>
      <c r="H566" s="13"/>
      <c r="I566" s="22"/>
      <c r="J566" s="1"/>
      <c r="K566" s="13"/>
      <c r="N566" s="13"/>
      <c r="O566" s="59">
        <f t="shared" si="20"/>
        <v>0</v>
      </c>
      <c r="P566" s="59">
        <f t="shared" si="21"/>
        <v>0</v>
      </c>
    </row>
    <row r="567">
      <c r="A567" s="42"/>
      <c r="F567" s="13">
        <f t="shared" si="18"/>
        <v>0</v>
      </c>
      <c r="G567" s="22">
        <f t="shared" si="19"/>
        <v>0</v>
      </c>
      <c r="H567" s="13"/>
      <c r="I567" s="22"/>
      <c r="J567" s="1"/>
      <c r="K567" s="13"/>
      <c r="N567" s="13"/>
      <c r="O567" s="59">
        <f t="shared" si="20"/>
        <v>0</v>
      </c>
      <c r="P567" s="59">
        <f t="shared" si="21"/>
        <v>0</v>
      </c>
    </row>
    <row r="568">
      <c r="A568" s="42"/>
      <c r="F568" s="13">
        <f t="shared" si="18"/>
        <v>0</v>
      </c>
      <c r="G568" s="22">
        <f t="shared" si="19"/>
        <v>0</v>
      </c>
      <c r="H568" s="13"/>
      <c r="I568" s="22"/>
      <c r="J568" s="1"/>
      <c r="K568" s="13"/>
      <c r="N568" s="13"/>
      <c r="O568" s="59">
        <f t="shared" si="20"/>
        <v>0</v>
      </c>
      <c r="P568" s="59">
        <f t="shared" si="21"/>
        <v>0</v>
      </c>
    </row>
    <row r="569">
      <c r="A569" s="42"/>
      <c r="F569" s="13">
        <f t="shared" si="18"/>
        <v>0</v>
      </c>
      <c r="G569" s="22">
        <f t="shared" si="19"/>
        <v>0</v>
      </c>
      <c r="H569" s="13"/>
      <c r="I569" s="22"/>
      <c r="J569" s="1"/>
      <c r="K569" s="13"/>
      <c r="N569" s="13"/>
      <c r="O569" s="59">
        <f t="shared" si="20"/>
        <v>0</v>
      </c>
      <c r="P569" s="59">
        <f t="shared" si="21"/>
        <v>0</v>
      </c>
    </row>
    <row r="570">
      <c r="A570" s="42"/>
      <c r="F570" s="13">
        <f t="shared" si="18"/>
        <v>0</v>
      </c>
      <c r="G570" s="22">
        <f t="shared" si="19"/>
        <v>0</v>
      </c>
      <c r="H570" s="13"/>
      <c r="I570" s="22"/>
      <c r="J570" s="1"/>
      <c r="K570" s="13"/>
      <c r="N570" s="13"/>
      <c r="O570" s="59">
        <f t="shared" si="20"/>
        <v>0</v>
      </c>
      <c r="P570" s="59">
        <f t="shared" si="21"/>
        <v>0</v>
      </c>
    </row>
    <row r="571">
      <c r="A571" s="42"/>
      <c r="F571" s="13">
        <f t="shared" si="18"/>
        <v>0</v>
      </c>
      <c r="G571" s="22">
        <f t="shared" si="19"/>
        <v>0</v>
      </c>
      <c r="H571" s="13"/>
      <c r="I571" s="22"/>
      <c r="J571" s="1"/>
      <c r="K571" s="13"/>
      <c r="N571" s="13"/>
      <c r="O571" s="59">
        <f t="shared" si="20"/>
        <v>0</v>
      </c>
      <c r="P571" s="59">
        <f t="shared" si="21"/>
        <v>0</v>
      </c>
    </row>
    <row r="572">
      <c r="A572" s="42"/>
      <c r="F572" s="13">
        <f t="shared" si="18"/>
        <v>0</v>
      </c>
      <c r="G572" s="22">
        <f t="shared" si="19"/>
        <v>0</v>
      </c>
      <c r="H572" s="13"/>
      <c r="I572" s="22"/>
      <c r="J572" s="1"/>
      <c r="K572" s="13"/>
      <c r="N572" s="13"/>
      <c r="O572" s="59">
        <f t="shared" si="20"/>
        <v>0</v>
      </c>
      <c r="P572" s="59">
        <f t="shared" si="21"/>
        <v>0</v>
      </c>
    </row>
    <row r="573">
      <c r="A573" s="42"/>
      <c r="F573" s="13">
        <f t="shared" si="18"/>
        <v>0</v>
      </c>
      <c r="G573" s="22">
        <f t="shared" si="19"/>
        <v>0</v>
      </c>
      <c r="H573" s="13"/>
      <c r="I573" s="22"/>
      <c r="J573" s="1"/>
      <c r="K573" s="13"/>
      <c r="N573" s="13"/>
      <c r="O573" s="59">
        <f t="shared" si="20"/>
        <v>0</v>
      </c>
      <c r="P573" s="59">
        <f t="shared" si="21"/>
        <v>0</v>
      </c>
    </row>
    <row r="574">
      <c r="A574" s="42"/>
      <c r="F574" s="13">
        <f t="shared" si="18"/>
        <v>0</v>
      </c>
      <c r="G574" s="22">
        <f t="shared" si="19"/>
        <v>0</v>
      </c>
      <c r="H574" s="13"/>
      <c r="I574" s="22"/>
      <c r="J574" s="1"/>
      <c r="K574" s="13"/>
      <c r="N574" s="13"/>
      <c r="O574" s="59">
        <f t="shared" si="20"/>
        <v>0</v>
      </c>
      <c r="P574" s="59">
        <f t="shared" si="21"/>
        <v>0</v>
      </c>
    </row>
    <row r="575">
      <c r="A575" s="42"/>
      <c r="F575" s="13">
        <f t="shared" si="18"/>
        <v>0</v>
      </c>
      <c r="G575" s="22">
        <f t="shared" si="19"/>
        <v>0</v>
      </c>
      <c r="H575" s="13"/>
      <c r="I575" s="22"/>
      <c r="J575" s="1"/>
      <c r="K575" s="13"/>
      <c r="N575" s="13"/>
      <c r="O575" s="59">
        <f t="shared" si="20"/>
        <v>0</v>
      </c>
      <c r="P575" s="59">
        <f t="shared" si="21"/>
        <v>0</v>
      </c>
    </row>
    <row r="576">
      <c r="A576" s="42"/>
      <c r="F576" s="13">
        <f t="shared" si="18"/>
        <v>0</v>
      </c>
      <c r="G576" s="22">
        <f t="shared" si="19"/>
        <v>0</v>
      </c>
      <c r="H576" s="13"/>
      <c r="I576" s="22"/>
      <c r="J576" s="1"/>
      <c r="K576" s="13"/>
      <c r="N576" s="13"/>
      <c r="O576" s="59">
        <f t="shared" si="20"/>
        <v>0</v>
      </c>
      <c r="P576" s="59">
        <f t="shared" si="21"/>
        <v>0</v>
      </c>
    </row>
    <row r="577">
      <c r="A577" s="42"/>
      <c r="F577" s="13">
        <f t="shared" si="18"/>
        <v>0</v>
      </c>
      <c r="G577" s="22">
        <f t="shared" si="19"/>
        <v>0</v>
      </c>
      <c r="H577" s="13"/>
      <c r="I577" s="22"/>
      <c r="J577" s="1"/>
      <c r="K577" s="13"/>
      <c r="N577" s="13"/>
      <c r="O577" s="59">
        <f t="shared" si="20"/>
        <v>0</v>
      </c>
      <c r="P577" s="59">
        <f t="shared" si="21"/>
        <v>0</v>
      </c>
    </row>
    <row r="578">
      <c r="A578" s="42"/>
      <c r="F578" s="13">
        <f t="shared" si="18"/>
        <v>0</v>
      </c>
      <c r="G578" s="22">
        <f t="shared" si="19"/>
        <v>0</v>
      </c>
      <c r="H578" s="13"/>
      <c r="I578" s="22"/>
      <c r="J578" s="1"/>
      <c r="K578" s="13"/>
      <c r="N578" s="13"/>
      <c r="O578" s="59">
        <f t="shared" si="20"/>
        <v>0</v>
      </c>
      <c r="P578" s="59">
        <f t="shared" si="21"/>
        <v>0</v>
      </c>
    </row>
    <row r="579">
      <c r="A579" s="42"/>
      <c r="F579" s="13">
        <f t="shared" si="18"/>
        <v>0</v>
      </c>
      <c r="G579" s="22">
        <f t="shared" si="19"/>
        <v>0</v>
      </c>
      <c r="H579" s="13"/>
      <c r="I579" s="22"/>
      <c r="J579" s="1"/>
      <c r="K579" s="13"/>
      <c r="N579" s="13"/>
      <c r="O579" s="59">
        <f t="shared" si="20"/>
        <v>0</v>
      </c>
      <c r="P579" s="59">
        <f t="shared" si="21"/>
        <v>0</v>
      </c>
    </row>
    <row r="580">
      <c r="A580" s="42"/>
      <c r="F580" s="13">
        <f t="shared" si="18"/>
        <v>0</v>
      </c>
      <c r="G580" s="22">
        <f t="shared" si="19"/>
        <v>0</v>
      </c>
      <c r="H580" s="13"/>
      <c r="I580" s="22"/>
      <c r="J580" s="1"/>
      <c r="K580" s="13"/>
      <c r="N580" s="13"/>
      <c r="O580" s="59">
        <f t="shared" si="20"/>
        <v>0</v>
      </c>
      <c r="P580" s="59">
        <f t="shared" si="21"/>
        <v>0</v>
      </c>
    </row>
    <row r="581">
      <c r="A581" s="42"/>
      <c r="F581" s="13">
        <f t="shared" si="18"/>
        <v>0</v>
      </c>
      <c r="G581" s="22">
        <f t="shared" si="19"/>
        <v>0</v>
      </c>
      <c r="H581" s="13"/>
      <c r="I581" s="22"/>
      <c r="J581" s="1"/>
      <c r="K581" s="13"/>
      <c r="N581" s="13"/>
      <c r="O581" s="59">
        <f t="shared" si="20"/>
        <v>0</v>
      </c>
      <c r="P581" s="59">
        <f t="shared" si="21"/>
        <v>0</v>
      </c>
    </row>
    <row r="582">
      <c r="A582" s="42"/>
      <c r="F582" s="13">
        <f t="shared" si="18"/>
        <v>0</v>
      </c>
      <c r="G582" s="22">
        <f t="shared" si="19"/>
        <v>0</v>
      </c>
      <c r="H582" s="13"/>
      <c r="I582" s="22"/>
      <c r="J582" s="1"/>
      <c r="K582" s="13"/>
      <c r="N582" s="13"/>
      <c r="O582" s="59">
        <f t="shared" si="20"/>
        <v>0</v>
      </c>
      <c r="P582" s="59">
        <f t="shared" si="21"/>
        <v>0</v>
      </c>
    </row>
    <row r="583">
      <c r="A583" s="42"/>
      <c r="F583" s="13">
        <f t="shared" si="18"/>
        <v>0</v>
      </c>
      <c r="G583" s="22">
        <f t="shared" si="19"/>
        <v>0</v>
      </c>
      <c r="H583" s="13"/>
      <c r="I583" s="22"/>
      <c r="J583" s="1"/>
      <c r="K583" s="13"/>
      <c r="N583" s="13"/>
      <c r="O583" s="59">
        <f t="shared" si="20"/>
        <v>0</v>
      </c>
      <c r="P583" s="59">
        <f t="shared" si="21"/>
        <v>0</v>
      </c>
    </row>
    <row r="584">
      <c r="A584" s="42"/>
      <c r="F584" s="13">
        <f t="shared" si="18"/>
        <v>0</v>
      </c>
      <c r="G584" s="22">
        <f t="shared" si="19"/>
        <v>0</v>
      </c>
      <c r="H584" s="13"/>
      <c r="I584" s="22"/>
      <c r="J584" s="1"/>
      <c r="K584" s="13"/>
      <c r="N584" s="13"/>
      <c r="O584" s="59">
        <f t="shared" si="20"/>
        <v>0</v>
      </c>
      <c r="P584" s="59">
        <f t="shared" si="21"/>
        <v>0</v>
      </c>
    </row>
    <row r="585">
      <c r="A585" s="42"/>
      <c r="F585" s="13">
        <f t="shared" si="18"/>
        <v>0</v>
      </c>
      <c r="G585" s="22">
        <f t="shared" si="19"/>
        <v>0</v>
      </c>
      <c r="H585" s="13"/>
      <c r="I585" s="22"/>
      <c r="J585" s="1"/>
      <c r="K585" s="13"/>
      <c r="N585" s="13"/>
      <c r="O585" s="59">
        <f t="shared" si="20"/>
        <v>0</v>
      </c>
      <c r="P585" s="59">
        <f t="shared" si="21"/>
        <v>0</v>
      </c>
    </row>
    <row r="586">
      <c r="A586" s="42"/>
      <c r="F586" s="13">
        <f t="shared" si="18"/>
        <v>0</v>
      </c>
      <c r="G586" s="22">
        <f t="shared" si="19"/>
        <v>0</v>
      </c>
      <c r="H586" s="13"/>
      <c r="I586" s="22"/>
      <c r="J586" s="1"/>
      <c r="K586" s="13"/>
      <c r="N586" s="13"/>
      <c r="O586" s="59">
        <f t="shared" si="20"/>
        <v>0</v>
      </c>
      <c r="P586" s="59">
        <f t="shared" si="21"/>
        <v>0</v>
      </c>
    </row>
    <row r="587">
      <c r="A587" s="42"/>
      <c r="F587" s="13">
        <f t="shared" si="18"/>
        <v>0</v>
      </c>
      <c r="G587" s="22">
        <f t="shared" si="19"/>
        <v>0</v>
      </c>
      <c r="H587" s="13"/>
      <c r="I587" s="22"/>
      <c r="J587" s="1"/>
      <c r="K587" s="13"/>
      <c r="N587" s="13"/>
      <c r="O587" s="59">
        <f t="shared" si="20"/>
        <v>0</v>
      </c>
      <c r="P587" s="59">
        <f t="shared" si="21"/>
        <v>0</v>
      </c>
    </row>
    <row r="588">
      <c r="A588" s="42"/>
      <c r="F588" s="13">
        <f t="shared" si="18"/>
        <v>0</v>
      </c>
      <c r="G588" s="22">
        <f t="shared" si="19"/>
        <v>0</v>
      </c>
      <c r="H588" s="13"/>
      <c r="I588" s="22"/>
      <c r="J588" s="1"/>
      <c r="K588" s="13"/>
      <c r="N588" s="13"/>
      <c r="O588" s="59">
        <f t="shared" si="20"/>
        <v>0</v>
      </c>
      <c r="P588" s="59">
        <f t="shared" si="21"/>
        <v>0</v>
      </c>
    </row>
    <row r="589">
      <c r="A589" s="42"/>
      <c r="F589" s="13">
        <f t="shared" si="18"/>
        <v>0</v>
      </c>
      <c r="G589" s="22">
        <f t="shared" si="19"/>
        <v>0</v>
      </c>
      <c r="H589" s="13"/>
      <c r="I589" s="22"/>
      <c r="J589" s="1"/>
      <c r="K589" s="13"/>
      <c r="N589" s="13"/>
      <c r="O589" s="59">
        <f t="shared" si="20"/>
        <v>0</v>
      </c>
      <c r="P589" s="59">
        <f t="shared" si="21"/>
        <v>0</v>
      </c>
    </row>
    <row r="590">
      <c r="A590" s="42"/>
      <c r="F590" s="13">
        <f t="shared" si="18"/>
        <v>0</v>
      </c>
      <c r="G590" s="22">
        <f t="shared" si="19"/>
        <v>0</v>
      </c>
      <c r="H590" s="13"/>
      <c r="I590" s="22"/>
      <c r="J590" s="1"/>
      <c r="K590" s="13"/>
      <c r="N590" s="13"/>
      <c r="O590" s="59">
        <f t="shared" si="20"/>
        <v>0</v>
      </c>
      <c r="P590" s="59">
        <f t="shared" si="21"/>
        <v>0</v>
      </c>
    </row>
    <row r="591">
      <c r="A591" s="42"/>
      <c r="F591" s="13">
        <f t="shared" si="18"/>
        <v>0</v>
      </c>
      <c r="G591" s="22">
        <f t="shared" si="19"/>
        <v>0</v>
      </c>
      <c r="H591" s="13"/>
      <c r="I591" s="22"/>
      <c r="J591" s="1"/>
      <c r="K591" s="13"/>
      <c r="N591" s="13"/>
      <c r="O591" s="59">
        <f t="shared" si="20"/>
        <v>0</v>
      </c>
      <c r="P591" s="59">
        <f t="shared" si="21"/>
        <v>0</v>
      </c>
    </row>
    <row r="592">
      <c r="A592" s="42"/>
      <c r="F592" s="13">
        <f t="shared" si="18"/>
        <v>0</v>
      </c>
      <c r="G592" s="22">
        <f t="shared" si="19"/>
        <v>0</v>
      </c>
      <c r="H592" s="13"/>
      <c r="I592" s="22"/>
      <c r="J592" s="1"/>
      <c r="K592" s="13"/>
      <c r="N592" s="13"/>
      <c r="O592" s="59">
        <f t="shared" si="20"/>
        <v>0</v>
      </c>
      <c r="P592" s="59">
        <f t="shared" si="21"/>
        <v>0</v>
      </c>
    </row>
    <row r="593">
      <c r="A593" s="42"/>
      <c r="F593" s="13">
        <f t="shared" si="18"/>
        <v>0</v>
      </c>
      <c r="G593" s="22">
        <f t="shared" si="19"/>
        <v>0</v>
      </c>
      <c r="H593" s="13"/>
      <c r="I593" s="22"/>
      <c r="J593" s="1"/>
      <c r="K593" s="13"/>
      <c r="N593" s="13"/>
      <c r="O593" s="59">
        <f t="shared" si="20"/>
        <v>0</v>
      </c>
      <c r="P593" s="59">
        <f t="shared" si="21"/>
        <v>0</v>
      </c>
    </row>
    <row r="594">
      <c r="A594" s="42"/>
      <c r="F594" s="13">
        <f t="shared" si="18"/>
        <v>0</v>
      </c>
      <c r="G594" s="22">
        <f t="shared" si="19"/>
        <v>0</v>
      </c>
      <c r="H594" s="13"/>
      <c r="I594" s="22"/>
      <c r="J594" s="1"/>
      <c r="K594" s="13"/>
      <c r="N594" s="13"/>
      <c r="O594" s="59">
        <f t="shared" si="20"/>
        <v>0</v>
      </c>
      <c r="P594" s="59">
        <f t="shared" si="21"/>
        <v>0</v>
      </c>
    </row>
    <row r="595">
      <c r="A595" s="42"/>
      <c r="F595" s="13">
        <f t="shared" si="18"/>
        <v>0</v>
      </c>
      <c r="G595" s="22">
        <f t="shared" si="19"/>
        <v>0</v>
      </c>
      <c r="H595" s="13"/>
      <c r="I595" s="22"/>
      <c r="J595" s="1"/>
      <c r="K595" s="13"/>
      <c r="N595" s="13"/>
      <c r="O595" s="59">
        <f t="shared" si="20"/>
        <v>0</v>
      </c>
      <c r="P595" s="59">
        <f t="shared" si="21"/>
        <v>0</v>
      </c>
    </row>
    <row r="596">
      <c r="A596" s="42"/>
      <c r="F596" s="13">
        <f t="shared" si="18"/>
        <v>0</v>
      </c>
      <c r="G596" s="22">
        <f t="shared" si="19"/>
        <v>0</v>
      </c>
      <c r="H596" s="13"/>
      <c r="I596" s="22"/>
      <c r="J596" s="1"/>
      <c r="K596" s="13"/>
      <c r="N596" s="13"/>
      <c r="O596" s="59">
        <f t="shared" si="20"/>
        <v>0</v>
      </c>
      <c r="P596" s="59">
        <f t="shared" si="21"/>
        <v>0</v>
      </c>
    </row>
    <row r="597">
      <c r="A597" s="42"/>
      <c r="F597" s="13">
        <f t="shared" si="18"/>
        <v>0</v>
      </c>
      <c r="G597" s="22">
        <f t="shared" si="19"/>
        <v>0</v>
      </c>
      <c r="H597" s="13"/>
      <c r="I597" s="22"/>
      <c r="J597" s="1"/>
      <c r="K597" s="13"/>
      <c r="N597" s="13"/>
      <c r="O597" s="59">
        <f t="shared" si="20"/>
        <v>0</v>
      </c>
      <c r="P597" s="59">
        <f t="shared" si="21"/>
        <v>0</v>
      </c>
    </row>
    <row r="598">
      <c r="A598" s="42"/>
      <c r="F598" s="13">
        <f t="shared" si="18"/>
        <v>0</v>
      </c>
      <c r="G598" s="22">
        <f t="shared" si="19"/>
        <v>0</v>
      </c>
      <c r="H598" s="13"/>
      <c r="I598" s="22"/>
      <c r="J598" s="1"/>
      <c r="K598" s="13"/>
      <c r="N598" s="13"/>
      <c r="O598" s="59">
        <f t="shared" si="20"/>
        <v>0</v>
      </c>
      <c r="P598" s="59">
        <f t="shared" si="21"/>
        <v>0</v>
      </c>
    </row>
    <row r="599">
      <c r="A599" s="42"/>
      <c r="F599" s="13">
        <f t="shared" si="18"/>
        <v>0</v>
      </c>
      <c r="G599" s="22">
        <f t="shared" si="19"/>
        <v>0</v>
      </c>
      <c r="H599" s="13"/>
      <c r="I599" s="22"/>
      <c r="J599" s="1"/>
      <c r="K599" s="13"/>
      <c r="N599" s="13"/>
      <c r="O599" s="59">
        <f t="shared" si="20"/>
        <v>0</v>
      </c>
      <c r="P599" s="59">
        <f t="shared" si="21"/>
        <v>0</v>
      </c>
    </row>
    <row r="600">
      <c r="A600" s="42"/>
      <c r="F600" s="13">
        <f t="shared" si="18"/>
        <v>0</v>
      </c>
      <c r="G600" s="22">
        <f t="shared" si="19"/>
        <v>0</v>
      </c>
      <c r="H600" s="13"/>
      <c r="I600" s="22"/>
      <c r="J600" s="1"/>
      <c r="K600" s="13"/>
      <c r="N600" s="13"/>
      <c r="O600" s="59">
        <f t="shared" si="20"/>
        <v>0</v>
      </c>
      <c r="P600" s="59">
        <f t="shared" si="21"/>
        <v>0</v>
      </c>
    </row>
    <row r="601">
      <c r="A601" s="42"/>
      <c r="F601" s="13">
        <f t="shared" si="18"/>
        <v>0</v>
      </c>
      <c r="G601" s="22">
        <f t="shared" si="19"/>
        <v>0</v>
      </c>
      <c r="H601" s="13"/>
      <c r="I601" s="22"/>
      <c r="J601" s="1"/>
      <c r="K601" s="13"/>
      <c r="N601" s="13"/>
      <c r="O601" s="59">
        <f t="shared" si="20"/>
        <v>0</v>
      </c>
      <c r="P601" s="59">
        <f t="shared" si="21"/>
        <v>0</v>
      </c>
    </row>
    <row r="602">
      <c r="A602" s="42"/>
      <c r="F602" s="13">
        <f t="shared" si="18"/>
        <v>0</v>
      </c>
      <c r="G602" s="22">
        <f t="shared" si="19"/>
        <v>0</v>
      </c>
      <c r="H602" s="13"/>
      <c r="I602" s="22"/>
      <c r="J602" s="1"/>
      <c r="K602" s="13"/>
      <c r="N602" s="13"/>
      <c r="O602" s="59">
        <f t="shared" si="20"/>
        <v>0</v>
      </c>
      <c r="P602" s="59">
        <f t="shared" si="21"/>
        <v>0</v>
      </c>
    </row>
    <row r="603">
      <c r="A603" s="42"/>
      <c r="F603" s="13">
        <f t="shared" si="18"/>
        <v>0</v>
      </c>
      <c r="G603" s="22">
        <f t="shared" si="19"/>
        <v>0</v>
      </c>
      <c r="H603" s="13"/>
      <c r="I603" s="22"/>
      <c r="J603" s="1"/>
      <c r="K603" s="13"/>
      <c r="N603" s="13"/>
      <c r="O603" s="59">
        <f t="shared" si="20"/>
        <v>0</v>
      </c>
      <c r="P603" s="59">
        <f t="shared" si="21"/>
        <v>0</v>
      </c>
    </row>
    <row r="604">
      <c r="A604" s="42"/>
      <c r="F604" s="13">
        <f t="shared" si="18"/>
        <v>0</v>
      </c>
      <c r="G604" s="22">
        <f t="shared" si="19"/>
        <v>0</v>
      </c>
      <c r="H604" s="13"/>
      <c r="I604" s="22"/>
      <c r="J604" s="1"/>
      <c r="K604" s="13"/>
      <c r="N604" s="13"/>
      <c r="O604" s="59">
        <f t="shared" si="20"/>
        <v>0</v>
      </c>
      <c r="P604" s="59">
        <f t="shared" si="21"/>
        <v>0</v>
      </c>
    </row>
    <row r="605">
      <c r="A605" s="42"/>
      <c r="F605" s="13">
        <f t="shared" si="18"/>
        <v>0</v>
      </c>
      <c r="G605" s="22">
        <f t="shared" si="19"/>
        <v>0</v>
      </c>
      <c r="H605" s="13"/>
      <c r="I605" s="22"/>
      <c r="J605" s="1"/>
      <c r="K605" s="13"/>
      <c r="N605" s="13"/>
      <c r="O605" s="59">
        <f t="shared" si="20"/>
        <v>0</v>
      </c>
      <c r="P605" s="59">
        <f t="shared" si="21"/>
        <v>0</v>
      </c>
    </row>
    <row r="606">
      <c r="A606" s="42"/>
      <c r="F606" s="13">
        <f t="shared" si="18"/>
        <v>0</v>
      </c>
      <c r="G606" s="22">
        <f t="shared" si="19"/>
        <v>0</v>
      </c>
      <c r="H606" s="13"/>
      <c r="I606" s="22"/>
      <c r="J606" s="1"/>
      <c r="K606" s="13"/>
      <c r="N606" s="13"/>
      <c r="O606" s="59">
        <f t="shared" si="20"/>
        <v>0</v>
      </c>
      <c r="P606" s="59">
        <f t="shared" si="21"/>
        <v>0</v>
      </c>
    </row>
    <row r="607">
      <c r="A607" s="42"/>
      <c r="F607" s="13">
        <f t="shared" si="18"/>
        <v>0</v>
      </c>
      <c r="G607" s="22">
        <f t="shared" si="19"/>
        <v>0</v>
      </c>
      <c r="H607" s="13"/>
      <c r="I607" s="22"/>
      <c r="J607" s="1"/>
      <c r="K607" s="13"/>
      <c r="N607" s="13"/>
      <c r="O607" s="59">
        <f t="shared" si="20"/>
        <v>0</v>
      </c>
      <c r="P607" s="59">
        <f t="shared" si="21"/>
        <v>0</v>
      </c>
    </row>
    <row r="608">
      <c r="A608" s="42"/>
      <c r="F608" s="13">
        <f t="shared" si="18"/>
        <v>0</v>
      </c>
      <c r="G608" s="22">
        <f t="shared" si="19"/>
        <v>0</v>
      </c>
      <c r="H608" s="13"/>
      <c r="I608" s="22"/>
      <c r="J608" s="1"/>
      <c r="K608" s="13"/>
      <c r="N608" s="13"/>
      <c r="O608" s="59">
        <f t="shared" si="20"/>
        <v>0</v>
      </c>
      <c r="P608" s="59">
        <f t="shared" si="21"/>
        <v>0</v>
      </c>
    </row>
    <row r="609">
      <c r="A609" s="42"/>
      <c r="F609" s="13">
        <f t="shared" si="18"/>
        <v>0</v>
      </c>
      <c r="G609" s="22">
        <f t="shared" si="19"/>
        <v>0</v>
      </c>
      <c r="H609" s="13"/>
      <c r="I609" s="22"/>
      <c r="J609" s="1"/>
      <c r="K609" s="13"/>
      <c r="N609" s="13"/>
      <c r="O609" s="59">
        <f t="shared" si="20"/>
        <v>0</v>
      </c>
      <c r="P609" s="59">
        <f t="shared" si="21"/>
        <v>0</v>
      </c>
    </row>
    <row r="610">
      <c r="A610" s="42"/>
      <c r="F610" s="13">
        <f t="shared" si="18"/>
        <v>0</v>
      </c>
      <c r="G610" s="22">
        <f t="shared" si="19"/>
        <v>0</v>
      </c>
      <c r="H610" s="13"/>
      <c r="I610" s="22"/>
      <c r="J610" s="1"/>
      <c r="K610" s="13"/>
      <c r="N610" s="13"/>
      <c r="O610" s="59">
        <f t="shared" si="20"/>
        <v>0</v>
      </c>
      <c r="P610" s="59">
        <f t="shared" si="21"/>
        <v>0</v>
      </c>
    </row>
    <row r="611">
      <c r="A611" s="42"/>
      <c r="F611" s="13">
        <f t="shared" si="18"/>
        <v>0</v>
      </c>
      <c r="G611" s="22">
        <f t="shared" si="19"/>
        <v>0</v>
      </c>
      <c r="H611" s="13"/>
      <c r="I611" s="22"/>
      <c r="J611" s="1"/>
      <c r="K611" s="13"/>
      <c r="N611" s="13"/>
      <c r="O611" s="59">
        <f t="shared" si="20"/>
        <v>0</v>
      </c>
      <c r="P611" s="59">
        <f t="shared" si="21"/>
        <v>0</v>
      </c>
    </row>
    <row r="612">
      <c r="A612" s="42"/>
      <c r="F612" s="13">
        <f t="shared" si="18"/>
        <v>0</v>
      </c>
      <c r="G612" s="22">
        <f t="shared" si="19"/>
        <v>0</v>
      </c>
      <c r="H612" s="13"/>
      <c r="I612" s="22"/>
      <c r="J612" s="1"/>
      <c r="K612" s="13"/>
      <c r="N612" s="13"/>
      <c r="O612" s="59">
        <f t="shared" si="20"/>
        <v>0</v>
      </c>
      <c r="P612" s="59">
        <f t="shared" si="21"/>
        <v>0</v>
      </c>
    </row>
    <row r="613">
      <c r="A613" s="42"/>
      <c r="F613" s="13">
        <f t="shared" si="18"/>
        <v>0</v>
      </c>
      <c r="G613" s="22">
        <f t="shared" si="19"/>
        <v>0</v>
      </c>
      <c r="H613" s="13"/>
      <c r="I613" s="22"/>
      <c r="J613" s="1"/>
      <c r="K613" s="13"/>
      <c r="N613" s="13"/>
      <c r="O613" s="59">
        <f t="shared" si="20"/>
        <v>0</v>
      </c>
      <c r="P613" s="59">
        <f t="shared" si="21"/>
        <v>0</v>
      </c>
    </row>
    <row r="614">
      <c r="A614" s="42"/>
      <c r="F614" s="13">
        <f t="shared" si="18"/>
        <v>0</v>
      </c>
      <c r="G614" s="22">
        <f t="shared" si="19"/>
        <v>0</v>
      </c>
      <c r="H614" s="13"/>
      <c r="I614" s="22"/>
      <c r="J614" s="1"/>
      <c r="K614" s="13"/>
      <c r="N614" s="13"/>
      <c r="O614" s="59">
        <f t="shared" si="20"/>
        <v>0</v>
      </c>
      <c r="P614" s="59">
        <f t="shared" si="21"/>
        <v>0</v>
      </c>
    </row>
    <row r="615">
      <c r="A615" s="42"/>
      <c r="F615" s="13">
        <f t="shared" si="18"/>
        <v>0</v>
      </c>
      <c r="G615" s="22">
        <f t="shared" si="19"/>
        <v>0</v>
      </c>
      <c r="H615" s="13"/>
      <c r="I615" s="22"/>
      <c r="J615" s="1"/>
      <c r="K615" s="13"/>
      <c r="N615" s="13"/>
      <c r="O615" s="59">
        <f t="shared" si="20"/>
        <v>0</v>
      </c>
      <c r="P615" s="59">
        <f t="shared" si="21"/>
        <v>0</v>
      </c>
    </row>
    <row r="616">
      <c r="A616" s="42"/>
      <c r="F616" s="13">
        <f t="shared" si="18"/>
        <v>0</v>
      </c>
      <c r="G616" s="22">
        <f t="shared" si="19"/>
        <v>0</v>
      </c>
      <c r="H616" s="13"/>
      <c r="I616" s="22"/>
      <c r="J616" s="1"/>
      <c r="K616" s="13"/>
      <c r="N616" s="13"/>
      <c r="O616" s="59">
        <f t="shared" si="20"/>
        <v>0</v>
      </c>
      <c r="P616" s="59">
        <f t="shared" si="21"/>
        <v>0</v>
      </c>
    </row>
    <row r="617">
      <c r="A617" s="42"/>
      <c r="F617" s="13">
        <f t="shared" si="18"/>
        <v>0</v>
      </c>
      <c r="G617" s="22">
        <f t="shared" si="19"/>
        <v>0</v>
      </c>
      <c r="H617" s="13"/>
      <c r="I617" s="22"/>
      <c r="J617" s="1"/>
      <c r="K617" s="13"/>
      <c r="N617" s="13"/>
      <c r="O617" s="59">
        <f t="shared" si="20"/>
        <v>0</v>
      </c>
      <c r="P617" s="59">
        <f t="shared" si="21"/>
        <v>0</v>
      </c>
    </row>
    <row r="618">
      <c r="A618" s="42"/>
      <c r="F618" s="13">
        <f t="shared" si="18"/>
        <v>0</v>
      </c>
      <c r="G618" s="22">
        <f t="shared" si="19"/>
        <v>0</v>
      </c>
      <c r="H618" s="13"/>
      <c r="I618" s="22"/>
      <c r="J618" s="1"/>
      <c r="K618" s="13"/>
      <c r="N618" s="13"/>
      <c r="O618" s="59">
        <f t="shared" si="20"/>
        <v>0</v>
      </c>
      <c r="P618" s="59">
        <f t="shared" si="21"/>
        <v>0</v>
      </c>
    </row>
    <row r="619">
      <c r="A619" s="42"/>
      <c r="F619" s="13">
        <f t="shared" si="18"/>
        <v>0</v>
      </c>
      <c r="G619" s="22">
        <f t="shared" si="19"/>
        <v>0</v>
      </c>
      <c r="H619" s="13"/>
      <c r="I619" s="22"/>
      <c r="J619" s="1"/>
      <c r="K619" s="13"/>
      <c r="N619" s="13"/>
      <c r="O619" s="59">
        <f t="shared" si="20"/>
        <v>0</v>
      </c>
      <c r="P619" s="59">
        <f t="shared" si="21"/>
        <v>0</v>
      </c>
    </row>
    <row r="620">
      <c r="A620" s="42"/>
      <c r="F620" s="13">
        <f t="shared" si="18"/>
        <v>0</v>
      </c>
      <c r="G620" s="22">
        <f t="shared" si="19"/>
        <v>0</v>
      </c>
      <c r="H620" s="13"/>
      <c r="I620" s="22"/>
      <c r="J620" s="1"/>
      <c r="K620" s="13"/>
      <c r="N620" s="13"/>
      <c r="O620" s="59">
        <f t="shared" si="20"/>
        <v>0</v>
      </c>
      <c r="P620" s="59">
        <f t="shared" si="21"/>
        <v>0</v>
      </c>
    </row>
    <row r="621">
      <c r="A621" s="42"/>
      <c r="F621" s="13">
        <f t="shared" si="18"/>
        <v>0</v>
      </c>
      <c r="G621" s="22">
        <f t="shared" si="19"/>
        <v>0</v>
      </c>
      <c r="H621" s="13"/>
      <c r="I621" s="22"/>
      <c r="J621" s="1"/>
      <c r="K621" s="13"/>
      <c r="N621" s="13"/>
      <c r="O621" s="59">
        <f t="shared" si="20"/>
        <v>0</v>
      </c>
      <c r="P621" s="59">
        <f t="shared" si="21"/>
        <v>0</v>
      </c>
    </row>
    <row r="622">
      <c r="A622" s="42"/>
      <c r="F622" s="13">
        <f t="shared" si="18"/>
        <v>0</v>
      </c>
      <c r="G622" s="22">
        <f t="shared" si="19"/>
        <v>0</v>
      </c>
      <c r="H622" s="13"/>
      <c r="I622" s="22"/>
      <c r="J622" s="1"/>
      <c r="K622" s="13"/>
      <c r="N622" s="13"/>
      <c r="O622" s="59">
        <f t="shared" si="20"/>
        <v>0</v>
      </c>
      <c r="P622" s="59">
        <f t="shared" si="21"/>
        <v>0</v>
      </c>
    </row>
    <row r="623">
      <c r="A623" s="42"/>
      <c r="F623" s="13">
        <f t="shared" si="18"/>
        <v>0</v>
      </c>
      <c r="G623" s="22">
        <f t="shared" si="19"/>
        <v>0</v>
      </c>
      <c r="H623" s="13"/>
      <c r="I623" s="22"/>
      <c r="J623" s="1"/>
      <c r="K623" s="13"/>
      <c r="N623" s="13"/>
      <c r="O623" s="59">
        <f t="shared" si="20"/>
        <v>0</v>
      </c>
      <c r="P623" s="59">
        <f t="shared" si="21"/>
        <v>0</v>
      </c>
    </row>
    <row r="624">
      <c r="A624" s="42"/>
      <c r="F624" s="13">
        <f t="shared" si="18"/>
        <v>0</v>
      </c>
      <c r="G624" s="22">
        <f t="shared" si="19"/>
        <v>0</v>
      </c>
      <c r="H624" s="13"/>
      <c r="I624" s="22"/>
      <c r="J624" s="1"/>
      <c r="K624" s="13"/>
      <c r="N624" s="13"/>
      <c r="O624" s="59">
        <f t="shared" si="20"/>
        <v>0</v>
      </c>
      <c r="P624" s="59">
        <f t="shared" si="21"/>
        <v>0</v>
      </c>
    </row>
    <row r="625">
      <c r="A625" s="42"/>
      <c r="F625" s="13">
        <f t="shared" si="18"/>
        <v>0</v>
      </c>
      <c r="G625" s="22">
        <f t="shared" si="19"/>
        <v>0</v>
      </c>
      <c r="H625" s="13"/>
      <c r="I625" s="22"/>
      <c r="J625" s="1"/>
      <c r="K625" s="13"/>
      <c r="N625" s="13"/>
      <c r="O625" s="59">
        <f t="shared" si="20"/>
        <v>0</v>
      </c>
      <c r="P625" s="59">
        <f t="shared" si="21"/>
        <v>0</v>
      </c>
    </row>
    <row r="626">
      <c r="A626" s="42"/>
      <c r="F626" s="13">
        <f t="shared" si="18"/>
        <v>0</v>
      </c>
      <c r="G626" s="22">
        <f t="shared" si="19"/>
        <v>0</v>
      </c>
      <c r="H626" s="13"/>
      <c r="I626" s="22"/>
      <c r="J626" s="1"/>
      <c r="K626" s="13"/>
      <c r="N626" s="13"/>
      <c r="O626" s="59">
        <f t="shared" si="20"/>
        <v>0</v>
      </c>
      <c r="P626" s="59">
        <f t="shared" si="21"/>
        <v>0</v>
      </c>
    </row>
    <row r="627">
      <c r="A627" s="42"/>
      <c r="F627" s="13">
        <f t="shared" si="18"/>
        <v>0</v>
      </c>
      <c r="G627" s="22">
        <f t="shared" si="19"/>
        <v>0</v>
      </c>
      <c r="H627" s="13"/>
      <c r="I627" s="22"/>
      <c r="J627" s="1"/>
      <c r="K627" s="13"/>
      <c r="N627" s="13"/>
      <c r="O627" s="59">
        <f t="shared" si="20"/>
        <v>0</v>
      </c>
      <c r="P627" s="59">
        <f t="shared" si="21"/>
        <v>0</v>
      </c>
    </row>
    <row r="628">
      <c r="A628" s="42"/>
      <c r="F628" s="13">
        <f t="shared" si="18"/>
        <v>0</v>
      </c>
      <c r="G628" s="22">
        <f t="shared" si="19"/>
        <v>0</v>
      </c>
      <c r="H628" s="13"/>
      <c r="I628" s="22"/>
      <c r="J628" s="1"/>
      <c r="K628" s="13"/>
      <c r="N628" s="13"/>
      <c r="O628" s="59">
        <f t="shared" si="20"/>
        <v>0</v>
      </c>
      <c r="P628" s="59">
        <f t="shared" si="21"/>
        <v>0</v>
      </c>
    </row>
    <row r="629">
      <c r="A629" s="42"/>
      <c r="F629" s="13">
        <f t="shared" si="18"/>
        <v>0</v>
      </c>
      <c r="G629" s="22">
        <f t="shared" si="19"/>
        <v>0</v>
      </c>
      <c r="H629" s="13"/>
      <c r="I629" s="22"/>
      <c r="J629" s="1"/>
      <c r="K629" s="13"/>
      <c r="N629" s="13"/>
      <c r="O629" s="59">
        <f t="shared" si="20"/>
        <v>0</v>
      </c>
      <c r="P629" s="59">
        <f t="shared" si="21"/>
        <v>0</v>
      </c>
    </row>
    <row r="630">
      <c r="A630" s="42"/>
      <c r="F630" s="13">
        <f t="shared" si="18"/>
        <v>0</v>
      </c>
      <c r="G630" s="22">
        <f t="shared" si="19"/>
        <v>0</v>
      </c>
      <c r="H630" s="13"/>
      <c r="I630" s="22"/>
      <c r="J630" s="1"/>
      <c r="K630" s="13"/>
      <c r="N630" s="13"/>
      <c r="O630" s="59">
        <f t="shared" si="20"/>
        <v>0</v>
      </c>
      <c r="P630" s="59">
        <f t="shared" si="21"/>
        <v>0</v>
      </c>
    </row>
    <row r="631">
      <c r="A631" s="42"/>
      <c r="F631" s="13">
        <f t="shared" si="18"/>
        <v>0</v>
      </c>
      <c r="G631" s="22">
        <f t="shared" si="19"/>
        <v>0</v>
      </c>
      <c r="H631" s="13"/>
      <c r="I631" s="22"/>
      <c r="J631" s="1"/>
      <c r="K631" s="13"/>
      <c r="N631" s="13"/>
      <c r="O631" s="59">
        <f t="shared" si="20"/>
        <v>0</v>
      </c>
      <c r="P631" s="59">
        <f t="shared" si="21"/>
        <v>0</v>
      </c>
    </row>
    <row r="632">
      <c r="A632" s="42"/>
      <c r="F632" s="13">
        <f t="shared" si="18"/>
        <v>0</v>
      </c>
      <c r="G632" s="22">
        <f t="shared" si="19"/>
        <v>0</v>
      </c>
      <c r="H632" s="13"/>
      <c r="I632" s="22"/>
      <c r="J632" s="1"/>
      <c r="K632" s="13"/>
      <c r="N632" s="13"/>
      <c r="O632" s="59">
        <f t="shared" si="20"/>
        <v>0</v>
      </c>
      <c r="P632" s="59">
        <f t="shared" si="21"/>
        <v>0</v>
      </c>
    </row>
    <row r="633">
      <c r="A633" s="42"/>
      <c r="F633" s="13">
        <f t="shared" si="18"/>
        <v>0</v>
      </c>
      <c r="G633" s="22">
        <f t="shared" si="19"/>
        <v>0</v>
      </c>
      <c r="H633" s="13"/>
      <c r="I633" s="22"/>
      <c r="J633" s="1"/>
      <c r="K633" s="13"/>
      <c r="N633" s="13"/>
      <c r="O633" s="59">
        <f t="shared" si="20"/>
        <v>0</v>
      </c>
      <c r="P633" s="59">
        <f t="shared" si="21"/>
        <v>0</v>
      </c>
    </row>
    <row r="634">
      <c r="A634" s="42"/>
      <c r="F634" s="13">
        <f t="shared" si="18"/>
        <v>0</v>
      </c>
      <c r="G634" s="22">
        <f t="shared" si="19"/>
        <v>0</v>
      </c>
      <c r="H634" s="13"/>
      <c r="I634" s="22"/>
      <c r="J634" s="1"/>
      <c r="K634" s="13"/>
      <c r="N634" s="13"/>
      <c r="O634" s="59">
        <f t="shared" si="20"/>
        <v>0</v>
      </c>
      <c r="P634" s="59">
        <f t="shared" si="21"/>
        <v>0</v>
      </c>
    </row>
    <row r="635">
      <c r="A635" s="42"/>
      <c r="F635" s="13">
        <f t="shared" si="18"/>
        <v>0</v>
      </c>
      <c r="G635" s="22">
        <f t="shared" si="19"/>
        <v>0</v>
      </c>
      <c r="H635" s="13"/>
      <c r="I635" s="22"/>
      <c r="J635" s="1"/>
      <c r="K635" s="13"/>
      <c r="N635" s="13"/>
      <c r="O635" s="59">
        <f t="shared" si="20"/>
        <v>0</v>
      </c>
      <c r="P635" s="59">
        <f t="shared" si="21"/>
        <v>0</v>
      </c>
    </row>
    <row r="636">
      <c r="A636" s="42"/>
      <c r="F636" s="13">
        <f t="shared" si="18"/>
        <v>0</v>
      </c>
      <c r="G636" s="22">
        <f t="shared" si="19"/>
        <v>0</v>
      </c>
      <c r="H636" s="13"/>
      <c r="I636" s="22"/>
      <c r="J636" s="1"/>
      <c r="K636" s="13"/>
      <c r="N636" s="13"/>
      <c r="O636" s="59">
        <f t="shared" si="20"/>
        <v>0</v>
      </c>
      <c r="P636" s="59">
        <f t="shared" si="21"/>
        <v>0</v>
      </c>
    </row>
    <row r="637">
      <c r="A637" s="42"/>
      <c r="F637" s="13">
        <f t="shared" si="18"/>
        <v>0</v>
      </c>
      <c r="G637" s="22">
        <f t="shared" si="19"/>
        <v>0</v>
      </c>
      <c r="H637" s="13"/>
      <c r="I637" s="22"/>
      <c r="J637" s="1"/>
      <c r="K637" s="13"/>
      <c r="N637" s="13"/>
      <c r="O637" s="59">
        <f t="shared" si="20"/>
        <v>0</v>
      </c>
      <c r="P637" s="59">
        <f t="shared" si="21"/>
        <v>0</v>
      </c>
    </row>
    <row r="638">
      <c r="A638" s="42"/>
      <c r="F638" s="13">
        <f t="shared" si="18"/>
        <v>0</v>
      </c>
      <c r="G638" s="22">
        <f t="shared" si="19"/>
        <v>0</v>
      </c>
      <c r="H638" s="13"/>
      <c r="I638" s="22"/>
      <c r="J638" s="1"/>
      <c r="K638" s="13"/>
      <c r="N638" s="13"/>
      <c r="O638" s="59">
        <f t="shared" si="20"/>
        <v>0</v>
      </c>
      <c r="P638" s="59">
        <f t="shared" si="21"/>
        <v>0</v>
      </c>
    </row>
    <row r="639">
      <c r="A639" s="42"/>
      <c r="F639" s="13">
        <f t="shared" si="18"/>
        <v>0</v>
      </c>
      <c r="G639" s="22">
        <f t="shared" si="19"/>
        <v>0</v>
      </c>
      <c r="H639" s="13"/>
      <c r="I639" s="22"/>
      <c r="J639" s="1"/>
      <c r="K639" s="13"/>
      <c r="N639" s="13"/>
      <c r="O639" s="59">
        <f t="shared" si="20"/>
        <v>0</v>
      </c>
      <c r="P639" s="59">
        <f t="shared" si="21"/>
        <v>0</v>
      </c>
    </row>
    <row r="640">
      <c r="A640" s="42"/>
      <c r="F640" s="13">
        <f t="shared" si="18"/>
        <v>0</v>
      </c>
      <c r="G640" s="22">
        <f t="shared" si="19"/>
        <v>0</v>
      </c>
      <c r="H640" s="13"/>
      <c r="I640" s="22"/>
      <c r="J640" s="1"/>
      <c r="K640" s="13"/>
      <c r="N640" s="13"/>
      <c r="O640" s="59">
        <f t="shared" si="20"/>
        <v>0</v>
      </c>
      <c r="P640" s="59">
        <f t="shared" si="21"/>
        <v>0</v>
      </c>
    </row>
    <row r="641">
      <c r="A641" s="42"/>
      <c r="F641" s="13">
        <f t="shared" si="18"/>
        <v>0</v>
      </c>
      <c r="G641" s="22">
        <f t="shared" si="19"/>
        <v>0</v>
      </c>
      <c r="H641" s="13"/>
      <c r="I641" s="22"/>
      <c r="J641" s="1"/>
      <c r="K641" s="13"/>
      <c r="N641" s="13"/>
      <c r="O641" s="59">
        <f t="shared" si="20"/>
        <v>0</v>
      </c>
      <c r="P641" s="59">
        <f t="shared" si="21"/>
        <v>0</v>
      </c>
    </row>
    <row r="642">
      <c r="A642" s="42"/>
      <c r="F642" s="13">
        <f t="shared" si="18"/>
        <v>0</v>
      </c>
      <c r="G642" s="22">
        <f t="shared" si="19"/>
        <v>0</v>
      </c>
      <c r="H642" s="13"/>
      <c r="I642" s="22"/>
      <c r="J642" s="1"/>
      <c r="K642" s="13"/>
      <c r="N642" s="13"/>
      <c r="O642" s="59">
        <f t="shared" si="20"/>
        <v>0</v>
      </c>
      <c r="P642" s="59">
        <f t="shared" si="21"/>
        <v>0</v>
      </c>
    </row>
    <row r="643">
      <c r="A643" s="42"/>
      <c r="F643" s="13">
        <f t="shared" si="18"/>
        <v>0</v>
      </c>
      <c r="G643" s="22">
        <f t="shared" si="19"/>
        <v>0</v>
      </c>
      <c r="H643" s="13"/>
      <c r="I643" s="22"/>
      <c r="J643" s="1"/>
      <c r="K643" s="13"/>
      <c r="N643" s="13"/>
      <c r="O643" s="59">
        <f t="shared" si="20"/>
        <v>0</v>
      </c>
      <c r="P643" s="59">
        <f t="shared" si="21"/>
        <v>0</v>
      </c>
    </row>
    <row r="644">
      <c r="A644" s="42"/>
      <c r="F644" s="13">
        <f t="shared" si="18"/>
        <v>0</v>
      </c>
      <c r="G644" s="22">
        <f t="shared" si="19"/>
        <v>0</v>
      </c>
      <c r="H644" s="13"/>
      <c r="I644" s="22"/>
      <c r="J644" s="1"/>
      <c r="K644" s="13"/>
      <c r="N644" s="13"/>
      <c r="O644" s="59">
        <f t="shared" si="20"/>
        <v>0</v>
      </c>
      <c r="P644" s="59">
        <f t="shared" si="21"/>
        <v>0</v>
      </c>
    </row>
    <row r="645">
      <c r="A645" s="42"/>
      <c r="F645" s="13">
        <f t="shared" si="18"/>
        <v>0</v>
      </c>
      <c r="G645" s="22">
        <f t="shared" si="19"/>
        <v>0</v>
      </c>
      <c r="H645" s="13"/>
      <c r="I645" s="22"/>
      <c r="J645" s="1"/>
      <c r="K645" s="13"/>
      <c r="N645" s="13"/>
      <c r="O645" s="59">
        <f t="shared" si="20"/>
        <v>0</v>
      </c>
      <c r="P645" s="59">
        <f t="shared" si="21"/>
        <v>0</v>
      </c>
    </row>
    <row r="646">
      <c r="A646" s="42"/>
      <c r="F646" s="13">
        <f t="shared" si="18"/>
        <v>0</v>
      </c>
      <c r="G646" s="22">
        <f t="shared" si="19"/>
        <v>0</v>
      </c>
      <c r="H646" s="13"/>
      <c r="I646" s="22"/>
      <c r="J646" s="1"/>
      <c r="K646" s="13"/>
      <c r="N646" s="13"/>
      <c r="O646" s="59">
        <f t="shared" si="20"/>
        <v>0</v>
      </c>
      <c r="P646" s="59">
        <f t="shared" si="21"/>
        <v>0</v>
      </c>
    </row>
    <row r="647">
      <c r="A647" s="42"/>
      <c r="F647" s="13">
        <f t="shared" si="18"/>
        <v>0</v>
      </c>
      <c r="G647" s="22">
        <f t="shared" si="19"/>
        <v>0</v>
      </c>
      <c r="H647" s="13"/>
      <c r="I647" s="22"/>
      <c r="J647" s="1"/>
      <c r="K647" s="13"/>
      <c r="N647" s="13"/>
      <c r="O647" s="59">
        <f t="shared" si="20"/>
        <v>0</v>
      </c>
      <c r="P647" s="59">
        <f t="shared" si="21"/>
        <v>0</v>
      </c>
    </row>
    <row r="648">
      <c r="A648" s="42"/>
      <c r="F648" s="13">
        <f t="shared" si="18"/>
        <v>0</v>
      </c>
      <c r="G648" s="22">
        <f t="shared" si="19"/>
        <v>0</v>
      </c>
      <c r="H648" s="13"/>
      <c r="I648" s="22"/>
      <c r="J648" s="1"/>
      <c r="K648" s="13"/>
      <c r="N648" s="13"/>
      <c r="O648" s="59">
        <f t="shared" si="20"/>
        <v>0</v>
      </c>
      <c r="P648" s="59">
        <f t="shared" si="21"/>
        <v>0</v>
      </c>
    </row>
    <row r="649">
      <c r="A649" s="42"/>
      <c r="F649" s="13">
        <f t="shared" si="18"/>
        <v>0</v>
      </c>
      <c r="G649" s="22">
        <f t="shared" si="19"/>
        <v>0</v>
      </c>
      <c r="H649" s="13"/>
      <c r="I649" s="22"/>
      <c r="J649" s="1"/>
      <c r="K649" s="13"/>
      <c r="N649" s="13"/>
      <c r="O649" s="59">
        <f t="shared" si="20"/>
        <v>0</v>
      </c>
      <c r="P649" s="59">
        <f t="shared" si="21"/>
        <v>0</v>
      </c>
    </row>
    <row r="650">
      <c r="A650" s="42"/>
      <c r="F650" s="13">
        <f t="shared" si="18"/>
        <v>0</v>
      </c>
      <c r="G650" s="22">
        <f t="shared" si="19"/>
        <v>0</v>
      </c>
      <c r="H650" s="13"/>
      <c r="I650" s="22"/>
      <c r="J650" s="1"/>
      <c r="K650" s="13"/>
      <c r="N650" s="13"/>
      <c r="O650" s="59">
        <f t="shared" si="20"/>
        <v>0</v>
      </c>
      <c r="P650" s="59">
        <f t="shared" si="21"/>
        <v>0</v>
      </c>
    </row>
    <row r="651">
      <c r="A651" s="42"/>
      <c r="F651" s="13">
        <f t="shared" si="18"/>
        <v>0</v>
      </c>
      <c r="G651" s="22">
        <f t="shared" si="19"/>
        <v>0</v>
      </c>
      <c r="H651" s="13"/>
      <c r="I651" s="22"/>
      <c r="J651" s="1"/>
      <c r="K651" s="13"/>
      <c r="N651" s="13"/>
      <c r="O651" s="59">
        <f t="shared" si="20"/>
        <v>0</v>
      </c>
      <c r="P651" s="59">
        <f t="shared" si="21"/>
        <v>0</v>
      </c>
    </row>
    <row r="652">
      <c r="A652" s="42"/>
      <c r="F652" s="13">
        <f t="shared" si="18"/>
        <v>0</v>
      </c>
      <c r="G652" s="22">
        <f t="shared" si="19"/>
        <v>0</v>
      </c>
      <c r="H652" s="13"/>
      <c r="I652" s="22"/>
      <c r="J652" s="1"/>
      <c r="K652" s="13"/>
      <c r="N652" s="13"/>
      <c r="O652" s="59">
        <f t="shared" si="20"/>
        <v>0</v>
      </c>
      <c r="P652" s="59">
        <f t="shared" si="21"/>
        <v>0</v>
      </c>
    </row>
    <row r="653">
      <c r="A653" s="42"/>
      <c r="F653" s="13">
        <f t="shared" si="18"/>
        <v>0</v>
      </c>
      <c r="G653" s="22">
        <f t="shared" si="19"/>
        <v>0</v>
      </c>
      <c r="H653" s="13"/>
      <c r="I653" s="22"/>
      <c r="J653" s="1"/>
      <c r="K653" s="13"/>
      <c r="N653" s="13"/>
      <c r="O653" s="59">
        <f t="shared" si="20"/>
        <v>0</v>
      </c>
      <c r="P653" s="59">
        <f t="shared" si="21"/>
        <v>0</v>
      </c>
    </row>
    <row r="654">
      <c r="A654" s="42"/>
      <c r="F654" s="13">
        <f t="shared" si="18"/>
        <v>0</v>
      </c>
      <c r="G654" s="22">
        <f t="shared" si="19"/>
        <v>0</v>
      </c>
      <c r="H654" s="13"/>
      <c r="I654" s="22"/>
      <c r="J654" s="1"/>
      <c r="K654" s="13"/>
      <c r="N654" s="13"/>
      <c r="O654" s="59">
        <f t="shared" si="20"/>
        <v>0</v>
      </c>
      <c r="P654" s="59">
        <f t="shared" si="21"/>
        <v>0</v>
      </c>
    </row>
    <row r="655">
      <c r="A655" s="42"/>
      <c r="F655" s="13">
        <f t="shared" si="18"/>
        <v>0</v>
      </c>
      <c r="G655" s="22">
        <f t="shared" si="19"/>
        <v>0</v>
      </c>
      <c r="H655" s="13"/>
      <c r="I655" s="22"/>
      <c r="J655" s="1"/>
      <c r="K655" s="13"/>
      <c r="N655" s="13"/>
      <c r="O655" s="59">
        <f t="shared" si="20"/>
        <v>0</v>
      </c>
      <c r="P655" s="59">
        <f t="shared" si="21"/>
        <v>0</v>
      </c>
    </row>
    <row r="656">
      <c r="A656" s="42"/>
      <c r="F656" s="13">
        <f t="shared" si="18"/>
        <v>0</v>
      </c>
      <c r="G656" s="22">
        <f t="shared" si="19"/>
        <v>0</v>
      </c>
      <c r="H656" s="13"/>
      <c r="I656" s="22"/>
      <c r="J656" s="1"/>
      <c r="K656" s="13"/>
      <c r="N656" s="13"/>
      <c r="O656" s="59">
        <f t="shared" si="20"/>
        <v>0</v>
      </c>
      <c r="P656" s="59">
        <f t="shared" si="21"/>
        <v>0</v>
      </c>
    </row>
    <row r="657">
      <c r="A657" s="42"/>
      <c r="F657" s="13">
        <f t="shared" si="18"/>
        <v>0</v>
      </c>
      <c r="G657" s="22">
        <f t="shared" si="19"/>
        <v>0</v>
      </c>
      <c r="H657" s="13"/>
      <c r="I657" s="22"/>
      <c r="J657" s="1"/>
      <c r="K657" s="13"/>
      <c r="N657" s="13"/>
      <c r="O657" s="59">
        <f t="shared" si="20"/>
        <v>0</v>
      </c>
      <c r="P657" s="59">
        <f t="shared" si="21"/>
        <v>0</v>
      </c>
    </row>
    <row r="658">
      <c r="A658" s="42"/>
      <c r="F658" s="13">
        <f t="shared" si="18"/>
        <v>0</v>
      </c>
      <c r="G658" s="22">
        <f t="shared" si="19"/>
        <v>0</v>
      </c>
      <c r="H658" s="13"/>
      <c r="I658" s="22"/>
      <c r="J658" s="1"/>
      <c r="K658" s="13"/>
      <c r="N658" s="13"/>
      <c r="O658" s="59">
        <f t="shared" si="20"/>
        <v>0</v>
      </c>
      <c r="P658" s="59">
        <f t="shared" si="21"/>
        <v>0</v>
      </c>
    </row>
    <row r="659">
      <c r="A659" s="42"/>
      <c r="F659" s="13">
        <f t="shared" si="18"/>
        <v>0</v>
      </c>
      <c r="G659" s="22">
        <f t="shared" si="19"/>
        <v>0</v>
      </c>
      <c r="H659" s="13"/>
      <c r="I659" s="22"/>
      <c r="J659" s="1"/>
      <c r="K659" s="13"/>
      <c r="N659" s="13"/>
      <c r="O659" s="59">
        <f t="shared" si="20"/>
        <v>0</v>
      </c>
      <c r="P659" s="59">
        <f t="shared" si="21"/>
        <v>0</v>
      </c>
    </row>
    <row r="660">
      <c r="A660" s="42"/>
      <c r="F660" s="13">
        <f t="shared" si="18"/>
        <v>0</v>
      </c>
      <c r="G660" s="22">
        <f t="shared" si="19"/>
        <v>0</v>
      </c>
      <c r="H660" s="13"/>
      <c r="I660" s="22"/>
      <c r="J660" s="1"/>
      <c r="K660" s="13"/>
      <c r="N660" s="13"/>
      <c r="O660" s="59">
        <f t="shared" si="20"/>
        <v>0</v>
      </c>
      <c r="P660" s="59">
        <f t="shared" si="21"/>
        <v>0</v>
      </c>
    </row>
    <row r="661">
      <c r="A661" s="42"/>
      <c r="F661" s="13">
        <f t="shared" si="18"/>
        <v>0</v>
      </c>
      <c r="G661" s="22">
        <f t="shared" si="19"/>
        <v>0</v>
      </c>
      <c r="H661" s="13"/>
      <c r="I661" s="22"/>
      <c r="J661" s="1"/>
      <c r="K661" s="13"/>
      <c r="N661" s="13"/>
      <c r="O661" s="59">
        <f t="shared" si="20"/>
        <v>0</v>
      </c>
      <c r="P661" s="59">
        <f t="shared" si="21"/>
        <v>0</v>
      </c>
    </row>
    <row r="662">
      <c r="A662" s="42"/>
      <c r="F662" s="13">
        <f t="shared" si="18"/>
        <v>0</v>
      </c>
      <c r="G662" s="22">
        <f t="shared" si="19"/>
        <v>0</v>
      </c>
      <c r="H662" s="13"/>
      <c r="I662" s="22"/>
      <c r="J662" s="1"/>
      <c r="K662" s="13"/>
      <c r="N662" s="13"/>
      <c r="O662" s="59">
        <f t="shared" si="20"/>
        <v>0</v>
      </c>
      <c r="P662" s="59">
        <f t="shared" si="21"/>
        <v>0</v>
      </c>
    </row>
    <row r="663">
      <c r="A663" s="42"/>
      <c r="F663" s="13">
        <f t="shared" si="18"/>
        <v>0</v>
      </c>
      <c r="G663" s="22">
        <f t="shared" si="19"/>
        <v>0</v>
      </c>
      <c r="H663" s="13"/>
      <c r="I663" s="22"/>
      <c r="J663" s="1"/>
      <c r="K663" s="13"/>
      <c r="N663" s="13"/>
      <c r="O663" s="59">
        <f t="shared" si="20"/>
        <v>0</v>
      </c>
      <c r="P663" s="59">
        <f t="shared" si="21"/>
        <v>0</v>
      </c>
    </row>
    <row r="664">
      <c r="A664" s="42"/>
      <c r="F664" s="13">
        <f t="shared" si="18"/>
        <v>0</v>
      </c>
      <c r="G664" s="22">
        <f t="shared" si="19"/>
        <v>0</v>
      </c>
      <c r="H664" s="13"/>
      <c r="I664" s="22"/>
      <c r="J664" s="1"/>
      <c r="K664" s="13"/>
      <c r="N664" s="13"/>
      <c r="O664" s="59">
        <f t="shared" si="20"/>
        <v>0</v>
      </c>
      <c r="P664" s="59">
        <f t="shared" si="21"/>
        <v>0</v>
      </c>
    </row>
    <row r="665">
      <c r="A665" s="42"/>
      <c r="F665" s="13">
        <f t="shared" si="18"/>
        <v>0</v>
      </c>
      <c r="G665" s="22">
        <f t="shared" si="19"/>
        <v>0</v>
      </c>
      <c r="H665" s="13"/>
      <c r="I665" s="22"/>
      <c r="J665" s="1"/>
      <c r="K665" s="13"/>
      <c r="N665" s="13"/>
      <c r="O665" s="59">
        <f t="shared" si="20"/>
        <v>0</v>
      </c>
      <c r="P665" s="59">
        <f t="shared" si="21"/>
        <v>0</v>
      </c>
    </row>
    <row r="666">
      <c r="A666" s="42"/>
      <c r="F666" s="13">
        <f t="shared" si="18"/>
        <v>0</v>
      </c>
      <c r="G666" s="22">
        <f t="shared" si="19"/>
        <v>0</v>
      </c>
      <c r="H666" s="13"/>
      <c r="I666" s="22"/>
      <c r="J666" s="1"/>
      <c r="K666" s="13"/>
      <c r="N666" s="13"/>
      <c r="O666" s="59">
        <f t="shared" si="20"/>
        <v>0</v>
      </c>
      <c r="P666" s="59">
        <f t="shared" si="21"/>
        <v>0</v>
      </c>
    </row>
    <row r="667">
      <c r="A667" s="42"/>
      <c r="F667" s="13">
        <f t="shared" si="18"/>
        <v>0</v>
      </c>
      <c r="G667" s="22">
        <f t="shared" si="19"/>
        <v>0</v>
      </c>
      <c r="H667" s="13"/>
      <c r="I667" s="22"/>
      <c r="J667" s="1"/>
      <c r="K667" s="13"/>
      <c r="N667" s="13"/>
      <c r="O667" s="59">
        <f t="shared" si="20"/>
        <v>0</v>
      </c>
      <c r="P667" s="59">
        <f t="shared" si="21"/>
        <v>0</v>
      </c>
    </row>
    <row r="668">
      <c r="A668" s="42"/>
      <c r="F668" s="13">
        <f t="shared" si="18"/>
        <v>0</v>
      </c>
      <c r="G668" s="22">
        <f t="shared" si="19"/>
        <v>0</v>
      </c>
      <c r="H668" s="13"/>
      <c r="I668" s="22"/>
      <c r="J668" s="1"/>
      <c r="K668" s="13"/>
      <c r="N668" s="13"/>
      <c r="O668" s="59">
        <f t="shared" si="20"/>
        <v>0</v>
      </c>
      <c r="P668" s="59">
        <f t="shared" si="21"/>
        <v>0</v>
      </c>
    </row>
    <row r="669">
      <c r="A669" s="42"/>
      <c r="F669" s="13">
        <f t="shared" si="18"/>
        <v>0</v>
      </c>
      <c r="G669" s="22">
        <f t="shared" si="19"/>
        <v>0</v>
      </c>
      <c r="H669" s="13"/>
      <c r="I669" s="22"/>
      <c r="J669" s="1"/>
      <c r="K669" s="13"/>
      <c r="N669" s="13"/>
      <c r="O669" s="59">
        <f t="shared" si="20"/>
        <v>0</v>
      </c>
      <c r="P669" s="59">
        <f t="shared" si="21"/>
        <v>0</v>
      </c>
    </row>
    <row r="670">
      <c r="A670" s="42"/>
      <c r="F670" s="13">
        <f t="shared" si="18"/>
        <v>0</v>
      </c>
      <c r="G670" s="22">
        <f t="shared" si="19"/>
        <v>0</v>
      </c>
      <c r="H670" s="13"/>
      <c r="I670" s="22"/>
      <c r="J670" s="1"/>
      <c r="K670" s="13"/>
      <c r="N670" s="13"/>
      <c r="O670" s="59">
        <f t="shared" si="20"/>
        <v>0</v>
      </c>
      <c r="P670" s="59">
        <f t="shared" si="21"/>
        <v>0</v>
      </c>
    </row>
    <row r="671">
      <c r="A671" s="42"/>
      <c r="F671" s="13">
        <f t="shared" si="18"/>
        <v>0</v>
      </c>
      <c r="G671" s="22">
        <f t="shared" si="19"/>
        <v>0</v>
      </c>
      <c r="H671" s="13"/>
      <c r="I671" s="22"/>
      <c r="J671" s="1"/>
      <c r="K671" s="13"/>
      <c r="N671" s="13"/>
      <c r="O671" s="59">
        <f t="shared" si="20"/>
        <v>0</v>
      </c>
      <c r="P671" s="59">
        <f t="shared" si="21"/>
        <v>0</v>
      </c>
    </row>
    <row r="672">
      <c r="A672" s="42"/>
      <c r="F672" s="13">
        <f t="shared" si="18"/>
        <v>0</v>
      </c>
      <c r="G672" s="22">
        <f t="shared" si="19"/>
        <v>0</v>
      </c>
      <c r="H672" s="13"/>
      <c r="I672" s="22"/>
      <c r="J672" s="1"/>
      <c r="K672" s="13"/>
      <c r="N672" s="13"/>
      <c r="O672" s="59">
        <f t="shared" si="20"/>
        <v>0</v>
      </c>
      <c r="P672" s="59">
        <f t="shared" si="21"/>
        <v>0</v>
      </c>
    </row>
    <row r="673">
      <c r="A673" s="42"/>
      <c r="F673" s="13">
        <f t="shared" si="18"/>
        <v>0</v>
      </c>
      <c r="G673" s="22">
        <f t="shared" si="19"/>
        <v>0</v>
      </c>
      <c r="H673" s="13"/>
      <c r="I673" s="22"/>
      <c r="J673" s="1"/>
      <c r="K673" s="13"/>
      <c r="N673" s="13"/>
      <c r="O673" s="59">
        <f t="shared" si="20"/>
        <v>0</v>
      </c>
      <c r="P673" s="59">
        <f t="shared" si="21"/>
        <v>0</v>
      </c>
    </row>
    <row r="674">
      <c r="A674" s="42"/>
      <c r="F674" s="13">
        <f t="shared" si="18"/>
        <v>0</v>
      </c>
      <c r="G674" s="22">
        <f t="shared" si="19"/>
        <v>0</v>
      </c>
      <c r="H674" s="13"/>
      <c r="I674" s="22"/>
      <c r="J674" s="1"/>
      <c r="K674" s="13"/>
      <c r="N674" s="13"/>
      <c r="O674" s="59">
        <f t="shared" si="20"/>
        <v>0</v>
      </c>
      <c r="P674" s="59">
        <f t="shared" si="21"/>
        <v>0</v>
      </c>
    </row>
    <row r="675">
      <c r="A675" s="42"/>
      <c r="F675" s="13">
        <f t="shared" si="18"/>
        <v>0</v>
      </c>
      <c r="G675" s="22">
        <f t="shared" si="19"/>
        <v>0</v>
      </c>
      <c r="H675" s="13"/>
      <c r="I675" s="22"/>
      <c r="J675" s="1"/>
      <c r="K675" s="13"/>
      <c r="N675" s="13"/>
      <c r="O675" s="59">
        <f t="shared" si="20"/>
        <v>0</v>
      </c>
      <c r="P675" s="59">
        <f t="shared" si="21"/>
        <v>0</v>
      </c>
    </row>
    <row r="676">
      <c r="A676" s="42"/>
      <c r="F676" s="13">
        <f t="shared" si="18"/>
        <v>0</v>
      </c>
      <c r="G676" s="22">
        <f t="shared" si="19"/>
        <v>0</v>
      </c>
      <c r="H676" s="13"/>
      <c r="I676" s="22"/>
      <c r="J676" s="1"/>
      <c r="K676" s="13"/>
      <c r="N676" s="13"/>
      <c r="O676" s="59">
        <f t="shared" si="20"/>
        <v>0</v>
      </c>
      <c r="P676" s="59">
        <f t="shared" si="21"/>
        <v>0</v>
      </c>
    </row>
    <row r="677">
      <c r="A677" s="42"/>
      <c r="F677" s="13">
        <f t="shared" si="18"/>
        <v>0</v>
      </c>
      <c r="G677" s="22">
        <f t="shared" si="19"/>
        <v>0</v>
      </c>
      <c r="H677" s="13"/>
      <c r="I677" s="22"/>
      <c r="J677" s="1"/>
      <c r="K677" s="13"/>
      <c r="N677" s="13"/>
      <c r="O677" s="59">
        <f t="shared" si="20"/>
        <v>0</v>
      </c>
      <c r="P677" s="59">
        <f t="shared" si="21"/>
        <v>0</v>
      </c>
    </row>
    <row r="678">
      <c r="A678" s="42"/>
      <c r="F678" s="13">
        <f t="shared" si="18"/>
        <v>0</v>
      </c>
      <c r="G678" s="22">
        <f t="shared" si="19"/>
        <v>0</v>
      </c>
      <c r="H678" s="13"/>
      <c r="I678" s="22"/>
      <c r="J678" s="1"/>
      <c r="K678" s="13"/>
      <c r="N678" s="13"/>
      <c r="O678" s="59">
        <f t="shared" si="20"/>
        <v>0</v>
      </c>
      <c r="P678" s="59">
        <f t="shared" si="21"/>
        <v>0</v>
      </c>
    </row>
    <row r="679">
      <c r="A679" s="42"/>
      <c r="F679" s="13">
        <f t="shared" si="18"/>
        <v>0</v>
      </c>
      <c r="G679" s="22">
        <f t="shared" si="19"/>
        <v>0</v>
      </c>
      <c r="H679" s="13"/>
      <c r="I679" s="22"/>
      <c r="J679" s="1"/>
      <c r="K679" s="13"/>
      <c r="N679" s="13"/>
      <c r="O679" s="59">
        <f t="shared" si="20"/>
        <v>0</v>
      </c>
      <c r="P679" s="59">
        <f t="shared" si="21"/>
        <v>0</v>
      </c>
    </row>
    <row r="680">
      <c r="A680" s="42"/>
      <c r="F680" s="13">
        <f t="shared" si="18"/>
        <v>0</v>
      </c>
      <c r="G680" s="22">
        <f t="shared" si="19"/>
        <v>0</v>
      </c>
      <c r="H680" s="13"/>
      <c r="I680" s="22"/>
      <c r="J680" s="1"/>
      <c r="K680" s="13"/>
      <c r="N680" s="13"/>
      <c r="O680" s="59">
        <f t="shared" si="20"/>
        <v>0</v>
      </c>
      <c r="P680" s="59">
        <f t="shared" si="21"/>
        <v>0</v>
      </c>
    </row>
    <row r="681">
      <c r="A681" s="42"/>
      <c r="F681" s="13">
        <f t="shared" si="18"/>
        <v>0</v>
      </c>
      <c r="G681" s="22">
        <f t="shared" si="19"/>
        <v>0</v>
      </c>
      <c r="H681" s="13"/>
      <c r="I681" s="22"/>
      <c r="J681" s="1"/>
      <c r="K681" s="13"/>
      <c r="N681" s="13"/>
      <c r="O681" s="59">
        <f t="shared" si="20"/>
        <v>0</v>
      </c>
      <c r="P681" s="59">
        <f t="shared" si="21"/>
        <v>0</v>
      </c>
    </row>
    <row r="682">
      <c r="A682" s="42"/>
      <c r="F682" s="13">
        <f t="shared" si="18"/>
        <v>0</v>
      </c>
      <c r="G682" s="22">
        <f t="shared" si="19"/>
        <v>0</v>
      </c>
      <c r="H682" s="13"/>
      <c r="I682" s="22"/>
      <c r="J682" s="1"/>
      <c r="K682" s="13"/>
      <c r="N682" s="13"/>
      <c r="O682" s="59">
        <f t="shared" si="20"/>
        <v>0</v>
      </c>
      <c r="P682" s="59">
        <f t="shared" si="21"/>
        <v>0</v>
      </c>
    </row>
    <row r="683">
      <c r="A683" s="42"/>
      <c r="F683" s="13">
        <f t="shared" si="18"/>
        <v>0</v>
      </c>
      <c r="G683" s="22">
        <f t="shared" si="19"/>
        <v>0</v>
      </c>
      <c r="H683" s="13"/>
      <c r="I683" s="22"/>
      <c r="J683" s="1"/>
      <c r="K683" s="13"/>
      <c r="N683" s="13"/>
      <c r="O683" s="59">
        <f t="shared" si="20"/>
        <v>0</v>
      </c>
      <c r="P683" s="59">
        <f t="shared" si="21"/>
        <v>0</v>
      </c>
    </row>
    <row r="684">
      <c r="A684" s="42"/>
      <c r="F684" s="13">
        <f t="shared" si="18"/>
        <v>0</v>
      </c>
      <c r="G684" s="22">
        <f t="shared" si="19"/>
        <v>0</v>
      </c>
      <c r="H684" s="13"/>
      <c r="I684" s="22"/>
      <c r="J684" s="1"/>
      <c r="K684" s="13"/>
      <c r="N684" s="13"/>
      <c r="O684" s="59">
        <f t="shared" si="20"/>
        <v>0</v>
      </c>
      <c r="P684" s="59">
        <f t="shared" si="21"/>
        <v>0</v>
      </c>
    </row>
    <row r="685">
      <c r="A685" s="42"/>
      <c r="F685" s="13">
        <f t="shared" si="18"/>
        <v>0</v>
      </c>
      <c r="G685" s="22">
        <f t="shared" si="19"/>
        <v>0</v>
      </c>
      <c r="H685" s="13"/>
      <c r="I685" s="22"/>
      <c r="J685" s="1"/>
      <c r="K685" s="13"/>
      <c r="N685" s="13"/>
      <c r="O685" s="59">
        <f t="shared" si="20"/>
        <v>0</v>
      </c>
      <c r="P685" s="59">
        <f t="shared" si="21"/>
        <v>0</v>
      </c>
    </row>
    <row r="686">
      <c r="A686" s="42"/>
      <c r="F686" s="13">
        <f t="shared" si="18"/>
        <v>0</v>
      </c>
      <c r="G686" s="22">
        <f t="shared" si="19"/>
        <v>0</v>
      </c>
      <c r="H686" s="13"/>
      <c r="I686" s="22"/>
      <c r="J686" s="1"/>
      <c r="K686" s="13"/>
      <c r="N686" s="13"/>
      <c r="O686" s="59">
        <f t="shared" si="20"/>
        <v>0</v>
      </c>
      <c r="P686" s="59">
        <f t="shared" si="21"/>
        <v>0</v>
      </c>
    </row>
    <row r="687">
      <c r="A687" s="42"/>
      <c r="F687" s="13">
        <f t="shared" si="18"/>
        <v>0</v>
      </c>
      <c r="G687" s="22">
        <f t="shared" si="19"/>
        <v>0</v>
      </c>
      <c r="H687" s="13"/>
      <c r="I687" s="22"/>
      <c r="J687" s="1"/>
      <c r="K687" s="13"/>
      <c r="N687" s="13"/>
      <c r="O687" s="59">
        <f t="shared" si="20"/>
        <v>0</v>
      </c>
      <c r="P687" s="59">
        <f t="shared" si="21"/>
        <v>0</v>
      </c>
    </row>
    <row r="688">
      <c r="A688" s="42"/>
      <c r="F688" s="13">
        <f t="shared" si="18"/>
        <v>0</v>
      </c>
      <c r="G688" s="22">
        <f t="shared" si="19"/>
        <v>0</v>
      </c>
      <c r="H688" s="13"/>
      <c r="I688" s="22"/>
      <c r="J688" s="1"/>
      <c r="K688" s="13"/>
      <c r="N688" s="13"/>
      <c r="O688" s="59">
        <f t="shared" si="20"/>
        <v>0</v>
      </c>
      <c r="P688" s="59">
        <f t="shared" si="21"/>
        <v>0</v>
      </c>
    </row>
    <row r="689">
      <c r="A689" s="42"/>
      <c r="F689" s="13">
        <f t="shared" si="18"/>
        <v>0</v>
      </c>
      <c r="G689" s="22">
        <f t="shared" si="19"/>
        <v>0</v>
      </c>
      <c r="H689" s="13"/>
      <c r="I689" s="22"/>
      <c r="J689" s="1"/>
      <c r="K689" s="13"/>
      <c r="N689" s="13"/>
      <c r="O689" s="59">
        <f t="shared" si="20"/>
        <v>0</v>
      </c>
      <c r="P689" s="59">
        <f t="shared" si="21"/>
        <v>0</v>
      </c>
    </row>
    <row r="690">
      <c r="A690" s="42"/>
      <c r="F690" s="13">
        <f t="shared" si="18"/>
        <v>0</v>
      </c>
      <c r="G690" s="22">
        <f t="shared" si="19"/>
        <v>0</v>
      </c>
      <c r="H690" s="13"/>
      <c r="I690" s="22"/>
      <c r="J690" s="1"/>
      <c r="K690" s="13"/>
      <c r="N690" s="13"/>
      <c r="O690" s="59">
        <f t="shared" si="20"/>
        <v>0</v>
      </c>
      <c r="P690" s="59">
        <f t="shared" si="21"/>
        <v>0</v>
      </c>
    </row>
    <row r="691">
      <c r="A691" s="42"/>
      <c r="F691" s="13">
        <f t="shared" si="18"/>
        <v>0</v>
      </c>
      <c r="G691" s="22">
        <f t="shared" si="19"/>
        <v>0</v>
      </c>
      <c r="H691" s="13"/>
      <c r="I691" s="22"/>
      <c r="J691" s="1"/>
      <c r="K691" s="13"/>
      <c r="N691" s="13"/>
      <c r="O691" s="59">
        <f t="shared" si="20"/>
        <v>0</v>
      </c>
      <c r="P691" s="59">
        <f t="shared" si="21"/>
        <v>0</v>
      </c>
    </row>
    <row r="692">
      <c r="A692" s="42"/>
      <c r="F692" s="13">
        <f t="shared" si="18"/>
        <v>0</v>
      </c>
      <c r="G692" s="22">
        <f t="shared" si="19"/>
        <v>0</v>
      </c>
      <c r="H692" s="13"/>
      <c r="I692" s="22"/>
      <c r="J692" s="1"/>
      <c r="K692" s="13"/>
      <c r="N692" s="13"/>
      <c r="O692" s="59">
        <f t="shared" si="20"/>
        <v>0</v>
      </c>
      <c r="P692" s="59">
        <f t="shared" si="21"/>
        <v>0</v>
      </c>
    </row>
    <row r="693">
      <c r="A693" s="42"/>
      <c r="F693" s="13">
        <f t="shared" si="18"/>
        <v>0</v>
      </c>
      <c r="G693" s="22">
        <f t="shared" si="19"/>
        <v>0</v>
      </c>
      <c r="H693" s="13"/>
      <c r="I693" s="22"/>
      <c r="J693" s="1"/>
      <c r="K693" s="13"/>
      <c r="N693" s="13"/>
      <c r="O693" s="59">
        <f t="shared" si="20"/>
        <v>0</v>
      </c>
      <c r="P693" s="59">
        <f t="shared" si="21"/>
        <v>0</v>
      </c>
    </row>
    <row r="694">
      <c r="A694" s="42"/>
      <c r="F694" s="13">
        <f t="shared" si="18"/>
        <v>0</v>
      </c>
      <c r="G694" s="22">
        <f t="shared" si="19"/>
        <v>0</v>
      </c>
      <c r="H694" s="13"/>
      <c r="I694" s="22"/>
      <c r="J694" s="1"/>
      <c r="K694" s="13"/>
      <c r="N694" s="13"/>
      <c r="O694" s="59">
        <f t="shared" si="20"/>
        <v>0</v>
      </c>
      <c r="P694" s="59">
        <f t="shared" si="21"/>
        <v>0</v>
      </c>
    </row>
    <row r="695">
      <c r="A695" s="42"/>
      <c r="F695" s="13">
        <f t="shared" si="18"/>
        <v>0</v>
      </c>
      <c r="G695" s="22">
        <f t="shared" si="19"/>
        <v>0</v>
      </c>
      <c r="H695" s="13"/>
      <c r="I695" s="22"/>
      <c r="J695" s="1"/>
      <c r="K695" s="13"/>
      <c r="N695" s="13"/>
      <c r="O695" s="59">
        <f t="shared" si="20"/>
        <v>0</v>
      </c>
      <c r="P695" s="59">
        <f t="shared" si="21"/>
        <v>0</v>
      </c>
    </row>
    <row r="696">
      <c r="A696" s="42"/>
      <c r="F696" s="13">
        <f t="shared" si="18"/>
        <v>0</v>
      </c>
      <c r="G696" s="22">
        <f t="shared" si="19"/>
        <v>0</v>
      </c>
      <c r="H696" s="13"/>
      <c r="I696" s="22"/>
      <c r="J696" s="1"/>
      <c r="K696" s="13"/>
      <c r="N696" s="13"/>
      <c r="O696" s="59">
        <f t="shared" si="20"/>
        <v>0</v>
      </c>
      <c r="P696" s="59">
        <f t="shared" si="21"/>
        <v>0</v>
      </c>
    </row>
    <row r="697">
      <c r="A697" s="42"/>
      <c r="F697" s="13">
        <f t="shared" si="18"/>
        <v>0</v>
      </c>
      <c r="G697" s="22">
        <f t="shared" si="19"/>
        <v>0</v>
      </c>
      <c r="H697" s="13"/>
      <c r="I697" s="22"/>
      <c r="J697" s="1"/>
      <c r="K697" s="13"/>
      <c r="N697" s="13"/>
      <c r="O697" s="59">
        <f t="shared" si="20"/>
        <v>0</v>
      </c>
      <c r="P697" s="59">
        <f t="shared" si="21"/>
        <v>0</v>
      </c>
    </row>
    <row r="698">
      <c r="A698" s="42"/>
      <c r="F698" s="13">
        <f t="shared" si="18"/>
        <v>0</v>
      </c>
      <c r="G698" s="22">
        <f t="shared" si="19"/>
        <v>0</v>
      </c>
      <c r="H698" s="13"/>
      <c r="I698" s="22"/>
      <c r="J698" s="1"/>
      <c r="K698" s="13"/>
      <c r="N698" s="13"/>
    </row>
    <row r="699">
      <c r="A699" s="42"/>
      <c r="F699" s="13">
        <f t="shared" si="18"/>
        <v>0</v>
      </c>
      <c r="G699" s="22">
        <f t="shared" si="19"/>
        <v>0</v>
      </c>
      <c r="H699" s="13"/>
      <c r="I699" s="22"/>
      <c r="J699" s="1"/>
      <c r="K699" s="13"/>
      <c r="N699" s="13"/>
    </row>
    <row r="700">
      <c r="A700" s="42"/>
      <c r="F700" s="13">
        <f t="shared" si="18"/>
        <v>0</v>
      </c>
      <c r="G700" s="22">
        <f t="shared" si="19"/>
        <v>0</v>
      </c>
      <c r="H700" s="13"/>
      <c r="I700" s="22"/>
      <c r="J700" s="1"/>
      <c r="K700" s="13"/>
      <c r="N700" s="13"/>
    </row>
    <row r="701">
      <c r="A701" s="42"/>
      <c r="F701" s="13">
        <f t="shared" si="18"/>
        <v>0</v>
      </c>
      <c r="G701" s="22">
        <f t="shared" si="19"/>
        <v>0</v>
      </c>
      <c r="H701" s="13"/>
      <c r="I701" s="22"/>
      <c r="J701" s="1"/>
      <c r="K701" s="13"/>
      <c r="N701" s="13"/>
    </row>
    <row r="702">
      <c r="A702" s="42"/>
      <c r="F702" s="13">
        <f t="shared" si="18"/>
        <v>0</v>
      </c>
      <c r="G702" s="22">
        <f t="shared" si="19"/>
        <v>0</v>
      </c>
      <c r="H702" s="13"/>
      <c r="I702" s="22"/>
      <c r="J702" s="1"/>
      <c r="K702" s="13"/>
      <c r="N702" s="13"/>
    </row>
    <row r="703">
      <c r="A703" s="42"/>
      <c r="F703" s="13">
        <f t="shared" si="18"/>
        <v>0</v>
      </c>
      <c r="G703" s="22">
        <f t="shared" si="19"/>
        <v>0</v>
      </c>
      <c r="H703" s="13"/>
      <c r="I703" s="22"/>
      <c r="J703" s="1"/>
      <c r="K703" s="13"/>
      <c r="N703" s="13"/>
    </row>
    <row r="704">
      <c r="A704" s="42"/>
      <c r="F704" s="13">
        <f t="shared" si="18"/>
        <v>0</v>
      </c>
      <c r="G704" s="22">
        <f t="shared" si="19"/>
        <v>0</v>
      </c>
      <c r="H704" s="13"/>
      <c r="I704" s="22"/>
      <c r="J704" s="1"/>
      <c r="K704" s="13"/>
      <c r="N704" s="13"/>
    </row>
    <row r="705">
      <c r="A705" s="42"/>
      <c r="F705" s="13">
        <f t="shared" si="18"/>
        <v>0</v>
      </c>
      <c r="G705" s="22">
        <f t="shared" si="19"/>
        <v>0</v>
      </c>
      <c r="H705" s="13"/>
      <c r="I705" s="22"/>
      <c r="J705" s="1"/>
      <c r="K705" s="13"/>
      <c r="N705" s="13"/>
    </row>
    <row r="706">
      <c r="A706" s="42"/>
      <c r="F706" s="13">
        <f t="shared" si="18"/>
        <v>0</v>
      </c>
      <c r="G706" s="22">
        <f t="shared" si="19"/>
        <v>0</v>
      </c>
      <c r="H706" s="13"/>
      <c r="I706" s="22"/>
      <c r="J706" s="1"/>
      <c r="K706" s="13"/>
      <c r="N706" s="13"/>
    </row>
    <row r="707">
      <c r="A707" s="42"/>
      <c r="F707" s="13">
        <f t="shared" si="18"/>
        <v>0</v>
      </c>
      <c r="G707" s="22">
        <f t="shared" si="19"/>
        <v>0</v>
      </c>
      <c r="H707" s="13"/>
      <c r="I707" s="22"/>
      <c r="J707" s="1"/>
      <c r="K707" s="13"/>
      <c r="N707" s="13"/>
    </row>
    <row r="708">
      <c r="A708" s="42"/>
      <c r="F708" s="13">
        <f t="shared" si="18"/>
        <v>0</v>
      </c>
      <c r="G708" s="22">
        <f t="shared" si="19"/>
        <v>0</v>
      </c>
      <c r="H708" s="13"/>
      <c r="I708" s="22"/>
      <c r="J708" s="1"/>
      <c r="K708" s="13"/>
      <c r="N708" s="13"/>
    </row>
    <row r="709">
      <c r="A709" s="42"/>
      <c r="F709" s="13">
        <f t="shared" si="18"/>
        <v>0</v>
      </c>
      <c r="G709" s="22">
        <f t="shared" si="19"/>
        <v>0</v>
      </c>
      <c r="H709" s="13"/>
      <c r="I709" s="22"/>
      <c r="J709" s="1"/>
      <c r="K709" s="13"/>
      <c r="N709" s="13"/>
    </row>
    <row r="710">
      <c r="A710" s="42"/>
      <c r="F710" s="13">
        <f t="shared" si="18"/>
        <v>0</v>
      </c>
      <c r="G710" s="22">
        <f t="shared" si="19"/>
        <v>0</v>
      </c>
      <c r="H710" s="13"/>
      <c r="I710" s="22"/>
      <c r="J710" s="1"/>
      <c r="K710" s="13"/>
      <c r="N710" s="13"/>
    </row>
    <row r="711">
      <c r="A711" s="42"/>
      <c r="F711" s="13">
        <f t="shared" si="18"/>
        <v>0</v>
      </c>
      <c r="G711" s="22">
        <f t="shared" si="19"/>
        <v>0</v>
      </c>
      <c r="H711" s="13"/>
      <c r="I711" s="22"/>
      <c r="J711" s="1"/>
      <c r="K711" s="13"/>
      <c r="N711" s="13"/>
    </row>
    <row r="712">
      <c r="A712" s="42"/>
      <c r="F712" s="13">
        <f t="shared" si="18"/>
        <v>0</v>
      </c>
      <c r="G712" s="22">
        <f t="shared" si="19"/>
        <v>0</v>
      </c>
      <c r="H712" s="13"/>
      <c r="I712" s="22"/>
      <c r="J712" s="1"/>
      <c r="K712" s="13"/>
      <c r="N712" s="13"/>
    </row>
    <row r="713">
      <c r="A713" s="42"/>
      <c r="F713" s="13">
        <f t="shared" si="18"/>
        <v>0</v>
      </c>
      <c r="G713" s="22">
        <f t="shared" si="19"/>
        <v>0</v>
      </c>
      <c r="H713" s="13"/>
      <c r="I713" s="22"/>
      <c r="J713" s="1"/>
      <c r="K713" s="13"/>
      <c r="N713" s="13"/>
    </row>
    <row r="714">
      <c r="A714" s="42"/>
      <c r="F714" s="13">
        <f t="shared" si="18"/>
        <v>0</v>
      </c>
      <c r="G714" s="22">
        <f t="shared" si="19"/>
        <v>0</v>
      </c>
      <c r="H714" s="13"/>
      <c r="I714" s="22"/>
      <c r="J714" s="1"/>
      <c r="K714" s="13"/>
      <c r="N714" s="13"/>
    </row>
    <row r="715">
      <c r="A715" s="42"/>
      <c r="F715" s="13">
        <f t="shared" si="18"/>
        <v>0</v>
      </c>
      <c r="G715" s="22">
        <f t="shared" si="19"/>
        <v>0</v>
      </c>
      <c r="H715" s="13"/>
      <c r="I715" s="22"/>
      <c r="J715" s="1"/>
      <c r="K715" s="13"/>
      <c r="N715" s="13"/>
    </row>
    <row r="716">
      <c r="A716" s="42"/>
      <c r="F716" s="13">
        <f t="shared" si="18"/>
        <v>0</v>
      </c>
      <c r="G716" s="22">
        <f t="shared" si="19"/>
        <v>0</v>
      </c>
      <c r="H716" s="13"/>
      <c r="I716" s="22"/>
      <c r="J716" s="1"/>
      <c r="K716" s="13"/>
      <c r="N716" s="13"/>
    </row>
    <row r="717">
      <c r="A717" s="42"/>
      <c r="F717" s="13">
        <f t="shared" si="18"/>
        <v>0</v>
      </c>
      <c r="G717" s="22">
        <f t="shared" si="19"/>
        <v>0</v>
      </c>
      <c r="H717" s="13"/>
      <c r="I717" s="22"/>
      <c r="J717" s="1"/>
      <c r="K717" s="13"/>
      <c r="N717" s="13"/>
    </row>
    <row r="718">
      <c r="A718" s="42"/>
      <c r="F718" s="13">
        <f t="shared" si="18"/>
        <v>0</v>
      </c>
      <c r="G718" s="22">
        <f t="shared" si="19"/>
        <v>0</v>
      </c>
      <c r="H718" s="13"/>
      <c r="I718" s="22"/>
      <c r="J718" s="1"/>
      <c r="K718" s="13"/>
      <c r="N718" s="13"/>
    </row>
    <row r="719">
      <c r="A719" s="42"/>
      <c r="F719" s="13">
        <f t="shared" si="18"/>
        <v>0</v>
      </c>
      <c r="G719" s="22">
        <f t="shared" si="19"/>
        <v>0</v>
      </c>
      <c r="H719" s="13"/>
      <c r="I719" s="22"/>
      <c r="J719" s="1"/>
      <c r="K719" s="13"/>
      <c r="N719" s="13"/>
    </row>
    <row r="720">
      <c r="A720" s="42"/>
      <c r="F720" s="13">
        <f t="shared" si="18"/>
        <v>0</v>
      </c>
      <c r="G720" s="22">
        <f t="shared" si="19"/>
        <v>0</v>
      </c>
      <c r="H720" s="13"/>
      <c r="I720" s="22"/>
      <c r="J720" s="1"/>
      <c r="K720" s="13"/>
      <c r="N720" s="13"/>
    </row>
    <row r="721">
      <c r="A721" s="42"/>
      <c r="F721" s="13">
        <f t="shared" si="18"/>
        <v>0</v>
      </c>
      <c r="G721" s="22">
        <f t="shared" si="19"/>
        <v>0</v>
      </c>
      <c r="H721" s="13"/>
      <c r="I721" s="22"/>
      <c r="J721" s="1"/>
      <c r="K721" s="13"/>
      <c r="N721" s="13"/>
    </row>
    <row r="722">
      <c r="A722" s="42"/>
      <c r="F722" s="13">
        <f t="shared" si="18"/>
        <v>0</v>
      </c>
      <c r="G722" s="22">
        <f t="shared" si="19"/>
        <v>0</v>
      </c>
      <c r="H722" s="13"/>
      <c r="I722" s="22"/>
      <c r="J722" s="1"/>
      <c r="K722" s="13"/>
      <c r="N722" s="13"/>
    </row>
    <row r="723">
      <c r="A723" s="42"/>
      <c r="F723" s="13">
        <f t="shared" si="18"/>
        <v>0</v>
      </c>
      <c r="G723" s="22">
        <f t="shared" si="19"/>
        <v>0</v>
      </c>
      <c r="H723" s="13"/>
      <c r="I723" s="22"/>
      <c r="J723" s="1"/>
      <c r="K723" s="13"/>
      <c r="N723" s="13"/>
    </row>
    <row r="724">
      <c r="A724" s="42"/>
      <c r="F724" s="13">
        <f t="shared" si="18"/>
        <v>0</v>
      </c>
      <c r="G724" s="22">
        <f t="shared" si="19"/>
        <v>0</v>
      </c>
      <c r="H724" s="13"/>
      <c r="I724" s="22"/>
      <c r="J724" s="1"/>
      <c r="K724" s="13"/>
      <c r="N724" s="13"/>
    </row>
    <row r="725">
      <c r="A725" s="42"/>
      <c r="F725" s="13">
        <f t="shared" si="18"/>
        <v>0</v>
      </c>
      <c r="G725" s="22">
        <f t="shared" si="19"/>
        <v>0</v>
      </c>
      <c r="H725" s="13"/>
      <c r="I725" s="22"/>
      <c r="J725" s="1"/>
      <c r="K725" s="13"/>
      <c r="N725" s="13"/>
    </row>
    <row r="726">
      <c r="A726" s="42"/>
      <c r="F726" s="13">
        <f t="shared" si="18"/>
        <v>0</v>
      </c>
      <c r="G726" s="22">
        <f t="shared" si="19"/>
        <v>0</v>
      </c>
      <c r="H726" s="13"/>
      <c r="I726" s="22"/>
      <c r="J726" s="1"/>
      <c r="K726" s="13"/>
      <c r="N726" s="13"/>
    </row>
    <row r="727">
      <c r="A727" s="42"/>
      <c r="F727" s="13">
        <f t="shared" si="18"/>
        <v>0</v>
      </c>
      <c r="G727" s="22">
        <f t="shared" si="19"/>
        <v>0</v>
      </c>
      <c r="H727" s="13"/>
      <c r="I727" s="22"/>
      <c r="J727" s="1"/>
      <c r="K727" s="13"/>
      <c r="N727" s="13"/>
    </row>
    <row r="728">
      <c r="A728" s="42"/>
      <c r="F728" s="13">
        <f t="shared" si="18"/>
        <v>0</v>
      </c>
      <c r="G728" s="22">
        <f t="shared" si="19"/>
        <v>0</v>
      </c>
      <c r="H728" s="13"/>
      <c r="I728" s="22"/>
      <c r="J728" s="1"/>
      <c r="K728" s="13"/>
      <c r="N728" s="13"/>
    </row>
    <row r="729">
      <c r="A729" s="42"/>
      <c r="F729" s="13">
        <f t="shared" si="18"/>
        <v>0</v>
      </c>
      <c r="G729" s="22">
        <f t="shared" si="19"/>
        <v>0</v>
      </c>
      <c r="H729" s="13"/>
      <c r="I729" s="22"/>
      <c r="J729" s="1"/>
      <c r="K729" s="13"/>
      <c r="N729" s="13"/>
    </row>
    <row r="730">
      <c r="A730" s="42"/>
      <c r="F730" s="13">
        <f t="shared" si="18"/>
        <v>0</v>
      </c>
      <c r="G730" s="22">
        <f t="shared" si="19"/>
        <v>0</v>
      </c>
      <c r="H730" s="13"/>
      <c r="I730" s="22"/>
      <c r="J730" s="1"/>
      <c r="K730" s="13"/>
      <c r="N730" s="13"/>
    </row>
    <row r="731">
      <c r="A731" s="42"/>
      <c r="F731" s="13">
        <f t="shared" si="18"/>
        <v>0</v>
      </c>
      <c r="G731" s="22">
        <f t="shared" si="19"/>
        <v>0</v>
      </c>
      <c r="H731" s="13"/>
      <c r="I731" s="22"/>
      <c r="J731" s="1"/>
      <c r="K731" s="13"/>
      <c r="N731" s="13"/>
    </row>
    <row r="732">
      <c r="A732" s="42"/>
      <c r="F732" s="13">
        <f t="shared" si="18"/>
        <v>0</v>
      </c>
      <c r="G732" s="22">
        <f t="shared" si="19"/>
        <v>0</v>
      </c>
      <c r="H732" s="13"/>
      <c r="I732" s="22"/>
      <c r="J732" s="1"/>
      <c r="K732" s="13"/>
      <c r="N732" s="13"/>
    </row>
    <row r="733">
      <c r="A733" s="42"/>
      <c r="F733" s="13">
        <f t="shared" si="18"/>
        <v>0</v>
      </c>
      <c r="G733" s="22">
        <f t="shared" si="19"/>
        <v>0</v>
      </c>
      <c r="H733" s="13"/>
      <c r="I733" s="22"/>
      <c r="J733" s="1"/>
      <c r="K733" s="13"/>
      <c r="N733" s="13"/>
    </row>
    <row r="734">
      <c r="A734" s="42"/>
      <c r="F734" s="13">
        <f t="shared" si="18"/>
        <v>0</v>
      </c>
      <c r="G734" s="22">
        <f t="shared" si="19"/>
        <v>0</v>
      </c>
      <c r="H734" s="13"/>
      <c r="I734" s="22"/>
      <c r="J734" s="1"/>
      <c r="K734" s="13"/>
      <c r="N734" s="13"/>
    </row>
    <row r="735">
      <c r="A735" s="42"/>
      <c r="F735" s="13">
        <f t="shared" si="18"/>
        <v>0</v>
      </c>
      <c r="G735" s="22">
        <f t="shared" si="19"/>
        <v>0</v>
      </c>
      <c r="H735" s="13"/>
      <c r="I735" s="22"/>
      <c r="J735" s="1"/>
      <c r="K735" s="13"/>
      <c r="N735" s="13"/>
    </row>
    <row r="736">
      <c r="A736" s="42"/>
      <c r="F736" s="13">
        <f t="shared" si="18"/>
        <v>0</v>
      </c>
      <c r="G736" s="22">
        <f t="shared" si="19"/>
        <v>0</v>
      </c>
      <c r="H736" s="13"/>
      <c r="I736" s="22"/>
      <c r="J736" s="1"/>
      <c r="K736" s="13"/>
      <c r="N736" s="13"/>
    </row>
    <row r="737">
      <c r="A737" s="42"/>
      <c r="F737" s="13">
        <f t="shared" si="18"/>
        <v>0</v>
      </c>
      <c r="G737" s="22">
        <f t="shared" si="19"/>
        <v>0</v>
      </c>
      <c r="H737" s="13"/>
      <c r="I737" s="22"/>
      <c r="J737" s="1"/>
      <c r="K737" s="13"/>
      <c r="N737" s="13"/>
    </row>
    <row r="738">
      <c r="A738" s="42"/>
      <c r="F738" s="13">
        <f t="shared" si="18"/>
        <v>0</v>
      </c>
      <c r="G738" s="22">
        <f t="shared" si="19"/>
        <v>0</v>
      </c>
      <c r="H738" s="13"/>
      <c r="I738" s="22"/>
      <c r="J738" s="1"/>
      <c r="K738" s="13"/>
      <c r="N738" s="13"/>
    </row>
    <row r="739">
      <c r="A739" s="42"/>
      <c r="F739" s="13">
        <f t="shared" si="18"/>
        <v>0</v>
      </c>
      <c r="G739" s="22">
        <f t="shared" si="19"/>
        <v>0</v>
      </c>
      <c r="H739" s="13"/>
      <c r="I739" s="22"/>
      <c r="J739" s="1"/>
      <c r="K739" s="13"/>
      <c r="N739" s="13"/>
    </row>
    <row r="740">
      <c r="A740" s="42"/>
      <c r="F740" s="13">
        <f t="shared" si="18"/>
        <v>0</v>
      </c>
      <c r="G740" s="22">
        <f t="shared" si="19"/>
        <v>0</v>
      </c>
      <c r="H740" s="13"/>
      <c r="I740" s="22"/>
      <c r="J740" s="1"/>
      <c r="K740" s="13"/>
      <c r="N740" s="13"/>
    </row>
    <row r="741">
      <c r="A741" s="42"/>
      <c r="F741" s="13">
        <f t="shared" si="18"/>
        <v>0</v>
      </c>
      <c r="G741" s="22">
        <f t="shared" si="19"/>
        <v>0</v>
      </c>
      <c r="H741" s="13"/>
      <c r="I741" s="22"/>
      <c r="J741" s="1"/>
      <c r="K741" s="13"/>
      <c r="N741" s="13"/>
    </row>
    <row r="742">
      <c r="A742" s="42"/>
      <c r="F742" s="13">
        <f t="shared" si="18"/>
        <v>0</v>
      </c>
      <c r="G742" s="22">
        <f t="shared" si="19"/>
        <v>0</v>
      </c>
      <c r="H742" s="13"/>
      <c r="I742" s="22"/>
      <c r="J742" s="1"/>
      <c r="K742" s="13"/>
      <c r="N742" s="13"/>
    </row>
    <row r="743">
      <c r="A743" s="42"/>
      <c r="F743" s="13">
        <f t="shared" si="18"/>
        <v>0</v>
      </c>
      <c r="G743" s="22">
        <f t="shared" si="19"/>
        <v>0</v>
      </c>
      <c r="H743" s="13"/>
      <c r="I743" s="22"/>
      <c r="J743" s="1"/>
      <c r="K743" s="13"/>
      <c r="N743" s="13"/>
    </row>
    <row r="744">
      <c r="A744" s="42"/>
      <c r="F744" s="13">
        <f t="shared" si="18"/>
        <v>0</v>
      </c>
      <c r="G744" s="22">
        <f t="shared" si="19"/>
        <v>0</v>
      </c>
      <c r="H744" s="13"/>
      <c r="I744" s="22"/>
      <c r="J744" s="1"/>
      <c r="K744" s="13"/>
      <c r="N744" s="13"/>
    </row>
    <row r="745">
      <c r="A745" s="42"/>
      <c r="F745" s="13">
        <f t="shared" si="18"/>
        <v>0</v>
      </c>
      <c r="G745" s="22">
        <f t="shared" si="19"/>
        <v>0</v>
      </c>
      <c r="H745" s="13"/>
      <c r="I745" s="22"/>
      <c r="J745" s="1"/>
      <c r="K745" s="13"/>
      <c r="N745" s="13"/>
    </row>
    <row r="746">
      <c r="A746" s="42"/>
      <c r="F746" s="13">
        <f t="shared" si="18"/>
        <v>0</v>
      </c>
      <c r="G746" s="22">
        <f t="shared" si="19"/>
        <v>0</v>
      </c>
      <c r="H746" s="13"/>
      <c r="I746" s="22"/>
      <c r="J746" s="1"/>
      <c r="K746" s="13"/>
      <c r="N746" s="13"/>
    </row>
    <row r="747">
      <c r="A747" s="42"/>
      <c r="F747" s="13">
        <f t="shared" si="18"/>
        <v>0</v>
      </c>
      <c r="G747" s="22">
        <f t="shared" si="19"/>
        <v>0</v>
      </c>
      <c r="H747" s="13"/>
      <c r="I747" s="22"/>
      <c r="J747" s="1"/>
      <c r="K747" s="13"/>
      <c r="N747" s="13"/>
    </row>
    <row r="748">
      <c r="A748" s="42"/>
      <c r="F748" s="13">
        <f t="shared" si="18"/>
        <v>0</v>
      </c>
      <c r="G748" s="22">
        <f t="shared" si="19"/>
        <v>0</v>
      </c>
      <c r="H748" s="13"/>
      <c r="I748" s="22"/>
      <c r="J748" s="1"/>
      <c r="K748" s="13"/>
      <c r="N748" s="13"/>
    </row>
    <row r="749">
      <c r="A749" s="42"/>
      <c r="F749" s="13">
        <f t="shared" si="18"/>
        <v>0</v>
      </c>
      <c r="G749" s="22">
        <f t="shared" si="19"/>
        <v>0</v>
      </c>
      <c r="H749" s="13"/>
      <c r="I749" s="22"/>
      <c r="J749" s="1"/>
      <c r="K749" s="13"/>
      <c r="N749" s="13"/>
    </row>
    <row r="750">
      <c r="A750" s="42"/>
      <c r="F750" s="13">
        <f t="shared" si="18"/>
        <v>0</v>
      </c>
      <c r="G750" s="22">
        <f t="shared" si="19"/>
        <v>0</v>
      </c>
      <c r="H750" s="13"/>
      <c r="I750" s="22"/>
      <c r="J750" s="1"/>
      <c r="K750" s="13"/>
      <c r="N750" s="13"/>
    </row>
    <row r="751">
      <c r="A751" s="42"/>
      <c r="F751" s="13">
        <f t="shared" si="18"/>
        <v>0</v>
      </c>
      <c r="G751" s="22">
        <f t="shared" si="19"/>
        <v>0</v>
      </c>
      <c r="H751" s="13"/>
      <c r="I751" s="22"/>
      <c r="J751" s="1"/>
      <c r="K751" s="13"/>
      <c r="N751" s="13"/>
    </row>
    <row r="752">
      <c r="A752" s="42"/>
      <c r="F752" s="13">
        <f t="shared" si="18"/>
        <v>0</v>
      </c>
      <c r="G752" s="22">
        <f t="shared" si="19"/>
        <v>0</v>
      </c>
      <c r="H752" s="13"/>
      <c r="I752" s="22"/>
      <c r="J752" s="1"/>
      <c r="K752" s="13"/>
      <c r="N752" s="13"/>
    </row>
    <row r="753">
      <c r="A753" s="42"/>
      <c r="F753" s="13">
        <f t="shared" si="18"/>
        <v>0</v>
      </c>
      <c r="G753" s="22">
        <f t="shared" si="19"/>
        <v>0</v>
      </c>
      <c r="H753" s="13"/>
      <c r="I753" s="22"/>
      <c r="J753" s="1"/>
      <c r="K753" s="13"/>
      <c r="N753" s="13"/>
    </row>
    <row r="754">
      <c r="A754" s="42"/>
      <c r="F754" s="13">
        <f t="shared" si="18"/>
        <v>0</v>
      </c>
      <c r="G754" s="22">
        <f t="shared" si="19"/>
        <v>0</v>
      </c>
      <c r="H754" s="13"/>
      <c r="I754" s="22"/>
      <c r="J754" s="1"/>
      <c r="K754" s="13"/>
      <c r="N754" s="13"/>
    </row>
    <row r="755">
      <c r="A755" s="42"/>
      <c r="F755" s="13">
        <f t="shared" si="18"/>
        <v>0</v>
      </c>
      <c r="G755" s="22">
        <f t="shared" si="19"/>
        <v>0</v>
      </c>
      <c r="H755" s="13"/>
      <c r="I755" s="22"/>
      <c r="J755" s="1"/>
      <c r="K755" s="13"/>
      <c r="N755" s="13"/>
    </row>
    <row r="756">
      <c r="A756" s="42"/>
      <c r="F756" s="13">
        <f t="shared" si="18"/>
        <v>0</v>
      </c>
      <c r="G756" s="22">
        <f t="shared" si="19"/>
        <v>0</v>
      </c>
      <c r="H756" s="13"/>
      <c r="I756" s="22"/>
      <c r="J756" s="1"/>
      <c r="K756" s="13"/>
      <c r="N756" s="13"/>
    </row>
    <row r="757">
      <c r="A757" s="42"/>
      <c r="F757" s="13">
        <f t="shared" si="18"/>
        <v>0</v>
      </c>
      <c r="G757" s="22">
        <f t="shared" si="19"/>
        <v>0</v>
      </c>
      <c r="H757" s="13"/>
      <c r="I757" s="22"/>
      <c r="J757" s="1"/>
      <c r="K757" s="13"/>
      <c r="N757" s="13"/>
    </row>
    <row r="758">
      <c r="A758" s="42"/>
      <c r="F758" s="13">
        <f t="shared" si="18"/>
        <v>0</v>
      </c>
      <c r="G758" s="22">
        <f t="shared" si="19"/>
        <v>0</v>
      </c>
      <c r="H758" s="13"/>
      <c r="I758" s="22"/>
      <c r="J758" s="1"/>
      <c r="K758" s="13"/>
      <c r="N758" s="13"/>
    </row>
    <row r="759">
      <c r="A759" s="42"/>
      <c r="F759" s="13">
        <f t="shared" si="18"/>
        <v>0</v>
      </c>
      <c r="G759" s="22">
        <f t="shared" si="19"/>
        <v>0</v>
      </c>
      <c r="H759" s="13"/>
      <c r="I759" s="22"/>
      <c r="J759" s="1"/>
      <c r="K759" s="13"/>
      <c r="N759" s="13"/>
    </row>
    <row r="760">
      <c r="A760" s="42"/>
      <c r="F760" s="13">
        <f t="shared" si="18"/>
        <v>0</v>
      </c>
      <c r="G760" s="22">
        <f t="shared" si="19"/>
        <v>0</v>
      </c>
      <c r="H760" s="13"/>
      <c r="I760" s="22"/>
      <c r="J760" s="1"/>
      <c r="K760" s="13"/>
      <c r="N760" s="13"/>
    </row>
    <row r="761">
      <c r="A761" s="42"/>
      <c r="F761" s="13">
        <f t="shared" si="18"/>
        <v>0</v>
      </c>
      <c r="G761" s="22">
        <f t="shared" si="19"/>
        <v>0</v>
      </c>
      <c r="H761" s="13"/>
      <c r="I761" s="22"/>
      <c r="J761" s="1"/>
      <c r="K761" s="13"/>
      <c r="N761" s="13"/>
    </row>
    <row r="762">
      <c r="A762" s="42"/>
      <c r="F762" s="13">
        <f t="shared" si="18"/>
        <v>0</v>
      </c>
      <c r="G762" s="22">
        <f t="shared" si="19"/>
        <v>0</v>
      </c>
      <c r="H762" s="13"/>
      <c r="I762" s="22"/>
      <c r="J762" s="1"/>
      <c r="K762" s="13"/>
      <c r="N762" s="13"/>
    </row>
    <row r="763">
      <c r="A763" s="42"/>
      <c r="F763" s="13">
        <f t="shared" si="18"/>
        <v>0</v>
      </c>
      <c r="G763" s="22">
        <f t="shared" si="19"/>
        <v>0</v>
      </c>
      <c r="H763" s="13"/>
      <c r="I763" s="22"/>
      <c r="J763" s="1"/>
      <c r="K763" s="13"/>
      <c r="N763" s="13"/>
    </row>
    <row r="764">
      <c r="A764" s="42"/>
      <c r="F764" s="13">
        <f t="shared" si="18"/>
        <v>0</v>
      </c>
      <c r="G764" s="22">
        <f t="shared" si="19"/>
        <v>0</v>
      </c>
      <c r="H764" s="13"/>
      <c r="I764" s="22"/>
      <c r="J764" s="1"/>
      <c r="K764" s="13"/>
      <c r="N764" s="13"/>
    </row>
    <row r="765">
      <c r="A765" s="42"/>
      <c r="F765" s="13">
        <f t="shared" si="18"/>
        <v>0</v>
      </c>
      <c r="G765" s="22">
        <f t="shared" si="19"/>
        <v>0</v>
      </c>
      <c r="H765" s="13"/>
      <c r="I765" s="22"/>
      <c r="J765" s="1"/>
      <c r="K765" s="13"/>
      <c r="N765" s="13"/>
    </row>
    <row r="766">
      <c r="A766" s="42"/>
      <c r="F766" s="13">
        <f t="shared" si="18"/>
        <v>0</v>
      </c>
      <c r="G766" s="22">
        <f t="shared" si="19"/>
        <v>0</v>
      </c>
      <c r="H766" s="13"/>
      <c r="I766" s="22"/>
      <c r="J766" s="1"/>
      <c r="K766" s="13"/>
      <c r="N766" s="13"/>
    </row>
    <row r="767">
      <c r="A767" s="42"/>
      <c r="F767" s="13">
        <f t="shared" si="18"/>
        <v>0</v>
      </c>
      <c r="G767" s="22">
        <f t="shared" si="19"/>
        <v>0</v>
      </c>
      <c r="H767" s="13"/>
      <c r="I767" s="22"/>
      <c r="J767" s="1"/>
      <c r="K767" s="13"/>
      <c r="N767" s="13"/>
    </row>
    <row r="768">
      <c r="A768" s="42"/>
      <c r="F768" s="13">
        <f t="shared" si="18"/>
        <v>0</v>
      </c>
      <c r="G768" s="22">
        <f t="shared" si="19"/>
        <v>0</v>
      </c>
      <c r="H768" s="13"/>
      <c r="I768" s="22"/>
      <c r="J768" s="1"/>
      <c r="K768" s="13"/>
      <c r="N768" s="13"/>
    </row>
    <row r="769">
      <c r="A769" s="42"/>
      <c r="F769" s="13">
        <f t="shared" si="18"/>
        <v>0</v>
      </c>
      <c r="G769" s="22">
        <f t="shared" si="19"/>
        <v>0</v>
      </c>
      <c r="H769" s="13"/>
      <c r="I769" s="22"/>
      <c r="J769" s="1"/>
      <c r="K769" s="13"/>
      <c r="N769" s="13"/>
    </row>
    <row r="770">
      <c r="A770" s="42"/>
      <c r="F770" s="13">
        <f t="shared" si="18"/>
        <v>0</v>
      </c>
      <c r="G770" s="22">
        <f t="shared" si="19"/>
        <v>0</v>
      </c>
      <c r="H770" s="13"/>
      <c r="I770" s="22"/>
      <c r="J770" s="1"/>
      <c r="K770" s="13"/>
      <c r="N770" s="13"/>
    </row>
    <row r="771">
      <c r="A771" s="42"/>
      <c r="F771" s="13">
        <f t="shared" si="18"/>
        <v>0</v>
      </c>
      <c r="G771" s="22">
        <f t="shared" si="19"/>
        <v>0</v>
      </c>
      <c r="H771" s="13"/>
      <c r="I771" s="22"/>
      <c r="J771" s="1"/>
      <c r="K771" s="13"/>
      <c r="N771" s="13"/>
    </row>
    <row r="772">
      <c r="A772" s="42"/>
      <c r="F772" s="13">
        <f t="shared" si="18"/>
        <v>0</v>
      </c>
      <c r="G772" s="22">
        <f t="shared" si="19"/>
        <v>0</v>
      </c>
      <c r="H772" s="13"/>
      <c r="I772" s="22"/>
      <c r="J772" s="1"/>
      <c r="K772" s="13"/>
      <c r="N772" s="13"/>
    </row>
    <row r="773">
      <c r="A773" s="42"/>
      <c r="F773" s="13">
        <f t="shared" si="18"/>
        <v>0</v>
      </c>
      <c r="G773" s="22">
        <f t="shared" si="19"/>
        <v>0</v>
      </c>
      <c r="H773" s="13"/>
      <c r="I773" s="22"/>
      <c r="J773" s="1"/>
      <c r="K773" s="13"/>
      <c r="N773" s="13"/>
    </row>
    <row r="774">
      <c r="A774" s="42"/>
      <c r="F774" s="13">
        <f t="shared" si="18"/>
        <v>0</v>
      </c>
      <c r="G774" s="22">
        <f t="shared" si="19"/>
        <v>0</v>
      </c>
      <c r="H774" s="13"/>
      <c r="I774" s="22"/>
      <c r="J774" s="1"/>
      <c r="K774" s="13"/>
      <c r="N774" s="13"/>
    </row>
    <row r="775">
      <c r="A775" s="42"/>
      <c r="F775" s="13">
        <f t="shared" si="18"/>
        <v>0</v>
      </c>
      <c r="G775" s="22">
        <f t="shared" si="19"/>
        <v>0</v>
      </c>
      <c r="H775" s="13"/>
      <c r="I775" s="22"/>
      <c r="J775" s="1"/>
      <c r="K775" s="13"/>
      <c r="N775" s="13"/>
    </row>
    <row r="776">
      <c r="A776" s="42"/>
      <c r="F776" s="13">
        <f t="shared" si="18"/>
        <v>0</v>
      </c>
      <c r="G776" s="22">
        <f t="shared" si="19"/>
        <v>0</v>
      </c>
      <c r="H776" s="13"/>
      <c r="I776" s="22"/>
      <c r="J776" s="1"/>
      <c r="K776" s="13"/>
      <c r="N776" s="13"/>
    </row>
    <row r="777">
      <c r="A777" s="42"/>
      <c r="F777" s="13">
        <f t="shared" si="18"/>
        <v>0</v>
      </c>
      <c r="G777" s="22">
        <f t="shared" si="19"/>
        <v>0</v>
      </c>
      <c r="H777" s="13"/>
      <c r="I777" s="22"/>
      <c r="J777" s="1"/>
      <c r="K777" s="13"/>
      <c r="N777" s="13"/>
    </row>
    <row r="778">
      <c r="A778" s="42"/>
      <c r="F778" s="13">
        <f t="shared" si="18"/>
        <v>0</v>
      </c>
      <c r="G778" s="22">
        <f t="shared" si="19"/>
        <v>0</v>
      </c>
      <c r="H778" s="13"/>
      <c r="I778" s="22"/>
      <c r="J778" s="1"/>
      <c r="K778" s="13"/>
      <c r="N778" s="13"/>
    </row>
    <row r="779">
      <c r="A779" s="42"/>
      <c r="F779" s="13">
        <f t="shared" si="18"/>
        <v>0</v>
      </c>
      <c r="G779" s="22">
        <f t="shared" si="19"/>
        <v>0</v>
      </c>
      <c r="H779" s="13"/>
      <c r="I779" s="22"/>
      <c r="J779" s="1"/>
      <c r="K779" s="13"/>
      <c r="N779" s="13"/>
    </row>
    <row r="780">
      <c r="A780" s="42"/>
      <c r="F780" s="13">
        <f t="shared" si="18"/>
        <v>0</v>
      </c>
      <c r="G780" s="22">
        <f t="shared" si="19"/>
        <v>0</v>
      </c>
      <c r="H780" s="13"/>
      <c r="I780" s="22"/>
      <c r="J780" s="1"/>
      <c r="K780" s="13"/>
      <c r="N780" s="13"/>
    </row>
    <row r="781">
      <c r="A781" s="42"/>
      <c r="F781" s="13">
        <f t="shared" si="18"/>
        <v>0</v>
      </c>
      <c r="G781" s="22">
        <f t="shared" si="19"/>
        <v>0</v>
      </c>
      <c r="H781" s="13"/>
      <c r="I781" s="22"/>
      <c r="J781" s="1"/>
      <c r="K781" s="13"/>
      <c r="N781" s="13"/>
    </row>
    <row r="782">
      <c r="A782" s="42"/>
      <c r="F782" s="13">
        <f t="shared" si="18"/>
        <v>0</v>
      </c>
      <c r="G782" s="22">
        <f t="shared" si="19"/>
        <v>0</v>
      </c>
      <c r="H782" s="13"/>
      <c r="I782" s="22"/>
      <c r="J782" s="1"/>
      <c r="K782" s="13"/>
      <c r="N782" s="13"/>
    </row>
    <row r="783">
      <c r="A783" s="42"/>
      <c r="F783" s="13">
        <f t="shared" si="18"/>
        <v>0</v>
      </c>
      <c r="G783" s="22">
        <f t="shared" si="19"/>
        <v>0</v>
      </c>
      <c r="H783" s="13"/>
      <c r="I783" s="22"/>
      <c r="J783" s="1"/>
      <c r="K783" s="13"/>
      <c r="N783" s="13"/>
    </row>
    <row r="784">
      <c r="A784" s="42"/>
      <c r="F784" s="13">
        <f t="shared" si="18"/>
        <v>0</v>
      </c>
      <c r="G784" s="22">
        <f t="shared" si="19"/>
        <v>0</v>
      </c>
      <c r="H784" s="13"/>
      <c r="I784" s="22"/>
      <c r="J784" s="1"/>
      <c r="K784" s="13"/>
      <c r="N784" s="13"/>
    </row>
    <row r="785">
      <c r="A785" s="42"/>
      <c r="F785" s="13">
        <f t="shared" si="18"/>
        <v>0</v>
      </c>
      <c r="G785" s="22">
        <f t="shared" si="19"/>
        <v>0</v>
      </c>
      <c r="H785" s="13"/>
      <c r="I785" s="22"/>
      <c r="J785" s="1"/>
      <c r="K785" s="13"/>
      <c r="N785" s="13"/>
    </row>
    <row r="786">
      <c r="A786" s="42"/>
      <c r="F786" s="13">
        <f t="shared" si="18"/>
        <v>0</v>
      </c>
      <c r="G786" s="22">
        <f t="shared" si="19"/>
        <v>0</v>
      </c>
      <c r="H786" s="13"/>
      <c r="I786" s="22"/>
      <c r="J786" s="1"/>
      <c r="K786" s="13"/>
      <c r="N786" s="13"/>
    </row>
    <row r="787">
      <c r="A787" s="42"/>
      <c r="F787" s="13">
        <f t="shared" si="18"/>
        <v>0</v>
      </c>
      <c r="G787" s="22">
        <f t="shared" si="19"/>
        <v>0</v>
      </c>
      <c r="H787" s="13"/>
      <c r="I787" s="22"/>
      <c r="J787" s="1"/>
      <c r="K787" s="13"/>
      <c r="N787" s="13"/>
    </row>
    <row r="788">
      <c r="A788" s="42"/>
      <c r="F788" s="13">
        <f t="shared" si="18"/>
        <v>0</v>
      </c>
      <c r="G788" s="22">
        <f t="shared" si="19"/>
        <v>0</v>
      </c>
      <c r="H788" s="13"/>
      <c r="I788" s="22"/>
      <c r="J788" s="1"/>
      <c r="K788" s="13"/>
      <c r="N788" s="13"/>
    </row>
    <row r="789">
      <c r="A789" s="42"/>
      <c r="F789" s="13">
        <f t="shared" si="18"/>
        <v>0</v>
      </c>
      <c r="G789" s="22">
        <f t="shared" si="19"/>
        <v>0</v>
      </c>
      <c r="H789" s="13"/>
      <c r="I789" s="22"/>
      <c r="J789" s="1"/>
      <c r="K789" s="13"/>
      <c r="N789" s="13"/>
    </row>
    <row r="790">
      <c r="A790" s="42"/>
      <c r="F790" s="13">
        <f t="shared" si="18"/>
        <v>0</v>
      </c>
      <c r="G790" s="22">
        <f t="shared" si="19"/>
        <v>0</v>
      </c>
      <c r="H790" s="13"/>
      <c r="I790" s="22"/>
      <c r="J790" s="1"/>
      <c r="K790" s="13"/>
      <c r="N790" s="13"/>
    </row>
    <row r="791">
      <c r="A791" s="42"/>
      <c r="F791" s="13">
        <f t="shared" si="18"/>
        <v>0</v>
      </c>
      <c r="G791" s="22">
        <f t="shared" si="19"/>
        <v>0</v>
      </c>
      <c r="H791" s="13"/>
      <c r="I791" s="22"/>
      <c r="J791" s="1"/>
      <c r="K791" s="13"/>
      <c r="N791" s="13"/>
    </row>
    <row r="792">
      <c r="A792" s="42"/>
      <c r="F792" s="13">
        <f t="shared" si="18"/>
        <v>0</v>
      </c>
      <c r="G792" s="22">
        <f t="shared" si="19"/>
        <v>0</v>
      </c>
      <c r="H792" s="13"/>
      <c r="I792" s="22"/>
      <c r="J792" s="1"/>
      <c r="K792" s="13"/>
      <c r="N792" s="13"/>
    </row>
    <row r="793">
      <c r="A793" s="42"/>
      <c r="F793" s="13">
        <f t="shared" si="18"/>
        <v>0</v>
      </c>
      <c r="G793" s="22">
        <f t="shared" si="19"/>
        <v>0</v>
      </c>
      <c r="H793" s="13"/>
      <c r="I793" s="22"/>
      <c r="J793" s="1"/>
      <c r="K793" s="13"/>
      <c r="N793" s="13"/>
    </row>
    <row r="794">
      <c r="A794" s="42"/>
      <c r="F794" s="13">
        <f t="shared" si="18"/>
        <v>0</v>
      </c>
      <c r="G794" s="22">
        <f t="shared" si="19"/>
        <v>0</v>
      </c>
      <c r="H794" s="13"/>
      <c r="I794" s="22"/>
      <c r="J794" s="1"/>
      <c r="K794" s="13"/>
      <c r="N794" s="13"/>
    </row>
    <row r="795">
      <c r="A795" s="42"/>
      <c r="F795" s="13">
        <f t="shared" si="18"/>
        <v>0</v>
      </c>
      <c r="G795" s="22">
        <f t="shared" si="19"/>
        <v>0</v>
      </c>
      <c r="H795" s="13"/>
      <c r="I795" s="22"/>
      <c r="J795" s="1"/>
      <c r="K795" s="13"/>
      <c r="N795" s="13"/>
    </row>
    <row r="796">
      <c r="A796" s="42"/>
      <c r="F796" s="13">
        <f t="shared" si="18"/>
        <v>0</v>
      </c>
      <c r="G796" s="22">
        <f t="shared" si="19"/>
        <v>0</v>
      </c>
      <c r="H796" s="13"/>
      <c r="I796" s="22"/>
      <c r="J796" s="1"/>
      <c r="K796" s="13"/>
      <c r="N796" s="13"/>
    </row>
    <row r="797">
      <c r="A797" s="42"/>
      <c r="F797" s="13">
        <f t="shared" si="18"/>
        <v>0</v>
      </c>
      <c r="G797" s="22">
        <f t="shared" si="19"/>
        <v>0</v>
      </c>
      <c r="H797" s="13"/>
      <c r="I797" s="22"/>
      <c r="J797" s="1"/>
      <c r="K797" s="13"/>
      <c r="N797" s="13"/>
    </row>
    <row r="798">
      <c r="A798" s="42"/>
      <c r="F798" s="13">
        <f t="shared" si="18"/>
        <v>0</v>
      </c>
      <c r="G798" s="22">
        <f t="shared" si="19"/>
        <v>0</v>
      </c>
      <c r="H798" s="13"/>
      <c r="I798" s="22"/>
      <c r="J798" s="1"/>
      <c r="K798" s="13"/>
      <c r="N798" s="13"/>
    </row>
    <row r="799">
      <c r="A799" s="42"/>
      <c r="F799" s="13">
        <f t="shared" si="18"/>
        <v>0</v>
      </c>
      <c r="G799" s="22">
        <f t="shared" si="19"/>
        <v>0</v>
      </c>
      <c r="H799" s="13"/>
      <c r="I799" s="22"/>
      <c r="J799" s="1"/>
      <c r="K799" s="13"/>
      <c r="N799" s="13"/>
    </row>
    <row r="800">
      <c r="A800" s="42"/>
      <c r="F800" s="13">
        <f t="shared" si="18"/>
        <v>0</v>
      </c>
      <c r="G800" s="22">
        <f t="shared" si="19"/>
        <v>0</v>
      </c>
      <c r="H800" s="13"/>
      <c r="I800" s="22"/>
      <c r="J800" s="1"/>
      <c r="K800" s="13"/>
      <c r="N800" s="13"/>
    </row>
    <row r="801">
      <c r="A801" s="42"/>
      <c r="F801" s="13">
        <f t="shared" si="18"/>
        <v>0</v>
      </c>
      <c r="G801" s="22">
        <f t="shared" si="19"/>
        <v>0</v>
      </c>
      <c r="H801" s="13"/>
      <c r="I801" s="22"/>
      <c r="J801" s="1"/>
      <c r="K801" s="13"/>
      <c r="N801" s="13"/>
    </row>
    <row r="802">
      <c r="A802" s="42"/>
      <c r="F802" s="13">
        <f t="shared" si="18"/>
        <v>0</v>
      </c>
      <c r="G802" s="22">
        <f t="shared" si="19"/>
        <v>0</v>
      </c>
      <c r="H802" s="13"/>
      <c r="I802" s="22"/>
      <c r="J802" s="1"/>
      <c r="K802" s="13"/>
      <c r="N802" s="13"/>
    </row>
    <row r="803">
      <c r="A803" s="42"/>
      <c r="F803" s="13">
        <f t="shared" si="18"/>
        <v>0</v>
      </c>
      <c r="G803" s="22">
        <f t="shared" si="19"/>
        <v>0</v>
      </c>
      <c r="H803" s="13"/>
      <c r="I803" s="22"/>
      <c r="J803" s="1"/>
      <c r="K803" s="13"/>
      <c r="N803" s="13"/>
    </row>
    <row r="804">
      <c r="A804" s="42"/>
      <c r="F804" s="13">
        <f t="shared" si="18"/>
        <v>0</v>
      </c>
      <c r="G804" s="22">
        <f t="shared" si="19"/>
        <v>0</v>
      </c>
      <c r="H804" s="13"/>
      <c r="I804" s="22"/>
      <c r="J804" s="1"/>
      <c r="K804" s="13"/>
      <c r="N804" s="13"/>
    </row>
    <row r="805">
      <c r="A805" s="42"/>
      <c r="F805" s="13">
        <f t="shared" si="18"/>
        <v>0</v>
      </c>
      <c r="G805" s="22">
        <f t="shared" si="19"/>
        <v>0</v>
      </c>
      <c r="H805" s="13"/>
      <c r="I805" s="22"/>
      <c r="J805" s="1"/>
      <c r="K805" s="13"/>
      <c r="N805" s="13"/>
    </row>
    <row r="806">
      <c r="A806" s="42"/>
      <c r="F806" s="13">
        <f t="shared" si="18"/>
        <v>0</v>
      </c>
      <c r="G806" s="22">
        <f t="shared" si="19"/>
        <v>0</v>
      </c>
      <c r="H806" s="13"/>
      <c r="I806" s="22"/>
      <c r="J806" s="1"/>
      <c r="K806" s="13"/>
      <c r="N806" s="13"/>
    </row>
    <row r="807">
      <c r="A807" s="42"/>
      <c r="F807" s="13">
        <f t="shared" si="18"/>
        <v>0</v>
      </c>
      <c r="G807" s="22">
        <f t="shared" si="19"/>
        <v>0</v>
      </c>
      <c r="H807" s="13"/>
      <c r="I807" s="22"/>
      <c r="J807" s="1"/>
      <c r="K807" s="13"/>
      <c r="N807" s="13"/>
    </row>
    <row r="808">
      <c r="A808" s="42"/>
      <c r="F808" s="13">
        <f t="shared" si="18"/>
        <v>0</v>
      </c>
      <c r="G808" s="22">
        <f t="shared" si="19"/>
        <v>0</v>
      </c>
      <c r="H808" s="13"/>
      <c r="I808" s="22"/>
      <c r="J808" s="1"/>
      <c r="K808" s="13"/>
      <c r="N808" s="13"/>
    </row>
    <row r="809">
      <c r="A809" s="42"/>
      <c r="F809" s="13">
        <f t="shared" si="18"/>
        <v>0</v>
      </c>
      <c r="G809" s="22">
        <f t="shared" si="19"/>
        <v>0</v>
      </c>
      <c r="H809" s="13"/>
      <c r="I809" s="22"/>
      <c r="J809" s="1"/>
      <c r="K809" s="13"/>
      <c r="N809" s="13"/>
    </row>
    <row r="810">
      <c r="A810" s="42"/>
      <c r="F810" s="13">
        <f t="shared" si="18"/>
        <v>0</v>
      </c>
      <c r="G810" s="22">
        <f t="shared" si="19"/>
        <v>0</v>
      </c>
      <c r="H810" s="13"/>
      <c r="I810" s="22"/>
      <c r="J810" s="1"/>
      <c r="K810" s="13"/>
      <c r="N810" s="13"/>
    </row>
    <row r="811">
      <c r="A811" s="42"/>
      <c r="F811" s="13">
        <f t="shared" si="18"/>
        <v>0</v>
      </c>
      <c r="G811" s="22">
        <f t="shared" si="19"/>
        <v>0</v>
      </c>
      <c r="H811" s="13"/>
      <c r="I811" s="22"/>
      <c r="J811" s="1"/>
      <c r="K811" s="13"/>
      <c r="N811" s="13"/>
    </row>
    <row r="812">
      <c r="A812" s="42"/>
      <c r="F812" s="13">
        <f t="shared" si="18"/>
        <v>0</v>
      </c>
      <c r="G812" s="22">
        <f t="shared" si="19"/>
        <v>0</v>
      </c>
      <c r="H812" s="13"/>
      <c r="I812" s="22"/>
      <c r="J812" s="1"/>
      <c r="K812" s="13"/>
      <c r="N812" s="13"/>
    </row>
    <row r="813">
      <c r="A813" s="42"/>
      <c r="F813" s="13">
        <f t="shared" si="18"/>
        <v>0</v>
      </c>
      <c r="G813" s="22">
        <f t="shared" si="19"/>
        <v>0</v>
      </c>
      <c r="H813" s="13"/>
      <c r="I813" s="22"/>
      <c r="J813" s="1"/>
      <c r="K813" s="13"/>
      <c r="N813" s="13"/>
    </row>
    <row r="814">
      <c r="A814" s="42"/>
      <c r="F814" s="13">
        <f t="shared" si="18"/>
        <v>0</v>
      </c>
      <c r="G814" s="22">
        <f t="shared" si="19"/>
        <v>0</v>
      </c>
      <c r="H814" s="13"/>
      <c r="I814" s="22"/>
      <c r="J814" s="1"/>
      <c r="K814" s="13"/>
      <c r="N814" s="13"/>
    </row>
    <row r="815">
      <c r="A815" s="42"/>
      <c r="F815" s="13">
        <f t="shared" si="18"/>
        <v>0</v>
      </c>
      <c r="G815" s="22">
        <f t="shared" si="19"/>
        <v>0</v>
      </c>
      <c r="H815" s="13"/>
      <c r="I815" s="22"/>
      <c r="J815" s="1"/>
      <c r="K815" s="13"/>
      <c r="N815" s="13"/>
    </row>
    <row r="816">
      <c r="A816" s="42"/>
      <c r="F816" s="13">
        <f t="shared" si="18"/>
        <v>0</v>
      </c>
      <c r="G816" s="22">
        <f t="shared" si="19"/>
        <v>0</v>
      </c>
      <c r="H816" s="13"/>
      <c r="I816" s="22"/>
      <c r="J816" s="1"/>
      <c r="K816" s="13"/>
      <c r="N816" s="13"/>
    </row>
    <row r="817">
      <c r="A817" s="42"/>
      <c r="F817" s="13">
        <f t="shared" si="18"/>
        <v>0</v>
      </c>
      <c r="G817" s="22">
        <f t="shared" si="19"/>
        <v>0</v>
      </c>
      <c r="H817" s="13"/>
      <c r="I817" s="22"/>
      <c r="J817" s="1"/>
      <c r="K817" s="13"/>
      <c r="N817" s="13"/>
    </row>
    <row r="818">
      <c r="A818" s="42"/>
      <c r="F818" s="13">
        <f t="shared" si="18"/>
        <v>0</v>
      </c>
      <c r="G818" s="22">
        <f t="shared" si="19"/>
        <v>0</v>
      </c>
      <c r="H818" s="13"/>
      <c r="I818" s="22"/>
      <c r="J818" s="1"/>
      <c r="K818" s="13"/>
      <c r="N818" s="13"/>
    </row>
    <row r="819">
      <c r="A819" s="42"/>
      <c r="F819" s="13">
        <f t="shared" si="18"/>
        <v>0</v>
      </c>
      <c r="G819" s="22">
        <f t="shared" si="19"/>
        <v>0</v>
      </c>
      <c r="H819" s="13"/>
      <c r="I819" s="22"/>
      <c r="J819" s="1"/>
      <c r="K819" s="13"/>
      <c r="N819" s="13"/>
    </row>
    <row r="820">
      <c r="A820" s="42"/>
      <c r="F820" s="13">
        <f t="shared" si="18"/>
        <v>0</v>
      </c>
      <c r="G820" s="22">
        <f t="shared" si="19"/>
        <v>0</v>
      </c>
      <c r="H820" s="13"/>
      <c r="I820" s="22"/>
      <c r="J820" s="1"/>
      <c r="K820" s="13"/>
      <c r="N820" s="13"/>
    </row>
    <row r="821">
      <c r="A821" s="42"/>
      <c r="F821" s="13">
        <f t="shared" si="18"/>
        <v>0</v>
      </c>
      <c r="G821" s="22">
        <f t="shared" si="19"/>
        <v>0</v>
      </c>
      <c r="H821" s="13"/>
      <c r="I821" s="22"/>
      <c r="J821" s="1"/>
      <c r="K821" s="13"/>
      <c r="N821" s="13"/>
    </row>
    <row r="822">
      <c r="A822" s="42"/>
      <c r="F822" s="13">
        <f t="shared" si="18"/>
        <v>0</v>
      </c>
      <c r="G822" s="22">
        <f t="shared" si="19"/>
        <v>0</v>
      </c>
      <c r="H822" s="13"/>
      <c r="I822" s="22"/>
      <c r="J822" s="1"/>
      <c r="K822" s="13"/>
      <c r="N822" s="13"/>
    </row>
    <row r="823">
      <c r="A823" s="42"/>
      <c r="F823" s="13">
        <f t="shared" si="18"/>
        <v>0</v>
      </c>
      <c r="G823" s="22">
        <f t="shared" si="19"/>
        <v>0</v>
      </c>
      <c r="H823" s="13"/>
      <c r="I823" s="22"/>
      <c r="J823" s="1"/>
      <c r="K823" s="13"/>
      <c r="N823" s="13"/>
    </row>
    <row r="824">
      <c r="A824" s="42"/>
      <c r="F824" s="13">
        <f t="shared" si="18"/>
        <v>0</v>
      </c>
      <c r="G824" s="22">
        <f t="shared" si="19"/>
        <v>0</v>
      </c>
      <c r="H824" s="13"/>
      <c r="I824" s="22"/>
      <c r="J824" s="1"/>
      <c r="K824" s="13"/>
      <c r="N824" s="13"/>
    </row>
    <row r="825">
      <c r="A825" s="42"/>
      <c r="F825" s="13">
        <f t="shared" si="18"/>
        <v>0</v>
      </c>
      <c r="G825" s="22">
        <f t="shared" si="19"/>
        <v>0</v>
      </c>
      <c r="H825" s="13"/>
      <c r="I825" s="22"/>
      <c r="J825" s="1"/>
      <c r="K825" s="13"/>
      <c r="N825" s="13"/>
    </row>
    <row r="826">
      <c r="A826" s="42"/>
      <c r="F826" s="13">
        <f t="shared" si="18"/>
        <v>0</v>
      </c>
      <c r="G826" s="22">
        <f t="shared" si="19"/>
        <v>0</v>
      </c>
      <c r="H826" s="13"/>
      <c r="I826" s="22"/>
      <c r="J826" s="1"/>
      <c r="K826" s="13"/>
      <c r="N826" s="13"/>
    </row>
    <row r="827">
      <c r="A827" s="42"/>
      <c r="F827" s="13">
        <f t="shared" si="18"/>
        <v>0</v>
      </c>
      <c r="G827" s="22">
        <f t="shared" si="19"/>
        <v>0</v>
      </c>
      <c r="H827" s="13"/>
      <c r="I827" s="22"/>
      <c r="J827" s="1"/>
      <c r="K827" s="13"/>
      <c r="N827" s="13"/>
    </row>
    <row r="828">
      <c r="A828" s="42"/>
      <c r="F828" s="13">
        <f t="shared" si="18"/>
        <v>0</v>
      </c>
      <c r="G828" s="22">
        <f t="shared" si="19"/>
        <v>0</v>
      </c>
      <c r="H828" s="13"/>
      <c r="I828" s="22"/>
      <c r="J828" s="1"/>
      <c r="K828" s="13"/>
      <c r="N828" s="13"/>
    </row>
    <row r="829">
      <c r="A829" s="42"/>
      <c r="F829" s="13">
        <f t="shared" si="18"/>
        <v>0</v>
      </c>
      <c r="G829" s="22">
        <f t="shared" si="19"/>
        <v>0</v>
      </c>
      <c r="H829" s="13"/>
      <c r="I829" s="22"/>
      <c r="J829" s="1"/>
      <c r="K829" s="13"/>
      <c r="N829" s="13"/>
    </row>
    <row r="830">
      <c r="A830" s="42"/>
      <c r="F830" s="13">
        <f t="shared" si="18"/>
        <v>0</v>
      </c>
      <c r="G830" s="22">
        <f t="shared" si="19"/>
        <v>0</v>
      </c>
      <c r="H830" s="13"/>
      <c r="I830" s="22"/>
      <c r="J830" s="1"/>
      <c r="K830" s="13"/>
      <c r="N830" s="13"/>
    </row>
    <row r="831">
      <c r="A831" s="42"/>
      <c r="F831" s="13">
        <f t="shared" si="18"/>
        <v>0</v>
      </c>
      <c r="G831" s="22">
        <f t="shared" si="19"/>
        <v>0</v>
      </c>
      <c r="H831" s="13"/>
      <c r="I831" s="22"/>
      <c r="J831" s="1"/>
      <c r="K831" s="13"/>
      <c r="N831" s="13"/>
    </row>
    <row r="832">
      <c r="A832" s="42"/>
      <c r="F832" s="13">
        <f t="shared" si="18"/>
        <v>0</v>
      </c>
      <c r="G832" s="22">
        <f t="shared" si="19"/>
        <v>0</v>
      </c>
      <c r="H832" s="13"/>
      <c r="I832" s="22"/>
      <c r="J832" s="1"/>
      <c r="K832" s="13"/>
      <c r="N832" s="13"/>
    </row>
    <row r="833">
      <c r="A833" s="42"/>
      <c r="F833" s="13">
        <f t="shared" si="18"/>
        <v>0</v>
      </c>
      <c r="G833" s="22">
        <f t="shared" si="19"/>
        <v>0</v>
      </c>
      <c r="H833" s="13"/>
      <c r="I833" s="22"/>
      <c r="J833" s="1"/>
      <c r="K833" s="13"/>
      <c r="N833" s="13"/>
    </row>
    <row r="834">
      <c r="A834" s="42"/>
      <c r="F834" s="13">
        <f t="shared" si="18"/>
        <v>0</v>
      </c>
      <c r="G834" s="22">
        <f t="shared" si="19"/>
        <v>0</v>
      </c>
      <c r="H834" s="13"/>
      <c r="I834" s="22"/>
      <c r="J834" s="1"/>
      <c r="K834" s="13"/>
      <c r="N834" s="13"/>
    </row>
    <row r="835">
      <c r="A835" s="42"/>
      <c r="F835" s="13">
        <f t="shared" si="18"/>
        <v>0</v>
      </c>
      <c r="G835" s="22">
        <f t="shared" si="19"/>
        <v>0</v>
      </c>
      <c r="H835" s="13"/>
      <c r="I835" s="22"/>
      <c r="J835" s="1"/>
      <c r="K835" s="13"/>
      <c r="N835" s="13"/>
    </row>
    <row r="836">
      <c r="A836" s="42"/>
      <c r="F836" s="13">
        <f t="shared" si="18"/>
        <v>0</v>
      </c>
      <c r="G836" s="22">
        <f t="shared" si="19"/>
        <v>0</v>
      </c>
      <c r="H836" s="13"/>
      <c r="I836" s="22"/>
      <c r="J836" s="1"/>
      <c r="K836" s="13"/>
      <c r="N836" s="13"/>
    </row>
    <row r="837">
      <c r="A837" s="42"/>
      <c r="F837" s="13">
        <f t="shared" si="18"/>
        <v>0</v>
      </c>
      <c r="G837" s="22">
        <f t="shared" si="19"/>
        <v>0</v>
      </c>
      <c r="H837" s="13"/>
      <c r="I837" s="22"/>
      <c r="J837" s="1"/>
      <c r="K837" s="13"/>
      <c r="N837" s="13"/>
    </row>
    <row r="838">
      <c r="A838" s="42"/>
      <c r="F838" s="13">
        <f t="shared" si="18"/>
        <v>0</v>
      </c>
      <c r="G838" s="22">
        <f t="shared" si="19"/>
        <v>0</v>
      </c>
      <c r="H838" s="13"/>
      <c r="I838" s="22"/>
      <c r="J838" s="1"/>
      <c r="K838" s="13"/>
      <c r="N838" s="13"/>
    </row>
    <row r="839">
      <c r="A839" s="42"/>
      <c r="F839" s="13">
        <f t="shared" si="18"/>
        <v>0</v>
      </c>
      <c r="G839" s="22">
        <f t="shared" si="19"/>
        <v>0</v>
      </c>
      <c r="H839" s="13"/>
      <c r="I839" s="22"/>
      <c r="J839" s="1"/>
      <c r="K839" s="13"/>
      <c r="N839" s="13"/>
    </row>
    <row r="840">
      <c r="A840" s="42"/>
      <c r="F840" s="13">
        <f t="shared" si="18"/>
        <v>0</v>
      </c>
      <c r="G840" s="22">
        <f t="shared" si="19"/>
        <v>0</v>
      </c>
      <c r="H840" s="13"/>
      <c r="I840" s="22"/>
      <c r="J840" s="1"/>
      <c r="K840" s="13"/>
      <c r="N840" s="13"/>
    </row>
    <row r="841">
      <c r="A841" s="42"/>
      <c r="F841" s="13">
        <f t="shared" si="18"/>
        <v>0</v>
      </c>
      <c r="G841" s="22">
        <f t="shared" si="19"/>
        <v>0</v>
      </c>
      <c r="H841" s="13"/>
      <c r="I841" s="22"/>
      <c r="J841" s="1"/>
      <c r="K841" s="13"/>
      <c r="N841" s="13"/>
    </row>
    <row r="842">
      <c r="A842" s="42"/>
      <c r="F842" s="13">
        <f t="shared" si="18"/>
        <v>0</v>
      </c>
      <c r="G842" s="22">
        <f t="shared" si="19"/>
        <v>0</v>
      </c>
      <c r="H842" s="13"/>
      <c r="I842" s="22"/>
      <c r="J842" s="1"/>
      <c r="K842" s="13"/>
      <c r="N842" s="13"/>
    </row>
    <row r="843">
      <c r="A843" s="42"/>
      <c r="F843" s="13">
        <f t="shared" si="18"/>
        <v>0</v>
      </c>
      <c r="G843" s="22">
        <f t="shared" si="19"/>
        <v>0</v>
      </c>
      <c r="H843" s="13"/>
      <c r="I843" s="22"/>
      <c r="J843" s="1"/>
      <c r="K843" s="13"/>
      <c r="N843" s="13"/>
    </row>
    <row r="844">
      <c r="A844" s="42"/>
      <c r="F844" s="13">
        <f t="shared" si="18"/>
        <v>0</v>
      </c>
      <c r="G844" s="22">
        <f t="shared" si="19"/>
        <v>0</v>
      </c>
      <c r="H844" s="13"/>
      <c r="I844" s="22"/>
      <c r="J844" s="1"/>
      <c r="K844" s="13"/>
      <c r="N844" s="13"/>
    </row>
    <row r="845">
      <c r="A845" s="42"/>
      <c r="F845" s="13">
        <f t="shared" si="18"/>
        <v>0</v>
      </c>
      <c r="G845" s="22">
        <f t="shared" si="19"/>
        <v>0</v>
      </c>
      <c r="H845" s="13"/>
      <c r="I845" s="22"/>
      <c r="J845" s="1"/>
      <c r="K845" s="13"/>
      <c r="N845" s="13"/>
    </row>
    <row r="846">
      <c r="A846" s="42"/>
      <c r="F846" s="13">
        <f t="shared" si="18"/>
        <v>0</v>
      </c>
      <c r="G846" s="22">
        <f t="shared" si="19"/>
        <v>0</v>
      </c>
      <c r="H846" s="13"/>
      <c r="I846" s="22"/>
      <c r="J846" s="1"/>
      <c r="K846" s="13"/>
      <c r="N846" s="13"/>
    </row>
    <row r="847">
      <c r="A847" s="42"/>
      <c r="F847" s="13">
        <f t="shared" si="18"/>
        <v>0</v>
      </c>
      <c r="G847" s="22">
        <f t="shared" si="19"/>
        <v>0</v>
      </c>
      <c r="H847" s="13"/>
      <c r="I847" s="22"/>
      <c r="J847" s="1"/>
      <c r="K847" s="13"/>
      <c r="N847" s="13"/>
    </row>
    <row r="848">
      <c r="A848" s="42"/>
      <c r="F848" s="13">
        <f t="shared" si="18"/>
        <v>0</v>
      </c>
      <c r="G848" s="22">
        <f t="shared" si="19"/>
        <v>0</v>
      </c>
      <c r="H848" s="13"/>
      <c r="I848" s="22"/>
      <c r="J848" s="1"/>
      <c r="K848" s="13"/>
      <c r="N848" s="13"/>
    </row>
    <row r="849">
      <c r="A849" s="42"/>
      <c r="F849" s="13">
        <f t="shared" si="18"/>
        <v>0</v>
      </c>
      <c r="G849" s="22">
        <f t="shared" si="19"/>
        <v>0</v>
      </c>
      <c r="H849" s="13"/>
      <c r="I849" s="22"/>
      <c r="J849" s="1"/>
      <c r="K849" s="13"/>
      <c r="N849" s="13"/>
    </row>
    <row r="850">
      <c r="A850" s="42"/>
      <c r="F850" s="13">
        <f t="shared" si="18"/>
        <v>0</v>
      </c>
      <c r="G850" s="22">
        <f t="shared" si="19"/>
        <v>0</v>
      </c>
      <c r="H850" s="13"/>
      <c r="I850" s="22"/>
      <c r="J850" s="1"/>
      <c r="K850" s="13"/>
      <c r="N850" s="13"/>
    </row>
    <row r="851">
      <c r="A851" s="42"/>
      <c r="F851" s="13">
        <f t="shared" si="18"/>
        <v>0</v>
      </c>
      <c r="G851" s="22">
        <f t="shared" si="19"/>
        <v>0</v>
      </c>
      <c r="H851" s="13"/>
      <c r="I851" s="22"/>
      <c r="J851" s="1"/>
      <c r="K851" s="13"/>
      <c r="N851" s="13"/>
    </row>
    <row r="852">
      <c r="A852" s="42"/>
      <c r="F852" s="13">
        <f t="shared" si="18"/>
        <v>0</v>
      </c>
      <c r="G852" s="22">
        <f t="shared" si="19"/>
        <v>0</v>
      </c>
      <c r="H852" s="13"/>
      <c r="I852" s="22"/>
      <c r="J852" s="1"/>
      <c r="K852" s="13"/>
      <c r="N852" s="13"/>
    </row>
    <row r="853">
      <c r="A853" s="42"/>
      <c r="F853" s="13">
        <f t="shared" si="18"/>
        <v>0</v>
      </c>
      <c r="G853" s="22">
        <f t="shared" si="19"/>
        <v>0</v>
      </c>
      <c r="H853" s="13"/>
      <c r="I853" s="22"/>
      <c r="J853" s="1"/>
      <c r="K853" s="13"/>
      <c r="N853" s="13"/>
    </row>
    <row r="854">
      <c r="A854" s="42"/>
      <c r="F854" s="13">
        <f t="shared" si="18"/>
        <v>0</v>
      </c>
      <c r="G854" s="22">
        <f t="shared" si="19"/>
        <v>0</v>
      </c>
      <c r="H854" s="13"/>
      <c r="I854" s="22"/>
      <c r="J854" s="1"/>
      <c r="K854" s="13"/>
      <c r="N854" s="13"/>
    </row>
    <row r="855">
      <c r="A855" s="42"/>
      <c r="F855" s="13">
        <f t="shared" si="18"/>
        <v>0</v>
      </c>
      <c r="G855" s="22">
        <f t="shared" si="19"/>
        <v>0</v>
      </c>
      <c r="H855" s="13"/>
      <c r="I855" s="22"/>
      <c r="J855" s="1"/>
      <c r="K855" s="13"/>
      <c r="N855" s="13"/>
    </row>
    <row r="856">
      <c r="A856" s="42"/>
      <c r="F856" s="13">
        <f t="shared" si="18"/>
        <v>0</v>
      </c>
      <c r="G856" s="22">
        <f t="shared" si="19"/>
        <v>0</v>
      </c>
      <c r="H856" s="13"/>
      <c r="I856" s="22"/>
      <c r="J856" s="1"/>
      <c r="K856" s="13"/>
      <c r="N856" s="13"/>
    </row>
    <row r="857">
      <c r="A857" s="42"/>
      <c r="F857" s="13">
        <f t="shared" si="18"/>
        <v>0</v>
      </c>
      <c r="G857" s="22">
        <f t="shared" si="19"/>
        <v>0</v>
      </c>
      <c r="H857" s="13"/>
      <c r="I857" s="22"/>
      <c r="J857" s="1"/>
      <c r="K857" s="13"/>
      <c r="N857" s="13"/>
    </row>
    <row r="858">
      <c r="A858" s="42"/>
      <c r="F858" s="13">
        <f t="shared" si="18"/>
        <v>0</v>
      </c>
      <c r="G858" s="22">
        <f t="shared" si="19"/>
        <v>0</v>
      </c>
      <c r="H858" s="13"/>
      <c r="I858" s="22"/>
      <c r="J858" s="1"/>
      <c r="K858" s="13"/>
      <c r="N858" s="13"/>
    </row>
    <row r="859">
      <c r="A859" s="42"/>
      <c r="F859" s="13">
        <f t="shared" si="18"/>
        <v>0</v>
      </c>
      <c r="G859" s="22">
        <f t="shared" si="19"/>
        <v>0</v>
      </c>
      <c r="H859" s="13"/>
      <c r="I859" s="22"/>
      <c r="J859" s="1"/>
      <c r="K859" s="13"/>
      <c r="N859" s="13"/>
    </row>
    <row r="860">
      <c r="A860" s="42"/>
      <c r="F860" s="13">
        <f t="shared" si="18"/>
        <v>0</v>
      </c>
      <c r="G860" s="22">
        <f t="shared" si="19"/>
        <v>0</v>
      </c>
      <c r="H860" s="13"/>
      <c r="I860" s="22"/>
      <c r="J860" s="1"/>
      <c r="K860" s="13"/>
      <c r="N860" s="13"/>
    </row>
    <row r="861">
      <c r="A861" s="42"/>
      <c r="F861" s="13">
        <f t="shared" si="18"/>
        <v>0</v>
      </c>
      <c r="G861" s="22">
        <f t="shared" si="19"/>
        <v>0</v>
      </c>
      <c r="H861" s="13"/>
      <c r="I861" s="22"/>
      <c r="J861" s="1"/>
      <c r="K861" s="13"/>
      <c r="N861" s="13"/>
    </row>
    <row r="862">
      <c r="A862" s="42"/>
      <c r="F862" s="13">
        <f t="shared" si="18"/>
        <v>0</v>
      </c>
      <c r="G862" s="22">
        <f t="shared" si="19"/>
        <v>0</v>
      </c>
      <c r="H862" s="13"/>
      <c r="I862" s="22"/>
      <c r="J862" s="1"/>
      <c r="K862" s="13"/>
      <c r="N862" s="13"/>
    </row>
    <row r="863">
      <c r="A863" s="42"/>
      <c r="F863" s="13">
        <f t="shared" si="18"/>
        <v>0</v>
      </c>
      <c r="G863" s="22">
        <f t="shared" si="19"/>
        <v>0</v>
      </c>
      <c r="H863" s="13"/>
      <c r="I863" s="22"/>
      <c r="J863" s="1"/>
      <c r="K863" s="13"/>
      <c r="N863" s="13"/>
    </row>
    <row r="864">
      <c r="A864" s="42"/>
      <c r="F864" s="13">
        <f t="shared" si="18"/>
        <v>0</v>
      </c>
      <c r="G864" s="22">
        <f t="shared" si="19"/>
        <v>0</v>
      </c>
      <c r="H864" s="13"/>
      <c r="I864" s="22"/>
      <c r="J864" s="1"/>
      <c r="K864" s="13"/>
      <c r="N864" s="13"/>
    </row>
    <row r="865">
      <c r="A865" s="42"/>
      <c r="F865" s="13">
        <f t="shared" si="18"/>
        <v>0</v>
      </c>
      <c r="G865" s="22">
        <f t="shared" si="19"/>
        <v>0</v>
      </c>
      <c r="H865" s="13"/>
      <c r="I865" s="22"/>
      <c r="J865" s="1"/>
      <c r="K865" s="13"/>
      <c r="N865" s="13"/>
    </row>
    <row r="866">
      <c r="A866" s="42"/>
      <c r="F866" s="13">
        <f t="shared" si="18"/>
        <v>0</v>
      </c>
      <c r="G866" s="22">
        <f t="shared" si="19"/>
        <v>0</v>
      </c>
      <c r="H866" s="13"/>
      <c r="I866" s="22"/>
      <c r="J866" s="1"/>
      <c r="K866" s="13"/>
      <c r="N866" s="13"/>
    </row>
    <row r="867">
      <c r="A867" s="42"/>
      <c r="F867" s="13">
        <f t="shared" si="18"/>
        <v>0</v>
      </c>
      <c r="G867" s="22">
        <f t="shared" si="19"/>
        <v>0</v>
      </c>
      <c r="H867" s="13"/>
      <c r="I867" s="22"/>
      <c r="J867" s="1"/>
      <c r="K867" s="13"/>
      <c r="N867" s="13"/>
    </row>
    <row r="868">
      <c r="A868" s="42"/>
      <c r="F868" s="13">
        <f t="shared" si="18"/>
        <v>0</v>
      </c>
      <c r="G868" s="22">
        <f t="shared" si="19"/>
        <v>0</v>
      </c>
      <c r="H868" s="13"/>
      <c r="I868" s="22"/>
      <c r="J868" s="1"/>
      <c r="K868" s="13"/>
      <c r="N868" s="13"/>
    </row>
    <row r="869">
      <c r="A869" s="42"/>
      <c r="F869" s="13">
        <f t="shared" si="18"/>
        <v>0</v>
      </c>
      <c r="G869" s="22">
        <f t="shared" si="19"/>
        <v>0</v>
      </c>
      <c r="H869" s="13"/>
      <c r="I869" s="22"/>
      <c r="J869" s="1"/>
      <c r="K869" s="13"/>
      <c r="N869" s="13"/>
    </row>
    <row r="870">
      <c r="A870" s="42"/>
      <c r="F870" s="13">
        <f t="shared" si="18"/>
        <v>0</v>
      </c>
      <c r="G870" s="22">
        <f t="shared" si="19"/>
        <v>0</v>
      </c>
      <c r="H870" s="13"/>
      <c r="I870" s="22"/>
      <c r="J870" s="1"/>
      <c r="K870" s="13"/>
      <c r="N870" s="13"/>
    </row>
    <row r="871">
      <c r="A871" s="42"/>
      <c r="F871" s="13">
        <f t="shared" si="18"/>
        <v>0</v>
      </c>
      <c r="G871" s="22">
        <f t="shared" si="19"/>
        <v>0</v>
      </c>
      <c r="H871" s="13"/>
      <c r="I871" s="22"/>
      <c r="J871" s="1"/>
      <c r="K871" s="13"/>
      <c r="N871" s="13"/>
    </row>
    <row r="872">
      <c r="A872" s="42"/>
      <c r="F872" s="13">
        <f t="shared" si="18"/>
        <v>0</v>
      </c>
      <c r="G872" s="22">
        <f t="shared" si="19"/>
        <v>0</v>
      </c>
      <c r="H872" s="13"/>
      <c r="I872" s="22"/>
      <c r="J872" s="1"/>
      <c r="K872" s="13"/>
      <c r="N872" s="13"/>
    </row>
    <row r="873">
      <c r="A873" s="42"/>
      <c r="F873" s="13">
        <f t="shared" si="18"/>
        <v>0</v>
      </c>
      <c r="G873" s="22">
        <f t="shared" si="19"/>
        <v>0</v>
      </c>
      <c r="H873" s="13"/>
      <c r="I873" s="22"/>
      <c r="J873" s="1"/>
      <c r="K873" s="13"/>
      <c r="N873" s="13"/>
    </row>
    <row r="874">
      <c r="A874" s="42"/>
      <c r="F874" s="13">
        <f t="shared" si="18"/>
        <v>0</v>
      </c>
      <c r="G874" s="22">
        <f t="shared" si="19"/>
        <v>0</v>
      </c>
      <c r="H874" s="13"/>
      <c r="I874" s="22"/>
      <c r="J874" s="1"/>
      <c r="K874" s="13"/>
      <c r="N874" s="13"/>
    </row>
    <row r="875">
      <c r="A875" s="42"/>
      <c r="F875" s="13">
        <f t="shared" si="18"/>
        <v>0</v>
      </c>
      <c r="G875" s="22">
        <f t="shared" si="19"/>
        <v>0</v>
      </c>
      <c r="H875" s="13"/>
      <c r="I875" s="22"/>
      <c r="J875" s="1"/>
      <c r="K875" s="13"/>
      <c r="N875" s="13"/>
    </row>
    <row r="876">
      <c r="A876" s="42"/>
      <c r="F876" s="13">
        <f t="shared" si="18"/>
        <v>0</v>
      </c>
      <c r="G876" s="22">
        <f t="shared" si="19"/>
        <v>0</v>
      </c>
      <c r="H876" s="13"/>
      <c r="I876" s="22"/>
      <c r="J876" s="1"/>
      <c r="K876" s="13"/>
      <c r="N876" s="13"/>
    </row>
    <row r="877">
      <c r="A877" s="42"/>
      <c r="F877" s="13">
        <f t="shared" si="18"/>
        <v>0</v>
      </c>
      <c r="G877" s="22">
        <f t="shared" si="19"/>
        <v>0</v>
      </c>
      <c r="H877" s="13"/>
      <c r="I877" s="22"/>
      <c r="J877" s="1"/>
      <c r="K877" s="13"/>
      <c r="N877" s="13"/>
    </row>
    <row r="878">
      <c r="A878" s="42"/>
      <c r="F878" s="13">
        <f t="shared" si="18"/>
        <v>0</v>
      </c>
      <c r="G878" s="22">
        <f t="shared" si="19"/>
        <v>0</v>
      </c>
      <c r="H878" s="13"/>
      <c r="I878" s="22"/>
      <c r="J878" s="1"/>
      <c r="K878" s="13"/>
      <c r="N878" s="13"/>
    </row>
    <row r="879">
      <c r="A879" s="42"/>
      <c r="F879" s="13">
        <f t="shared" si="18"/>
        <v>0</v>
      </c>
      <c r="G879" s="22">
        <f t="shared" si="19"/>
        <v>0</v>
      </c>
      <c r="H879" s="13"/>
      <c r="I879" s="22"/>
      <c r="J879" s="1"/>
      <c r="K879" s="13"/>
      <c r="N879" s="13"/>
    </row>
    <row r="880">
      <c r="A880" s="42"/>
      <c r="F880" s="13">
        <f t="shared" si="18"/>
        <v>0</v>
      </c>
      <c r="G880" s="22">
        <f t="shared" si="19"/>
        <v>0</v>
      </c>
      <c r="H880" s="13"/>
      <c r="I880" s="22"/>
      <c r="J880" s="1"/>
      <c r="K880" s="13"/>
      <c r="N880" s="13"/>
    </row>
    <row r="881">
      <c r="A881" s="42"/>
      <c r="F881" s="13">
        <f t="shared" si="18"/>
        <v>0</v>
      </c>
      <c r="G881" s="22">
        <f t="shared" si="19"/>
        <v>0</v>
      </c>
      <c r="H881" s="13"/>
      <c r="I881" s="22"/>
      <c r="J881" s="1"/>
      <c r="K881" s="13"/>
      <c r="N881" s="13"/>
    </row>
    <row r="882">
      <c r="A882" s="42"/>
      <c r="F882" s="13">
        <f t="shared" si="18"/>
        <v>0</v>
      </c>
      <c r="G882" s="22">
        <f t="shared" si="19"/>
        <v>0</v>
      </c>
      <c r="H882" s="13"/>
      <c r="I882" s="22"/>
      <c r="J882" s="1"/>
      <c r="K882" s="13"/>
      <c r="N882" s="13"/>
    </row>
    <row r="883">
      <c r="A883" s="42"/>
      <c r="F883" s="13">
        <f t="shared" si="18"/>
        <v>0</v>
      </c>
      <c r="G883" s="22">
        <f t="shared" si="19"/>
        <v>0</v>
      </c>
      <c r="H883" s="13"/>
      <c r="I883" s="22"/>
      <c r="J883" s="1"/>
      <c r="K883" s="13"/>
      <c r="N883" s="13"/>
    </row>
    <row r="884">
      <c r="A884" s="42"/>
      <c r="F884" s="13">
        <f t="shared" si="18"/>
        <v>0</v>
      </c>
      <c r="G884" s="22">
        <f t="shared" si="19"/>
        <v>0</v>
      </c>
      <c r="H884" s="13"/>
      <c r="I884" s="22"/>
      <c r="J884" s="1"/>
      <c r="K884" s="13"/>
      <c r="N884" s="13"/>
    </row>
    <row r="885">
      <c r="A885" s="42"/>
      <c r="F885" s="13">
        <f t="shared" si="18"/>
        <v>0</v>
      </c>
      <c r="G885" s="22">
        <f t="shared" si="19"/>
        <v>0</v>
      </c>
      <c r="H885" s="13"/>
      <c r="I885" s="22"/>
      <c r="J885" s="1"/>
      <c r="K885" s="13"/>
      <c r="N885" s="13"/>
    </row>
    <row r="886">
      <c r="A886" s="42"/>
      <c r="F886" s="13">
        <f t="shared" si="18"/>
        <v>0</v>
      </c>
      <c r="G886" s="22">
        <f t="shared" si="19"/>
        <v>0</v>
      </c>
      <c r="H886" s="13"/>
      <c r="I886" s="22"/>
      <c r="J886" s="1"/>
      <c r="K886" s="13"/>
      <c r="N886" s="13"/>
    </row>
    <row r="887">
      <c r="A887" s="42"/>
      <c r="F887" s="13">
        <f t="shared" si="18"/>
        <v>0</v>
      </c>
      <c r="G887" s="22">
        <f t="shared" si="19"/>
        <v>0</v>
      </c>
      <c r="H887" s="13"/>
      <c r="I887" s="22"/>
      <c r="J887" s="1"/>
      <c r="K887" s="13"/>
      <c r="N887" s="13"/>
    </row>
    <row r="888">
      <c r="A888" s="42"/>
      <c r="F888" s="13">
        <f t="shared" si="18"/>
        <v>0</v>
      </c>
      <c r="G888" s="22">
        <f t="shared" si="19"/>
        <v>0</v>
      </c>
      <c r="H888" s="13"/>
      <c r="I888" s="22"/>
      <c r="J888" s="1"/>
      <c r="K888" s="13"/>
      <c r="N888" s="13"/>
    </row>
    <row r="889">
      <c r="A889" s="42"/>
      <c r="F889" s="13">
        <f t="shared" si="18"/>
        <v>0</v>
      </c>
      <c r="G889" s="22">
        <f t="shared" si="19"/>
        <v>0</v>
      </c>
      <c r="H889" s="13"/>
      <c r="I889" s="22"/>
      <c r="J889" s="1"/>
      <c r="K889" s="13"/>
      <c r="N889" s="13"/>
    </row>
    <row r="890">
      <c r="A890" s="42"/>
      <c r="F890" s="13">
        <f t="shared" si="18"/>
        <v>0</v>
      </c>
      <c r="G890" s="22">
        <f t="shared" si="19"/>
        <v>0</v>
      </c>
      <c r="H890" s="13"/>
      <c r="I890" s="22"/>
      <c r="J890" s="1"/>
      <c r="K890" s="13"/>
      <c r="N890" s="13"/>
    </row>
    <row r="891">
      <c r="A891" s="42"/>
      <c r="F891" s="13">
        <f t="shared" si="18"/>
        <v>0</v>
      </c>
      <c r="G891" s="22">
        <f t="shared" si="19"/>
        <v>0</v>
      </c>
      <c r="H891" s="13"/>
      <c r="I891" s="22"/>
      <c r="J891" s="1"/>
      <c r="K891" s="13"/>
      <c r="N891" s="13"/>
    </row>
    <row r="892">
      <c r="A892" s="42"/>
      <c r="F892" s="13">
        <f t="shared" si="18"/>
        <v>0</v>
      </c>
      <c r="G892" s="22">
        <f t="shared" si="19"/>
        <v>0</v>
      </c>
      <c r="H892" s="13"/>
      <c r="I892" s="22"/>
      <c r="J892" s="1"/>
      <c r="K892" s="13"/>
      <c r="N892" s="13"/>
    </row>
    <row r="893">
      <c r="A893" s="42"/>
      <c r="F893" s="13">
        <f t="shared" si="18"/>
        <v>0</v>
      </c>
      <c r="G893" s="22">
        <f t="shared" si="19"/>
        <v>0</v>
      </c>
      <c r="H893" s="13"/>
      <c r="I893" s="22"/>
      <c r="J893" s="1"/>
      <c r="K893" s="13"/>
      <c r="N893" s="13"/>
    </row>
    <row r="894">
      <c r="A894" s="42"/>
      <c r="F894" s="13">
        <f t="shared" si="18"/>
        <v>0</v>
      </c>
      <c r="G894" s="22">
        <f t="shared" si="19"/>
        <v>0</v>
      </c>
      <c r="H894" s="13"/>
      <c r="I894" s="22"/>
      <c r="J894" s="1"/>
      <c r="K894" s="13"/>
      <c r="N894" s="13"/>
    </row>
    <row r="895">
      <c r="A895" s="42"/>
      <c r="F895" s="13">
        <f t="shared" si="18"/>
        <v>0</v>
      </c>
      <c r="G895" s="22">
        <f t="shared" si="19"/>
        <v>0</v>
      </c>
      <c r="H895" s="13"/>
      <c r="I895" s="22"/>
      <c r="J895" s="1"/>
      <c r="K895" s="13"/>
      <c r="N895" s="13"/>
    </row>
    <row r="896">
      <c r="A896" s="42"/>
      <c r="F896" s="13">
        <f t="shared" si="18"/>
        <v>0</v>
      </c>
      <c r="G896" s="22">
        <f t="shared" si="19"/>
        <v>0</v>
      </c>
      <c r="H896" s="13"/>
      <c r="I896" s="22"/>
      <c r="J896" s="1"/>
      <c r="K896" s="13"/>
      <c r="N896" s="13"/>
    </row>
    <row r="897">
      <c r="A897" s="42"/>
      <c r="F897" s="13">
        <f t="shared" si="18"/>
        <v>0</v>
      </c>
      <c r="G897" s="22">
        <f t="shared" si="19"/>
        <v>0</v>
      </c>
      <c r="H897" s="13"/>
      <c r="I897" s="22"/>
      <c r="J897" s="1"/>
      <c r="K897" s="13"/>
      <c r="N897" s="13"/>
    </row>
    <row r="898">
      <c r="A898" s="42"/>
      <c r="F898" s="13">
        <f t="shared" si="18"/>
        <v>0</v>
      </c>
      <c r="G898" s="22">
        <f t="shared" si="19"/>
        <v>0</v>
      </c>
      <c r="H898" s="13"/>
      <c r="I898" s="22"/>
      <c r="J898" s="1"/>
      <c r="K898" s="13"/>
      <c r="N898" s="13"/>
    </row>
    <row r="899">
      <c r="A899" s="42"/>
      <c r="F899" s="13">
        <f t="shared" si="18"/>
        <v>0</v>
      </c>
      <c r="G899" s="22">
        <f t="shared" si="19"/>
        <v>0</v>
      </c>
      <c r="H899" s="13"/>
      <c r="I899" s="22"/>
      <c r="J899" s="1"/>
      <c r="K899" s="13"/>
      <c r="N899" s="13"/>
    </row>
    <row r="900">
      <c r="A900" s="42"/>
      <c r="F900" s="13">
        <f t="shared" si="18"/>
        <v>0</v>
      </c>
      <c r="G900" s="22">
        <f t="shared" si="19"/>
        <v>0</v>
      </c>
      <c r="H900" s="13"/>
      <c r="I900" s="22"/>
      <c r="J900" s="1"/>
      <c r="K900" s="13"/>
      <c r="N900" s="13"/>
    </row>
    <row r="901">
      <c r="A901" s="42"/>
      <c r="F901" s="13">
        <f t="shared" si="18"/>
        <v>0</v>
      </c>
      <c r="G901" s="22">
        <f t="shared" si="19"/>
        <v>0</v>
      </c>
      <c r="H901" s="13"/>
      <c r="I901" s="22"/>
      <c r="J901" s="1"/>
      <c r="K901" s="13"/>
      <c r="N901" s="13"/>
    </row>
    <row r="902">
      <c r="A902" s="42"/>
      <c r="F902" s="13">
        <f t="shared" si="18"/>
        <v>0</v>
      </c>
      <c r="G902" s="22">
        <f t="shared" si="19"/>
        <v>0</v>
      </c>
      <c r="H902" s="13"/>
      <c r="I902" s="22"/>
      <c r="J902" s="1"/>
      <c r="K902" s="13"/>
      <c r="N902" s="13"/>
    </row>
    <row r="903">
      <c r="A903" s="42"/>
      <c r="F903" s="13">
        <f t="shared" si="18"/>
        <v>0</v>
      </c>
      <c r="G903" s="22">
        <f t="shared" si="19"/>
        <v>0</v>
      </c>
      <c r="H903" s="13"/>
      <c r="I903" s="22"/>
      <c r="J903" s="1"/>
      <c r="K903" s="13"/>
      <c r="N903" s="13"/>
    </row>
    <row r="904">
      <c r="A904" s="42"/>
      <c r="F904" s="13">
        <f t="shared" si="18"/>
        <v>0</v>
      </c>
      <c r="G904" s="22">
        <f t="shared" si="19"/>
        <v>0</v>
      </c>
      <c r="H904" s="13"/>
      <c r="I904" s="22"/>
      <c r="J904" s="1"/>
      <c r="K904" s="13"/>
      <c r="N904" s="13"/>
    </row>
    <row r="905">
      <c r="A905" s="42"/>
      <c r="F905" s="13">
        <f t="shared" si="18"/>
        <v>0</v>
      </c>
      <c r="G905" s="22">
        <f t="shared" si="19"/>
        <v>0</v>
      </c>
      <c r="H905" s="13"/>
      <c r="I905" s="22"/>
      <c r="J905" s="1"/>
      <c r="K905" s="13"/>
      <c r="N905" s="13"/>
    </row>
    <row r="906">
      <c r="A906" s="42"/>
      <c r="F906" s="13">
        <f t="shared" si="18"/>
        <v>0</v>
      </c>
      <c r="G906" s="22">
        <f t="shared" si="19"/>
        <v>0</v>
      </c>
      <c r="H906" s="13"/>
      <c r="I906" s="22"/>
      <c r="J906" s="1"/>
      <c r="K906" s="13"/>
      <c r="N906" s="13"/>
    </row>
    <row r="907">
      <c r="A907" s="42"/>
      <c r="F907" s="13">
        <f t="shared" si="18"/>
        <v>0</v>
      </c>
      <c r="G907" s="22">
        <f t="shared" si="19"/>
        <v>0</v>
      </c>
      <c r="H907" s="13"/>
      <c r="I907" s="22"/>
      <c r="J907" s="1"/>
      <c r="K907" s="13"/>
      <c r="N907" s="13"/>
    </row>
    <row r="908">
      <c r="A908" s="42"/>
      <c r="F908" s="13">
        <f t="shared" si="18"/>
        <v>0</v>
      </c>
      <c r="G908" s="22">
        <f t="shared" si="19"/>
        <v>0</v>
      </c>
      <c r="H908" s="13"/>
      <c r="I908" s="22"/>
      <c r="J908" s="1"/>
      <c r="K908" s="13"/>
      <c r="N908" s="13"/>
    </row>
    <row r="909">
      <c r="A909" s="42"/>
      <c r="F909" s="13">
        <f t="shared" si="18"/>
        <v>0</v>
      </c>
      <c r="G909" s="22">
        <f t="shared" si="19"/>
        <v>0</v>
      </c>
      <c r="H909" s="13"/>
      <c r="I909" s="22"/>
      <c r="J909" s="1"/>
      <c r="K909" s="13"/>
      <c r="N909" s="13"/>
    </row>
    <row r="910">
      <c r="A910" s="42"/>
      <c r="F910" s="13">
        <f t="shared" si="18"/>
        <v>0</v>
      </c>
      <c r="G910" s="22">
        <f t="shared" si="19"/>
        <v>0</v>
      </c>
      <c r="H910" s="13"/>
      <c r="I910" s="22"/>
      <c r="J910" s="1"/>
      <c r="K910" s="13"/>
      <c r="N910" s="13"/>
    </row>
    <row r="911">
      <c r="A911" s="42"/>
      <c r="F911" s="13">
        <f t="shared" si="18"/>
        <v>0</v>
      </c>
      <c r="G911" s="22">
        <f t="shared" si="19"/>
        <v>0</v>
      </c>
      <c r="H911" s="13"/>
      <c r="I911" s="22"/>
      <c r="J911" s="1"/>
      <c r="K911" s="13"/>
      <c r="N911" s="13"/>
    </row>
    <row r="912">
      <c r="A912" s="42"/>
      <c r="F912" s="13">
        <f t="shared" si="18"/>
        <v>0</v>
      </c>
      <c r="G912" s="22">
        <f t="shared" si="19"/>
        <v>0</v>
      </c>
      <c r="H912" s="13"/>
      <c r="I912" s="22"/>
      <c r="J912" s="1"/>
      <c r="K912" s="13"/>
      <c r="N912" s="13"/>
    </row>
    <row r="913">
      <c r="A913" s="42"/>
      <c r="F913" s="13">
        <f t="shared" si="18"/>
        <v>0</v>
      </c>
      <c r="G913" s="22">
        <f t="shared" si="19"/>
        <v>0</v>
      </c>
      <c r="H913" s="13"/>
      <c r="I913" s="22"/>
      <c r="J913" s="1"/>
      <c r="K913" s="13"/>
      <c r="N913" s="13"/>
    </row>
    <row r="914">
      <c r="A914" s="42"/>
      <c r="F914" s="13">
        <f t="shared" si="18"/>
        <v>0</v>
      </c>
      <c r="G914" s="22">
        <f t="shared" si="19"/>
        <v>0</v>
      </c>
      <c r="H914" s="13"/>
      <c r="I914" s="22"/>
      <c r="J914" s="1"/>
      <c r="K914" s="13"/>
      <c r="N914" s="13"/>
    </row>
    <row r="915">
      <c r="A915" s="42"/>
      <c r="F915" s="13">
        <f t="shared" si="18"/>
        <v>0</v>
      </c>
      <c r="G915" s="22">
        <f t="shared" si="19"/>
        <v>0</v>
      </c>
      <c r="H915" s="13"/>
      <c r="I915" s="22"/>
      <c r="J915" s="1"/>
      <c r="K915" s="13"/>
      <c r="N915" s="13"/>
    </row>
    <row r="916">
      <c r="A916" s="42"/>
      <c r="F916" s="13">
        <f t="shared" si="18"/>
        <v>0</v>
      </c>
      <c r="G916" s="22">
        <f t="shared" si="19"/>
        <v>0</v>
      </c>
      <c r="H916" s="13"/>
      <c r="I916" s="22"/>
      <c r="J916" s="1"/>
      <c r="K916" s="13"/>
      <c r="N916" s="13"/>
    </row>
    <row r="917">
      <c r="A917" s="42"/>
      <c r="F917" s="13">
        <f t="shared" si="18"/>
        <v>0</v>
      </c>
      <c r="G917" s="22">
        <f t="shared" si="19"/>
        <v>0</v>
      </c>
      <c r="H917" s="13"/>
      <c r="I917" s="22"/>
      <c r="J917" s="1"/>
      <c r="K917" s="13"/>
      <c r="N917" s="13"/>
    </row>
    <row r="918">
      <c r="A918" s="42"/>
      <c r="F918" s="13">
        <f t="shared" si="18"/>
        <v>0</v>
      </c>
      <c r="G918" s="22">
        <f t="shared" si="19"/>
        <v>0</v>
      </c>
      <c r="H918" s="13"/>
      <c r="I918" s="22"/>
      <c r="J918" s="1"/>
      <c r="K918" s="13"/>
      <c r="N918" s="13"/>
    </row>
    <row r="919">
      <c r="A919" s="42"/>
      <c r="F919" s="13">
        <f t="shared" si="18"/>
        <v>0</v>
      </c>
      <c r="G919" s="22">
        <f t="shared" si="19"/>
        <v>0</v>
      </c>
      <c r="H919" s="13"/>
      <c r="I919" s="22"/>
      <c r="J919" s="1"/>
      <c r="K919" s="13"/>
      <c r="N919" s="13"/>
    </row>
    <row r="920">
      <c r="A920" s="42"/>
      <c r="F920" s="13">
        <f t="shared" si="18"/>
        <v>0</v>
      </c>
      <c r="G920" s="22">
        <f t="shared" si="19"/>
        <v>0</v>
      </c>
      <c r="H920" s="13"/>
      <c r="I920" s="22"/>
      <c r="J920" s="1"/>
      <c r="K920" s="13"/>
      <c r="N920" s="13"/>
    </row>
    <row r="921">
      <c r="A921" s="42"/>
      <c r="F921" s="13">
        <f t="shared" si="18"/>
        <v>0</v>
      </c>
      <c r="G921" s="22">
        <f t="shared" si="19"/>
        <v>0</v>
      </c>
      <c r="H921" s="13"/>
      <c r="I921" s="22"/>
      <c r="J921" s="1"/>
      <c r="K921" s="13"/>
      <c r="N921" s="13"/>
    </row>
    <row r="922">
      <c r="A922" s="42"/>
      <c r="F922" s="13">
        <f t="shared" si="18"/>
        <v>0</v>
      </c>
      <c r="G922" s="22">
        <f t="shared" si="19"/>
        <v>0</v>
      </c>
      <c r="H922" s="13"/>
      <c r="I922" s="22"/>
      <c r="J922" s="1"/>
      <c r="K922" s="13"/>
      <c r="N922" s="13"/>
    </row>
    <row r="923">
      <c r="A923" s="42"/>
      <c r="F923" s="13">
        <f t="shared" si="18"/>
        <v>0</v>
      </c>
      <c r="G923" s="22">
        <f t="shared" si="19"/>
        <v>0</v>
      </c>
      <c r="H923" s="13"/>
      <c r="I923" s="22"/>
      <c r="J923" s="1"/>
      <c r="K923" s="13"/>
      <c r="N923" s="13"/>
    </row>
    <row r="924">
      <c r="A924" s="42"/>
      <c r="F924" s="13">
        <f t="shared" si="18"/>
        <v>0</v>
      </c>
      <c r="G924" s="22">
        <f t="shared" si="19"/>
        <v>0</v>
      </c>
      <c r="H924" s="13"/>
      <c r="I924" s="22"/>
      <c r="J924" s="1"/>
      <c r="K924" s="13"/>
      <c r="N924" s="13"/>
    </row>
    <row r="925">
      <c r="A925" s="42"/>
      <c r="F925" s="13">
        <f t="shared" si="18"/>
        <v>0</v>
      </c>
      <c r="G925" s="22">
        <f t="shared" si="19"/>
        <v>0</v>
      </c>
      <c r="H925" s="13"/>
      <c r="I925" s="22"/>
      <c r="J925" s="1"/>
      <c r="K925" s="13"/>
      <c r="N925" s="13"/>
    </row>
    <row r="926">
      <c r="A926" s="42"/>
      <c r="F926" s="13">
        <f t="shared" si="18"/>
        <v>0</v>
      </c>
      <c r="G926" s="22">
        <f t="shared" si="19"/>
        <v>0</v>
      </c>
      <c r="H926" s="13"/>
      <c r="I926" s="22"/>
      <c r="J926" s="1"/>
      <c r="K926" s="13"/>
      <c r="N926" s="13"/>
    </row>
    <row r="927">
      <c r="A927" s="42"/>
      <c r="F927" s="13">
        <f t="shared" si="18"/>
        <v>0</v>
      </c>
      <c r="G927" s="22">
        <f t="shared" si="19"/>
        <v>0</v>
      </c>
      <c r="H927" s="13"/>
      <c r="I927" s="22"/>
      <c r="J927" s="1"/>
      <c r="K927" s="13"/>
      <c r="N927" s="13"/>
    </row>
    <row r="928">
      <c r="A928" s="42"/>
      <c r="F928" s="13">
        <f t="shared" si="18"/>
        <v>0</v>
      </c>
      <c r="G928" s="22">
        <f t="shared" si="19"/>
        <v>0</v>
      </c>
      <c r="H928" s="13"/>
      <c r="I928" s="22"/>
      <c r="J928" s="1"/>
      <c r="K928" s="13"/>
      <c r="N928" s="13"/>
    </row>
    <row r="929">
      <c r="A929" s="42"/>
      <c r="F929" s="13">
        <f t="shared" si="18"/>
        <v>0</v>
      </c>
      <c r="G929" s="22">
        <f t="shared" si="19"/>
        <v>0</v>
      </c>
      <c r="H929" s="13"/>
      <c r="I929" s="22"/>
      <c r="J929" s="1"/>
      <c r="K929" s="13"/>
      <c r="N929" s="13"/>
    </row>
    <row r="930">
      <c r="A930" s="42"/>
      <c r="F930" s="13">
        <f t="shared" si="18"/>
        <v>0</v>
      </c>
      <c r="G930" s="22">
        <f t="shared" si="19"/>
        <v>0</v>
      </c>
      <c r="H930" s="13"/>
      <c r="I930" s="22"/>
      <c r="J930" s="1"/>
      <c r="K930" s="13"/>
      <c r="N930" s="13"/>
    </row>
    <row r="931">
      <c r="A931" s="42"/>
      <c r="F931" s="13">
        <f t="shared" si="18"/>
        <v>0</v>
      </c>
      <c r="G931" s="22">
        <f t="shared" si="19"/>
        <v>0</v>
      </c>
      <c r="H931" s="13"/>
      <c r="I931" s="22"/>
      <c r="J931" s="1"/>
      <c r="K931" s="13"/>
      <c r="N931" s="13"/>
    </row>
    <row r="932">
      <c r="A932" s="42"/>
      <c r="F932" s="13">
        <f t="shared" si="18"/>
        <v>0</v>
      </c>
      <c r="G932" s="22">
        <f t="shared" si="19"/>
        <v>0</v>
      </c>
      <c r="H932" s="13"/>
      <c r="I932" s="22"/>
      <c r="J932" s="1"/>
      <c r="K932" s="13"/>
      <c r="N932" s="13"/>
    </row>
    <row r="933">
      <c r="A933" s="42"/>
      <c r="F933" s="13">
        <f t="shared" si="18"/>
        <v>0</v>
      </c>
      <c r="G933" s="22">
        <f t="shared" si="19"/>
        <v>0</v>
      </c>
      <c r="H933" s="13"/>
      <c r="I933" s="22"/>
      <c r="J933" s="1"/>
      <c r="K933" s="13"/>
      <c r="N933" s="13"/>
    </row>
    <row r="934">
      <c r="A934" s="42"/>
      <c r="F934" s="13">
        <f t="shared" si="18"/>
        <v>0</v>
      </c>
      <c r="G934" s="22">
        <f t="shared" si="19"/>
        <v>0</v>
      </c>
      <c r="H934" s="13"/>
      <c r="I934" s="22"/>
      <c r="J934" s="1"/>
      <c r="K934" s="13"/>
      <c r="N934" s="13"/>
    </row>
    <row r="935">
      <c r="A935" s="42"/>
      <c r="F935" s="13">
        <f t="shared" si="18"/>
        <v>0</v>
      </c>
      <c r="G935" s="22">
        <f t="shared" si="19"/>
        <v>0</v>
      </c>
      <c r="H935" s="13"/>
      <c r="I935" s="22"/>
      <c r="J935" s="1"/>
      <c r="K935" s="13"/>
      <c r="N935" s="13"/>
    </row>
    <row r="936">
      <c r="A936" s="42"/>
      <c r="F936" s="13">
        <f t="shared" si="18"/>
        <v>0</v>
      </c>
      <c r="G936" s="22">
        <f t="shared" si="19"/>
        <v>0</v>
      </c>
      <c r="H936" s="13"/>
      <c r="I936" s="22"/>
      <c r="J936" s="1"/>
      <c r="K936" s="13"/>
      <c r="N936" s="13"/>
    </row>
    <row r="937">
      <c r="A937" s="42"/>
      <c r="F937" s="13">
        <f t="shared" si="18"/>
        <v>0</v>
      </c>
      <c r="G937" s="22">
        <f t="shared" si="19"/>
        <v>0</v>
      </c>
      <c r="H937" s="13"/>
      <c r="I937" s="22"/>
      <c r="J937" s="1"/>
      <c r="K937" s="13"/>
      <c r="N937" s="13"/>
    </row>
    <row r="938">
      <c r="A938" s="42"/>
      <c r="F938" s="13">
        <f t="shared" si="18"/>
        <v>0</v>
      </c>
      <c r="G938" s="22">
        <f t="shared" si="19"/>
        <v>0</v>
      </c>
      <c r="H938" s="13"/>
      <c r="I938" s="22"/>
      <c r="J938" s="1"/>
      <c r="K938" s="13"/>
      <c r="N938" s="13"/>
    </row>
    <row r="939">
      <c r="A939" s="42"/>
      <c r="F939" s="13">
        <f t="shared" si="18"/>
        <v>0</v>
      </c>
      <c r="G939" s="22">
        <f t="shared" si="19"/>
        <v>0</v>
      </c>
      <c r="H939" s="13"/>
      <c r="I939" s="22"/>
      <c r="J939" s="1"/>
      <c r="K939" s="13"/>
      <c r="N939" s="13"/>
    </row>
    <row r="940">
      <c r="A940" s="42"/>
      <c r="F940" s="13">
        <f t="shared" si="18"/>
        <v>0</v>
      </c>
      <c r="G940" s="22">
        <f t="shared" si="19"/>
        <v>0</v>
      </c>
      <c r="H940" s="13"/>
      <c r="I940" s="22"/>
      <c r="J940" s="1"/>
      <c r="K940" s="13"/>
      <c r="N940" s="13"/>
    </row>
    <row r="941">
      <c r="A941" s="42"/>
      <c r="F941" s="13">
        <f t="shared" si="18"/>
        <v>0</v>
      </c>
      <c r="G941" s="22">
        <f t="shared" si="19"/>
        <v>0</v>
      </c>
      <c r="H941" s="13"/>
      <c r="I941" s="22"/>
      <c r="J941" s="1"/>
      <c r="K941" s="13"/>
      <c r="N941" s="13"/>
    </row>
    <row r="942">
      <c r="A942" s="42"/>
      <c r="F942" s="13">
        <f t="shared" si="18"/>
        <v>0</v>
      </c>
      <c r="G942" s="22">
        <f t="shared" si="19"/>
        <v>0</v>
      </c>
      <c r="H942" s="13"/>
      <c r="I942" s="22"/>
      <c r="J942" s="1"/>
      <c r="K942" s="13"/>
      <c r="N942" s="13"/>
    </row>
    <row r="943">
      <c r="A943" s="42"/>
      <c r="F943" s="13">
        <f t="shared" si="18"/>
        <v>0</v>
      </c>
      <c r="G943" s="22">
        <f t="shared" si="19"/>
        <v>0</v>
      </c>
      <c r="H943" s="13"/>
      <c r="I943" s="22"/>
      <c r="J943" s="1"/>
      <c r="K943" s="13"/>
      <c r="N943" s="13"/>
    </row>
    <row r="944">
      <c r="A944" s="42"/>
      <c r="F944" s="13">
        <f t="shared" si="18"/>
        <v>0</v>
      </c>
      <c r="G944" s="22">
        <f t="shared" si="19"/>
        <v>0</v>
      </c>
      <c r="H944" s="13"/>
      <c r="I944" s="22"/>
      <c r="J944" s="1"/>
      <c r="K944" s="13"/>
      <c r="N944" s="13"/>
    </row>
    <row r="945">
      <c r="A945" s="42"/>
      <c r="F945" s="13">
        <f t="shared" si="18"/>
        <v>0</v>
      </c>
      <c r="G945" s="22">
        <f t="shared" si="19"/>
        <v>0</v>
      </c>
      <c r="H945" s="13"/>
      <c r="I945" s="22"/>
      <c r="J945" s="1"/>
      <c r="K945" s="13"/>
      <c r="N945" s="13"/>
    </row>
    <row r="946">
      <c r="A946" s="42"/>
      <c r="F946" s="13">
        <f t="shared" si="18"/>
        <v>0</v>
      </c>
      <c r="G946" s="22">
        <f t="shared" si="19"/>
        <v>0</v>
      </c>
      <c r="H946" s="13"/>
      <c r="I946" s="22"/>
      <c r="J946" s="1"/>
      <c r="K946" s="13"/>
      <c r="N946" s="13"/>
    </row>
    <row r="947">
      <c r="A947" s="42"/>
      <c r="F947" s="13">
        <f t="shared" si="18"/>
        <v>0</v>
      </c>
      <c r="G947" s="22">
        <f t="shared" si="19"/>
        <v>0</v>
      </c>
      <c r="H947" s="13"/>
      <c r="I947" s="22"/>
      <c r="J947" s="1"/>
      <c r="K947" s="13"/>
      <c r="N947" s="13"/>
    </row>
    <row r="948">
      <c r="A948" s="42"/>
      <c r="F948" s="13">
        <f t="shared" si="18"/>
        <v>0</v>
      </c>
      <c r="G948" s="22">
        <f t="shared" si="19"/>
        <v>0</v>
      </c>
      <c r="H948" s="13"/>
      <c r="I948" s="22"/>
      <c r="J948" s="1"/>
      <c r="K948" s="13"/>
      <c r="N948" s="13"/>
    </row>
    <row r="949">
      <c r="A949" s="42"/>
      <c r="F949" s="13">
        <f t="shared" si="18"/>
        <v>0</v>
      </c>
      <c r="G949" s="22">
        <f t="shared" si="19"/>
        <v>0</v>
      </c>
      <c r="H949" s="13"/>
      <c r="I949" s="22"/>
      <c r="J949" s="1"/>
      <c r="K949" s="13"/>
      <c r="N949" s="13"/>
    </row>
    <row r="950">
      <c r="A950" s="42"/>
      <c r="F950" s="13">
        <f t="shared" si="18"/>
        <v>0</v>
      </c>
      <c r="G950" s="22">
        <f t="shared" si="19"/>
        <v>0</v>
      </c>
      <c r="H950" s="13"/>
      <c r="I950" s="22"/>
      <c r="J950" s="1"/>
      <c r="K950" s="13"/>
      <c r="N950" s="13"/>
    </row>
    <row r="951">
      <c r="A951" s="42"/>
      <c r="F951" s="13">
        <f t="shared" si="18"/>
        <v>0</v>
      </c>
      <c r="G951" s="22">
        <f t="shared" si="19"/>
        <v>0</v>
      </c>
      <c r="H951" s="13"/>
      <c r="I951" s="22"/>
      <c r="J951" s="1"/>
      <c r="K951" s="13"/>
      <c r="N951" s="13"/>
    </row>
    <row r="952">
      <c r="A952" s="42"/>
      <c r="F952" s="13">
        <f t="shared" si="18"/>
        <v>0</v>
      </c>
      <c r="G952" s="22">
        <f t="shared" si="19"/>
        <v>0</v>
      </c>
      <c r="H952" s="13"/>
      <c r="I952" s="22"/>
      <c r="J952" s="1"/>
      <c r="K952" s="13"/>
      <c r="N952" s="13"/>
    </row>
    <row r="953">
      <c r="A953" s="42"/>
      <c r="F953" s="13">
        <f t="shared" si="18"/>
        <v>0</v>
      </c>
      <c r="G953" s="22">
        <f t="shared" si="19"/>
        <v>0</v>
      </c>
      <c r="H953" s="13"/>
      <c r="I953" s="22"/>
      <c r="J953" s="1"/>
      <c r="K953" s="13"/>
      <c r="N953" s="13"/>
    </row>
    <row r="954">
      <c r="A954" s="42"/>
      <c r="F954" s="13">
        <f t="shared" si="18"/>
        <v>0</v>
      </c>
      <c r="G954" s="22">
        <f t="shared" si="19"/>
        <v>0</v>
      </c>
      <c r="H954" s="13"/>
      <c r="I954" s="22"/>
      <c r="J954" s="1"/>
      <c r="K954" s="13"/>
      <c r="N954" s="13"/>
    </row>
    <row r="955">
      <c r="A955" s="42"/>
      <c r="F955" s="13">
        <f t="shared" si="18"/>
        <v>0</v>
      </c>
      <c r="G955" s="22">
        <f t="shared" si="19"/>
        <v>0</v>
      </c>
      <c r="H955" s="13"/>
      <c r="I955" s="22"/>
      <c r="J955" s="1"/>
      <c r="K955" s="13"/>
      <c r="N955" s="13"/>
    </row>
    <row r="956">
      <c r="A956" s="42"/>
      <c r="F956" s="13">
        <f t="shared" si="18"/>
        <v>0</v>
      </c>
      <c r="G956" s="22">
        <f t="shared" si="19"/>
        <v>0</v>
      </c>
      <c r="H956" s="13"/>
      <c r="I956" s="22"/>
      <c r="J956" s="1"/>
      <c r="K956" s="13"/>
      <c r="N956" s="13"/>
    </row>
    <row r="957">
      <c r="A957" s="42"/>
      <c r="F957" s="13">
        <f t="shared" si="18"/>
        <v>0</v>
      </c>
      <c r="G957" s="22">
        <f t="shared" si="19"/>
        <v>0</v>
      </c>
      <c r="H957" s="13"/>
      <c r="I957" s="22"/>
      <c r="J957" s="1"/>
      <c r="K957" s="13"/>
      <c r="N957" s="13"/>
    </row>
    <row r="958">
      <c r="A958" s="42"/>
      <c r="F958" s="13">
        <f t="shared" si="18"/>
        <v>0</v>
      </c>
      <c r="G958" s="22">
        <f t="shared" si="19"/>
        <v>0</v>
      </c>
      <c r="H958" s="13"/>
      <c r="I958" s="22"/>
      <c r="J958" s="1"/>
      <c r="K958" s="13"/>
      <c r="N958" s="13"/>
    </row>
    <row r="959">
      <c r="A959" s="42"/>
      <c r="F959" s="13">
        <f t="shared" si="18"/>
        <v>0</v>
      </c>
      <c r="G959" s="22">
        <f t="shared" si="19"/>
        <v>0</v>
      </c>
      <c r="H959" s="13"/>
      <c r="I959" s="22"/>
      <c r="J959" s="1"/>
      <c r="K959" s="13"/>
      <c r="N959" s="13"/>
    </row>
    <row r="960">
      <c r="A960" s="42"/>
      <c r="F960" s="13">
        <f t="shared" si="18"/>
        <v>0</v>
      </c>
      <c r="G960" s="22">
        <f t="shared" si="19"/>
        <v>0</v>
      </c>
      <c r="H960" s="13"/>
      <c r="I960" s="22"/>
      <c r="J960" s="1"/>
      <c r="K960" s="13"/>
      <c r="N960" s="13"/>
    </row>
    <row r="961">
      <c r="A961" s="42"/>
      <c r="F961" s="13">
        <f t="shared" si="18"/>
        <v>0</v>
      </c>
      <c r="G961" s="22">
        <f t="shared" si="19"/>
        <v>0</v>
      </c>
      <c r="H961" s="13"/>
      <c r="I961" s="22"/>
      <c r="J961" s="1"/>
      <c r="K961" s="13"/>
      <c r="N961" s="13"/>
    </row>
    <row r="962">
      <c r="A962" s="42"/>
      <c r="F962" s="13">
        <f t="shared" si="18"/>
        <v>0</v>
      </c>
      <c r="G962" s="22">
        <f t="shared" si="19"/>
        <v>0</v>
      </c>
      <c r="H962" s="13"/>
      <c r="I962" s="22"/>
      <c r="J962" s="1"/>
      <c r="K962" s="13"/>
      <c r="N962" s="13"/>
    </row>
    <row r="963">
      <c r="A963" s="42"/>
      <c r="F963" s="13">
        <f t="shared" si="18"/>
        <v>0</v>
      </c>
      <c r="G963" s="22">
        <f t="shared" si="19"/>
        <v>0</v>
      </c>
      <c r="H963" s="13"/>
      <c r="I963" s="22"/>
      <c r="J963" s="1"/>
      <c r="K963" s="13"/>
      <c r="N963" s="13"/>
    </row>
    <row r="964">
      <c r="A964" s="42"/>
      <c r="F964" s="13">
        <f t="shared" si="18"/>
        <v>0</v>
      </c>
      <c r="G964" s="22">
        <f t="shared" si="19"/>
        <v>0</v>
      </c>
      <c r="H964" s="13"/>
      <c r="I964" s="22"/>
      <c r="J964" s="1"/>
      <c r="K964" s="13"/>
      <c r="N964" s="13"/>
    </row>
    <row r="965">
      <c r="A965" s="42"/>
      <c r="F965" s="13">
        <f t="shared" si="18"/>
        <v>0</v>
      </c>
      <c r="G965" s="22">
        <f t="shared" si="19"/>
        <v>0</v>
      </c>
      <c r="H965" s="13"/>
      <c r="I965" s="22"/>
      <c r="J965" s="1"/>
      <c r="K965" s="13"/>
      <c r="N965" s="13"/>
    </row>
    <row r="966">
      <c r="A966" s="42"/>
      <c r="F966" s="13">
        <f t="shared" si="18"/>
        <v>0</v>
      </c>
      <c r="G966" s="22">
        <f t="shared" si="19"/>
        <v>0</v>
      </c>
      <c r="H966" s="13"/>
      <c r="I966" s="22"/>
      <c r="J966" s="1"/>
      <c r="K966" s="13"/>
      <c r="N966" s="13"/>
    </row>
    <row r="967">
      <c r="A967" s="42"/>
      <c r="F967" s="13">
        <f t="shared" si="18"/>
        <v>0</v>
      </c>
      <c r="G967" s="22">
        <f t="shared" si="19"/>
        <v>0</v>
      </c>
      <c r="H967" s="13"/>
      <c r="I967" s="22"/>
      <c r="J967" s="1"/>
      <c r="K967" s="13"/>
      <c r="N967" s="13"/>
    </row>
    <row r="968">
      <c r="A968" s="42"/>
      <c r="F968" s="13">
        <f t="shared" si="18"/>
        <v>0</v>
      </c>
      <c r="G968" s="22">
        <f t="shared" si="19"/>
        <v>0</v>
      </c>
      <c r="H968" s="13"/>
      <c r="I968" s="22"/>
      <c r="J968" s="1"/>
      <c r="K968" s="13"/>
      <c r="N968" s="13"/>
    </row>
    <row r="969">
      <c r="A969" s="42"/>
      <c r="F969" s="13">
        <f t="shared" si="18"/>
        <v>0</v>
      </c>
      <c r="G969" s="22">
        <f t="shared" si="19"/>
        <v>0</v>
      </c>
      <c r="H969" s="13"/>
      <c r="I969" s="22"/>
      <c r="J969" s="1"/>
      <c r="K969" s="13"/>
      <c r="N969" s="13"/>
    </row>
    <row r="970">
      <c r="A970" s="42"/>
      <c r="F970" s="13">
        <f t="shared" si="18"/>
        <v>0</v>
      </c>
      <c r="G970" s="22">
        <f t="shared" si="19"/>
        <v>0</v>
      </c>
      <c r="H970" s="13"/>
      <c r="I970" s="22"/>
      <c r="J970" s="1"/>
      <c r="K970" s="13"/>
      <c r="N970" s="13"/>
    </row>
    <row r="971">
      <c r="A971" s="42"/>
      <c r="F971" s="13">
        <f t="shared" si="18"/>
        <v>0</v>
      </c>
      <c r="G971" s="22">
        <f t="shared" si="19"/>
        <v>0</v>
      </c>
      <c r="H971" s="13"/>
      <c r="I971" s="22"/>
      <c r="J971" s="1"/>
      <c r="K971" s="13"/>
      <c r="N971" s="13"/>
    </row>
    <row r="972">
      <c r="A972" s="42"/>
      <c r="F972" s="13">
        <f t="shared" si="18"/>
        <v>0</v>
      </c>
      <c r="G972" s="22">
        <f t="shared" si="19"/>
        <v>0</v>
      </c>
      <c r="H972" s="13"/>
      <c r="I972" s="22"/>
      <c r="J972" s="1"/>
      <c r="K972" s="13"/>
      <c r="N972" s="13"/>
    </row>
    <row r="973">
      <c r="A973" s="42"/>
      <c r="F973" s="13">
        <f t="shared" si="18"/>
        <v>0</v>
      </c>
      <c r="G973" s="22">
        <f t="shared" si="19"/>
        <v>0</v>
      </c>
      <c r="H973" s="13"/>
      <c r="I973" s="22"/>
      <c r="J973" s="1"/>
      <c r="K973" s="13"/>
      <c r="N973" s="13"/>
    </row>
    <row r="974">
      <c r="A974" s="42"/>
      <c r="F974" s="13">
        <f t="shared" si="18"/>
        <v>0</v>
      </c>
      <c r="G974" s="22">
        <f t="shared" si="19"/>
        <v>0</v>
      </c>
      <c r="H974" s="13"/>
      <c r="I974" s="22"/>
      <c r="J974" s="1"/>
      <c r="K974" s="13"/>
      <c r="N974" s="13"/>
    </row>
    <row r="975">
      <c r="A975" s="42"/>
      <c r="F975" s="13">
        <f t="shared" si="18"/>
        <v>0</v>
      </c>
      <c r="G975" s="22">
        <f t="shared" si="19"/>
        <v>0</v>
      </c>
      <c r="H975" s="13"/>
      <c r="I975" s="22"/>
      <c r="J975" s="1"/>
      <c r="K975" s="13"/>
      <c r="N975" s="13"/>
    </row>
    <row r="976">
      <c r="A976" s="42"/>
      <c r="F976" s="13">
        <f t="shared" si="18"/>
        <v>0</v>
      </c>
      <c r="G976" s="22">
        <f t="shared" si="19"/>
        <v>0</v>
      </c>
      <c r="H976" s="13"/>
      <c r="I976" s="22"/>
      <c r="J976" s="1"/>
      <c r="K976" s="13"/>
      <c r="N976" s="13"/>
    </row>
    <row r="977">
      <c r="A977" s="42"/>
      <c r="F977" s="13">
        <f t="shared" si="18"/>
        <v>0</v>
      </c>
      <c r="G977" s="22">
        <f t="shared" si="19"/>
        <v>0</v>
      </c>
      <c r="H977" s="13"/>
      <c r="I977" s="22"/>
      <c r="J977" s="1"/>
      <c r="K977" s="13"/>
      <c r="N977" s="13"/>
    </row>
    <row r="978">
      <c r="A978" s="42"/>
      <c r="F978" s="13">
        <f t="shared" si="18"/>
        <v>0</v>
      </c>
      <c r="G978" s="22">
        <f t="shared" si="19"/>
        <v>0</v>
      </c>
      <c r="H978" s="13"/>
      <c r="I978" s="22"/>
      <c r="J978" s="1"/>
      <c r="K978" s="13"/>
      <c r="N978" s="13"/>
    </row>
    <row r="979">
      <c r="A979" s="42"/>
      <c r="F979" s="13">
        <f t="shared" si="18"/>
        <v>0</v>
      </c>
      <c r="G979" s="22">
        <f t="shared" si="19"/>
        <v>0</v>
      </c>
      <c r="H979" s="13"/>
      <c r="I979" s="22"/>
      <c r="J979" s="1"/>
      <c r="K979" s="13"/>
      <c r="N979" s="13"/>
    </row>
    <row r="980">
      <c r="A980" s="42"/>
      <c r="F980" s="13">
        <f t="shared" si="18"/>
        <v>0</v>
      </c>
      <c r="G980" s="22">
        <f t="shared" si="19"/>
        <v>0</v>
      </c>
      <c r="H980" s="13"/>
      <c r="I980" s="22"/>
      <c r="J980" s="1"/>
      <c r="K980" s="13"/>
      <c r="N980" s="13"/>
    </row>
    <row r="981">
      <c r="A981" s="42"/>
      <c r="F981" s="13">
        <f t="shared" si="18"/>
        <v>0</v>
      </c>
      <c r="G981" s="22">
        <f t="shared" si="19"/>
        <v>0</v>
      </c>
      <c r="H981" s="13"/>
      <c r="I981" s="22"/>
      <c r="J981" s="1"/>
      <c r="K981" s="13"/>
      <c r="N981" s="13"/>
    </row>
    <row r="982">
      <c r="A982" s="42"/>
      <c r="F982" s="13">
        <f t="shared" si="18"/>
        <v>0</v>
      </c>
      <c r="G982" s="22">
        <f t="shared" si="19"/>
        <v>0</v>
      </c>
      <c r="H982" s="13"/>
      <c r="I982" s="22"/>
      <c r="J982" s="1"/>
      <c r="K982" s="13"/>
      <c r="N982" s="13"/>
    </row>
    <row r="983">
      <c r="A983" s="42"/>
      <c r="F983" s="13">
        <f t="shared" si="18"/>
        <v>0</v>
      </c>
      <c r="G983" s="22">
        <f t="shared" si="19"/>
        <v>0</v>
      </c>
      <c r="H983" s="13"/>
      <c r="I983" s="22"/>
      <c r="J983" s="1"/>
      <c r="K983" s="13"/>
      <c r="N983" s="13"/>
    </row>
    <row r="984">
      <c r="A984" s="42"/>
      <c r="F984" s="13">
        <f t="shared" si="18"/>
        <v>0</v>
      </c>
      <c r="G984" s="22">
        <f t="shared" si="19"/>
        <v>0</v>
      </c>
      <c r="H984" s="13"/>
      <c r="I984" s="22"/>
      <c r="J984" s="1"/>
      <c r="K984" s="13"/>
      <c r="N984" s="13"/>
    </row>
    <row r="985">
      <c r="A985" s="42"/>
      <c r="F985" s="13">
        <f t="shared" si="18"/>
        <v>0</v>
      </c>
      <c r="G985" s="22">
        <f t="shared" si="19"/>
        <v>0</v>
      </c>
      <c r="H985" s="13"/>
      <c r="I985" s="22"/>
      <c r="J985" s="1"/>
      <c r="K985" s="13"/>
      <c r="N985" s="13"/>
    </row>
    <row r="986">
      <c r="A986" s="42"/>
      <c r="F986" s="13">
        <f t="shared" si="18"/>
        <v>0</v>
      </c>
      <c r="G986" s="22">
        <f t="shared" si="19"/>
        <v>0</v>
      </c>
      <c r="H986" s="13"/>
      <c r="I986" s="22"/>
      <c r="J986" s="1"/>
      <c r="K986" s="13"/>
      <c r="N986" s="13"/>
    </row>
    <row r="987">
      <c r="A987" s="42"/>
      <c r="F987" s="13">
        <f t="shared" si="18"/>
        <v>0</v>
      </c>
      <c r="G987" s="22">
        <f t="shared" si="19"/>
        <v>0</v>
      </c>
      <c r="H987" s="13"/>
      <c r="I987" s="22"/>
      <c r="J987" s="1"/>
      <c r="K987" s="13"/>
      <c r="N987" s="13"/>
    </row>
    <row r="988">
      <c r="A988" s="42"/>
      <c r="F988" s="13">
        <f t="shared" si="18"/>
        <v>0</v>
      </c>
      <c r="G988" s="22">
        <f t="shared" si="19"/>
        <v>0</v>
      </c>
      <c r="H988" s="13"/>
      <c r="I988" s="22"/>
      <c r="J988" s="1"/>
      <c r="K988" s="13"/>
      <c r="N988" s="13"/>
    </row>
    <row r="989">
      <c r="A989" s="42"/>
      <c r="F989" s="13">
        <f t="shared" si="18"/>
        <v>0</v>
      </c>
      <c r="G989" s="22">
        <f t="shared" si="19"/>
        <v>0</v>
      </c>
      <c r="H989" s="13"/>
      <c r="I989" s="22"/>
      <c r="J989" s="1"/>
      <c r="K989" s="13"/>
      <c r="N989" s="13"/>
    </row>
    <row r="990">
      <c r="A990" s="42"/>
      <c r="F990" s="13">
        <f t="shared" si="18"/>
        <v>0</v>
      </c>
      <c r="G990" s="22">
        <f t="shared" si="19"/>
        <v>0</v>
      </c>
      <c r="H990" s="13"/>
      <c r="I990" s="22"/>
      <c r="J990" s="1"/>
      <c r="K990" s="13"/>
      <c r="N990" s="13"/>
    </row>
    <row r="991">
      <c r="A991" s="42"/>
      <c r="F991" s="13">
        <f t="shared" si="18"/>
        <v>0</v>
      </c>
      <c r="G991" s="22">
        <f t="shared" si="19"/>
        <v>0</v>
      </c>
      <c r="H991" s="13"/>
      <c r="I991" s="22"/>
      <c r="J991" s="1"/>
      <c r="K991" s="13"/>
      <c r="N991" s="13"/>
    </row>
    <row r="992">
      <c r="A992" s="42"/>
      <c r="F992" s="13">
        <f t="shared" si="18"/>
        <v>0</v>
      </c>
      <c r="G992" s="22">
        <f t="shared" si="19"/>
        <v>0</v>
      </c>
      <c r="H992" s="13"/>
      <c r="I992" s="22"/>
      <c r="J992" s="1"/>
      <c r="K992" s="13"/>
      <c r="N992" s="13"/>
    </row>
    <row r="993">
      <c r="A993" s="42"/>
      <c r="F993" s="13">
        <f t="shared" si="18"/>
        <v>0</v>
      </c>
      <c r="G993" s="22">
        <f t="shared" si="19"/>
        <v>0</v>
      </c>
      <c r="H993" s="13"/>
      <c r="I993" s="22"/>
      <c r="J993" s="1"/>
      <c r="K993" s="13"/>
      <c r="N993" s="13"/>
    </row>
    <row r="994">
      <c r="A994" s="42"/>
      <c r="F994" s="13">
        <f t="shared" si="18"/>
        <v>0</v>
      </c>
      <c r="G994" s="22">
        <f t="shared" si="19"/>
        <v>0</v>
      </c>
      <c r="H994" s="13"/>
      <c r="I994" s="22"/>
      <c r="J994" s="1"/>
      <c r="K994" s="13"/>
      <c r="N994" s="13"/>
    </row>
    <row r="995">
      <c r="A995" s="42"/>
      <c r="F995" s="13">
        <f t="shared" si="18"/>
        <v>0</v>
      </c>
      <c r="G995" s="22">
        <f t="shared" si="19"/>
        <v>0</v>
      </c>
      <c r="H995" s="13"/>
      <c r="I995" s="22"/>
      <c r="J995" s="1"/>
      <c r="K995" s="13"/>
      <c r="N995" s="13"/>
    </row>
    <row r="996">
      <c r="A996" s="42"/>
      <c r="F996" s="13">
        <f t="shared" si="18"/>
        <v>0</v>
      </c>
      <c r="G996" s="22">
        <f t="shared" si="19"/>
        <v>0</v>
      </c>
      <c r="H996" s="13"/>
      <c r="I996" s="22"/>
      <c r="J996" s="1"/>
      <c r="K996" s="13"/>
      <c r="N996" s="13"/>
    </row>
    <row r="997">
      <c r="A997" s="42"/>
      <c r="F997" s="13">
        <f t="shared" si="18"/>
        <v>0</v>
      </c>
      <c r="G997" s="22">
        <f t="shared" si="19"/>
        <v>0</v>
      </c>
      <c r="H997" s="13"/>
      <c r="I997" s="22"/>
      <c r="J997" s="1"/>
      <c r="K997" s="13"/>
      <c r="N997" s="13"/>
    </row>
    <row r="998">
      <c r="A998" s="42"/>
      <c r="F998" s="13">
        <f t="shared" si="18"/>
        <v>0</v>
      </c>
      <c r="G998" s="22">
        <f t="shared" si="19"/>
        <v>0</v>
      </c>
      <c r="H998" s="13"/>
      <c r="I998" s="22"/>
      <c r="J998" s="1"/>
      <c r="K998" s="13"/>
      <c r="N998" s="13"/>
    </row>
    <row r="999">
      <c r="A999" s="42"/>
      <c r="F999" s="13">
        <f t="shared" si="18"/>
        <v>0</v>
      </c>
      <c r="G999" s="22">
        <f t="shared" si="19"/>
        <v>0</v>
      </c>
      <c r="H999" s="13"/>
      <c r="I999" s="22"/>
      <c r="J999" s="1"/>
      <c r="K999" s="13"/>
      <c r="N999" s="13"/>
    </row>
    <row r="1000">
      <c r="A1000" s="42"/>
      <c r="F1000" s="13">
        <f t="shared" si="18"/>
        <v>0</v>
      </c>
      <c r="G1000" s="22">
        <f t="shared" si="19"/>
        <v>0</v>
      </c>
      <c r="H1000" s="13"/>
      <c r="I1000" s="22"/>
      <c r="J1000" s="1"/>
      <c r="K1000" s="13"/>
      <c r="N1000" s="13"/>
    </row>
    <row r="1001">
      <c r="A1001" s="42"/>
      <c r="F1001" s="13">
        <f t="shared" si="18"/>
        <v>0</v>
      </c>
      <c r="G1001" s="22">
        <f t="shared" si="19"/>
        <v>0</v>
      </c>
      <c r="H1001" s="13"/>
      <c r="I1001" s="22"/>
      <c r="J1001" s="1"/>
      <c r="K1001" s="13"/>
      <c r="N1001" s="13"/>
    </row>
  </sheetData>
  <mergeCells count="2">
    <mergeCell ref="H2:I2"/>
    <mergeCell ref="J227:P227"/>
  </mergeCells>
  <conditionalFormatting sqref="U6:X1000">
    <cfRule type="cellIs" dxfId="0" priority="1" operator="between">
      <formula>"75%"</formula>
      <formula>"100%"</formula>
    </cfRule>
  </conditionalFormatting>
  <conditionalFormatting sqref="U6:X1000">
    <cfRule type="cellIs" dxfId="1" priority="2" operator="between">
      <formula>"50%"</formula>
      <formula>"74%"</formula>
    </cfRule>
  </conditionalFormatting>
  <conditionalFormatting sqref="U6:X1000">
    <cfRule type="cellIs" dxfId="2" priority="3" operator="between">
      <formula>"0%"</formula>
      <formula>"49%"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16.43"/>
    <col customWidth="1" min="4" max="4" width="16.43"/>
    <col customWidth="1" min="7" max="7" width="16.0"/>
    <col customWidth="1" min="12" max="12" width="19.29"/>
    <col customWidth="1" min="17" max="17" width="18.57"/>
    <col customWidth="1" min="22" max="22" width="14.14"/>
    <col customWidth="1" min="23" max="23" width="30.14"/>
    <col customWidth="1" min="24" max="24" width="23.86"/>
  </cols>
  <sheetData>
    <row r="1">
      <c r="A1" s="56" t="s">
        <v>74</v>
      </c>
      <c r="B1" s="56" t="s">
        <v>76</v>
      </c>
      <c r="C1" s="56" t="s">
        <v>77</v>
      </c>
      <c r="D1" s="56" t="s">
        <v>78</v>
      </c>
      <c r="E1" s="56" t="s">
        <v>79</v>
      </c>
      <c r="F1" s="56" t="s">
        <v>80</v>
      </c>
      <c r="G1" s="56" t="s">
        <v>81</v>
      </c>
      <c r="H1" s="56" t="s">
        <v>75</v>
      </c>
      <c r="I1" s="56" t="s">
        <v>82</v>
      </c>
      <c r="J1" s="56" t="s">
        <v>83</v>
      </c>
      <c r="K1" s="56" t="s">
        <v>84</v>
      </c>
      <c r="L1" s="56" t="s">
        <v>85</v>
      </c>
      <c r="M1" s="56" t="s">
        <v>86</v>
      </c>
      <c r="N1" s="56" t="s">
        <v>87</v>
      </c>
      <c r="O1" s="56" t="s">
        <v>88</v>
      </c>
      <c r="P1" s="56" t="s">
        <v>89</v>
      </c>
      <c r="Q1" s="56" t="s">
        <v>90</v>
      </c>
      <c r="R1" s="56" t="s">
        <v>91</v>
      </c>
      <c r="S1" s="56" t="s">
        <v>92</v>
      </c>
      <c r="T1" s="56" t="s">
        <v>93</v>
      </c>
      <c r="U1" s="56" t="s">
        <v>94</v>
      </c>
      <c r="V1" s="56" t="s">
        <v>95</v>
      </c>
      <c r="W1" s="56" t="s">
        <v>96</v>
      </c>
      <c r="X1" s="56" t="s">
        <v>97</v>
      </c>
      <c r="Y1" s="5" t="s">
        <v>98</v>
      </c>
      <c r="Z1" s="5" t="s">
        <v>99</v>
      </c>
      <c r="AA1" s="5" t="s">
        <v>100</v>
      </c>
      <c r="AB1" s="5" t="s">
        <v>101</v>
      </c>
      <c r="AC1" s="5" t="s">
        <v>102</v>
      </c>
      <c r="AD1" s="60" t="s">
        <v>103</v>
      </c>
    </row>
    <row r="2">
      <c r="A2" s="61" t="s">
        <v>20</v>
      </c>
      <c r="B2" s="62"/>
      <c r="C2" s="62"/>
      <c r="D2" s="62"/>
      <c r="E2" s="63"/>
      <c r="F2" s="62"/>
      <c r="G2" s="62"/>
      <c r="H2" s="62"/>
      <c r="I2" s="62"/>
      <c r="J2" s="64">
        <v>84.0</v>
      </c>
      <c r="K2" s="65">
        <v>82.0</v>
      </c>
      <c r="L2" s="66">
        <v>82.0</v>
      </c>
      <c r="M2" s="64">
        <v>97.0</v>
      </c>
      <c r="N2" s="67">
        <f t="shared" ref="N2:N34" si="1">sum(AA2,AB2)/2</f>
        <v>87</v>
      </c>
      <c r="O2" s="67">
        <f t="shared" ref="O2:O33" si="2">sum(AC2,AD2)/2</f>
        <v>71</v>
      </c>
      <c r="P2" s="65">
        <v>79.0</v>
      </c>
      <c r="Q2" s="64">
        <v>82.0</v>
      </c>
      <c r="R2" s="65">
        <v>81.0</v>
      </c>
      <c r="S2" s="65">
        <v>82.0</v>
      </c>
      <c r="T2" s="60">
        <v>81.0</v>
      </c>
      <c r="U2" s="60">
        <v>76.0</v>
      </c>
      <c r="V2" s="64">
        <v>87.0</v>
      </c>
      <c r="W2" s="65">
        <v>79.5</v>
      </c>
      <c r="X2" s="68">
        <f t="shared" ref="X2:X33" si="3">sum(Y2,Z2)/2</f>
        <v>87.5</v>
      </c>
      <c r="Y2" s="60">
        <v>86.0</v>
      </c>
      <c r="Z2" s="60">
        <v>89.0</v>
      </c>
      <c r="AA2" s="60">
        <v>89.0</v>
      </c>
      <c r="AB2" s="60">
        <v>85.0</v>
      </c>
      <c r="AC2" s="60">
        <v>75.0</v>
      </c>
      <c r="AD2" s="60">
        <v>67.0</v>
      </c>
    </row>
    <row r="3">
      <c r="A3" s="69" t="s">
        <v>35</v>
      </c>
      <c r="B3" s="62"/>
      <c r="C3" s="62"/>
      <c r="D3" s="62"/>
      <c r="E3" s="62"/>
      <c r="F3" s="62"/>
      <c r="G3" s="62"/>
      <c r="H3" s="62"/>
      <c r="I3" s="62"/>
      <c r="J3" s="70">
        <v>73.0</v>
      </c>
      <c r="K3" s="5">
        <v>77.0</v>
      </c>
      <c r="L3" s="71">
        <v>82.0</v>
      </c>
      <c r="M3" s="70">
        <v>82.0</v>
      </c>
      <c r="N3" s="59">
        <f t="shared" si="1"/>
        <v>79</v>
      </c>
      <c r="O3" s="62">
        <f t="shared" si="2"/>
        <v>73</v>
      </c>
      <c r="P3" s="5">
        <v>81.0</v>
      </c>
      <c r="Q3" s="70">
        <v>80.66</v>
      </c>
      <c r="R3" s="5">
        <v>80.0</v>
      </c>
      <c r="S3" s="5">
        <v>89.0</v>
      </c>
      <c r="T3" s="5">
        <v>98.0</v>
      </c>
      <c r="U3" s="5">
        <v>71.0</v>
      </c>
      <c r="V3" s="70">
        <f> (83+80)/2</f>
        <v>81.5</v>
      </c>
      <c r="W3" s="5">
        <v>84.0</v>
      </c>
      <c r="X3" s="59">
        <f t="shared" si="3"/>
        <v>82.5</v>
      </c>
      <c r="Y3" s="5">
        <v>88.0</v>
      </c>
      <c r="Z3" s="5">
        <v>77.0</v>
      </c>
      <c r="AA3" s="5">
        <v>81.0</v>
      </c>
      <c r="AB3" s="5">
        <v>77.0</v>
      </c>
      <c r="AC3" s="5">
        <v>78.0</v>
      </c>
      <c r="AD3" s="5">
        <v>68.0</v>
      </c>
    </row>
    <row r="4">
      <c r="A4" s="69" t="s">
        <v>37</v>
      </c>
      <c r="B4" s="63"/>
      <c r="C4" s="62"/>
      <c r="D4" s="62"/>
      <c r="E4" s="62"/>
      <c r="F4" s="62"/>
      <c r="G4" s="62"/>
      <c r="H4" s="62"/>
      <c r="I4" s="62"/>
      <c r="J4" s="70">
        <v>72.0</v>
      </c>
      <c r="K4" s="5">
        <v>87.0</v>
      </c>
      <c r="L4" s="71">
        <v>83.0</v>
      </c>
      <c r="M4" s="70">
        <v>79.0</v>
      </c>
      <c r="N4" s="59">
        <f t="shared" si="1"/>
        <v>69</v>
      </c>
      <c r="O4" s="62">
        <f t="shared" si="2"/>
        <v>66.5</v>
      </c>
      <c r="P4" s="5">
        <v>89.0</v>
      </c>
      <c r="Q4" s="70">
        <v>78.0</v>
      </c>
      <c r="R4" s="5">
        <v>76.0</v>
      </c>
      <c r="S4" s="5">
        <v>79.0</v>
      </c>
      <c r="T4" s="5">
        <v>76.0</v>
      </c>
      <c r="U4" s="5">
        <v>67.0</v>
      </c>
      <c r="V4" s="70">
        <v>68.0</v>
      </c>
      <c r="W4" s="5">
        <v>82.0</v>
      </c>
      <c r="X4" s="59">
        <f t="shared" si="3"/>
        <v>81</v>
      </c>
      <c r="Y4" s="5">
        <v>82.0</v>
      </c>
      <c r="Z4" s="5">
        <v>80.0</v>
      </c>
      <c r="AA4" s="5">
        <v>72.0</v>
      </c>
      <c r="AB4" s="5">
        <v>66.0</v>
      </c>
      <c r="AC4" s="5">
        <v>68.0</v>
      </c>
      <c r="AD4" s="5">
        <v>65.0</v>
      </c>
    </row>
    <row r="5">
      <c r="A5" s="72" t="s">
        <v>17</v>
      </c>
      <c r="B5" s="63"/>
      <c r="C5" s="62"/>
      <c r="D5" s="62"/>
      <c r="E5" s="63"/>
      <c r="F5" s="62"/>
      <c r="G5" s="62"/>
      <c r="H5" s="62"/>
      <c r="I5" s="62"/>
      <c r="J5" s="73">
        <v>77.0</v>
      </c>
      <c r="K5" s="5">
        <v>80.0</v>
      </c>
      <c r="L5" s="74">
        <v>79.67</v>
      </c>
      <c r="M5" s="73">
        <v>76.0</v>
      </c>
      <c r="N5" s="62">
        <f t="shared" si="1"/>
        <v>74.5</v>
      </c>
      <c r="O5" s="62">
        <f t="shared" si="2"/>
        <v>75.5</v>
      </c>
      <c r="P5" s="5">
        <v>82.0</v>
      </c>
      <c r="Q5" s="73">
        <v>80.66</v>
      </c>
      <c r="R5" s="5">
        <v>85.0</v>
      </c>
      <c r="S5" s="5">
        <v>88.0</v>
      </c>
      <c r="T5" s="5">
        <v>79.0</v>
      </c>
      <c r="U5" s="5">
        <v>76.0</v>
      </c>
      <c r="V5" s="73">
        <v>73.5</v>
      </c>
      <c r="W5" s="5">
        <v>78.0</v>
      </c>
      <c r="X5" s="59">
        <f t="shared" si="3"/>
        <v>80.5</v>
      </c>
      <c r="Y5" s="5">
        <v>79.0</v>
      </c>
      <c r="Z5" s="75">
        <v>82.0</v>
      </c>
      <c r="AA5" s="75">
        <v>77.0</v>
      </c>
      <c r="AB5" s="75">
        <v>72.0</v>
      </c>
      <c r="AC5" s="75">
        <v>77.0</v>
      </c>
      <c r="AD5" s="75">
        <v>74.0</v>
      </c>
    </row>
    <row r="6">
      <c r="A6" s="69" t="s">
        <v>34</v>
      </c>
      <c r="B6" s="62"/>
      <c r="C6" s="62"/>
      <c r="D6" s="62"/>
      <c r="E6" s="63"/>
      <c r="F6" s="62"/>
      <c r="G6" s="62"/>
      <c r="H6" s="62"/>
      <c r="I6" s="62"/>
      <c r="J6" s="70">
        <v>68.0</v>
      </c>
      <c r="K6" s="5">
        <v>85.0</v>
      </c>
      <c r="L6" s="71">
        <v>74.67</v>
      </c>
      <c r="M6" s="70">
        <v>75.0</v>
      </c>
      <c r="N6" s="59">
        <f t="shared" si="1"/>
        <v>73.5</v>
      </c>
      <c r="O6" s="62">
        <f t="shared" si="2"/>
        <v>76.5</v>
      </c>
      <c r="P6" s="5">
        <v>73.0</v>
      </c>
      <c r="Q6" s="70">
        <v>80.0</v>
      </c>
      <c r="R6" s="5">
        <v>87.0</v>
      </c>
      <c r="S6" s="5">
        <v>89.0</v>
      </c>
      <c r="T6" s="5">
        <v>96.0</v>
      </c>
      <c r="U6" s="5">
        <v>81.0</v>
      </c>
      <c r="V6" s="70">
        <v>76.0</v>
      </c>
      <c r="W6" s="5">
        <v>77.0</v>
      </c>
      <c r="X6" s="59">
        <f t="shared" si="3"/>
        <v>74.5</v>
      </c>
      <c r="Y6" s="5">
        <v>69.0</v>
      </c>
      <c r="Z6" s="5">
        <v>80.0</v>
      </c>
      <c r="AA6" s="5">
        <v>69.0</v>
      </c>
      <c r="AB6" s="5">
        <v>78.0</v>
      </c>
      <c r="AC6" s="5">
        <v>77.0</v>
      </c>
      <c r="AD6" s="5">
        <v>76.0</v>
      </c>
    </row>
    <row r="7">
      <c r="A7" s="69" t="s">
        <v>43</v>
      </c>
      <c r="B7" s="63"/>
      <c r="C7" s="62"/>
      <c r="D7" s="62"/>
      <c r="E7" s="63"/>
      <c r="F7" s="62"/>
      <c r="G7" s="62"/>
      <c r="H7" s="62"/>
      <c r="I7" s="62"/>
      <c r="J7" s="70">
        <v>76.0</v>
      </c>
      <c r="K7" s="5">
        <v>92.0</v>
      </c>
      <c r="L7" s="71">
        <v>82.33</v>
      </c>
      <c r="M7" s="70">
        <v>80.0</v>
      </c>
      <c r="N7" s="59">
        <f t="shared" si="1"/>
        <v>78.5</v>
      </c>
      <c r="O7" s="62">
        <f t="shared" si="2"/>
        <v>77</v>
      </c>
      <c r="P7" s="5">
        <v>80.0</v>
      </c>
      <c r="Q7" s="70">
        <v>76.67</v>
      </c>
      <c r="R7" s="5">
        <v>75.0</v>
      </c>
      <c r="S7" s="5">
        <v>83.0</v>
      </c>
      <c r="T7" s="5">
        <v>68.0</v>
      </c>
      <c r="U7" s="5">
        <v>74.0</v>
      </c>
      <c r="V7" s="70">
        <v>71.0</v>
      </c>
      <c r="W7" s="5">
        <v>79.5</v>
      </c>
      <c r="X7" s="59">
        <f t="shared" si="3"/>
        <v>88</v>
      </c>
      <c r="Y7" s="5">
        <v>83.0</v>
      </c>
      <c r="Z7" s="5">
        <v>93.0</v>
      </c>
      <c r="AA7" s="5">
        <v>80.0</v>
      </c>
      <c r="AB7" s="5">
        <v>77.0</v>
      </c>
      <c r="AC7" s="5">
        <v>86.0</v>
      </c>
      <c r="AD7" s="5">
        <v>68.0</v>
      </c>
    </row>
    <row r="8">
      <c r="A8" s="69" t="s">
        <v>40</v>
      </c>
      <c r="E8" s="62"/>
      <c r="G8" s="62"/>
      <c r="H8" s="62"/>
      <c r="I8" s="62"/>
      <c r="J8" s="70">
        <v>78.0</v>
      </c>
      <c r="K8" s="5">
        <v>77.0</v>
      </c>
      <c r="L8" s="71">
        <v>84.67</v>
      </c>
      <c r="M8" s="70">
        <v>81.0</v>
      </c>
      <c r="N8" s="59">
        <f t="shared" si="1"/>
        <v>67.5</v>
      </c>
      <c r="O8" s="62">
        <f t="shared" si="2"/>
        <v>78</v>
      </c>
      <c r="P8" s="5">
        <v>83.0</v>
      </c>
      <c r="Q8" s="70">
        <v>75.33</v>
      </c>
      <c r="R8" s="5">
        <v>72.0</v>
      </c>
      <c r="S8" s="5">
        <v>71.0</v>
      </c>
      <c r="T8" s="5">
        <v>81.0</v>
      </c>
      <c r="U8" s="5">
        <v>85.0</v>
      </c>
      <c r="V8" s="70">
        <f> (90+77)/2</f>
        <v>83.5</v>
      </c>
      <c r="W8" s="5">
        <v>85.0</v>
      </c>
      <c r="X8" s="59">
        <f t="shared" si="3"/>
        <v>80</v>
      </c>
      <c r="Y8" s="5">
        <v>74.0</v>
      </c>
      <c r="Z8" s="5">
        <v>86.0</v>
      </c>
      <c r="AA8" s="5">
        <v>71.0</v>
      </c>
      <c r="AB8" s="5">
        <v>64.0</v>
      </c>
      <c r="AC8" s="5">
        <v>89.0</v>
      </c>
      <c r="AD8" s="5">
        <v>67.0</v>
      </c>
    </row>
    <row r="9">
      <c r="A9" s="76" t="s">
        <v>52</v>
      </c>
      <c r="B9" s="62"/>
      <c r="C9" s="62"/>
      <c r="D9" s="62"/>
      <c r="E9" s="63"/>
      <c r="F9" s="62"/>
      <c r="G9" s="62"/>
      <c r="H9" s="62"/>
      <c r="I9" s="62"/>
      <c r="J9" s="70">
        <v>75.0</v>
      </c>
      <c r="K9" s="5">
        <v>81.0</v>
      </c>
      <c r="L9" s="71">
        <v>78.33</v>
      </c>
      <c r="M9" s="70">
        <v>77.0</v>
      </c>
      <c r="N9" s="62">
        <f t="shared" si="1"/>
        <v>76</v>
      </c>
      <c r="O9" s="62">
        <f t="shared" si="2"/>
        <v>75</v>
      </c>
      <c r="P9" s="5">
        <v>65.0</v>
      </c>
      <c r="Q9" s="70">
        <v>79.33</v>
      </c>
      <c r="R9" s="5">
        <v>69.0</v>
      </c>
      <c r="S9" s="5">
        <v>84.0</v>
      </c>
      <c r="T9" s="5">
        <v>90.0</v>
      </c>
      <c r="U9" s="5">
        <v>76.0</v>
      </c>
      <c r="V9" s="70">
        <f>(77+66)/2</f>
        <v>71.5</v>
      </c>
      <c r="W9" s="5">
        <v>76.0</v>
      </c>
      <c r="X9" s="59">
        <f t="shared" si="3"/>
        <v>72</v>
      </c>
      <c r="Y9" s="5">
        <v>69.0</v>
      </c>
      <c r="Z9" s="77">
        <v>75.0</v>
      </c>
      <c r="AA9" s="77">
        <v>73.0</v>
      </c>
      <c r="AB9" s="77">
        <v>79.0</v>
      </c>
      <c r="AC9" s="77">
        <v>76.0</v>
      </c>
      <c r="AD9" s="77">
        <v>74.0</v>
      </c>
    </row>
    <row r="10">
      <c r="A10" s="78" t="s">
        <v>31</v>
      </c>
      <c r="B10" s="63"/>
      <c r="C10" s="62"/>
      <c r="D10" s="62"/>
      <c r="E10" s="63"/>
      <c r="F10" s="62"/>
      <c r="G10" s="62"/>
      <c r="H10" s="62"/>
      <c r="I10" s="62"/>
      <c r="J10" s="70">
        <v>84.0</v>
      </c>
      <c r="K10" s="5">
        <v>84.0</v>
      </c>
      <c r="L10" s="71">
        <v>82.33</v>
      </c>
      <c r="M10" s="70">
        <v>87.0</v>
      </c>
      <c r="N10" s="62">
        <f t="shared" si="1"/>
        <v>75</v>
      </c>
      <c r="O10" s="62">
        <f t="shared" si="2"/>
        <v>75</v>
      </c>
      <c r="P10" s="5">
        <v>79.0</v>
      </c>
      <c r="Q10" s="70">
        <v>83.33</v>
      </c>
      <c r="R10" s="5">
        <v>88.0</v>
      </c>
      <c r="S10" s="5">
        <v>77.0</v>
      </c>
      <c r="T10" s="5">
        <v>77.0</v>
      </c>
      <c r="U10" s="5">
        <v>72.0</v>
      </c>
      <c r="V10" s="70">
        <f> (72+72)/2</f>
        <v>72</v>
      </c>
      <c r="W10" s="5">
        <v>72.0</v>
      </c>
      <c r="X10" s="59">
        <f t="shared" si="3"/>
        <v>89.5</v>
      </c>
      <c r="Y10" s="5">
        <v>91.0</v>
      </c>
      <c r="Z10" s="75">
        <v>88.0</v>
      </c>
      <c r="AA10" s="75">
        <v>62.0</v>
      </c>
      <c r="AB10" s="75">
        <v>88.0</v>
      </c>
      <c r="AC10" s="75">
        <v>68.0</v>
      </c>
      <c r="AD10" s="75">
        <v>82.0</v>
      </c>
    </row>
    <row r="11">
      <c r="A11" s="69" t="s">
        <v>33</v>
      </c>
      <c r="B11" s="63"/>
      <c r="C11" s="62"/>
      <c r="D11" s="62"/>
      <c r="E11" s="63"/>
      <c r="F11" s="62"/>
      <c r="G11" s="62"/>
      <c r="H11" s="62"/>
      <c r="I11" s="62"/>
      <c r="J11" s="70">
        <v>99.0</v>
      </c>
      <c r="K11" s="5">
        <v>83.0</v>
      </c>
      <c r="L11" s="71">
        <v>84.33</v>
      </c>
      <c r="M11" s="70">
        <v>96.0</v>
      </c>
      <c r="N11" s="59">
        <f t="shared" si="1"/>
        <v>84.5</v>
      </c>
      <c r="O11" s="62">
        <f t="shared" si="2"/>
        <v>75</v>
      </c>
      <c r="P11" s="5">
        <v>67.0</v>
      </c>
      <c r="Q11" s="70">
        <v>78.66</v>
      </c>
      <c r="R11" s="5">
        <v>92.0</v>
      </c>
      <c r="S11" s="5">
        <v>77.0</v>
      </c>
      <c r="T11" s="5">
        <v>69.0</v>
      </c>
      <c r="U11" s="5">
        <v>72.0</v>
      </c>
      <c r="V11" s="70">
        <v>70.5</v>
      </c>
      <c r="W11" s="5">
        <v>85.0</v>
      </c>
      <c r="X11" s="59">
        <f t="shared" si="3"/>
        <v>79.5</v>
      </c>
      <c r="Y11" s="5">
        <v>76.0</v>
      </c>
      <c r="Z11" s="5">
        <v>83.0</v>
      </c>
      <c r="AA11" s="5">
        <v>74.0</v>
      </c>
      <c r="AB11" s="5">
        <v>95.0</v>
      </c>
      <c r="AC11" s="5">
        <v>71.0</v>
      </c>
      <c r="AD11" s="5">
        <v>79.0</v>
      </c>
    </row>
    <row r="12">
      <c r="A12" s="69" t="s">
        <v>50</v>
      </c>
      <c r="B12" s="63"/>
      <c r="C12" s="62"/>
      <c r="D12" s="62"/>
      <c r="E12" s="62"/>
      <c r="F12" s="62"/>
      <c r="G12" s="62"/>
      <c r="H12" s="62"/>
      <c r="I12" s="62"/>
      <c r="J12" s="70">
        <v>72.0</v>
      </c>
      <c r="K12" s="5">
        <v>84.0</v>
      </c>
      <c r="L12" s="71">
        <v>80.33</v>
      </c>
      <c r="M12" s="70">
        <v>86.0</v>
      </c>
      <c r="N12" s="59">
        <f t="shared" si="1"/>
        <v>78</v>
      </c>
      <c r="O12" s="62">
        <f t="shared" si="2"/>
        <v>84</v>
      </c>
      <c r="P12" s="5">
        <v>85.0</v>
      </c>
      <c r="Q12" s="70">
        <v>78.0</v>
      </c>
      <c r="R12" s="5">
        <v>74.0</v>
      </c>
      <c r="S12" s="5">
        <v>82.0</v>
      </c>
      <c r="T12" s="5">
        <v>85.0</v>
      </c>
      <c r="U12" s="5">
        <v>75.0</v>
      </c>
      <c r="V12" s="70">
        <v>72.0</v>
      </c>
      <c r="W12" s="5">
        <v>75.0</v>
      </c>
      <c r="X12" s="59">
        <f t="shared" si="3"/>
        <v>78</v>
      </c>
      <c r="Y12" s="5">
        <v>70.0</v>
      </c>
      <c r="Z12" s="5">
        <v>86.0</v>
      </c>
      <c r="AA12" s="5">
        <v>74.0</v>
      </c>
      <c r="AB12" s="5">
        <v>82.0</v>
      </c>
      <c r="AC12" s="5">
        <v>94.0</v>
      </c>
      <c r="AD12" s="5">
        <v>74.0</v>
      </c>
    </row>
    <row r="13">
      <c r="A13" s="69" t="s">
        <v>32</v>
      </c>
      <c r="B13" s="63"/>
      <c r="C13" s="62"/>
      <c r="D13" s="62"/>
      <c r="E13" s="63"/>
      <c r="F13" s="62"/>
      <c r="G13" s="62"/>
      <c r="H13" s="62"/>
      <c r="I13" s="62"/>
      <c r="J13" s="70">
        <v>81.0</v>
      </c>
      <c r="K13" s="5">
        <v>93.0</v>
      </c>
      <c r="L13" s="71">
        <v>83.0</v>
      </c>
      <c r="M13" s="70">
        <v>79.0</v>
      </c>
      <c r="N13" s="59">
        <f t="shared" si="1"/>
        <v>88.5</v>
      </c>
      <c r="O13" s="62">
        <f t="shared" si="2"/>
        <v>84</v>
      </c>
      <c r="P13" s="5">
        <v>87.0</v>
      </c>
      <c r="Q13" s="70">
        <v>82.33</v>
      </c>
      <c r="R13" s="5">
        <v>74.0</v>
      </c>
      <c r="S13" s="5">
        <v>77.0</v>
      </c>
      <c r="T13" s="5">
        <v>83.0</v>
      </c>
      <c r="U13" s="5">
        <v>76.0</v>
      </c>
      <c r="V13" s="70">
        <v>74.5</v>
      </c>
      <c r="W13" s="5">
        <v>76.0</v>
      </c>
      <c r="X13" s="59">
        <f t="shared" si="3"/>
        <v>83</v>
      </c>
      <c r="Y13" s="5">
        <v>88.0</v>
      </c>
      <c r="Z13" s="5">
        <v>78.0</v>
      </c>
      <c r="AA13" s="5">
        <v>91.0</v>
      </c>
      <c r="AB13" s="5">
        <v>86.0</v>
      </c>
      <c r="AC13" s="5">
        <v>71.0</v>
      </c>
      <c r="AD13" s="5">
        <v>97.0</v>
      </c>
    </row>
    <row r="14">
      <c r="A14" s="69" t="s">
        <v>60</v>
      </c>
      <c r="B14" s="63"/>
      <c r="C14" s="62"/>
      <c r="D14" s="62"/>
      <c r="E14" s="62"/>
      <c r="F14" s="62"/>
      <c r="G14" s="62"/>
      <c r="H14" s="62"/>
      <c r="I14" s="62"/>
      <c r="J14" s="70">
        <v>74.0</v>
      </c>
      <c r="K14" s="5">
        <v>70.0</v>
      </c>
      <c r="L14" s="71">
        <v>78.0</v>
      </c>
      <c r="M14" s="70">
        <v>79.0</v>
      </c>
      <c r="N14" s="59">
        <f t="shared" si="1"/>
        <v>64</v>
      </c>
      <c r="O14" s="62">
        <f t="shared" si="2"/>
        <v>66.5</v>
      </c>
      <c r="P14" s="5">
        <v>68.0</v>
      </c>
      <c r="Q14" s="70">
        <v>77.33</v>
      </c>
      <c r="R14" s="5">
        <v>82.0</v>
      </c>
      <c r="S14" s="5">
        <v>76.0</v>
      </c>
      <c r="T14" s="5">
        <v>87.0</v>
      </c>
      <c r="U14" s="5">
        <v>71.0</v>
      </c>
      <c r="V14" s="70">
        <v>75.0</v>
      </c>
      <c r="W14" s="5">
        <v>75.0</v>
      </c>
      <c r="X14" s="59">
        <f t="shared" si="3"/>
        <v>77</v>
      </c>
      <c r="Y14" s="5">
        <v>76.0</v>
      </c>
      <c r="Z14" s="5">
        <v>78.0</v>
      </c>
      <c r="AA14" s="5">
        <v>63.0</v>
      </c>
      <c r="AB14" s="5">
        <v>65.0</v>
      </c>
      <c r="AC14" s="5">
        <v>73.0</v>
      </c>
      <c r="AD14" s="5">
        <v>60.0</v>
      </c>
    </row>
    <row r="15">
      <c r="A15" s="69" t="s">
        <v>62</v>
      </c>
      <c r="B15" s="63"/>
      <c r="C15" s="62"/>
      <c r="D15" s="62"/>
      <c r="E15" s="63"/>
      <c r="F15" s="62"/>
      <c r="G15" s="62"/>
      <c r="H15" s="62"/>
      <c r="I15" s="62"/>
      <c r="J15" s="70">
        <v>83.0</v>
      </c>
      <c r="K15" s="5">
        <v>79.0</v>
      </c>
      <c r="L15" s="71">
        <v>82.67</v>
      </c>
      <c r="M15" s="70">
        <v>90.0</v>
      </c>
      <c r="N15" s="59">
        <f t="shared" si="1"/>
        <v>79.5</v>
      </c>
      <c r="O15" s="62">
        <f t="shared" si="2"/>
        <v>82</v>
      </c>
      <c r="P15" s="5">
        <v>94.0</v>
      </c>
      <c r="Q15" s="70">
        <v>77.0</v>
      </c>
      <c r="R15" s="5">
        <v>86.0</v>
      </c>
      <c r="S15" s="5">
        <v>77.0</v>
      </c>
      <c r="T15" s="5">
        <v>71.0</v>
      </c>
      <c r="U15" s="5">
        <v>68.0</v>
      </c>
      <c r="V15" s="70">
        <v>70.0</v>
      </c>
      <c r="W15" s="5">
        <v>87.0</v>
      </c>
      <c r="X15" s="59">
        <f t="shared" si="3"/>
        <v>82</v>
      </c>
      <c r="Y15" s="5">
        <v>87.0</v>
      </c>
      <c r="Z15" s="5">
        <v>77.0</v>
      </c>
      <c r="AA15" s="5">
        <v>70.0</v>
      </c>
      <c r="AB15" s="5">
        <v>89.0</v>
      </c>
      <c r="AC15" s="5">
        <v>71.0</v>
      </c>
      <c r="AD15" s="5">
        <v>93.0</v>
      </c>
    </row>
    <row r="16">
      <c r="A16" s="69" t="s">
        <v>21</v>
      </c>
      <c r="B16" s="63"/>
      <c r="C16" s="62"/>
      <c r="D16" s="62"/>
      <c r="E16" s="63"/>
      <c r="F16" s="62"/>
      <c r="G16" s="62"/>
      <c r="H16" s="62"/>
      <c r="I16" s="62"/>
      <c r="J16" s="70">
        <v>87.0</v>
      </c>
      <c r="K16" s="5">
        <v>85.0</v>
      </c>
      <c r="L16" s="71">
        <v>84.0</v>
      </c>
      <c r="M16" s="70">
        <v>89.0</v>
      </c>
      <c r="N16" s="59">
        <f t="shared" si="1"/>
        <v>72.5</v>
      </c>
      <c r="O16" s="62">
        <f t="shared" si="2"/>
        <v>69.5</v>
      </c>
      <c r="P16" s="5">
        <v>89.0</v>
      </c>
      <c r="Q16" s="70">
        <v>75.66</v>
      </c>
      <c r="R16" s="5">
        <v>85.0</v>
      </c>
      <c r="S16" s="5">
        <v>78.0</v>
      </c>
      <c r="T16" s="5">
        <v>69.0</v>
      </c>
      <c r="U16" s="5">
        <v>81.0</v>
      </c>
      <c r="V16" s="70">
        <v>73.0</v>
      </c>
      <c r="W16" s="5">
        <v>83.5</v>
      </c>
      <c r="X16" s="59">
        <f t="shared" si="3"/>
        <v>76.5</v>
      </c>
      <c r="Y16" s="5">
        <v>74.0</v>
      </c>
      <c r="Z16" s="5">
        <v>79.0</v>
      </c>
      <c r="AA16" s="5">
        <v>78.0</v>
      </c>
      <c r="AB16" s="5">
        <v>67.0</v>
      </c>
      <c r="AC16" s="5">
        <v>69.0</v>
      </c>
      <c r="AD16" s="5">
        <v>70.0</v>
      </c>
    </row>
    <row r="17">
      <c r="A17" s="78" t="s">
        <v>57</v>
      </c>
      <c r="B17" s="62"/>
      <c r="C17" s="62"/>
      <c r="D17" s="62"/>
      <c r="E17" s="62"/>
      <c r="F17" s="62"/>
      <c r="G17" s="62"/>
      <c r="H17" s="62"/>
      <c r="I17" s="62"/>
      <c r="J17" s="70">
        <v>70.0</v>
      </c>
      <c r="K17" s="5">
        <v>89.0</v>
      </c>
      <c r="L17" s="71">
        <v>80.67</v>
      </c>
      <c r="M17" s="70">
        <v>88.0</v>
      </c>
      <c r="N17" s="62">
        <f t="shared" si="1"/>
        <v>67.5</v>
      </c>
      <c r="O17" s="62">
        <f t="shared" si="2"/>
        <v>81.5</v>
      </c>
      <c r="P17" s="5">
        <v>68.0</v>
      </c>
      <c r="Q17" s="70">
        <v>69.0</v>
      </c>
      <c r="R17" s="5">
        <v>79.0</v>
      </c>
      <c r="S17" s="5">
        <v>76.0</v>
      </c>
      <c r="T17" s="5">
        <v>72.0</v>
      </c>
      <c r="U17" s="5">
        <v>75.0</v>
      </c>
      <c r="V17" s="70">
        <f> (70+68)/2</f>
        <v>69</v>
      </c>
      <c r="W17" s="5">
        <v>80.0</v>
      </c>
      <c r="X17" s="59">
        <f t="shared" si="3"/>
        <v>79.5</v>
      </c>
      <c r="Y17" s="5">
        <v>77.0</v>
      </c>
      <c r="Z17" s="75">
        <v>82.0</v>
      </c>
      <c r="AA17" s="75">
        <v>70.0</v>
      </c>
      <c r="AB17" s="75">
        <v>65.0</v>
      </c>
      <c r="AC17" s="75">
        <v>78.0</v>
      </c>
      <c r="AD17" s="75">
        <v>85.0</v>
      </c>
    </row>
    <row r="18">
      <c r="A18" s="69" t="s">
        <v>66</v>
      </c>
      <c r="B18" s="63"/>
      <c r="C18" s="62"/>
      <c r="D18" s="62"/>
      <c r="E18" s="63"/>
      <c r="F18" s="62"/>
      <c r="G18" s="62"/>
      <c r="H18" s="62"/>
      <c r="I18" s="62"/>
      <c r="J18" s="70">
        <v>69.0</v>
      </c>
      <c r="K18" s="5">
        <v>83.0</v>
      </c>
      <c r="L18" s="71">
        <v>79.0</v>
      </c>
      <c r="M18" s="70">
        <v>75.0</v>
      </c>
      <c r="N18" s="59">
        <f t="shared" si="1"/>
        <v>70.5</v>
      </c>
      <c r="O18" s="62">
        <f t="shared" si="2"/>
        <v>77</v>
      </c>
      <c r="P18" s="5">
        <v>87.0</v>
      </c>
      <c r="Q18" s="70">
        <v>78.0</v>
      </c>
      <c r="R18" s="5">
        <v>74.0</v>
      </c>
      <c r="S18" s="5">
        <v>72.0</v>
      </c>
      <c r="T18" s="5">
        <v>79.0</v>
      </c>
      <c r="U18" s="5">
        <v>84.0</v>
      </c>
      <c r="V18" s="70">
        <v>73.0</v>
      </c>
      <c r="W18" s="5">
        <v>77.5</v>
      </c>
      <c r="X18" s="59">
        <f t="shared" si="3"/>
        <v>89.5</v>
      </c>
      <c r="Y18" s="5">
        <v>95.0</v>
      </c>
      <c r="Z18" s="5">
        <v>84.0</v>
      </c>
      <c r="AA18" s="5">
        <v>71.0</v>
      </c>
      <c r="AB18" s="5">
        <v>70.0</v>
      </c>
      <c r="AC18" s="5">
        <v>83.0</v>
      </c>
      <c r="AD18" s="5">
        <v>71.0</v>
      </c>
    </row>
    <row r="19" ht="15.0" customHeight="1">
      <c r="A19" s="69" t="s">
        <v>45</v>
      </c>
      <c r="B19" s="63"/>
      <c r="C19" s="62"/>
      <c r="D19" s="62"/>
      <c r="E19" s="63"/>
      <c r="F19" s="62"/>
      <c r="G19" s="62"/>
      <c r="H19" s="62"/>
      <c r="I19" s="62"/>
      <c r="J19" s="70">
        <v>74.0</v>
      </c>
      <c r="K19" s="5">
        <v>88.0</v>
      </c>
      <c r="L19" s="71">
        <v>80.67</v>
      </c>
      <c r="M19" s="70">
        <v>75.0</v>
      </c>
      <c r="N19" s="59">
        <f t="shared" si="1"/>
        <v>73.5</v>
      </c>
      <c r="O19" s="62">
        <f t="shared" si="2"/>
        <v>73.5</v>
      </c>
      <c r="P19" s="5">
        <v>72.0</v>
      </c>
      <c r="Q19" s="70">
        <v>76.0</v>
      </c>
      <c r="R19" s="5">
        <v>92.0</v>
      </c>
      <c r="S19" s="5">
        <v>81.0</v>
      </c>
      <c r="T19" s="5">
        <v>68.0</v>
      </c>
      <c r="U19" s="5">
        <v>74.0</v>
      </c>
      <c r="V19" s="70">
        <f> (85+85)/2</f>
        <v>85</v>
      </c>
      <c r="W19" s="5">
        <v>80.0</v>
      </c>
      <c r="X19" s="59">
        <f t="shared" si="3"/>
        <v>78</v>
      </c>
      <c r="Y19" s="5">
        <v>78.0</v>
      </c>
      <c r="Z19" s="5">
        <v>78.0</v>
      </c>
      <c r="AA19" s="5">
        <v>75.0</v>
      </c>
      <c r="AB19" s="5">
        <v>72.0</v>
      </c>
      <c r="AC19" s="5">
        <v>68.0</v>
      </c>
      <c r="AD19" s="5">
        <v>79.0</v>
      </c>
    </row>
    <row r="20">
      <c r="A20" s="76" t="s">
        <v>41</v>
      </c>
      <c r="B20" s="63"/>
      <c r="C20" s="62"/>
      <c r="D20" s="62"/>
      <c r="E20" s="62"/>
      <c r="F20" s="62"/>
      <c r="G20" s="62"/>
      <c r="H20" s="62"/>
      <c r="I20" s="62"/>
      <c r="J20" s="70">
        <v>82.0</v>
      </c>
      <c r="K20" s="5">
        <v>82.0</v>
      </c>
      <c r="L20" s="71">
        <v>83.67</v>
      </c>
      <c r="M20" s="70">
        <v>78.0</v>
      </c>
      <c r="N20" s="62">
        <f t="shared" si="1"/>
        <v>71</v>
      </c>
      <c r="O20" s="62">
        <f t="shared" si="2"/>
        <v>65.5</v>
      </c>
      <c r="P20" s="5">
        <v>83.0</v>
      </c>
      <c r="Q20" s="70">
        <v>82.0</v>
      </c>
      <c r="R20" s="5">
        <v>76.0</v>
      </c>
      <c r="S20" s="5">
        <v>77.0</v>
      </c>
      <c r="T20" s="5">
        <v>70.0</v>
      </c>
      <c r="U20" s="5">
        <v>83.0</v>
      </c>
      <c r="V20" s="70">
        <f> (72+70)/2</f>
        <v>71</v>
      </c>
      <c r="W20" s="5">
        <v>89.0</v>
      </c>
      <c r="X20" s="59">
        <f t="shared" si="3"/>
        <v>82</v>
      </c>
      <c r="Y20" s="5">
        <v>78.0</v>
      </c>
      <c r="Z20" s="77">
        <v>86.0</v>
      </c>
      <c r="AA20" s="77">
        <v>75.0</v>
      </c>
      <c r="AB20" s="77">
        <v>67.0</v>
      </c>
      <c r="AC20" s="77">
        <v>68.0</v>
      </c>
      <c r="AD20" s="77">
        <v>63.0</v>
      </c>
    </row>
    <row r="21">
      <c r="A21" s="69" t="s">
        <v>36</v>
      </c>
      <c r="B21" s="63"/>
      <c r="C21" s="62"/>
      <c r="D21" s="62"/>
      <c r="E21" s="63"/>
      <c r="F21" s="62"/>
      <c r="G21" s="62"/>
      <c r="H21" s="62"/>
      <c r="I21" s="62"/>
      <c r="J21" s="70">
        <v>89.0</v>
      </c>
      <c r="K21" s="5">
        <v>87.0</v>
      </c>
      <c r="L21" s="71">
        <v>80.0</v>
      </c>
      <c r="M21" s="70">
        <v>80.0</v>
      </c>
      <c r="N21" s="59">
        <f t="shared" si="1"/>
        <v>86</v>
      </c>
      <c r="O21" s="62">
        <f t="shared" si="2"/>
        <v>71.5</v>
      </c>
      <c r="P21" s="5">
        <v>78.0</v>
      </c>
      <c r="Q21" s="70">
        <v>79.0</v>
      </c>
      <c r="R21" s="5">
        <v>87.0</v>
      </c>
      <c r="S21" s="5">
        <v>76.0</v>
      </c>
      <c r="T21" s="5">
        <v>88.0</v>
      </c>
      <c r="U21" s="5">
        <v>84.0</v>
      </c>
      <c r="V21" s="70">
        <f> (72+67)/2</f>
        <v>69.5</v>
      </c>
      <c r="W21" s="5">
        <v>90.0</v>
      </c>
      <c r="X21" s="59">
        <f t="shared" si="3"/>
        <v>70.5</v>
      </c>
      <c r="Y21" s="5">
        <v>75.0</v>
      </c>
      <c r="Z21" s="5">
        <v>66.0</v>
      </c>
      <c r="AA21" s="5">
        <v>96.0</v>
      </c>
      <c r="AB21" s="5">
        <v>76.0</v>
      </c>
      <c r="AC21" s="5">
        <v>79.0</v>
      </c>
      <c r="AD21" s="5">
        <v>64.0</v>
      </c>
    </row>
    <row r="22">
      <c r="A22" s="61" t="s">
        <v>70</v>
      </c>
      <c r="B22" s="62"/>
      <c r="C22" s="62"/>
      <c r="D22" s="62"/>
      <c r="E22" s="63"/>
      <c r="F22" s="62"/>
      <c r="G22" s="62"/>
      <c r="H22" s="62"/>
      <c r="I22" s="62"/>
      <c r="J22" s="70">
        <v>79.0</v>
      </c>
      <c r="K22" s="5">
        <v>99.0</v>
      </c>
      <c r="L22" s="71">
        <v>80.33</v>
      </c>
      <c r="M22" s="70">
        <v>88.0</v>
      </c>
      <c r="N22" s="62">
        <f t="shared" si="1"/>
        <v>78.5</v>
      </c>
      <c r="O22" s="62">
        <f t="shared" si="2"/>
        <v>67</v>
      </c>
      <c r="P22" s="5">
        <v>81.0</v>
      </c>
      <c r="Q22" s="70">
        <v>77.66</v>
      </c>
      <c r="R22" s="5">
        <v>75.0</v>
      </c>
      <c r="S22" s="5">
        <v>79.0</v>
      </c>
      <c r="T22" s="5">
        <v>67.0</v>
      </c>
      <c r="U22" s="5">
        <v>79.0</v>
      </c>
      <c r="V22" s="70">
        <v>77.5</v>
      </c>
      <c r="W22" s="5">
        <v>74.0</v>
      </c>
      <c r="X22" s="59">
        <f t="shared" si="3"/>
        <v>85</v>
      </c>
      <c r="Y22" s="5">
        <v>86.0</v>
      </c>
      <c r="Z22" s="5">
        <v>84.0</v>
      </c>
      <c r="AA22" s="5">
        <v>76.0</v>
      </c>
      <c r="AB22" s="5">
        <v>81.0</v>
      </c>
      <c r="AC22" s="5">
        <v>65.0</v>
      </c>
      <c r="AD22" s="5">
        <v>69.0</v>
      </c>
    </row>
    <row r="23">
      <c r="A23" s="69" t="s">
        <v>42</v>
      </c>
      <c r="B23" s="62"/>
      <c r="C23" s="62"/>
      <c r="D23" s="62"/>
      <c r="H23" s="62"/>
      <c r="I23" s="62"/>
      <c r="J23" s="70">
        <v>91.0</v>
      </c>
      <c r="K23" s="5">
        <v>79.0</v>
      </c>
      <c r="L23" s="71">
        <v>81.0</v>
      </c>
      <c r="M23" s="70">
        <v>79.0</v>
      </c>
      <c r="N23" s="59">
        <f t="shared" si="1"/>
        <v>77</v>
      </c>
      <c r="O23" s="62">
        <f t="shared" si="2"/>
        <v>85.5</v>
      </c>
      <c r="P23" s="5">
        <v>84.0</v>
      </c>
      <c r="Q23" s="70">
        <v>89.33</v>
      </c>
      <c r="R23" s="5">
        <v>83.0</v>
      </c>
      <c r="S23" s="5">
        <v>92.0</v>
      </c>
      <c r="T23" s="5">
        <v>72.0</v>
      </c>
      <c r="U23" s="5">
        <v>73.0</v>
      </c>
      <c r="V23" s="70">
        <f> (88+78)/2</f>
        <v>83</v>
      </c>
      <c r="W23" s="5">
        <v>82.0</v>
      </c>
      <c r="X23" s="59">
        <f t="shared" si="3"/>
        <v>80.5</v>
      </c>
      <c r="Y23" s="5">
        <v>80.0</v>
      </c>
      <c r="Z23" s="5">
        <v>81.0</v>
      </c>
      <c r="AA23" s="5">
        <v>78.0</v>
      </c>
      <c r="AB23" s="5">
        <v>76.0</v>
      </c>
      <c r="AC23" s="5">
        <v>85.0</v>
      </c>
      <c r="AD23" s="5">
        <v>86.0</v>
      </c>
    </row>
    <row r="24">
      <c r="A24" s="69" t="s">
        <v>68</v>
      </c>
      <c r="B24" s="63"/>
      <c r="C24" s="62"/>
      <c r="D24" s="62"/>
      <c r="E24" s="63"/>
      <c r="F24" s="62"/>
      <c r="G24" s="62"/>
      <c r="H24" s="62"/>
      <c r="I24" s="62"/>
      <c r="J24" s="70">
        <v>80.0</v>
      </c>
      <c r="K24" s="5">
        <v>85.0</v>
      </c>
      <c r="L24" s="71">
        <v>77.0</v>
      </c>
      <c r="M24" s="70">
        <v>85.0</v>
      </c>
      <c r="N24" s="59">
        <f t="shared" si="1"/>
        <v>79.5</v>
      </c>
      <c r="O24" s="62">
        <f t="shared" si="2"/>
        <v>83</v>
      </c>
      <c r="P24" s="5">
        <v>93.0</v>
      </c>
      <c r="Q24" s="70">
        <v>74.33</v>
      </c>
      <c r="R24" s="5">
        <v>76.0</v>
      </c>
      <c r="S24" s="5">
        <v>83.0</v>
      </c>
      <c r="T24" s="5">
        <v>76.0</v>
      </c>
      <c r="U24" s="5">
        <v>72.0</v>
      </c>
      <c r="V24" s="70">
        <v>70.5</v>
      </c>
      <c r="W24" s="5">
        <v>78.0</v>
      </c>
      <c r="X24" s="59">
        <f t="shared" si="3"/>
        <v>75.5</v>
      </c>
      <c r="Y24" s="5">
        <v>77.0</v>
      </c>
      <c r="Z24" s="5">
        <v>74.0</v>
      </c>
      <c r="AA24" s="5">
        <v>73.0</v>
      </c>
      <c r="AB24" s="5">
        <v>86.0</v>
      </c>
      <c r="AC24" s="5">
        <v>87.0</v>
      </c>
      <c r="AD24" s="5">
        <v>79.0</v>
      </c>
    </row>
    <row r="25">
      <c r="A25" s="69" t="s">
        <v>71</v>
      </c>
      <c r="B25" s="63"/>
      <c r="C25" s="62"/>
      <c r="D25" s="62"/>
      <c r="E25" s="63"/>
      <c r="F25" s="62"/>
      <c r="G25" s="62"/>
      <c r="H25" s="62"/>
      <c r="I25" s="62"/>
      <c r="J25" s="70">
        <v>77.0</v>
      </c>
      <c r="K25" s="5">
        <v>86.0</v>
      </c>
      <c r="L25" s="71">
        <v>86.0</v>
      </c>
      <c r="M25" s="70">
        <v>83.0</v>
      </c>
      <c r="N25" s="59">
        <f t="shared" si="1"/>
        <v>84</v>
      </c>
      <c r="O25" s="62">
        <f t="shared" si="2"/>
        <v>65.5</v>
      </c>
      <c r="P25" s="5">
        <v>77.0</v>
      </c>
      <c r="Q25" s="70">
        <v>83.66</v>
      </c>
      <c r="R25" s="5">
        <v>84.0</v>
      </c>
      <c r="S25" s="5">
        <v>83.0</v>
      </c>
      <c r="T25" s="5">
        <v>70.0</v>
      </c>
      <c r="U25" s="5">
        <v>81.0</v>
      </c>
      <c r="V25" s="70">
        <f> (79+66)/2</f>
        <v>72.5</v>
      </c>
      <c r="W25" s="5">
        <v>66.5</v>
      </c>
      <c r="X25" s="59">
        <f t="shared" si="3"/>
        <v>91</v>
      </c>
      <c r="Y25" s="5">
        <v>83.0</v>
      </c>
      <c r="Z25" s="5">
        <v>99.0</v>
      </c>
      <c r="AA25" s="5">
        <v>88.0</v>
      </c>
      <c r="AB25" s="5">
        <v>80.0</v>
      </c>
      <c r="AC25" s="5">
        <v>65.0</v>
      </c>
      <c r="AD25" s="5">
        <v>66.0</v>
      </c>
    </row>
    <row r="26">
      <c r="A26" s="69" t="s">
        <v>44</v>
      </c>
      <c r="B26" s="63"/>
      <c r="C26" s="62"/>
      <c r="D26" s="62"/>
      <c r="E26" s="63"/>
      <c r="F26" s="62"/>
      <c r="G26" s="62"/>
      <c r="H26" s="62"/>
      <c r="I26" s="62"/>
      <c r="J26" s="70">
        <v>92.0</v>
      </c>
      <c r="K26" s="5">
        <v>86.0</v>
      </c>
      <c r="L26" s="71">
        <v>78.0</v>
      </c>
      <c r="M26" s="70">
        <v>85.0</v>
      </c>
      <c r="N26" s="59">
        <f t="shared" si="1"/>
        <v>88</v>
      </c>
      <c r="O26" s="62">
        <f t="shared" si="2"/>
        <v>68</v>
      </c>
      <c r="P26" s="5">
        <v>74.0</v>
      </c>
      <c r="Q26" s="70">
        <v>85.66</v>
      </c>
      <c r="R26" s="5">
        <v>83.0</v>
      </c>
      <c r="S26" s="5">
        <v>93.0</v>
      </c>
      <c r="T26" s="5">
        <v>83.0</v>
      </c>
      <c r="U26" s="5">
        <v>72.0</v>
      </c>
      <c r="V26" s="70">
        <f> (76+75)/2</f>
        <v>75.5</v>
      </c>
      <c r="W26" s="5">
        <v>91.0</v>
      </c>
      <c r="X26" s="59">
        <f t="shared" si="3"/>
        <v>74</v>
      </c>
      <c r="Y26" s="5">
        <v>69.0</v>
      </c>
      <c r="Z26" s="5">
        <v>79.0</v>
      </c>
      <c r="AA26" s="5">
        <v>93.0</v>
      </c>
      <c r="AB26" s="5">
        <v>83.0</v>
      </c>
      <c r="AC26" s="5">
        <v>71.0</v>
      </c>
      <c r="AD26" s="5">
        <v>65.0</v>
      </c>
    </row>
    <row r="27">
      <c r="A27" s="69" t="s">
        <v>72</v>
      </c>
      <c r="B27" s="63"/>
      <c r="C27" s="62"/>
      <c r="D27" s="62"/>
      <c r="E27" s="63"/>
      <c r="F27" s="62"/>
      <c r="G27" s="62"/>
      <c r="H27" s="62"/>
      <c r="I27" s="62"/>
      <c r="J27" s="70">
        <v>70.0</v>
      </c>
      <c r="K27" s="5">
        <v>80.0</v>
      </c>
      <c r="L27" s="71">
        <v>76.33</v>
      </c>
      <c r="M27" s="70">
        <v>84.0</v>
      </c>
      <c r="N27" s="59">
        <f t="shared" si="1"/>
        <v>70.5</v>
      </c>
      <c r="O27" s="62">
        <f t="shared" si="2"/>
        <v>74</v>
      </c>
      <c r="P27" s="5">
        <v>75.0</v>
      </c>
      <c r="Q27" s="70">
        <v>76.67</v>
      </c>
      <c r="R27" s="5">
        <v>81.0</v>
      </c>
      <c r="S27" s="5">
        <v>71.0</v>
      </c>
      <c r="T27" s="5">
        <v>84.0</v>
      </c>
      <c r="U27" s="5">
        <v>79.0</v>
      </c>
      <c r="V27" s="70">
        <f> 72.5</f>
        <v>72.5</v>
      </c>
      <c r="W27" s="5">
        <v>83.0</v>
      </c>
      <c r="X27" s="59">
        <f t="shared" si="3"/>
        <v>83</v>
      </c>
      <c r="Y27" s="5">
        <v>85.0</v>
      </c>
      <c r="Z27" s="5">
        <v>81.0</v>
      </c>
      <c r="AA27" s="5">
        <v>66.0</v>
      </c>
      <c r="AB27" s="5">
        <v>75.0</v>
      </c>
      <c r="AC27" s="5">
        <v>60.0</v>
      </c>
      <c r="AD27" s="5">
        <v>88.0</v>
      </c>
    </row>
    <row r="28">
      <c r="A28" s="69" t="s">
        <v>49</v>
      </c>
      <c r="B28" s="62"/>
      <c r="C28" s="62"/>
      <c r="D28" s="62"/>
      <c r="E28" s="63"/>
      <c r="F28" s="62"/>
      <c r="G28" s="62"/>
      <c r="H28" s="62"/>
      <c r="I28" s="62"/>
      <c r="J28" s="70">
        <v>94.0</v>
      </c>
      <c r="K28" s="5">
        <v>89.0</v>
      </c>
      <c r="L28" s="71">
        <v>83.0</v>
      </c>
      <c r="M28" s="70">
        <v>87.0</v>
      </c>
      <c r="N28" s="59">
        <f t="shared" si="1"/>
        <v>93</v>
      </c>
      <c r="O28" s="62">
        <f t="shared" si="2"/>
        <v>80.5</v>
      </c>
      <c r="P28" s="5">
        <v>78.0</v>
      </c>
      <c r="Q28" s="70">
        <v>79.66</v>
      </c>
      <c r="R28" s="5">
        <v>78.0</v>
      </c>
      <c r="S28" s="5">
        <v>86.0</v>
      </c>
      <c r="T28" s="5">
        <v>75.0</v>
      </c>
      <c r="U28" s="5">
        <v>89.0</v>
      </c>
      <c r="V28" s="70">
        <v>72.0</v>
      </c>
      <c r="W28" s="5">
        <v>80.5</v>
      </c>
      <c r="X28" s="59">
        <f t="shared" si="3"/>
        <v>84.5</v>
      </c>
      <c r="Y28" s="5">
        <v>92.0</v>
      </c>
      <c r="Z28" s="5">
        <v>77.0</v>
      </c>
      <c r="AA28" s="5">
        <v>95.0</v>
      </c>
      <c r="AB28" s="5">
        <v>91.0</v>
      </c>
      <c r="AC28" s="5">
        <v>78.0</v>
      </c>
      <c r="AD28" s="5">
        <v>83.0</v>
      </c>
    </row>
    <row r="29">
      <c r="A29" s="61" t="s">
        <v>69</v>
      </c>
      <c r="B29" s="63"/>
      <c r="C29" s="62"/>
      <c r="D29" s="62"/>
      <c r="E29" s="63"/>
      <c r="F29" s="62"/>
      <c r="G29" s="62"/>
      <c r="H29" s="62"/>
      <c r="I29" s="62"/>
      <c r="J29" s="73">
        <v>97.0</v>
      </c>
      <c r="K29" s="5">
        <v>86.0</v>
      </c>
      <c r="L29" s="74">
        <v>82.0</v>
      </c>
      <c r="M29" s="70">
        <v>80.0</v>
      </c>
      <c r="N29" s="62">
        <f t="shared" si="1"/>
        <v>75</v>
      </c>
      <c r="O29" s="62">
        <f t="shared" si="2"/>
        <v>75</v>
      </c>
      <c r="P29" s="5">
        <v>76.0</v>
      </c>
      <c r="Q29" s="73">
        <v>76.33</v>
      </c>
      <c r="R29" s="5">
        <v>76.0</v>
      </c>
      <c r="S29" s="5">
        <v>80.0</v>
      </c>
      <c r="T29" s="5">
        <v>74.0</v>
      </c>
      <c r="U29" s="5">
        <v>81.0</v>
      </c>
      <c r="V29" s="73">
        <v>83.5</v>
      </c>
      <c r="W29" s="5">
        <v>79.5</v>
      </c>
      <c r="X29" s="59">
        <f t="shared" si="3"/>
        <v>71</v>
      </c>
      <c r="Y29" s="5">
        <v>73.0</v>
      </c>
      <c r="Z29" s="5">
        <v>69.0</v>
      </c>
      <c r="AA29" s="5">
        <v>84.0</v>
      </c>
      <c r="AB29" s="5">
        <v>66.0</v>
      </c>
      <c r="AC29" s="5">
        <v>70.0</v>
      </c>
      <c r="AD29" s="5">
        <v>80.0</v>
      </c>
    </row>
    <row r="30">
      <c r="A30" s="69" t="s">
        <v>16</v>
      </c>
      <c r="B30" s="62"/>
      <c r="C30" s="62"/>
      <c r="D30" s="62"/>
      <c r="E30" s="63"/>
      <c r="F30" s="62"/>
      <c r="G30" s="62"/>
      <c r="H30" s="62"/>
      <c r="I30" s="62"/>
      <c r="J30" s="70">
        <v>81.0</v>
      </c>
      <c r="K30" s="5">
        <v>81.0</v>
      </c>
      <c r="L30" s="71">
        <v>79.33</v>
      </c>
      <c r="M30" s="70">
        <v>78.0</v>
      </c>
      <c r="N30" s="59">
        <f t="shared" si="1"/>
        <v>76.5</v>
      </c>
      <c r="O30" s="62">
        <f t="shared" si="2"/>
        <v>79.5</v>
      </c>
      <c r="P30" s="5">
        <v>86.0</v>
      </c>
      <c r="Q30" s="70">
        <v>82.0</v>
      </c>
      <c r="R30" s="5">
        <v>74.0</v>
      </c>
      <c r="S30" s="5">
        <v>85.0</v>
      </c>
      <c r="T30" s="5">
        <v>86.0</v>
      </c>
      <c r="U30" s="5">
        <v>80.0</v>
      </c>
      <c r="V30" s="70">
        <f> (84+77)/2</f>
        <v>80.5</v>
      </c>
      <c r="W30" s="5">
        <v>81.0</v>
      </c>
      <c r="X30" s="59">
        <f t="shared" si="3"/>
        <v>88.5</v>
      </c>
      <c r="Y30" s="5">
        <v>87.0</v>
      </c>
      <c r="Z30" s="5">
        <v>90.0</v>
      </c>
      <c r="AA30" s="5">
        <v>82.0</v>
      </c>
      <c r="AB30" s="5">
        <v>71.0</v>
      </c>
      <c r="AC30" s="5">
        <v>68.0</v>
      </c>
      <c r="AD30" s="5">
        <v>91.0</v>
      </c>
    </row>
    <row r="31">
      <c r="A31" s="79" t="s">
        <v>38</v>
      </c>
      <c r="B31" s="63"/>
      <c r="C31" s="62"/>
      <c r="D31" s="62"/>
      <c r="E31" s="63"/>
      <c r="F31" s="62"/>
      <c r="G31" s="62"/>
      <c r="H31" s="62"/>
      <c r="I31" s="62"/>
      <c r="J31" s="70">
        <v>86.0</v>
      </c>
      <c r="K31" s="5">
        <v>84.0</v>
      </c>
      <c r="L31" s="71">
        <v>87.33</v>
      </c>
      <c r="M31" s="70">
        <v>77.0</v>
      </c>
      <c r="N31" s="59">
        <f t="shared" si="1"/>
        <v>79</v>
      </c>
      <c r="O31" s="62">
        <f t="shared" si="2"/>
        <v>72.5</v>
      </c>
      <c r="P31" s="5">
        <v>71.0</v>
      </c>
      <c r="Q31" s="70">
        <v>80.0</v>
      </c>
      <c r="R31" s="5">
        <v>79.0</v>
      </c>
      <c r="S31" s="5">
        <v>84.0</v>
      </c>
      <c r="T31" s="5">
        <v>73.0</v>
      </c>
      <c r="U31" s="5">
        <v>82.0</v>
      </c>
      <c r="V31" s="70">
        <f> (82+75)/2</f>
        <v>78.5</v>
      </c>
      <c r="W31" s="5">
        <v>84.0</v>
      </c>
      <c r="X31" s="59">
        <f t="shared" si="3"/>
        <v>82.5</v>
      </c>
      <c r="Y31" s="5">
        <v>97.0</v>
      </c>
      <c r="Z31" s="5">
        <v>68.0</v>
      </c>
      <c r="AA31" s="5">
        <v>87.0</v>
      </c>
      <c r="AB31" s="5">
        <v>71.0</v>
      </c>
      <c r="AC31" s="5">
        <v>70.0</v>
      </c>
      <c r="AD31" s="5">
        <v>75.0</v>
      </c>
    </row>
    <row r="32">
      <c r="A32" s="79" t="s">
        <v>39</v>
      </c>
      <c r="B32" s="62"/>
      <c r="C32" s="62"/>
      <c r="D32" s="62"/>
      <c r="E32" s="63"/>
      <c r="F32" s="62"/>
      <c r="G32" s="62"/>
      <c r="H32" s="62"/>
      <c r="I32" s="62"/>
      <c r="J32" s="70">
        <v>80.0</v>
      </c>
      <c r="K32" s="5">
        <v>91.0</v>
      </c>
      <c r="L32" s="71">
        <v>79.0</v>
      </c>
      <c r="M32" s="70">
        <v>86.0</v>
      </c>
      <c r="N32" s="59">
        <f t="shared" si="1"/>
        <v>73</v>
      </c>
      <c r="O32" s="62">
        <f t="shared" si="2"/>
        <v>77</v>
      </c>
      <c r="P32" s="5">
        <v>80.0</v>
      </c>
      <c r="Q32" s="70">
        <v>82.33</v>
      </c>
      <c r="R32" s="5">
        <v>78.0</v>
      </c>
      <c r="S32" s="5">
        <v>91.0</v>
      </c>
      <c r="T32" s="5">
        <v>69.0</v>
      </c>
      <c r="U32" s="5">
        <v>80.0</v>
      </c>
      <c r="V32" s="70">
        <f> 78.5</f>
        <v>78.5</v>
      </c>
      <c r="W32" s="5">
        <v>79.0</v>
      </c>
      <c r="X32" s="59">
        <f t="shared" si="3"/>
        <v>82</v>
      </c>
      <c r="Y32" s="5">
        <v>79.0</v>
      </c>
      <c r="Z32" s="5">
        <v>85.0</v>
      </c>
      <c r="AA32" s="5">
        <v>83.0</v>
      </c>
      <c r="AB32" s="5">
        <v>63.0</v>
      </c>
      <c r="AC32" s="5">
        <v>84.0</v>
      </c>
      <c r="AD32" s="5">
        <v>70.0</v>
      </c>
    </row>
    <row r="33">
      <c r="A33" s="79" t="s">
        <v>73</v>
      </c>
      <c r="B33" s="63"/>
      <c r="C33" s="62"/>
      <c r="D33" s="62"/>
      <c r="E33" s="63"/>
      <c r="F33" s="62"/>
      <c r="G33" s="62"/>
      <c r="H33" s="62"/>
      <c r="I33" s="62"/>
      <c r="J33" s="70">
        <v>82.0</v>
      </c>
      <c r="K33" s="5">
        <v>90.0</v>
      </c>
      <c r="L33" s="71">
        <v>85.0</v>
      </c>
      <c r="M33" s="70">
        <v>84.0</v>
      </c>
      <c r="N33" s="59">
        <f t="shared" si="1"/>
        <v>73</v>
      </c>
      <c r="O33" s="62">
        <f t="shared" si="2"/>
        <v>69.5</v>
      </c>
      <c r="P33" s="5">
        <v>77.0</v>
      </c>
      <c r="Q33" s="70">
        <v>77.33</v>
      </c>
      <c r="R33" s="5">
        <v>95.0</v>
      </c>
      <c r="S33" s="5">
        <v>82.0</v>
      </c>
      <c r="T33" s="5">
        <v>80.0</v>
      </c>
      <c r="U33" s="5">
        <v>71.0</v>
      </c>
      <c r="V33" s="70">
        <v>77.0</v>
      </c>
      <c r="W33" s="5">
        <v>77.5</v>
      </c>
      <c r="X33" s="59">
        <f t="shared" si="3"/>
        <v>79</v>
      </c>
      <c r="Y33" s="5">
        <v>89.0</v>
      </c>
      <c r="Z33" s="5">
        <v>69.0</v>
      </c>
      <c r="AA33" s="5">
        <v>71.0</v>
      </c>
      <c r="AB33" s="5">
        <v>75.0</v>
      </c>
      <c r="AC33" s="5">
        <v>72.0</v>
      </c>
      <c r="AD33" s="5">
        <v>67.0</v>
      </c>
    </row>
    <row r="34">
      <c r="A34" s="80"/>
      <c r="B34" s="59">
        <f>sum(B2:B33)</f>
        <v>0</v>
      </c>
      <c r="C34" s="59">
        <f t="shared" ref="C34:D34" si="4">SUM(C2:C33)</f>
        <v>0</v>
      </c>
      <c r="D34" s="59">
        <f t="shared" si="4"/>
        <v>0</v>
      </c>
      <c r="F34" s="59">
        <f t="shared" ref="F34:G34" si="5">SUM(F2:F33)</f>
        <v>0</v>
      </c>
      <c r="G34" s="59">
        <f t="shared" si="5"/>
        <v>0</v>
      </c>
      <c r="N34" s="59">
        <f t="shared" si="1"/>
        <v>0</v>
      </c>
      <c r="Q34" s="59">
        <f>sum(P34,AD34,AC34)/3</f>
        <v>0</v>
      </c>
    </row>
  </sheetData>
  <autoFilter ref="$A$1:$X$34"/>
  <conditionalFormatting sqref="J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81"/>
      <c r="B1" s="82" t="s">
        <v>104</v>
      </c>
      <c r="C1" s="82" t="s">
        <v>105</v>
      </c>
      <c r="D1" s="56" t="s">
        <v>74</v>
      </c>
      <c r="E1" s="56" t="s">
        <v>106</v>
      </c>
      <c r="F1" s="56" t="s">
        <v>107</v>
      </c>
      <c r="G1" s="56" t="s">
        <v>108</v>
      </c>
      <c r="H1" s="83" t="s">
        <v>109</v>
      </c>
      <c r="I1" s="83" t="s">
        <v>110</v>
      </c>
      <c r="J1" s="56" t="s">
        <v>111</v>
      </c>
      <c r="K1" s="84" t="s">
        <v>112</v>
      </c>
      <c r="L1" s="56" t="s">
        <v>113</v>
      </c>
      <c r="M1" s="56" t="s">
        <v>114</v>
      </c>
      <c r="N1" s="56" t="s">
        <v>115</v>
      </c>
      <c r="O1" s="56" t="s">
        <v>116</v>
      </c>
      <c r="P1" s="56" t="s">
        <v>117</v>
      </c>
      <c r="Q1" s="5" t="s">
        <v>118</v>
      </c>
      <c r="R1" s="5" t="s">
        <v>119</v>
      </c>
    </row>
    <row r="2" hidden="1">
      <c r="A2" s="85"/>
      <c r="B2" s="72" t="s">
        <v>120</v>
      </c>
      <c r="C2" s="86">
        <v>43924.0</v>
      </c>
      <c r="D2" s="69" t="s">
        <v>20</v>
      </c>
      <c r="E2" s="64">
        <v>87.0</v>
      </c>
      <c r="F2" s="64">
        <v>84.0</v>
      </c>
      <c r="G2" s="64">
        <v>97.0</v>
      </c>
      <c r="H2" s="87">
        <v>87.5</v>
      </c>
      <c r="I2" s="87">
        <v>75.0</v>
      </c>
      <c r="J2" s="60">
        <v>82.0</v>
      </c>
      <c r="K2" s="66">
        <v>82.0</v>
      </c>
      <c r="L2" s="64">
        <v>82.0</v>
      </c>
      <c r="M2" s="64">
        <v>88.0</v>
      </c>
      <c r="N2" s="64">
        <f> (89+86)/2</f>
        <v>87.5</v>
      </c>
      <c r="O2" s="88">
        <v>78.5</v>
      </c>
      <c r="P2" s="89">
        <v>75.5</v>
      </c>
      <c r="Q2" s="89">
        <v>82.0</v>
      </c>
      <c r="R2" s="89">
        <v>83.0</v>
      </c>
      <c r="S2" s="90"/>
    </row>
    <row r="3" hidden="1">
      <c r="A3" s="85"/>
      <c r="B3" s="72" t="s">
        <v>121</v>
      </c>
      <c r="C3" s="86">
        <v>43894.0</v>
      </c>
      <c r="D3" s="69" t="s">
        <v>35</v>
      </c>
      <c r="E3" s="70">
        <f> (83+80)/2</f>
        <v>81.5</v>
      </c>
      <c r="F3" s="70">
        <v>73.0</v>
      </c>
      <c r="G3" s="70">
        <v>82.0</v>
      </c>
      <c r="H3" s="91">
        <v>76.0</v>
      </c>
      <c r="I3" s="91">
        <v>67.66666666666667</v>
      </c>
      <c r="J3" s="5">
        <v>77.0</v>
      </c>
      <c r="K3" s="71">
        <v>82.0</v>
      </c>
      <c r="L3" s="70">
        <v>80.66</v>
      </c>
      <c r="M3" s="70">
        <v>80.0</v>
      </c>
      <c r="N3" s="70">
        <f>(88+73)/2</f>
        <v>80.5</v>
      </c>
      <c r="O3" s="92">
        <v>87.5</v>
      </c>
      <c r="P3" s="5">
        <v>82.0</v>
      </c>
      <c r="Q3" s="5">
        <v>77.0</v>
      </c>
      <c r="R3" s="5">
        <v>89.0</v>
      </c>
      <c r="S3" s="93"/>
    </row>
    <row r="4" hidden="1">
      <c r="A4" s="76"/>
      <c r="B4" s="72" t="s">
        <v>122</v>
      </c>
      <c r="C4" s="86">
        <v>43924.0</v>
      </c>
      <c r="D4" s="69" t="s">
        <v>37</v>
      </c>
      <c r="E4" s="70">
        <v>68.0</v>
      </c>
      <c r="F4" s="70">
        <v>72.0</v>
      </c>
      <c r="G4" s="70">
        <v>79.0</v>
      </c>
      <c r="H4" s="91">
        <v>70.0</v>
      </c>
      <c r="I4" s="91">
        <v>72.0</v>
      </c>
      <c r="J4" s="5">
        <v>87.0</v>
      </c>
      <c r="K4" s="71">
        <v>83.0</v>
      </c>
      <c r="L4" s="70">
        <v>78.0</v>
      </c>
      <c r="M4" s="70">
        <v>74.0</v>
      </c>
      <c r="N4" s="70">
        <f>(82+80)/2</f>
        <v>81</v>
      </c>
      <c r="O4" s="92">
        <v>70.0</v>
      </c>
      <c r="P4" s="5">
        <v>80.5</v>
      </c>
      <c r="Q4" s="5">
        <v>79.0</v>
      </c>
      <c r="R4" s="5">
        <v>89.0</v>
      </c>
      <c r="S4" s="93"/>
    </row>
    <row r="5">
      <c r="A5" s="72"/>
      <c r="B5" s="72" t="s">
        <v>123</v>
      </c>
      <c r="C5" s="86">
        <v>43924.0</v>
      </c>
      <c r="D5" s="72" t="s">
        <v>17</v>
      </c>
      <c r="E5" s="73">
        <v>73.5</v>
      </c>
      <c r="F5" s="73">
        <v>77.0</v>
      </c>
      <c r="G5" s="73">
        <v>76.0</v>
      </c>
      <c r="H5" s="91">
        <v>77.5</v>
      </c>
      <c r="I5" s="91">
        <v>71.66666666666667</v>
      </c>
      <c r="J5" s="5">
        <v>80.0</v>
      </c>
      <c r="K5" s="74">
        <v>79.67</v>
      </c>
      <c r="L5" s="73">
        <v>80.66</v>
      </c>
      <c r="M5" s="73">
        <v>81.0</v>
      </c>
      <c r="N5" s="73">
        <f>(82+79)/2</f>
        <v>80.5</v>
      </c>
      <c r="O5" s="94">
        <v>81.0</v>
      </c>
      <c r="P5" s="5">
        <v>77.0</v>
      </c>
      <c r="Q5" s="5">
        <v>87.0</v>
      </c>
      <c r="R5" s="5">
        <v>88.0</v>
      </c>
      <c r="S5" s="93"/>
    </row>
    <row r="6" hidden="1">
      <c r="A6" s="76"/>
      <c r="B6" s="72" t="s">
        <v>120</v>
      </c>
      <c r="C6" s="86">
        <v>43894.0</v>
      </c>
      <c r="D6" s="69" t="s">
        <v>34</v>
      </c>
      <c r="E6" s="70">
        <v>76.0</v>
      </c>
      <c r="F6" s="70">
        <v>68.0</v>
      </c>
      <c r="G6" s="70">
        <v>75.0</v>
      </c>
      <c r="H6" s="91">
        <v>78.0</v>
      </c>
      <c r="I6" s="91">
        <v>74.0</v>
      </c>
      <c r="J6" s="5">
        <v>85.0</v>
      </c>
      <c r="K6" s="71">
        <v>74.67</v>
      </c>
      <c r="L6" s="70">
        <v>80.0</v>
      </c>
      <c r="M6" s="70">
        <v>77.0</v>
      </c>
      <c r="N6" s="70">
        <f> (79+74)/2</f>
        <v>76.5</v>
      </c>
      <c r="O6" s="92">
        <v>88.5</v>
      </c>
      <c r="P6" s="5">
        <v>70.0</v>
      </c>
      <c r="Q6" s="5">
        <v>88.0</v>
      </c>
      <c r="R6" s="5">
        <v>90.0</v>
      </c>
      <c r="S6" s="93"/>
    </row>
    <row r="7" hidden="1">
      <c r="A7" s="76"/>
      <c r="B7" s="72" t="s">
        <v>123</v>
      </c>
      <c r="C7" s="86">
        <v>43924.0</v>
      </c>
      <c r="D7" s="69" t="s">
        <v>43</v>
      </c>
      <c r="E7" s="70">
        <v>71.0</v>
      </c>
      <c r="F7" s="70">
        <v>76.0</v>
      </c>
      <c r="G7" s="70">
        <v>80.0</v>
      </c>
      <c r="H7" s="91">
        <v>79.5</v>
      </c>
      <c r="I7" s="91">
        <v>85.66666666666667</v>
      </c>
      <c r="J7" s="5">
        <v>92.0</v>
      </c>
      <c r="K7" s="71">
        <v>82.33</v>
      </c>
      <c r="L7" s="70">
        <v>76.67</v>
      </c>
      <c r="M7" s="70">
        <v>76.0</v>
      </c>
      <c r="N7" s="70">
        <f>(93+83)/2</f>
        <v>88</v>
      </c>
      <c r="O7" s="92">
        <v>71.5</v>
      </c>
      <c r="P7" s="5">
        <v>79.5</v>
      </c>
      <c r="Q7" s="5">
        <v>79.0</v>
      </c>
      <c r="R7" s="5">
        <v>72.0</v>
      </c>
      <c r="S7" s="93"/>
    </row>
    <row r="8" hidden="1">
      <c r="A8" s="76"/>
      <c r="B8" s="72" t="s">
        <v>124</v>
      </c>
      <c r="C8" s="86">
        <v>43894.0</v>
      </c>
      <c r="D8" s="69" t="s">
        <v>40</v>
      </c>
      <c r="E8" s="70">
        <f> (90+77)/2</f>
        <v>83.5</v>
      </c>
      <c r="F8" s="70">
        <v>78.0</v>
      </c>
      <c r="G8" s="70">
        <v>81.0</v>
      </c>
      <c r="H8" s="95">
        <v>77.0</v>
      </c>
      <c r="I8" s="95">
        <v>83.66666666666667</v>
      </c>
      <c r="J8" s="5">
        <v>77.0</v>
      </c>
      <c r="K8" s="71">
        <v>84.67</v>
      </c>
      <c r="L8" s="70">
        <v>75.33</v>
      </c>
      <c r="M8" s="70">
        <v>80.0</v>
      </c>
      <c r="N8" s="70">
        <f> (86+74)/2</f>
        <v>80</v>
      </c>
      <c r="O8" s="92">
        <v>83.0</v>
      </c>
      <c r="P8" s="5">
        <v>88.0</v>
      </c>
      <c r="Q8" s="5">
        <v>75.0</v>
      </c>
      <c r="R8" s="5">
        <v>81.0</v>
      </c>
      <c r="S8" s="93"/>
    </row>
    <row r="9" hidden="1">
      <c r="A9" s="76"/>
      <c r="B9" s="72" t="s">
        <v>125</v>
      </c>
      <c r="C9" s="86">
        <v>43894.0</v>
      </c>
      <c r="D9" s="69" t="s">
        <v>52</v>
      </c>
      <c r="E9" s="70">
        <f>(77+66)/2</f>
        <v>71.5</v>
      </c>
      <c r="F9" s="70">
        <v>75.0</v>
      </c>
      <c r="G9" s="70">
        <v>77.0</v>
      </c>
      <c r="H9" s="95">
        <v>75.0</v>
      </c>
      <c r="I9" s="95">
        <v>72.66666666666667</v>
      </c>
      <c r="J9" s="5">
        <v>81.0</v>
      </c>
      <c r="K9" s="71">
        <v>78.33</v>
      </c>
      <c r="L9" s="70">
        <v>79.33</v>
      </c>
      <c r="M9" s="70">
        <v>75.0</v>
      </c>
      <c r="N9" s="70">
        <f>(71+71)/2</f>
        <v>71</v>
      </c>
      <c r="O9" s="92">
        <v>82.5</v>
      </c>
      <c r="P9" s="5">
        <v>75.0</v>
      </c>
      <c r="Q9" s="5">
        <v>91.0</v>
      </c>
      <c r="R9" s="5">
        <v>75.0</v>
      </c>
    </row>
    <row r="10" hidden="1">
      <c r="A10" s="76"/>
      <c r="B10" s="72" t="s">
        <v>126</v>
      </c>
      <c r="C10" s="86">
        <v>43924.0</v>
      </c>
      <c r="D10" s="69" t="s">
        <v>31</v>
      </c>
      <c r="E10" s="70">
        <f> (72+72)/2</f>
        <v>72</v>
      </c>
      <c r="F10" s="70">
        <v>84.0</v>
      </c>
      <c r="G10" s="70">
        <v>87.0</v>
      </c>
      <c r="H10" s="95">
        <v>75.0</v>
      </c>
      <c r="I10" s="95">
        <v>72.66666666666667</v>
      </c>
      <c r="J10" s="5">
        <v>83.0</v>
      </c>
      <c r="K10" s="71">
        <v>82.33</v>
      </c>
      <c r="L10" s="70">
        <v>83.33</v>
      </c>
      <c r="M10" s="70">
        <v>79.0</v>
      </c>
      <c r="N10" s="70">
        <f>(91+88)/2</f>
        <v>89.5</v>
      </c>
      <c r="O10" s="92">
        <v>78.0</v>
      </c>
      <c r="P10" s="5">
        <v>79.0</v>
      </c>
      <c r="Q10" s="5">
        <v>89.0</v>
      </c>
      <c r="R10" s="5">
        <v>75.0</v>
      </c>
    </row>
    <row r="11" hidden="1">
      <c r="A11" s="76"/>
      <c r="B11" s="72" t="s">
        <v>121</v>
      </c>
      <c r="C11" s="86">
        <v>43924.0</v>
      </c>
      <c r="D11" s="69" t="s">
        <v>33</v>
      </c>
      <c r="E11" s="70">
        <v>70.5</v>
      </c>
      <c r="F11" s="70">
        <v>99.0</v>
      </c>
      <c r="G11" s="70">
        <v>96.0</v>
      </c>
      <c r="H11" s="95">
        <v>84.0</v>
      </c>
      <c r="I11" s="95">
        <v>77.66666666666667</v>
      </c>
      <c r="J11" s="5">
        <v>83.0</v>
      </c>
      <c r="K11" s="71">
        <v>84.33</v>
      </c>
      <c r="L11" s="70">
        <v>78.66</v>
      </c>
      <c r="M11" s="70">
        <v>83.0</v>
      </c>
      <c r="N11" s="70">
        <f>(83+79)/2</f>
        <v>81</v>
      </c>
      <c r="O11" s="92">
        <v>72.0</v>
      </c>
      <c r="P11" s="5">
        <v>86.5</v>
      </c>
      <c r="Q11" s="5">
        <v>94.0</v>
      </c>
      <c r="R11" s="5">
        <v>78.0</v>
      </c>
    </row>
    <row r="12" hidden="1">
      <c r="A12" s="76"/>
      <c r="B12" s="72" t="s">
        <v>121</v>
      </c>
      <c r="C12" s="86">
        <v>43924.0</v>
      </c>
      <c r="D12" s="69" t="s">
        <v>50</v>
      </c>
      <c r="E12" s="70">
        <v>72.0</v>
      </c>
      <c r="F12" s="70">
        <v>72.0</v>
      </c>
      <c r="G12" s="70">
        <v>86.0</v>
      </c>
      <c r="H12" s="95">
        <v>84.5</v>
      </c>
      <c r="I12" s="95">
        <v>85.33333333333333</v>
      </c>
      <c r="J12" s="5">
        <v>84.0</v>
      </c>
      <c r="K12" s="71">
        <v>80.33</v>
      </c>
      <c r="L12" s="70">
        <v>78.0</v>
      </c>
      <c r="M12" s="70">
        <v>82.0</v>
      </c>
      <c r="N12" s="70">
        <f>(86+81)/2</f>
        <v>83.5</v>
      </c>
      <c r="O12" s="92">
        <v>76.0</v>
      </c>
      <c r="P12" s="5">
        <v>87.0</v>
      </c>
      <c r="Q12" s="5">
        <v>78.0</v>
      </c>
      <c r="R12" s="5">
        <v>81.0</v>
      </c>
    </row>
    <row r="13" hidden="1">
      <c r="A13" s="72"/>
      <c r="B13" s="72" t="s">
        <v>124</v>
      </c>
      <c r="C13" s="86">
        <v>43924.0</v>
      </c>
      <c r="D13" s="69" t="s">
        <v>32</v>
      </c>
      <c r="E13" s="70">
        <v>74.5</v>
      </c>
      <c r="F13" s="70">
        <v>81.0</v>
      </c>
      <c r="G13" s="70">
        <v>79.0</v>
      </c>
      <c r="H13" s="95">
        <v>89.0</v>
      </c>
      <c r="I13" s="95">
        <v>79.0</v>
      </c>
      <c r="J13" s="5">
        <v>93.0</v>
      </c>
      <c r="K13" s="71">
        <v>83.0</v>
      </c>
      <c r="L13" s="70">
        <v>82.33</v>
      </c>
      <c r="M13" s="70">
        <v>85.0</v>
      </c>
      <c r="N13" s="70">
        <f>(88+83)/2</f>
        <v>85.5</v>
      </c>
      <c r="O13" s="92">
        <v>79.5</v>
      </c>
      <c r="P13" s="5">
        <v>72.5</v>
      </c>
      <c r="Q13" s="5">
        <v>75.0</v>
      </c>
      <c r="R13" s="5">
        <v>75.0</v>
      </c>
    </row>
    <row r="14" hidden="1">
      <c r="A14" s="76"/>
      <c r="B14" s="72" t="s">
        <v>122</v>
      </c>
      <c r="C14" s="86">
        <v>43894.0</v>
      </c>
      <c r="D14" s="69" t="s">
        <v>60</v>
      </c>
      <c r="E14" s="70">
        <v>75.0</v>
      </c>
      <c r="F14" s="70">
        <v>74.0</v>
      </c>
      <c r="G14" s="70">
        <v>79.0</v>
      </c>
      <c r="H14" s="95">
        <v>68.0</v>
      </c>
      <c r="I14" s="95">
        <v>71.0</v>
      </c>
      <c r="J14" s="5">
        <v>79.0</v>
      </c>
      <c r="K14" s="71">
        <v>78.0</v>
      </c>
      <c r="L14" s="70">
        <v>77.33</v>
      </c>
      <c r="M14" s="70">
        <v>68.0</v>
      </c>
      <c r="N14" s="70">
        <f>(74+70)/2</f>
        <v>72</v>
      </c>
      <c r="O14" s="92">
        <v>71.0</v>
      </c>
      <c r="P14" s="5">
        <v>74.0</v>
      </c>
      <c r="Q14" s="5">
        <v>81.0</v>
      </c>
      <c r="R14" s="5">
        <v>78.0</v>
      </c>
    </row>
    <row r="15" hidden="1">
      <c r="A15" s="76"/>
      <c r="B15" s="72" t="s">
        <v>121</v>
      </c>
      <c r="C15" s="86">
        <v>43924.0</v>
      </c>
      <c r="D15" s="69" t="s">
        <v>62</v>
      </c>
      <c r="E15" s="70">
        <v>70.0</v>
      </c>
      <c r="F15" s="70">
        <v>83.0</v>
      </c>
      <c r="G15" s="70">
        <v>90.0</v>
      </c>
      <c r="H15" s="95">
        <v>79.5</v>
      </c>
      <c r="I15" s="95">
        <v>85.33333333333333</v>
      </c>
      <c r="J15" s="5">
        <v>78.0</v>
      </c>
      <c r="K15" s="71">
        <v>82.67</v>
      </c>
      <c r="L15" s="70">
        <v>77.0</v>
      </c>
      <c r="M15" s="70">
        <v>83.0</v>
      </c>
      <c r="N15" s="70">
        <f>(87+77)/2</f>
        <v>82</v>
      </c>
      <c r="O15" s="92">
        <v>70.5</v>
      </c>
      <c r="P15" s="5">
        <v>87.0</v>
      </c>
      <c r="Q15" s="5">
        <v>73.0</v>
      </c>
      <c r="R15" s="5">
        <v>78.0</v>
      </c>
    </row>
    <row r="16" hidden="1">
      <c r="A16" s="76"/>
      <c r="B16" s="72" t="s">
        <v>120</v>
      </c>
      <c r="C16" s="86">
        <v>43924.0</v>
      </c>
      <c r="D16" s="69" t="s">
        <v>21</v>
      </c>
      <c r="E16" s="70">
        <v>73.0</v>
      </c>
      <c r="F16" s="70">
        <v>87.0</v>
      </c>
      <c r="G16" s="70">
        <v>89.0</v>
      </c>
      <c r="H16" s="95">
        <v>76.0</v>
      </c>
      <c r="I16" s="95">
        <v>78.0</v>
      </c>
      <c r="J16" s="5">
        <v>86.0</v>
      </c>
      <c r="K16" s="71">
        <v>84.0</v>
      </c>
      <c r="L16" s="70">
        <v>75.66</v>
      </c>
      <c r="M16" s="70">
        <v>82.0</v>
      </c>
      <c r="N16" s="70">
        <f>(79+75)/2</f>
        <v>77</v>
      </c>
      <c r="O16" s="92">
        <v>74.5</v>
      </c>
      <c r="P16" s="5">
        <v>80.0</v>
      </c>
      <c r="Q16" s="5">
        <v>80.0</v>
      </c>
      <c r="R16" s="5">
        <v>77.0</v>
      </c>
    </row>
    <row r="17" hidden="1">
      <c r="A17" s="76"/>
      <c r="B17" s="72" t="s">
        <v>127</v>
      </c>
      <c r="C17" s="86">
        <v>43894.0</v>
      </c>
      <c r="D17" s="69" t="s">
        <v>57</v>
      </c>
      <c r="E17" s="70">
        <f> (70+68)/2</f>
        <v>69</v>
      </c>
      <c r="F17" s="70">
        <v>70.0</v>
      </c>
      <c r="G17" s="70">
        <v>88.0</v>
      </c>
      <c r="H17" s="95">
        <v>68.0</v>
      </c>
      <c r="I17" s="95">
        <v>73.66666666666667</v>
      </c>
      <c r="J17" s="5">
        <v>89.0</v>
      </c>
      <c r="K17" s="71">
        <v>80.67</v>
      </c>
      <c r="L17" s="70">
        <v>69.0</v>
      </c>
      <c r="M17" s="70">
        <v>75.0</v>
      </c>
      <c r="N17" s="70">
        <f>(82+77)/2</f>
        <v>79.5</v>
      </c>
      <c r="O17" s="92">
        <v>75.0</v>
      </c>
      <c r="P17" s="5">
        <v>80.0</v>
      </c>
      <c r="Q17" s="5">
        <v>81.0</v>
      </c>
      <c r="R17" s="5">
        <v>84.0</v>
      </c>
    </row>
    <row r="18" hidden="1">
      <c r="A18" s="76"/>
      <c r="B18" s="72" t="s">
        <v>127</v>
      </c>
      <c r="C18" s="86">
        <v>43924.0</v>
      </c>
      <c r="D18" s="69" t="s">
        <v>66</v>
      </c>
      <c r="E18" s="70">
        <v>73.0</v>
      </c>
      <c r="F18" s="70">
        <v>69.0</v>
      </c>
      <c r="G18" s="70">
        <v>75.0</v>
      </c>
      <c r="H18" s="95">
        <v>73.5</v>
      </c>
      <c r="I18" s="95">
        <v>81.66666666666667</v>
      </c>
      <c r="J18" s="5">
        <v>83.0</v>
      </c>
      <c r="K18" s="71">
        <v>79.0</v>
      </c>
      <c r="L18" s="70">
        <v>78.0</v>
      </c>
      <c r="M18" s="70">
        <v>77.0</v>
      </c>
      <c r="N18" s="70">
        <f>(95+84)/2</f>
        <v>89.5</v>
      </c>
      <c r="O18" s="92">
        <v>81.0</v>
      </c>
      <c r="P18" s="5">
        <v>74.0</v>
      </c>
      <c r="Q18" s="5">
        <v>69.0</v>
      </c>
      <c r="R18" s="5">
        <v>74.0</v>
      </c>
    </row>
    <row r="19" hidden="1">
      <c r="A19" s="76"/>
      <c r="B19" s="72" t="s">
        <v>122</v>
      </c>
      <c r="C19" s="86">
        <v>43924.0</v>
      </c>
      <c r="D19" s="69" t="s">
        <v>45</v>
      </c>
      <c r="E19" s="70">
        <f> (85+85)/2</f>
        <v>85</v>
      </c>
      <c r="F19" s="70">
        <v>74.0</v>
      </c>
      <c r="G19" s="70">
        <v>75.0</v>
      </c>
      <c r="H19" s="95">
        <v>74.5</v>
      </c>
      <c r="I19" s="95">
        <v>72.33333333333333</v>
      </c>
      <c r="J19" s="5">
        <v>88.0</v>
      </c>
      <c r="K19" s="71">
        <v>80.67</v>
      </c>
      <c r="L19" s="70">
        <v>76.0</v>
      </c>
      <c r="M19" s="70">
        <v>72.0</v>
      </c>
      <c r="N19" s="70">
        <f>78</f>
        <v>78</v>
      </c>
      <c r="O19" s="92">
        <v>73.0</v>
      </c>
      <c r="P19" s="5">
        <v>77.0</v>
      </c>
      <c r="Q19" s="5">
        <v>85.0</v>
      </c>
      <c r="R19" s="5">
        <v>75.0</v>
      </c>
    </row>
    <row r="20" ht="15.75" hidden="1" customHeight="1">
      <c r="A20" s="76"/>
      <c r="B20" s="72" t="s">
        <v>122</v>
      </c>
      <c r="C20" s="86">
        <v>43894.0</v>
      </c>
      <c r="D20" s="69" t="s">
        <v>41</v>
      </c>
      <c r="E20" s="70">
        <f> (72+70)/2</f>
        <v>71</v>
      </c>
      <c r="F20" s="70">
        <v>82.0</v>
      </c>
      <c r="G20" s="70">
        <v>78.0</v>
      </c>
      <c r="H20" s="95">
        <v>75.5</v>
      </c>
      <c r="I20" s="95">
        <v>74.66666666666667</v>
      </c>
      <c r="J20" s="5">
        <v>82.0</v>
      </c>
      <c r="K20" s="71">
        <v>83.67</v>
      </c>
      <c r="L20" s="70">
        <v>82.0</v>
      </c>
      <c r="M20" s="70">
        <v>77.0</v>
      </c>
      <c r="N20" s="70">
        <f>(86+78)/2</f>
        <v>82</v>
      </c>
      <c r="O20" s="92">
        <v>74.5</v>
      </c>
      <c r="P20" s="5">
        <v>78.0</v>
      </c>
      <c r="Q20" s="5">
        <v>74.0</v>
      </c>
      <c r="R20" s="5">
        <v>80.0</v>
      </c>
    </row>
    <row r="21" hidden="1">
      <c r="A21" s="76"/>
      <c r="B21" s="72" t="s">
        <v>120</v>
      </c>
      <c r="C21" s="86">
        <v>43894.0</v>
      </c>
      <c r="D21" s="69" t="s">
        <v>36</v>
      </c>
      <c r="E21" s="70">
        <f> (72+67)/2</f>
        <v>69.5</v>
      </c>
      <c r="F21" s="70">
        <v>89.0</v>
      </c>
      <c r="G21" s="70">
        <v>80.0</v>
      </c>
      <c r="H21" s="95">
        <v>84.5</v>
      </c>
      <c r="I21" s="95">
        <v>78.66666666666667</v>
      </c>
      <c r="J21" s="5">
        <v>87.0</v>
      </c>
      <c r="K21" s="71">
        <v>80.0</v>
      </c>
      <c r="L21" s="70">
        <v>79.0</v>
      </c>
      <c r="M21" s="70">
        <v>87.0</v>
      </c>
      <c r="N21" s="70">
        <f>(75+66)/2</f>
        <v>70.5</v>
      </c>
      <c r="O21" s="92">
        <v>86.0</v>
      </c>
      <c r="P21" s="5">
        <v>89.0</v>
      </c>
      <c r="Q21" s="5">
        <v>87.0</v>
      </c>
      <c r="R21" s="5">
        <v>80.0</v>
      </c>
    </row>
    <row r="22" hidden="1">
      <c r="A22" s="76"/>
      <c r="B22" s="72" t="s">
        <v>126</v>
      </c>
      <c r="C22" s="86">
        <v>43924.0</v>
      </c>
      <c r="D22" s="69" t="s">
        <v>70</v>
      </c>
      <c r="E22" s="70">
        <v>77.5</v>
      </c>
      <c r="F22" s="70">
        <v>79.0</v>
      </c>
      <c r="G22" s="70">
        <v>88.0</v>
      </c>
      <c r="H22" s="95">
        <v>80.5</v>
      </c>
      <c r="I22" s="95">
        <v>71.0</v>
      </c>
      <c r="J22" s="5">
        <v>99.0</v>
      </c>
      <c r="K22" s="71">
        <v>80.33</v>
      </c>
      <c r="L22" s="70">
        <v>77.66</v>
      </c>
      <c r="M22" s="70">
        <v>78.0</v>
      </c>
      <c r="N22" s="70">
        <f>84.5</f>
        <v>84.5</v>
      </c>
      <c r="O22" s="92">
        <v>76.5</v>
      </c>
      <c r="P22" s="5">
        <v>78.5</v>
      </c>
      <c r="Q22" s="5">
        <v>66.0</v>
      </c>
      <c r="R22" s="5">
        <v>80.0</v>
      </c>
    </row>
    <row r="23" hidden="1">
      <c r="A23" s="76"/>
      <c r="B23" s="72" t="s">
        <v>123</v>
      </c>
      <c r="C23" s="86">
        <v>43894.0</v>
      </c>
      <c r="D23" s="69" t="s">
        <v>42</v>
      </c>
      <c r="E23" s="70">
        <f> (88+78)/2</f>
        <v>83</v>
      </c>
      <c r="F23" s="70">
        <v>91.0</v>
      </c>
      <c r="G23" s="70">
        <v>79.0</v>
      </c>
      <c r="H23" s="95">
        <v>78.5</v>
      </c>
      <c r="I23" s="95">
        <v>84.66666666666667</v>
      </c>
      <c r="J23" s="5">
        <v>83.0</v>
      </c>
      <c r="K23" s="71">
        <v>81.0</v>
      </c>
      <c r="L23" s="70">
        <v>89.33</v>
      </c>
      <c r="M23" s="70">
        <v>86.0</v>
      </c>
      <c r="N23" s="70">
        <f>80.5</f>
        <v>80.5</v>
      </c>
      <c r="O23" s="92">
        <v>85.0</v>
      </c>
      <c r="P23" s="5">
        <v>74.0</v>
      </c>
      <c r="Q23" s="5">
        <v>83.0</v>
      </c>
      <c r="R23" s="5">
        <v>92.0</v>
      </c>
    </row>
    <row r="24" hidden="1">
      <c r="A24" s="76"/>
      <c r="B24" s="72" t="s">
        <v>127</v>
      </c>
      <c r="C24" s="86">
        <v>43924.0</v>
      </c>
      <c r="D24" s="69" t="s">
        <v>68</v>
      </c>
      <c r="E24" s="70">
        <v>70.5</v>
      </c>
      <c r="F24" s="70">
        <v>80.0</v>
      </c>
      <c r="G24" s="70">
        <v>85.0</v>
      </c>
      <c r="H24" s="95">
        <v>83.0</v>
      </c>
      <c r="I24" s="95">
        <v>87.33333333333333</v>
      </c>
      <c r="J24" s="5">
        <v>85.0</v>
      </c>
      <c r="K24" s="71">
        <v>77.0</v>
      </c>
      <c r="L24" s="70">
        <v>74.33</v>
      </c>
      <c r="M24" s="70">
        <v>78.0</v>
      </c>
      <c r="N24" s="70">
        <f>(77+74)/2</f>
        <v>75.5</v>
      </c>
      <c r="O24" s="92">
        <v>71.5</v>
      </c>
      <c r="P24" s="5">
        <v>79.0</v>
      </c>
      <c r="Q24" s="5">
        <v>74.0</v>
      </c>
      <c r="R24" s="5">
        <v>74.0</v>
      </c>
    </row>
    <row r="25" hidden="1">
      <c r="A25" s="76"/>
      <c r="B25" s="72" t="s">
        <v>120</v>
      </c>
      <c r="C25" s="86">
        <v>43894.0</v>
      </c>
      <c r="D25" s="69" t="s">
        <v>71</v>
      </c>
      <c r="E25" s="70">
        <f> (79+66)/2</f>
        <v>72.5</v>
      </c>
      <c r="F25" s="70">
        <v>77.0</v>
      </c>
      <c r="G25" s="70">
        <v>83.0</v>
      </c>
      <c r="H25" s="91">
        <v>84.5</v>
      </c>
      <c r="I25" s="91">
        <v>71.66666666666667</v>
      </c>
      <c r="J25" s="5">
        <v>73.0</v>
      </c>
      <c r="K25" s="71">
        <v>86.0</v>
      </c>
      <c r="L25" s="70">
        <v>83.66</v>
      </c>
      <c r="M25" s="70">
        <v>83.0</v>
      </c>
      <c r="N25" s="70">
        <f>(99+83)/2</f>
        <v>91</v>
      </c>
      <c r="O25" s="92">
        <v>80.0</v>
      </c>
      <c r="P25" s="5">
        <v>81.0</v>
      </c>
      <c r="Q25" s="5">
        <v>86.0</v>
      </c>
      <c r="R25" s="5">
        <v>74.0</v>
      </c>
    </row>
    <row r="26" hidden="1">
      <c r="A26" s="76"/>
      <c r="B26" s="72" t="s">
        <v>127</v>
      </c>
      <c r="C26" s="86">
        <v>43894.0</v>
      </c>
      <c r="D26" s="69" t="s">
        <v>44</v>
      </c>
      <c r="E26" s="70">
        <f> (76+75)/2</f>
        <v>75.5</v>
      </c>
      <c r="F26" s="70">
        <v>92.0</v>
      </c>
      <c r="G26" s="70">
        <v>85.0</v>
      </c>
      <c r="H26" s="91">
        <v>84.0</v>
      </c>
      <c r="I26" s="91">
        <v>70.0</v>
      </c>
      <c r="J26" s="5">
        <v>86.0</v>
      </c>
      <c r="K26" s="71">
        <v>78.0</v>
      </c>
      <c r="L26" s="70">
        <v>85.66</v>
      </c>
      <c r="M26" s="70">
        <v>87.0</v>
      </c>
      <c r="N26" s="70">
        <f>(85+81)/2</f>
        <v>83</v>
      </c>
      <c r="O26" s="92">
        <v>81.0</v>
      </c>
      <c r="P26" s="5">
        <v>85.0</v>
      </c>
      <c r="Q26" s="5">
        <v>78.0</v>
      </c>
      <c r="R26" s="5">
        <v>78.0</v>
      </c>
    </row>
    <row r="27" hidden="1">
      <c r="A27" s="76"/>
      <c r="B27" s="72" t="s">
        <v>120</v>
      </c>
      <c r="C27" s="86">
        <v>43894.0</v>
      </c>
      <c r="D27" s="69" t="s">
        <v>72</v>
      </c>
      <c r="E27" s="70">
        <f> 72.5</f>
        <v>72.5</v>
      </c>
      <c r="F27" s="70">
        <v>70.0</v>
      </c>
      <c r="G27" s="70">
        <v>84.0</v>
      </c>
      <c r="H27" s="91">
        <v>69.0</v>
      </c>
      <c r="I27" s="91">
        <v>75.66666666666667</v>
      </c>
      <c r="J27" s="5">
        <v>80.0</v>
      </c>
      <c r="K27" s="71">
        <v>76.33</v>
      </c>
      <c r="L27" s="70">
        <v>76.67</v>
      </c>
      <c r="M27" s="70">
        <v>76.0</v>
      </c>
      <c r="N27" s="70">
        <f>(84+72)/2</f>
        <v>78</v>
      </c>
      <c r="O27" s="92">
        <v>80.0</v>
      </c>
      <c r="P27" s="5">
        <v>88.0</v>
      </c>
      <c r="Q27" s="5">
        <v>79.0</v>
      </c>
      <c r="R27" s="5">
        <v>66.0</v>
      </c>
    </row>
    <row r="28" hidden="1">
      <c r="A28" s="76"/>
      <c r="B28" s="72" t="s">
        <v>123</v>
      </c>
      <c r="C28" s="86">
        <v>43924.0</v>
      </c>
      <c r="D28" s="69" t="s">
        <v>49</v>
      </c>
      <c r="E28" s="70">
        <v>72.0</v>
      </c>
      <c r="F28" s="70">
        <v>94.0</v>
      </c>
      <c r="G28" s="70">
        <v>87.0</v>
      </c>
      <c r="H28" s="91">
        <v>91.5</v>
      </c>
      <c r="I28" s="91">
        <v>76.33333333333333</v>
      </c>
      <c r="J28" s="5">
        <v>89.0</v>
      </c>
      <c r="K28" s="71">
        <v>83.0</v>
      </c>
      <c r="L28" s="70">
        <v>79.66</v>
      </c>
      <c r="M28" s="70">
        <v>90.0</v>
      </c>
      <c r="N28" s="70">
        <f>(92+77)/2</f>
        <v>84.5</v>
      </c>
      <c r="O28" s="92">
        <v>80.5</v>
      </c>
      <c r="P28" s="5">
        <v>80.0</v>
      </c>
      <c r="Q28" s="5">
        <v>84.0</v>
      </c>
      <c r="R28" s="5">
        <v>83.0</v>
      </c>
    </row>
    <row r="29" hidden="1">
      <c r="A29" s="76"/>
      <c r="B29" s="72" t="s">
        <v>120</v>
      </c>
      <c r="C29" s="86">
        <v>43924.0</v>
      </c>
      <c r="D29" s="76" t="s">
        <v>69</v>
      </c>
      <c r="E29" s="73">
        <v>83.5</v>
      </c>
      <c r="F29" s="73">
        <v>97.0</v>
      </c>
      <c r="G29" s="70">
        <v>80.0</v>
      </c>
      <c r="H29" s="91">
        <v>75.0</v>
      </c>
      <c r="I29" s="91">
        <v>73.66666666666667</v>
      </c>
      <c r="J29" s="5">
        <v>86.0</v>
      </c>
      <c r="K29" s="74">
        <v>82.0</v>
      </c>
      <c r="L29" s="73">
        <v>76.33</v>
      </c>
      <c r="M29" s="70">
        <v>84.0</v>
      </c>
      <c r="N29" s="70">
        <f>(88+79)/2</f>
        <v>83.5</v>
      </c>
      <c r="O29" s="92">
        <v>79.5</v>
      </c>
      <c r="P29" s="5">
        <v>77.0</v>
      </c>
      <c r="Q29" s="5">
        <v>90.0</v>
      </c>
      <c r="R29" s="5">
        <v>82.0</v>
      </c>
    </row>
    <row r="30">
      <c r="A30" s="72"/>
      <c r="B30" s="72" t="s">
        <v>123</v>
      </c>
      <c r="C30" s="86">
        <v>43894.0</v>
      </c>
      <c r="D30" s="69" t="s">
        <v>16</v>
      </c>
      <c r="E30" s="70">
        <f> (84+77)/2</f>
        <v>80.5</v>
      </c>
      <c r="F30" s="70">
        <v>81.0</v>
      </c>
      <c r="G30" s="70">
        <v>78.0</v>
      </c>
      <c r="H30" s="91">
        <v>72.5</v>
      </c>
      <c r="I30" s="91">
        <v>83.66666666666667</v>
      </c>
      <c r="J30" s="5">
        <v>81.0</v>
      </c>
      <c r="K30" s="71">
        <v>79.33</v>
      </c>
      <c r="L30" s="70">
        <v>82.0</v>
      </c>
      <c r="M30" s="70">
        <v>79.0</v>
      </c>
      <c r="N30" s="70">
        <f>(90+87)/2</f>
        <v>88.5</v>
      </c>
      <c r="O30" s="92">
        <v>83.0</v>
      </c>
      <c r="P30" s="5">
        <v>84.0</v>
      </c>
      <c r="Q30" s="5">
        <v>77.0</v>
      </c>
      <c r="R30" s="5">
        <v>88.0</v>
      </c>
    </row>
    <row r="31" hidden="1">
      <c r="A31" s="72"/>
      <c r="B31" s="72" t="s">
        <v>122</v>
      </c>
      <c r="C31" s="86">
        <v>43894.0</v>
      </c>
      <c r="D31" s="79" t="s">
        <v>38</v>
      </c>
      <c r="E31" s="70">
        <f> (82+75)/2</f>
        <v>78.5</v>
      </c>
      <c r="F31" s="70">
        <v>86.0</v>
      </c>
      <c r="G31" s="70">
        <v>77.0</v>
      </c>
      <c r="H31" s="91">
        <v>79.0</v>
      </c>
      <c r="I31" s="91">
        <v>68.33333333333333</v>
      </c>
      <c r="J31" s="5">
        <v>82.0</v>
      </c>
      <c r="K31" s="71">
        <v>87.33</v>
      </c>
      <c r="L31" s="70">
        <v>80.0</v>
      </c>
      <c r="M31" s="70">
        <v>84.0</v>
      </c>
      <c r="N31" s="70">
        <f>(97+68)/2</f>
        <v>82.5</v>
      </c>
      <c r="O31" s="92">
        <v>77.5</v>
      </c>
      <c r="P31" s="5">
        <v>69.0</v>
      </c>
      <c r="Q31" s="5">
        <v>72.0</v>
      </c>
      <c r="R31" s="5">
        <v>83.0</v>
      </c>
    </row>
    <row r="32" hidden="1">
      <c r="A32" s="72"/>
      <c r="B32" s="72" t="s">
        <v>120</v>
      </c>
      <c r="C32" s="86">
        <v>43894.0</v>
      </c>
      <c r="D32" s="79" t="s">
        <v>39</v>
      </c>
      <c r="E32" s="70">
        <f> 78.5</f>
        <v>78.5</v>
      </c>
      <c r="F32" s="70">
        <v>80.0</v>
      </c>
      <c r="G32" s="70">
        <v>86.0</v>
      </c>
      <c r="H32" s="91">
        <v>78.0</v>
      </c>
      <c r="I32" s="91">
        <v>80.0</v>
      </c>
      <c r="J32" s="5">
        <v>91.0</v>
      </c>
      <c r="K32" s="71">
        <v>79.0</v>
      </c>
      <c r="L32" s="70">
        <v>82.33</v>
      </c>
      <c r="M32" s="70">
        <v>85.0</v>
      </c>
      <c r="N32" s="70">
        <f>(85+79)/2</f>
        <v>82</v>
      </c>
      <c r="O32" s="92">
        <v>80.5</v>
      </c>
      <c r="P32" s="5">
        <v>77.0</v>
      </c>
      <c r="Q32" s="5">
        <v>78.0</v>
      </c>
      <c r="R32" s="5">
        <v>88.0</v>
      </c>
    </row>
    <row r="33" hidden="1">
      <c r="A33" s="81"/>
      <c r="B33" s="77" t="s">
        <v>120</v>
      </c>
      <c r="C33" s="96">
        <v>43924.0</v>
      </c>
      <c r="D33" s="79" t="s">
        <v>73</v>
      </c>
      <c r="E33" s="70">
        <v>77.0</v>
      </c>
      <c r="F33" s="70">
        <v>82.0</v>
      </c>
      <c r="G33" s="70">
        <v>84.0</v>
      </c>
      <c r="H33" s="91">
        <v>75.5</v>
      </c>
      <c r="I33" s="91">
        <v>70.66666666666667</v>
      </c>
      <c r="J33" s="5">
        <v>90.0</v>
      </c>
      <c r="K33" s="71">
        <v>85.0</v>
      </c>
      <c r="L33" s="70">
        <v>77.33</v>
      </c>
      <c r="M33" s="70">
        <v>84.0</v>
      </c>
      <c r="N33" s="70">
        <f>89</f>
        <v>89</v>
      </c>
      <c r="O33" s="92">
        <v>75.5</v>
      </c>
      <c r="P33" s="5">
        <v>81.0</v>
      </c>
      <c r="Q33" s="5">
        <v>95.0</v>
      </c>
      <c r="R33" s="5">
        <v>81.0</v>
      </c>
    </row>
    <row r="34" hidden="1">
      <c r="A34" s="81"/>
      <c r="B34" s="77">
        <v>0.0</v>
      </c>
      <c r="C34" s="77">
        <v>0.0</v>
      </c>
      <c r="D34" s="5" t="s">
        <v>128</v>
      </c>
      <c r="E34" s="5">
        <v>0.0</v>
      </c>
      <c r="F34" s="5">
        <v>0.0</v>
      </c>
      <c r="G34" s="5">
        <v>0.0</v>
      </c>
      <c r="H34" s="5">
        <v>0.0</v>
      </c>
      <c r="I34" s="93">
        <v>0.0</v>
      </c>
      <c r="J34" s="5">
        <v>0.0</v>
      </c>
      <c r="K34" s="97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</row>
    <row r="35">
      <c r="A35" s="81"/>
      <c r="B35" s="81"/>
      <c r="C35" s="81"/>
      <c r="K35" s="98"/>
    </row>
    <row r="36">
      <c r="A36" s="81"/>
      <c r="B36" s="99" t="s">
        <v>129</v>
      </c>
      <c r="C36" s="81"/>
      <c r="K36" s="98"/>
    </row>
    <row r="37">
      <c r="A37" s="81"/>
      <c r="B37" s="81"/>
      <c r="C37" s="81"/>
      <c r="K37" s="98"/>
    </row>
    <row r="38">
      <c r="A38" s="81"/>
      <c r="B38" s="81"/>
      <c r="C38" s="81"/>
      <c r="K38" s="98"/>
    </row>
    <row r="39">
      <c r="A39" s="81"/>
      <c r="B39" s="81"/>
      <c r="C39" s="81"/>
      <c r="K39" s="98"/>
    </row>
    <row r="40">
      <c r="A40" s="81"/>
      <c r="B40" s="81"/>
      <c r="C40" s="81"/>
      <c r="K40" s="98"/>
    </row>
    <row r="41">
      <c r="A41" s="81"/>
      <c r="B41" s="81"/>
      <c r="C41" s="81"/>
      <c r="K41" s="98"/>
    </row>
    <row r="42">
      <c r="A42" s="81"/>
      <c r="B42" s="81"/>
      <c r="C42" s="81"/>
      <c r="K42" s="98"/>
    </row>
    <row r="43">
      <c r="A43" s="81"/>
      <c r="B43" s="81"/>
      <c r="C43" s="81"/>
      <c r="K43" s="98"/>
    </row>
    <row r="44">
      <c r="A44" s="81"/>
      <c r="B44" s="81"/>
      <c r="C44" s="81"/>
      <c r="K44" s="98"/>
    </row>
    <row r="45">
      <c r="A45" s="81"/>
      <c r="B45" s="81"/>
      <c r="C45" s="81"/>
      <c r="K45" s="98"/>
    </row>
    <row r="46">
      <c r="A46" s="81"/>
      <c r="B46" s="81"/>
      <c r="C46" s="81"/>
      <c r="K46" s="98"/>
    </row>
    <row r="47">
      <c r="A47" s="81"/>
      <c r="B47" s="81"/>
      <c r="C47" s="81"/>
      <c r="K47" s="98"/>
    </row>
    <row r="48">
      <c r="A48" s="81"/>
      <c r="B48" s="81"/>
      <c r="C48" s="81"/>
      <c r="K48" s="98"/>
    </row>
    <row r="49">
      <c r="A49" s="81"/>
      <c r="B49" s="81"/>
      <c r="C49" s="81"/>
      <c r="K49" s="98"/>
    </row>
    <row r="50">
      <c r="A50" s="81"/>
      <c r="B50" s="81"/>
      <c r="C50" s="81"/>
      <c r="K50" s="98"/>
    </row>
    <row r="51">
      <c r="A51" s="81"/>
      <c r="B51" s="81"/>
      <c r="C51" s="81"/>
      <c r="K51" s="98"/>
    </row>
    <row r="52">
      <c r="A52" s="81"/>
      <c r="B52" s="81"/>
      <c r="C52" s="81"/>
      <c r="K52" s="98"/>
    </row>
    <row r="53">
      <c r="A53" s="81"/>
      <c r="B53" s="81"/>
      <c r="C53" s="81"/>
      <c r="K53" s="98"/>
    </row>
    <row r="54">
      <c r="A54" s="81"/>
      <c r="B54" s="81"/>
      <c r="C54" s="81"/>
      <c r="K54" s="98"/>
    </row>
    <row r="55">
      <c r="A55" s="81"/>
      <c r="B55" s="81"/>
      <c r="C55" s="81"/>
      <c r="K55" s="98"/>
    </row>
    <row r="56">
      <c r="A56" s="81"/>
      <c r="B56" s="81"/>
      <c r="C56" s="81"/>
      <c r="K56" s="98"/>
    </row>
    <row r="57">
      <c r="A57" s="81"/>
      <c r="B57" s="81"/>
      <c r="C57" s="81"/>
      <c r="K57" s="98"/>
    </row>
    <row r="58">
      <c r="A58" s="81"/>
      <c r="B58" s="81"/>
      <c r="C58" s="81"/>
      <c r="K58" s="98"/>
    </row>
    <row r="59">
      <c r="A59" s="81"/>
      <c r="B59" s="81"/>
      <c r="C59" s="81"/>
      <c r="K59" s="98"/>
    </row>
    <row r="60">
      <c r="A60" s="81"/>
      <c r="B60" s="81"/>
      <c r="C60" s="81"/>
      <c r="K60" s="98"/>
    </row>
    <row r="61">
      <c r="A61" s="81"/>
      <c r="B61" s="81"/>
      <c r="C61" s="81"/>
      <c r="K61" s="98"/>
    </row>
    <row r="62">
      <c r="A62" s="81"/>
      <c r="B62" s="81"/>
      <c r="C62" s="81"/>
      <c r="K62" s="98"/>
    </row>
    <row r="63">
      <c r="A63" s="81"/>
      <c r="B63" s="81"/>
      <c r="C63" s="81"/>
      <c r="K63" s="98"/>
    </row>
    <row r="64">
      <c r="A64" s="81"/>
      <c r="B64" s="81"/>
      <c r="C64" s="81"/>
      <c r="K64" s="98"/>
    </row>
    <row r="65">
      <c r="A65" s="81"/>
      <c r="B65" s="81"/>
      <c r="C65" s="81"/>
      <c r="K65" s="98"/>
    </row>
    <row r="66">
      <c r="A66" s="81"/>
      <c r="B66" s="81"/>
      <c r="C66" s="81"/>
      <c r="K66" s="98"/>
    </row>
    <row r="67">
      <c r="A67" s="81"/>
      <c r="B67" s="81"/>
      <c r="C67" s="81"/>
      <c r="K67" s="98"/>
    </row>
    <row r="68">
      <c r="A68" s="81"/>
      <c r="B68" s="81"/>
      <c r="C68" s="81"/>
      <c r="K68" s="98"/>
    </row>
    <row r="69">
      <c r="A69" s="81"/>
      <c r="B69" s="81"/>
      <c r="C69" s="81"/>
      <c r="K69" s="98"/>
    </row>
    <row r="70">
      <c r="A70" s="81"/>
      <c r="B70" s="81"/>
      <c r="C70" s="81"/>
      <c r="K70" s="98"/>
    </row>
    <row r="71">
      <c r="A71" s="81"/>
      <c r="B71" s="81"/>
      <c r="C71" s="81"/>
      <c r="K71" s="98"/>
    </row>
    <row r="72">
      <c r="A72" s="81"/>
      <c r="B72" s="81"/>
      <c r="C72" s="81"/>
      <c r="K72" s="98"/>
    </row>
    <row r="73">
      <c r="A73" s="81"/>
      <c r="B73" s="81"/>
      <c r="C73" s="81"/>
      <c r="K73" s="98"/>
    </row>
    <row r="74">
      <c r="A74" s="81"/>
      <c r="B74" s="81"/>
      <c r="C74" s="81"/>
      <c r="K74" s="98"/>
    </row>
    <row r="75">
      <c r="A75" s="81"/>
      <c r="B75" s="81"/>
      <c r="C75" s="81"/>
      <c r="K75" s="98"/>
    </row>
    <row r="76">
      <c r="A76" s="81"/>
      <c r="B76" s="81"/>
      <c r="C76" s="81"/>
      <c r="K76" s="98"/>
    </row>
    <row r="77">
      <c r="A77" s="81"/>
      <c r="B77" s="81"/>
      <c r="C77" s="81"/>
      <c r="K77" s="98"/>
    </row>
    <row r="78">
      <c r="A78" s="81"/>
      <c r="B78" s="81"/>
      <c r="C78" s="81"/>
      <c r="K78" s="98"/>
    </row>
    <row r="79">
      <c r="A79" s="81"/>
      <c r="B79" s="81"/>
      <c r="C79" s="81"/>
      <c r="K79" s="98"/>
    </row>
    <row r="80">
      <c r="A80" s="81"/>
      <c r="B80" s="81"/>
      <c r="C80" s="81"/>
      <c r="K80" s="98"/>
    </row>
    <row r="81">
      <c r="A81" s="81"/>
      <c r="B81" s="81"/>
      <c r="C81" s="81"/>
      <c r="K81" s="98"/>
    </row>
    <row r="82">
      <c r="A82" s="81"/>
      <c r="B82" s="81"/>
      <c r="C82" s="81"/>
      <c r="K82" s="98"/>
    </row>
    <row r="83">
      <c r="A83" s="81"/>
      <c r="B83" s="81"/>
      <c r="C83" s="81"/>
      <c r="K83" s="98"/>
    </row>
    <row r="84">
      <c r="A84" s="81"/>
      <c r="B84" s="81"/>
      <c r="C84" s="81"/>
      <c r="K84" s="98"/>
    </row>
    <row r="85">
      <c r="A85" s="81"/>
      <c r="B85" s="81"/>
      <c r="C85" s="81"/>
      <c r="K85" s="98"/>
    </row>
    <row r="86">
      <c r="A86" s="81"/>
      <c r="B86" s="81"/>
      <c r="C86" s="81"/>
      <c r="K86" s="98"/>
    </row>
    <row r="87">
      <c r="A87" s="81"/>
      <c r="B87" s="81"/>
      <c r="C87" s="81"/>
      <c r="K87" s="98"/>
    </row>
    <row r="88">
      <c r="A88" s="81"/>
      <c r="B88" s="81"/>
      <c r="C88" s="81"/>
      <c r="K88" s="98"/>
    </row>
    <row r="89">
      <c r="A89" s="81"/>
      <c r="B89" s="81"/>
      <c r="C89" s="81"/>
      <c r="K89" s="98"/>
    </row>
    <row r="90">
      <c r="A90" s="81"/>
      <c r="B90" s="81"/>
      <c r="C90" s="81"/>
      <c r="K90" s="98"/>
    </row>
    <row r="91">
      <c r="A91" s="81"/>
      <c r="B91" s="81"/>
      <c r="C91" s="81"/>
      <c r="K91" s="98"/>
    </row>
    <row r="92">
      <c r="A92" s="81"/>
      <c r="B92" s="81"/>
      <c r="C92" s="81"/>
      <c r="K92" s="98"/>
    </row>
    <row r="93">
      <c r="A93" s="81"/>
      <c r="B93" s="81"/>
      <c r="C93" s="81"/>
      <c r="K93" s="98"/>
    </row>
    <row r="94">
      <c r="A94" s="81"/>
      <c r="B94" s="81"/>
      <c r="C94" s="81"/>
      <c r="K94" s="98"/>
    </row>
    <row r="95">
      <c r="A95" s="81"/>
      <c r="B95" s="81"/>
      <c r="C95" s="81"/>
      <c r="K95" s="98"/>
    </row>
    <row r="96">
      <c r="A96" s="81"/>
      <c r="B96" s="81"/>
      <c r="C96" s="81"/>
      <c r="K96" s="98"/>
    </row>
    <row r="97">
      <c r="A97" s="81"/>
      <c r="B97" s="81"/>
      <c r="C97" s="81"/>
      <c r="K97" s="98"/>
    </row>
    <row r="98">
      <c r="A98" s="81"/>
      <c r="B98" s="81"/>
      <c r="C98" s="81"/>
      <c r="K98" s="98"/>
    </row>
    <row r="99">
      <c r="A99" s="81"/>
      <c r="B99" s="81"/>
      <c r="C99" s="81"/>
      <c r="K99" s="98"/>
    </row>
    <row r="100">
      <c r="A100" s="81"/>
      <c r="B100" s="81"/>
      <c r="C100" s="81"/>
      <c r="K100" s="98"/>
    </row>
    <row r="101">
      <c r="A101" s="81"/>
      <c r="B101" s="81"/>
      <c r="C101" s="81"/>
      <c r="K101" s="98"/>
    </row>
    <row r="102">
      <c r="A102" s="81"/>
      <c r="B102" s="81"/>
      <c r="C102" s="81"/>
      <c r="K102" s="98"/>
    </row>
    <row r="103">
      <c r="A103" s="81"/>
      <c r="B103" s="81"/>
      <c r="C103" s="81"/>
      <c r="K103" s="98"/>
    </row>
    <row r="104">
      <c r="A104" s="81"/>
      <c r="B104" s="81"/>
      <c r="C104" s="81"/>
      <c r="K104" s="98"/>
    </row>
    <row r="105">
      <c r="A105" s="81"/>
      <c r="B105" s="81"/>
      <c r="C105" s="81"/>
      <c r="K105" s="98"/>
    </row>
    <row r="106">
      <c r="A106" s="81"/>
      <c r="B106" s="81"/>
      <c r="C106" s="81"/>
      <c r="K106" s="98"/>
    </row>
    <row r="107">
      <c r="A107" s="81"/>
      <c r="B107" s="81"/>
      <c r="C107" s="81"/>
      <c r="K107" s="98"/>
    </row>
    <row r="108">
      <c r="A108" s="81"/>
      <c r="B108" s="81"/>
      <c r="C108" s="81"/>
      <c r="K108" s="98"/>
    </row>
    <row r="109">
      <c r="A109" s="81"/>
      <c r="B109" s="81"/>
      <c r="C109" s="81"/>
      <c r="K109" s="98"/>
    </row>
    <row r="110">
      <c r="A110" s="81"/>
      <c r="B110" s="81"/>
      <c r="C110" s="81"/>
      <c r="K110" s="98"/>
    </row>
    <row r="111">
      <c r="A111" s="81"/>
      <c r="B111" s="81"/>
      <c r="C111" s="81"/>
      <c r="K111" s="98"/>
    </row>
    <row r="112">
      <c r="A112" s="81"/>
      <c r="B112" s="81"/>
      <c r="C112" s="81"/>
      <c r="K112" s="98"/>
    </row>
    <row r="113">
      <c r="A113" s="81"/>
      <c r="B113" s="81"/>
      <c r="C113" s="81"/>
      <c r="K113" s="98"/>
    </row>
    <row r="114">
      <c r="A114" s="81"/>
      <c r="B114" s="81"/>
      <c r="C114" s="81"/>
      <c r="K114" s="98"/>
    </row>
    <row r="115">
      <c r="A115" s="81"/>
      <c r="B115" s="81"/>
      <c r="C115" s="81"/>
      <c r="K115" s="98"/>
    </row>
    <row r="116">
      <c r="A116" s="81"/>
      <c r="B116" s="81"/>
      <c r="C116" s="81"/>
      <c r="K116" s="98"/>
    </row>
    <row r="117">
      <c r="A117" s="81"/>
      <c r="B117" s="81"/>
      <c r="C117" s="81"/>
      <c r="K117" s="98"/>
    </row>
    <row r="118">
      <c r="A118" s="81"/>
      <c r="B118" s="81"/>
      <c r="C118" s="81"/>
      <c r="K118" s="98"/>
    </row>
    <row r="119">
      <c r="A119" s="81"/>
      <c r="B119" s="81"/>
      <c r="C119" s="81"/>
      <c r="K119" s="98"/>
    </row>
    <row r="120">
      <c r="A120" s="81"/>
      <c r="B120" s="81"/>
      <c r="C120" s="81"/>
      <c r="K120" s="98"/>
    </row>
    <row r="121">
      <c r="A121" s="81"/>
      <c r="B121" s="81"/>
      <c r="C121" s="81"/>
      <c r="K121" s="98"/>
    </row>
    <row r="122">
      <c r="A122" s="81"/>
      <c r="B122" s="81"/>
      <c r="C122" s="81"/>
      <c r="K122" s="98"/>
    </row>
    <row r="123">
      <c r="A123" s="81"/>
      <c r="B123" s="81"/>
      <c r="C123" s="81"/>
      <c r="K123" s="98"/>
    </row>
    <row r="124">
      <c r="A124" s="81"/>
      <c r="B124" s="81"/>
      <c r="C124" s="81"/>
      <c r="K124" s="98"/>
    </row>
    <row r="125">
      <c r="A125" s="81"/>
      <c r="B125" s="81"/>
      <c r="C125" s="81"/>
      <c r="K125" s="98"/>
    </row>
    <row r="126">
      <c r="A126" s="81"/>
      <c r="B126" s="81"/>
      <c r="C126" s="81"/>
      <c r="K126" s="98"/>
    </row>
    <row r="127">
      <c r="A127" s="81"/>
      <c r="B127" s="81"/>
      <c r="C127" s="81"/>
      <c r="K127" s="98"/>
    </row>
    <row r="128">
      <c r="A128" s="81"/>
      <c r="B128" s="81"/>
      <c r="C128" s="81"/>
      <c r="K128" s="98"/>
    </row>
    <row r="129">
      <c r="A129" s="81"/>
      <c r="B129" s="81"/>
      <c r="C129" s="81"/>
      <c r="K129" s="98"/>
    </row>
    <row r="130">
      <c r="A130" s="81"/>
      <c r="B130" s="81"/>
      <c r="C130" s="81"/>
      <c r="K130" s="98"/>
    </row>
    <row r="131">
      <c r="A131" s="81"/>
      <c r="B131" s="81"/>
      <c r="C131" s="81"/>
      <c r="K131" s="98"/>
    </row>
    <row r="132">
      <c r="A132" s="81"/>
      <c r="B132" s="81"/>
      <c r="C132" s="81"/>
      <c r="K132" s="98"/>
    </row>
    <row r="133">
      <c r="A133" s="81"/>
      <c r="B133" s="81"/>
      <c r="C133" s="81"/>
      <c r="K133" s="98"/>
    </row>
    <row r="134">
      <c r="A134" s="81"/>
      <c r="B134" s="81"/>
      <c r="C134" s="81"/>
      <c r="K134" s="98"/>
    </row>
    <row r="135">
      <c r="A135" s="81"/>
      <c r="B135" s="81"/>
      <c r="C135" s="81"/>
      <c r="K135" s="98"/>
    </row>
    <row r="136">
      <c r="A136" s="81"/>
      <c r="B136" s="81"/>
      <c r="C136" s="81"/>
      <c r="K136" s="98"/>
    </row>
    <row r="137">
      <c r="A137" s="81"/>
      <c r="B137" s="81"/>
      <c r="C137" s="81"/>
      <c r="K137" s="98"/>
    </row>
    <row r="138">
      <c r="A138" s="81"/>
      <c r="B138" s="81"/>
      <c r="C138" s="81"/>
      <c r="K138" s="98"/>
    </row>
    <row r="139">
      <c r="A139" s="81"/>
      <c r="B139" s="81"/>
      <c r="C139" s="81"/>
      <c r="K139" s="98"/>
    </row>
    <row r="140">
      <c r="A140" s="81"/>
      <c r="B140" s="81"/>
      <c r="C140" s="81"/>
      <c r="K140" s="98"/>
    </row>
    <row r="141">
      <c r="A141" s="81"/>
      <c r="B141" s="81"/>
      <c r="C141" s="81"/>
      <c r="K141" s="98"/>
    </row>
    <row r="142">
      <c r="A142" s="81"/>
      <c r="B142" s="81"/>
      <c r="C142" s="81"/>
      <c r="K142" s="98"/>
    </row>
    <row r="143">
      <c r="A143" s="81"/>
      <c r="B143" s="81"/>
      <c r="C143" s="81"/>
      <c r="K143" s="98"/>
    </row>
    <row r="144">
      <c r="A144" s="81"/>
      <c r="B144" s="81"/>
      <c r="C144" s="81"/>
      <c r="K144" s="98"/>
    </row>
    <row r="145">
      <c r="A145" s="81"/>
      <c r="B145" s="81"/>
      <c r="C145" s="81"/>
      <c r="K145" s="98"/>
    </row>
    <row r="146">
      <c r="A146" s="81"/>
      <c r="B146" s="81"/>
      <c r="C146" s="81"/>
      <c r="K146" s="98"/>
    </row>
    <row r="147">
      <c r="A147" s="81"/>
      <c r="B147" s="81"/>
      <c r="C147" s="81"/>
      <c r="K147" s="98"/>
    </row>
    <row r="148">
      <c r="A148" s="81"/>
      <c r="B148" s="81"/>
      <c r="C148" s="81"/>
      <c r="K148" s="98"/>
    </row>
    <row r="149">
      <c r="A149" s="81"/>
      <c r="B149" s="81"/>
      <c r="C149" s="81"/>
      <c r="K149" s="98"/>
    </row>
    <row r="150">
      <c r="A150" s="81"/>
      <c r="B150" s="81"/>
      <c r="C150" s="81"/>
      <c r="K150" s="98"/>
    </row>
    <row r="151">
      <c r="A151" s="81"/>
      <c r="B151" s="81"/>
      <c r="C151" s="81"/>
      <c r="K151" s="98"/>
    </row>
    <row r="152">
      <c r="A152" s="81"/>
      <c r="B152" s="81"/>
      <c r="C152" s="81"/>
      <c r="K152" s="98"/>
    </row>
    <row r="153">
      <c r="A153" s="81"/>
      <c r="B153" s="81"/>
      <c r="C153" s="81"/>
      <c r="K153" s="98"/>
    </row>
    <row r="154">
      <c r="A154" s="81"/>
      <c r="B154" s="81"/>
      <c r="C154" s="81"/>
      <c r="K154" s="98"/>
    </row>
    <row r="155">
      <c r="A155" s="81"/>
      <c r="B155" s="81"/>
      <c r="C155" s="81"/>
      <c r="K155" s="98"/>
    </row>
    <row r="156">
      <c r="A156" s="81"/>
      <c r="B156" s="81"/>
      <c r="C156" s="81"/>
      <c r="K156" s="98"/>
    </row>
    <row r="157">
      <c r="A157" s="81"/>
      <c r="B157" s="81"/>
      <c r="C157" s="81"/>
      <c r="K157" s="98"/>
    </row>
    <row r="158">
      <c r="A158" s="81"/>
      <c r="B158" s="81"/>
      <c r="C158" s="81"/>
      <c r="K158" s="98"/>
    </row>
    <row r="159">
      <c r="A159" s="81"/>
      <c r="B159" s="81"/>
      <c r="C159" s="81"/>
      <c r="K159" s="98"/>
    </row>
    <row r="160">
      <c r="A160" s="81"/>
      <c r="B160" s="81"/>
      <c r="C160" s="81"/>
      <c r="K160" s="98"/>
    </row>
    <row r="161">
      <c r="A161" s="81"/>
      <c r="B161" s="81"/>
      <c r="C161" s="81"/>
      <c r="K161" s="98"/>
    </row>
    <row r="162">
      <c r="A162" s="81"/>
      <c r="B162" s="81"/>
      <c r="C162" s="81"/>
      <c r="K162" s="98"/>
    </row>
    <row r="163">
      <c r="A163" s="81"/>
      <c r="B163" s="81"/>
      <c r="C163" s="81"/>
      <c r="K163" s="98"/>
    </row>
    <row r="164">
      <c r="A164" s="81"/>
      <c r="B164" s="81"/>
      <c r="C164" s="81"/>
      <c r="K164" s="98"/>
    </row>
    <row r="165">
      <c r="A165" s="81"/>
      <c r="B165" s="81"/>
      <c r="C165" s="81"/>
      <c r="K165" s="98"/>
    </row>
    <row r="166">
      <c r="A166" s="81"/>
      <c r="B166" s="81"/>
      <c r="C166" s="81"/>
      <c r="K166" s="98"/>
    </row>
    <row r="167">
      <c r="A167" s="81"/>
      <c r="B167" s="81"/>
      <c r="C167" s="81"/>
      <c r="K167" s="98"/>
    </row>
    <row r="168">
      <c r="A168" s="81"/>
      <c r="B168" s="81"/>
      <c r="C168" s="81"/>
      <c r="K168" s="98"/>
    </row>
    <row r="169">
      <c r="A169" s="81"/>
      <c r="B169" s="81"/>
      <c r="C169" s="81"/>
      <c r="K169" s="98"/>
    </row>
    <row r="170">
      <c r="A170" s="81"/>
      <c r="B170" s="81"/>
      <c r="C170" s="81"/>
      <c r="K170" s="98"/>
    </row>
    <row r="171">
      <c r="A171" s="81"/>
      <c r="B171" s="81"/>
      <c r="C171" s="81"/>
      <c r="K171" s="98"/>
    </row>
    <row r="172">
      <c r="A172" s="81"/>
      <c r="B172" s="81"/>
      <c r="C172" s="81"/>
      <c r="K172" s="98"/>
    </row>
    <row r="173">
      <c r="A173" s="81"/>
      <c r="B173" s="81"/>
      <c r="C173" s="81"/>
      <c r="K173" s="98"/>
    </row>
    <row r="174">
      <c r="A174" s="81"/>
      <c r="B174" s="81"/>
      <c r="C174" s="81"/>
      <c r="K174" s="98"/>
    </row>
    <row r="175">
      <c r="A175" s="81"/>
      <c r="B175" s="81"/>
      <c r="C175" s="81"/>
      <c r="K175" s="98"/>
    </row>
    <row r="176">
      <c r="A176" s="81"/>
      <c r="B176" s="81"/>
      <c r="C176" s="81"/>
      <c r="K176" s="98"/>
    </row>
    <row r="177">
      <c r="A177" s="81"/>
      <c r="B177" s="81"/>
      <c r="C177" s="81"/>
      <c r="K177" s="98"/>
    </row>
    <row r="178">
      <c r="A178" s="81"/>
      <c r="B178" s="81"/>
      <c r="C178" s="81"/>
      <c r="K178" s="98"/>
    </row>
    <row r="179">
      <c r="A179" s="81"/>
      <c r="B179" s="81"/>
      <c r="C179" s="81"/>
      <c r="K179" s="98"/>
    </row>
    <row r="180">
      <c r="A180" s="81"/>
      <c r="B180" s="81"/>
      <c r="C180" s="81"/>
      <c r="K180" s="98"/>
    </row>
    <row r="181">
      <c r="A181" s="81"/>
      <c r="B181" s="81"/>
      <c r="C181" s="81"/>
      <c r="K181" s="98"/>
    </row>
    <row r="182">
      <c r="A182" s="81"/>
      <c r="B182" s="81"/>
      <c r="C182" s="81"/>
      <c r="K182" s="98"/>
    </row>
    <row r="183">
      <c r="A183" s="81"/>
      <c r="B183" s="81"/>
      <c r="C183" s="81"/>
      <c r="K183" s="98"/>
    </row>
    <row r="184">
      <c r="A184" s="81"/>
      <c r="B184" s="81"/>
      <c r="C184" s="81"/>
      <c r="K184" s="98"/>
    </row>
    <row r="185">
      <c r="A185" s="81"/>
      <c r="B185" s="81"/>
      <c r="C185" s="81"/>
      <c r="K185" s="98"/>
    </row>
    <row r="186">
      <c r="A186" s="81"/>
      <c r="B186" s="81"/>
      <c r="C186" s="81"/>
      <c r="K186" s="98"/>
    </row>
    <row r="187">
      <c r="A187" s="81"/>
      <c r="B187" s="81"/>
      <c r="C187" s="81"/>
      <c r="K187" s="98"/>
    </row>
    <row r="188">
      <c r="A188" s="81"/>
      <c r="B188" s="81"/>
      <c r="C188" s="81"/>
      <c r="K188" s="98"/>
    </row>
    <row r="189">
      <c r="A189" s="81"/>
      <c r="B189" s="81"/>
      <c r="C189" s="81"/>
      <c r="K189" s="98"/>
    </row>
    <row r="190">
      <c r="A190" s="81"/>
      <c r="B190" s="81"/>
      <c r="C190" s="81"/>
      <c r="K190" s="98"/>
    </row>
    <row r="191">
      <c r="A191" s="81"/>
      <c r="B191" s="81"/>
      <c r="C191" s="81"/>
      <c r="K191" s="98"/>
    </row>
    <row r="192">
      <c r="A192" s="81"/>
      <c r="B192" s="81"/>
      <c r="C192" s="81"/>
      <c r="K192" s="98"/>
    </row>
    <row r="193">
      <c r="A193" s="81"/>
      <c r="B193" s="81"/>
      <c r="C193" s="81"/>
      <c r="K193" s="98"/>
    </row>
    <row r="194">
      <c r="A194" s="81"/>
      <c r="B194" s="81"/>
      <c r="C194" s="81"/>
      <c r="K194" s="98"/>
    </row>
    <row r="195">
      <c r="A195" s="81"/>
      <c r="B195" s="81"/>
      <c r="C195" s="81"/>
      <c r="K195" s="98"/>
    </row>
    <row r="196">
      <c r="A196" s="81"/>
      <c r="B196" s="81"/>
      <c r="C196" s="81"/>
      <c r="K196" s="98"/>
    </row>
    <row r="197">
      <c r="A197" s="81"/>
      <c r="B197" s="81"/>
      <c r="C197" s="81"/>
      <c r="K197" s="98"/>
    </row>
    <row r="198">
      <c r="A198" s="81"/>
      <c r="B198" s="81"/>
      <c r="C198" s="81"/>
      <c r="K198" s="98"/>
    </row>
    <row r="199">
      <c r="A199" s="81"/>
      <c r="B199" s="81"/>
      <c r="C199" s="81"/>
      <c r="K199" s="98"/>
    </row>
    <row r="200">
      <c r="A200" s="81"/>
      <c r="B200" s="81"/>
      <c r="C200" s="81"/>
      <c r="K200" s="98"/>
    </row>
    <row r="201">
      <c r="A201" s="81"/>
      <c r="B201" s="81"/>
      <c r="C201" s="81"/>
      <c r="K201" s="98"/>
    </row>
    <row r="202">
      <c r="A202" s="81"/>
      <c r="B202" s="81"/>
      <c r="C202" s="81"/>
      <c r="K202" s="98"/>
    </row>
    <row r="203">
      <c r="A203" s="81"/>
      <c r="B203" s="81"/>
      <c r="C203" s="81"/>
      <c r="K203" s="98"/>
    </row>
    <row r="204">
      <c r="A204" s="81"/>
      <c r="B204" s="81"/>
      <c r="C204" s="81"/>
      <c r="K204" s="98"/>
    </row>
    <row r="205">
      <c r="A205" s="81"/>
      <c r="B205" s="81"/>
      <c r="C205" s="81"/>
      <c r="K205" s="98"/>
    </row>
    <row r="206">
      <c r="A206" s="81"/>
      <c r="B206" s="81"/>
      <c r="C206" s="81"/>
      <c r="K206" s="98"/>
    </row>
    <row r="207">
      <c r="A207" s="81"/>
      <c r="B207" s="81"/>
      <c r="C207" s="81"/>
      <c r="K207" s="98"/>
    </row>
    <row r="208">
      <c r="A208" s="81"/>
      <c r="B208" s="81"/>
      <c r="C208" s="81"/>
      <c r="K208" s="98"/>
    </row>
    <row r="209">
      <c r="A209" s="81"/>
      <c r="B209" s="81"/>
      <c r="C209" s="81"/>
      <c r="K209" s="98"/>
    </row>
    <row r="210">
      <c r="A210" s="81"/>
      <c r="B210" s="81"/>
      <c r="C210" s="81"/>
      <c r="K210" s="98"/>
    </row>
    <row r="211">
      <c r="A211" s="81"/>
      <c r="B211" s="81"/>
      <c r="C211" s="81"/>
      <c r="K211" s="98"/>
    </row>
    <row r="212">
      <c r="A212" s="81"/>
      <c r="B212" s="81"/>
      <c r="C212" s="81"/>
      <c r="K212" s="98"/>
    </row>
    <row r="213">
      <c r="A213" s="81"/>
      <c r="B213" s="81"/>
      <c r="C213" s="81"/>
      <c r="K213" s="98"/>
    </row>
    <row r="214">
      <c r="A214" s="81"/>
      <c r="B214" s="81"/>
      <c r="C214" s="81"/>
      <c r="K214" s="98"/>
    </row>
    <row r="215">
      <c r="A215" s="81"/>
      <c r="B215" s="81"/>
      <c r="C215" s="81"/>
      <c r="K215" s="98"/>
    </row>
    <row r="216">
      <c r="A216" s="81"/>
      <c r="B216" s="81"/>
      <c r="C216" s="81"/>
      <c r="K216" s="98"/>
    </row>
    <row r="217">
      <c r="A217" s="81"/>
      <c r="B217" s="81"/>
      <c r="C217" s="81"/>
      <c r="K217" s="98"/>
    </row>
    <row r="218">
      <c r="A218" s="81"/>
      <c r="B218" s="81"/>
      <c r="C218" s="81"/>
      <c r="K218" s="98"/>
    </row>
    <row r="219">
      <c r="A219" s="81"/>
      <c r="B219" s="81"/>
      <c r="C219" s="81"/>
      <c r="K219" s="98"/>
    </row>
    <row r="220">
      <c r="A220" s="81"/>
      <c r="B220" s="81"/>
      <c r="C220" s="81"/>
      <c r="K220" s="98"/>
    </row>
    <row r="221">
      <c r="A221" s="81"/>
      <c r="B221" s="81"/>
      <c r="C221" s="81"/>
      <c r="K221" s="98"/>
    </row>
    <row r="222">
      <c r="A222" s="81"/>
      <c r="B222" s="81"/>
      <c r="C222" s="81"/>
      <c r="K222" s="98"/>
    </row>
    <row r="223">
      <c r="A223" s="81"/>
      <c r="B223" s="81"/>
      <c r="C223" s="81"/>
      <c r="K223" s="98"/>
    </row>
    <row r="224">
      <c r="A224" s="81"/>
      <c r="B224" s="81"/>
      <c r="C224" s="81"/>
      <c r="K224" s="98"/>
    </row>
    <row r="225">
      <c r="A225" s="81"/>
      <c r="B225" s="81"/>
      <c r="C225" s="81"/>
      <c r="K225" s="98"/>
    </row>
    <row r="226">
      <c r="A226" s="81"/>
      <c r="B226" s="81"/>
      <c r="C226" s="81"/>
      <c r="K226" s="98"/>
    </row>
    <row r="227">
      <c r="A227" s="81"/>
      <c r="B227" s="81"/>
      <c r="C227" s="81"/>
      <c r="K227" s="98"/>
    </row>
    <row r="228">
      <c r="A228" s="81"/>
      <c r="B228" s="81"/>
      <c r="C228" s="81"/>
      <c r="K228" s="98"/>
    </row>
    <row r="229">
      <c r="A229" s="81"/>
      <c r="B229" s="81"/>
      <c r="C229" s="81"/>
      <c r="K229" s="98"/>
    </row>
    <row r="230">
      <c r="A230" s="81"/>
      <c r="B230" s="81"/>
      <c r="C230" s="81"/>
      <c r="K230" s="98"/>
    </row>
    <row r="231">
      <c r="A231" s="81"/>
      <c r="B231" s="81"/>
      <c r="C231" s="81"/>
      <c r="K231" s="98"/>
    </row>
    <row r="232">
      <c r="A232" s="81"/>
      <c r="B232" s="81"/>
      <c r="C232" s="81"/>
      <c r="K232" s="98"/>
    </row>
    <row r="233">
      <c r="A233" s="81"/>
      <c r="B233" s="81"/>
      <c r="C233" s="81"/>
      <c r="K233" s="98"/>
    </row>
    <row r="234">
      <c r="A234" s="81"/>
      <c r="B234" s="81"/>
      <c r="C234" s="81"/>
      <c r="K234" s="98"/>
    </row>
    <row r="235">
      <c r="A235" s="81"/>
      <c r="B235" s="81"/>
      <c r="C235" s="81"/>
      <c r="K235" s="98"/>
    </row>
    <row r="236">
      <c r="A236" s="81"/>
      <c r="B236" s="81"/>
      <c r="C236" s="81"/>
      <c r="K236" s="98"/>
    </row>
    <row r="237">
      <c r="A237" s="81"/>
      <c r="B237" s="81"/>
      <c r="C237" s="81"/>
      <c r="K237" s="98"/>
    </row>
    <row r="238">
      <c r="A238" s="81"/>
      <c r="B238" s="81"/>
      <c r="C238" s="81"/>
      <c r="K238" s="98"/>
    </row>
    <row r="239">
      <c r="A239" s="81"/>
      <c r="B239" s="81"/>
      <c r="C239" s="81"/>
      <c r="K239" s="98"/>
    </row>
    <row r="240">
      <c r="A240" s="81"/>
      <c r="B240" s="81"/>
      <c r="C240" s="81"/>
      <c r="K240" s="98"/>
    </row>
    <row r="241">
      <c r="A241" s="81"/>
      <c r="B241" s="81"/>
      <c r="C241" s="81"/>
      <c r="K241" s="98"/>
    </row>
    <row r="242">
      <c r="A242" s="81"/>
      <c r="B242" s="81"/>
      <c r="C242" s="81"/>
      <c r="K242" s="98"/>
    </row>
    <row r="243">
      <c r="A243" s="81"/>
      <c r="B243" s="81"/>
      <c r="C243" s="81"/>
      <c r="K243" s="98"/>
    </row>
    <row r="244">
      <c r="A244" s="81"/>
      <c r="B244" s="81"/>
      <c r="C244" s="81"/>
      <c r="K244" s="98"/>
    </row>
    <row r="245">
      <c r="A245" s="81"/>
      <c r="B245" s="81"/>
      <c r="C245" s="81"/>
      <c r="K245" s="98"/>
    </row>
    <row r="246">
      <c r="A246" s="81"/>
      <c r="B246" s="81"/>
      <c r="C246" s="81"/>
      <c r="K246" s="98"/>
    </row>
    <row r="247">
      <c r="A247" s="81"/>
      <c r="B247" s="81"/>
      <c r="C247" s="81"/>
      <c r="K247" s="98"/>
    </row>
    <row r="248">
      <c r="A248" s="81"/>
      <c r="B248" s="81"/>
      <c r="C248" s="81"/>
      <c r="K248" s="98"/>
    </row>
    <row r="249">
      <c r="A249" s="81"/>
      <c r="B249" s="81"/>
      <c r="C249" s="81"/>
      <c r="K249" s="98"/>
    </row>
    <row r="250">
      <c r="A250" s="81"/>
      <c r="B250" s="81"/>
      <c r="C250" s="81"/>
      <c r="K250" s="98"/>
    </row>
    <row r="251">
      <c r="A251" s="81"/>
      <c r="B251" s="81"/>
      <c r="C251" s="81"/>
      <c r="K251" s="98"/>
    </row>
    <row r="252">
      <c r="A252" s="81"/>
      <c r="B252" s="81"/>
      <c r="C252" s="81"/>
      <c r="K252" s="98"/>
    </row>
    <row r="253">
      <c r="A253" s="81"/>
      <c r="B253" s="81"/>
      <c r="C253" s="81"/>
      <c r="K253" s="98"/>
    </row>
    <row r="254">
      <c r="A254" s="81"/>
      <c r="B254" s="81"/>
      <c r="C254" s="81"/>
      <c r="K254" s="98"/>
    </row>
    <row r="255">
      <c r="A255" s="81"/>
      <c r="B255" s="81"/>
      <c r="C255" s="81"/>
      <c r="K255" s="98"/>
    </row>
    <row r="256">
      <c r="A256" s="81"/>
      <c r="B256" s="81"/>
      <c r="C256" s="81"/>
      <c r="K256" s="98"/>
    </row>
    <row r="257">
      <c r="A257" s="81"/>
      <c r="B257" s="81"/>
      <c r="C257" s="81"/>
      <c r="K257" s="98"/>
    </row>
    <row r="258">
      <c r="A258" s="81"/>
      <c r="B258" s="81"/>
      <c r="C258" s="81"/>
      <c r="K258" s="98"/>
    </row>
    <row r="259">
      <c r="A259" s="81"/>
      <c r="B259" s="81"/>
      <c r="C259" s="81"/>
      <c r="K259" s="98"/>
    </row>
    <row r="260">
      <c r="A260" s="81"/>
      <c r="B260" s="81"/>
      <c r="C260" s="81"/>
      <c r="K260" s="98"/>
    </row>
    <row r="261">
      <c r="A261" s="81"/>
      <c r="B261" s="81"/>
      <c r="C261" s="81"/>
      <c r="K261" s="98"/>
    </row>
    <row r="262">
      <c r="A262" s="81"/>
      <c r="B262" s="81"/>
      <c r="C262" s="81"/>
      <c r="K262" s="98"/>
    </row>
    <row r="263">
      <c r="A263" s="81"/>
      <c r="B263" s="81"/>
      <c r="C263" s="81"/>
      <c r="K263" s="98"/>
    </row>
    <row r="264">
      <c r="A264" s="81"/>
      <c r="B264" s="81"/>
      <c r="C264" s="81"/>
      <c r="K264" s="98"/>
    </row>
    <row r="265">
      <c r="A265" s="81"/>
      <c r="B265" s="81"/>
      <c r="C265" s="81"/>
      <c r="K265" s="98"/>
    </row>
    <row r="266">
      <c r="A266" s="81"/>
      <c r="B266" s="81"/>
      <c r="C266" s="81"/>
      <c r="K266" s="98"/>
    </row>
    <row r="267">
      <c r="A267" s="81"/>
      <c r="B267" s="81"/>
      <c r="C267" s="81"/>
      <c r="K267" s="98"/>
    </row>
    <row r="268">
      <c r="A268" s="81"/>
      <c r="B268" s="81"/>
      <c r="C268" s="81"/>
      <c r="K268" s="98"/>
    </row>
    <row r="269">
      <c r="A269" s="81"/>
      <c r="B269" s="81"/>
      <c r="C269" s="81"/>
      <c r="K269" s="98"/>
    </row>
    <row r="270">
      <c r="A270" s="81"/>
      <c r="B270" s="81"/>
      <c r="C270" s="81"/>
      <c r="K270" s="98"/>
    </row>
    <row r="271">
      <c r="A271" s="81"/>
      <c r="B271" s="81"/>
      <c r="C271" s="81"/>
      <c r="K271" s="98"/>
    </row>
    <row r="272">
      <c r="A272" s="81"/>
      <c r="B272" s="81"/>
      <c r="C272" s="81"/>
      <c r="K272" s="98"/>
    </row>
    <row r="273">
      <c r="A273" s="81"/>
      <c r="B273" s="81"/>
      <c r="C273" s="81"/>
      <c r="K273" s="98"/>
    </row>
    <row r="274">
      <c r="A274" s="81"/>
      <c r="B274" s="81"/>
      <c r="C274" s="81"/>
      <c r="K274" s="98"/>
    </row>
    <row r="275">
      <c r="A275" s="81"/>
      <c r="B275" s="81"/>
      <c r="C275" s="81"/>
      <c r="K275" s="98"/>
    </row>
    <row r="276">
      <c r="A276" s="81"/>
      <c r="B276" s="81"/>
      <c r="C276" s="81"/>
      <c r="K276" s="98"/>
    </row>
    <row r="277">
      <c r="A277" s="81"/>
      <c r="B277" s="81"/>
      <c r="C277" s="81"/>
      <c r="K277" s="98"/>
    </row>
    <row r="278">
      <c r="A278" s="81"/>
      <c r="B278" s="81"/>
      <c r="C278" s="81"/>
      <c r="K278" s="98"/>
    </row>
    <row r="279">
      <c r="A279" s="81"/>
      <c r="B279" s="81"/>
      <c r="C279" s="81"/>
      <c r="K279" s="98"/>
    </row>
    <row r="280">
      <c r="A280" s="81"/>
      <c r="B280" s="81"/>
      <c r="C280" s="81"/>
      <c r="K280" s="98"/>
    </row>
    <row r="281">
      <c r="A281" s="81"/>
      <c r="B281" s="81"/>
      <c r="C281" s="81"/>
      <c r="K281" s="98"/>
    </row>
    <row r="282">
      <c r="A282" s="81"/>
      <c r="B282" s="81"/>
      <c r="C282" s="81"/>
      <c r="K282" s="98"/>
    </row>
    <row r="283">
      <c r="A283" s="81"/>
      <c r="B283" s="81"/>
      <c r="C283" s="81"/>
      <c r="K283" s="98"/>
    </row>
    <row r="284">
      <c r="A284" s="81"/>
      <c r="B284" s="81"/>
      <c r="C284" s="81"/>
      <c r="K284" s="98"/>
    </row>
    <row r="285">
      <c r="A285" s="81"/>
      <c r="B285" s="81"/>
      <c r="C285" s="81"/>
      <c r="K285" s="98"/>
    </row>
    <row r="286">
      <c r="A286" s="81"/>
      <c r="B286" s="81"/>
      <c r="C286" s="81"/>
      <c r="K286" s="98"/>
    </row>
    <row r="287">
      <c r="A287" s="81"/>
      <c r="B287" s="81"/>
      <c r="C287" s="81"/>
      <c r="K287" s="98"/>
    </row>
    <row r="288">
      <c r="A288" s="81"/>
      <c r="B288" s="81"/>
      <c r="C288" s="81"/>
      <c r="K288" s="98"/>
    </row>
    <row r="289">
      <c r="A289" s="81"/>
      <c r="B289" s="81"/>
      <c r="C289" s="81"/>
      <c r="K289" s="98"/>
    </row>
    <row r="290">
      <c r="A290" s="81"/>
      <c r="B290" s="81"/>
      <c r="C290" s="81"/>
      <c r="K290" s="98"/>
    </row>
    <row r="291">
      <c r="A291" s="81"/>
      <c r="B291" s="81"/>
      <c r="C291" s="81"/>
      <c r="K291" s="98"/>
    </row>
    <row r="292">
      <c r="A292" s="81"/>
      <c r="B292" s="81"/>
      <c r="C292" s="81"/>
      <c r="K292" s="98"/>
    </row>
    <row r="293">
      <c r="A293" s="81"/>
      <c r="B293" s="81"/>
      <c r="C293" s="81"/>
      <c r="K293" s="98"/>
    </row>
    <row r="294">
      <c r="A294" s="81"/>
      <c r="B294" s="81"/>
      <c r="C294" s="81"/>
      <c r="K294" s="98"/>
    </row>
    <row r="295">
      <c r="A295" s="81"/>
      <c r="B295" s="81"/>
      <c r="C295" s="81"/>
      <c r="K295" s="98"/>
    </row>
    <row r="296">
      <c r="A296" s="81"/>
      <c r="B296" s="81"/>
      <c r="C296" s="81"/>
      <c r="K296" s="98"/>
    </row>
    <row r="297">
      <c r="A297" s="81"/>
      <c r="B297" s="81"/>
      <c r="C297" s="81"/>
      <c r="K297" s="98"/>
    </row>
    <row r="298">
      <c r="A298" s="81"/>
      <c r="B298" s="81"/>
      <c r="C298" s="81"/>
      <c r="K298" s="98"/>
    </row>
    <row r="299">
      <c r="A299" s="81"/>
      <c r="B299" s="81"/>
      <c r="C299" s="81"/>
      <c r="K299" s="98"/>
    </row>
    <row r="300">
      <c r="A300" s="81"/>
      <c r="B300" s="81"/>
      <c r="C300" s="81"/>
      <c r="K300" s="98"/>
    </row>
    <row r="301">
      <c r="A301" s="81"/>
      <c r="B301" s="81"/>
      <c r="C301" s="81"/>
      <c r="K301" s="98"/>
    </row>
    <row r="302">
      <c r="A302" s="81"/>
      <c r="B302" s="81"/>
      <c r="C302" s="81"/>
      <c r="K302" s="98"/>
    </row>
    <row r="303">
      <c r="A303" s="81"/>
      <c r="B303" s="81"/>
      <c r="C303" s="81"/>
      <c r="K303" s="98"/>
    </row>
    <row r="304">
      <c r="A304" s="81"/>
      <c r="B304" s="81"/>
      <c r="C304" s="81"/>
      <c r="K304" s="98"/>
    </row>
    <row r="305">
      <c r="A305" s="81"/>
      <c r="B305" s="81"/>
      <c r="C305" s="81"/>
      <c r="K305" s="98"/>
    </row>
    <row r="306">
      <c r="A306" s="81"/>
      <c r="B306" s="81"/>
      <c r="C306" s="81"/>
      <c r="K306" s="98"/>
    </row>
    <row r="307">
      <c r="A307" s="81"/>
      <c r="B307" s="81"/>
      <c r="C307" s="81"/>
      <c r="K307" s="98"/>
    </row>
    <row r="308">
      <c r="A308" s="81"/>
      <c r="B308" s="81"/>
      <c r="C308" s="81"/>
      <c r="K308" s="98"/>
    </row>
    <row r="309">
      <c r="A309" s="81"/>
      <c r="B309" s="81"/>
      <c r="C309" s="81"/>
      <c r="K309" s="98"/>
    </row>
    <row r="310">
      <c r="A310" s="81"/>
      <c r="B310" s="81"/>
      <c r="C310" s="81"/>
      <c r="K310" s="98"/>
    </row>
    <row r="311">
      <c r="A311" s="81"/>
      <c r="B311" s="81"/>
      <c r="C311" s="81"/>
      <c r="K311" s="98"/>
    </row>
    <row r="312">
      <c r="A312" s="81"/>
      <c r="B312" s="81"/>
      <c r="C312" s="81"/>
      <c r="K312" s="98"/>
    </row>
    <row r="313">
      <c r="A313" s="81"/>
      <c r="B313" s="81"/>
      <c r="C313" s="81"/>
      <c r="K313" s="98"/>
    </row>
    <row r="314">
      <c r="A314" s="81"/>
      <c r="B314" s="81"/>
      <c r="C314" s="81"/>
      <c r="K314" s="98"/>
    </row>
    <row r="315">
      <c r="A315" s="81"/>
      <c r="B315" s="81"/>
      <c r="C315" s="81"/>
      <c r="K315" s="98"/>
    </row>
    <row r="316">
      <c r="A316" s="81"/>
      <c r="B316" s="81"/>
      <c r="C316" s="81"/>
      <c r="K316" s="98"/>
    </row>
    <row r="317">
      <c r="A317" s="81"/>
      <c r="B317" s="81"/>
      <c r="C317" s="81"/>
      <c r="K317" s="98"/>
    </row>
    <row r="318">
      <c r="A318" s="81"/>
      <c r="B318" s="81"/>
      <c r="C318" s="81"/>
      <c r="K318" s="98"/>
    </row>
    <row r="319">
      <c r="A319" s="81"/>
      <c r="B319" s="81"/>
      <c r="C319" s="81"/>
      <c r="K319" s="98"/>
    </row>
    <row r="320">
      <c r="A320" s="81"/>
      <c r="B320" s="81"/>
      <c r="C320" s="81"/>
      <c r="K320" s="98"/>
    </row>
    <row r="321">
      <c r="A321" s="81"/>
      <c r="B321" s="81"/>
      <c r="C321" s="81"/>
      <c r="K321" s="98"/>
    </row>
    <row r="322">
      <c r="A322" s="81"/>
      <c r="B322" s="81"/>
      <c r="C322" s="81"/>
      <c r="K322" s="98"/>
    </row>
    <row r="323">
      <c r="A323" s="81"/>
      <c r="B323" s="81"/>
      <c r="C323" s="81"/>
      <c r="K323" s="98"/>
    </row>
    <row r="324">
      <c r="A324" s="81"/>
      <c r="B324" s="81"/>
      <c r="C324" s="81"/>
      <c r="K324" s="98"/>
    </row>
    <row r="325">
      <c r="A325" s="81"/>
      <c r="B325" s="81"/>
      <c r="C325" s="81"/>
      <c r="K325" s="98"/>
    </row>
    <row r="326">
      <c r="A326" s="81"/>
      <c r="B326" s="81"/>
      <c r="C326" s="81"/>
      <c r="K326" s="98"/>
    </row>
    <row r="327">
      <c r="A327" s="81"/>
      <c r="B327" s="81"/>
      <c r="C327" s="81"/>
      <c r="K327" s="98"/>
    </row>
    <row r="328">
      <c r="A328" s="81"/>
      <c r="B328" s="81"/>
      <c r="C328" s="81"/>
      <c r="K328" s="98"/>
    </row>
    <row r="329">
      <c r="A329" s="81"/>
      <c r="B329" s="81"/>
      <c r="C329" s="81"/>
      <c r="K329" s="98"/>
    </row>
    <row r="330">
      <c r="A330" s="81"/>
      <c r="B330" s="81"/>
      <c r="C330" s="81"/>
      <c r="K330" s="98"/>
    </row>
    <row r="331">
      <c r="A331" s="81"/>
      <c r="B331" s="81"/>
      <c r="C331" s="81"/>
      <c r="K331" s="98"/>
    </row>
    <row r="332">
      <c r="A332" s="81"/>
      <c r="B332" s="81"/>
      <c r="C332" s="81"/>
      <c r="K332" s="98"/>
    </row>
    <row r="333">
      <c r="A333" s="81"/>
      <c r="B333" s="81"/>
      <c r="C333" s="81"/>
      <c r="K333" s="98"/>
    </row>
    <row r="334">
      <c r="A334" s="81"/>
      <c r="B334" s="81"/>
      <c r="C334" s="81"/>
      <c r="K334" s="98"/>
    </row>
    <row r="335">
      <c r="A335" s="81"/>
      <c r="B335" s="81"/>
      <c r="C335" s="81"/>
      <c r="K335" s="98"/>
    </row>
    <row r="336">
      <c r="A336" s="81"/>
      <c r="B336" s="81"/>
      <c r="C336" s="81"/>
      <c r="K336" s="98"/>
    </row>
    <row r="337">
      <c r="A337" s="81"/>
      <c r="B337" s="81"/>
      <c r="C337" s="81"/>
      <c r="K337" s="98"/>
    </row>
    <row r="338">
      <c r="A338" s="81"/>
      <c r="B338" s="81"/>
      <c r="C338" s="81"/>
      <c r="K338" s="98"/>
    </row>
    <row r="339">
      <c r="A339" s="81"/>
      <c r="B339" s="81"/>
      <c r="C339" s="81"/>
      <c r="K339" s="98"/>
    </row>
    <row r="340">
      <c r="A340" s="81"/>
      <c r="B340" s="81"/>
      <c r="C340" s="81"/>
      <c r="K340" s="98"/>
    </row>
    <row r="341">
      <c r="A341" s="81"/>
      <c r="B341" s="81"/>
      <c r="C341" s="81"/>
      <c r="K341" s="98"/>
    </row>
    <row r="342">
      <c r="A342" s="81"/>
      <c r="B342" s="81"/>
      <c r="C342" s="81"/>
      <c r="K342" s="98"/>
    </row>
    <row r="343">
      <c r="A343" s="81"/>
      <c r="B343" s="81"/>
      <c r="C343" s="81"/>
      <c r="K343" s="98"/>
    </row>
    <row r="344">
      <c r="A344" s="81"/>
      <c r="B344" s="81"/>
      <c r="C344" s="81"/>
      <c r="K344" s="98"/>
    </row>
    <row r="345">
      <c r="A345" s="81"/>
      <c r="B345" s="81"/>
      <c r="C345" s="81"/>
      <c r="K345" s="98"/>
    </row>
    <row r="346">
      <c r="A346" s="81"/>
      <c r="B346" s="81"/>
      <c r="C346" s="81"/>
      <c r="K346" s="98"/>
    </row>
    <row r="347">
      <c r="A347" s="81"/>
      <c r="B347" s="81"/>
      <c r="C347" s="81"/>
      <c r="K347" s="98"/>
    </row>
    <row r="348">
      <c r="A348" s="81"/>
      <c r="B348" s="81"/>
      <c r="C348" s="81"/>
      <c r="K348" s="98"/>
    </row>
    <row r="349">
      <c r="A349" s="81"/>
      <c r="B349" s="81"/>
      <c r="C349" s="81"/>
      <c r="K349" s="98"/>
    </row>
    <row r="350">
      <c r="A350" s="81"/>
      <c r="B350" s="81"/>
      <c r="C350" s="81"/>
      <c r="K350" s="98"/>
    </row>
    <row r="351">
      <c r="A351" s="81"/>
      <c r="B351" s="81"/>
      <c r="C351" s="81"/>
      <c r="K351" s="98"/>
    </row>
    <row r="352">
      <c r="A352" s="81"/>
      <c r="B352" s="81"/>
      <c r="C352" s="81"/>
      <c r="K352" s="98"/>
    </row>
    <row r="353">
      <c r="A353" s="81"/>
      <c r="B353" s="81"/>
      <c r="C353" s="81"/>
      <c r="K353" s="98"/>
    </row>
    <row r="354">
      <c r="A354" s="81"/>
      <c r="B354" s="81"/>
      <c r="C354" s="81"/>
      <c r="K354" s="98"/>
    </row>
    <row r="355">
      <c r="A355" s="81"/>
      <c r="B355" s="81"/>
      <c r="C355" s="81"/>
      <c r="K355" s="98"/>
    </row>
    <row r="356">
      <c r="A356" s="81"/>
      <c r="B356" s="81"/>
      <c r="C356" s="81"/>
      <c r="K356" s="98"/>
    </row>
    <row r="357">
      <c r="A357" s="81"/>
      <c r="B357" s="81"/>
      <c r="C357" s="81"/>
      <c r="K357" s="98"/>
    </row>
    <row r="358">
      <c r="A358" s="81"/>
      <c r="B358" s="81"/>
      <c r="C358" s="81"/>
      <c r="K358" s="98"/>
    </row>
    <row r="359">
      <c r="A359" s="81"/>
      <c r="B359" s="81"/>
      <c r="C359" s="81"/>
      <c r="K359" s="98"/>
    </row>
    <row r="360">
      <c r="A360" s="81"/>
      <c r="B360" s="81"/>
      <c r="C360" s="81"/>
      <c r="K360" s="98"/>
    </row>
    <row r="361">
      <c r="A361" s="81"/>
      <c r="B361" s="81"/>
      <c r="C361" s="81"/>
      <c r="K361" s="98"/>
    </row>
    <row r="362">
      <c r="A362" s="81"/>
      <c r="B362" s="81"/>
      <c r="C362" s="81"/>
      <c r="K362" s="98"/>
    </row>
    <row r="363">
      <c r="A363" s="81"/>
      <c r="B363" s="81"/>
      <c r="C363" s="81"/>
      <c r="K363" s="98"/>
    </row>
    <row r="364">
      <c r="A364" s="81"/>
      <c r="B364" s="81"/>
      <c r="C364" s="81"/>
      <c r="K364" s="98"/>
    </row>
    <row r="365">
      <c r="A365" s="81"/>
      <c r="B365" s="81"/>
      <c r="C365" s="81"/>
      <c r="K365" s="98"/>
    </row>
    <row r="366">
      <c r="A366" s="81"/>
      <c r="B366" s="81"/>
      <c r="C366" s="81"/>
      <c r="K366" s="98"/>
    </row>
    <row r="367">
      <c r="A367" s="81"/>
      <c r="B367" s="81"/>
      <c r="C367" s="81"/>
      <c r="K367" s="98"/>
    </row>
    <row r="368">
      <c r="A368" s="81"/>
      <c r="B368" s="81"/>
      <c r="C368" s="81"/>
      <c r="K368" s="98"/>
    </row>
    <row r="369">
      <c r="A369" s="81"/>
      <c r="B369" s="81"/>
      <c r="C369" s="81"/>
      <c r="K369" s="98"/>
    </row>
    <row r="370">
      <c r="A370" s="81"/>
      <c r="B370" s="81"/>
      <c r="C370" s="81"/>
      <c r="K370" s="98"/>
    </row>
    <row r="371">
      <c r="A371" s="81"/>
      <c r="B371" s="81"/>
      <c r="C371" s="81"/>
      <c r="K371" s="98"/>
    </row>
    <row r="372">
      <c r="A372" s="81"/>
      <c r="B372" s="81"/>
      <c r="C372" s="81"/>
      <c r="K372" s="98"/>
    </row>
    <row r="373">
      <c r="A373" s="81"/>
      <c r="B373" s="81"/>
      <c r="C373" s="81"/>
      <c r="K373" s="98"/>
    </row>
    <row r="374">
      <c r="A374" s="81"/>
      <c r="B374" s="81"/>
      <c r="C374" s="81"/>
      <c r="K374" s="98"/>
    </row>
    <row r="375">
      <c r="A375" s="81"/>
      <c r="B375" s="81"/>
      <c r="C375" s="81"/>
      <c r="K375" s="98"/>
    </row>
    <row r="376">
      <c r="A376" s="81"/>
      <c r="B376" s="81"/>
      <c r="C376" s="81"/>
      <c r="K376" s="98"/>
    </row>
    <row r="377">
      <c r="A377" s="81"/>
      <c r="B377" s="81"/>
      <c r="C377" s="81"/>
      <c r="K377" s="98"/>
    </row>
    <row r="378">
      <c r="A378" s="81"/>
      <c r="B378" s="81"/>
      <c r="C378" s="81"/>
      <c r="K378" s="98"/>
    </row>
    <row r="379">
      <c r="A379" s="81"/>
      <c r="B379" s="81"/>
      <c r="C379" s="81"/>
      <c r="K379" s="98"/>
    </row>
    <row r="380">
      <c r="A380" s="81"/>
      <c r="B380" s="81"/>
      <c r="C380" s="81"/>
      <c r="K380" s="98"/>
    </row>
    <row r="381">
      <c r="A381" s="81"/>
      <c r="B381" s="81"/>
      <c r="C381" s="81"/>
      <c r="K381" s="98"/>
    </row>
    <row r="382">
      <c r="A382" s="81"/>
      <c r="B382" s="81"/>
      <c r="C382" s="81"/>
      <c r="K382" s="98"/>
    </row>
    <row r="383">
      <c r="A383" s="81"/>
      <c r="B383" s="81"/>
      <c r="C383" s="81"/>
      <c r="K383" s="98"/>
    </row>
    <row r="384">
      <c r="A384" s="81"/>
      <c r="B384" s="81"/>
      <c r="C384" s="81"/>
      <c r="K384" s="98"/>
    </row>
    <row r="385">
      <c r="A385" s="81"/>
      <c r="B385" s="81"/>
      <c r="C385" s="81"/>
      <c r="K385" s="98"/>
    </row>
    <row r="386">
      <c r="A386" s="81"/>
      <c r="B386" s="81"/>
      <c r="C386" s="81"/>
      <c r="K386" s="98"/>
    </row>
    <row r="387">
      <c r="A387" s="81"/>
      <c r="B387" s="81"/>
      <c r="C387" s="81"/>
      <c r="K387" s="98"/>
    </row>
    <row r="388">
      <c r="A388" s="81"/>
      <c r="B388" s="81"/>
      <c r="C388" s="81"/>
      <c r="K388" s="98"/>
    </row>
    <row r="389">
      <c r="A389" s="81"/>
      <c r="B389" s="81"/>
      <c r="C389" s="81"/>
      <c r="K389" s="98"/>
    </row>
    <row r="390">
      <c r="A390" s="81"/>
      <c r="B390" s="81"/>
      <c r="C390" s="81"/>
      <c r="K390" s="98"/>
    </row>
    <row r="391">
      <c r="A391" s="81"/>
      <c r="B391" s="81"/>
      <c r="C391" s="81"/>
      <c r="K391" s="98"/>
    </row>
    <row r="392">
      <c r="A392" s="81"/>
      <c r="B392" s="81"/>
      <c r="C392" s="81"/>
      <c r="K392" s="98"/>
    </row>
    <row r="393">
      <c r="A393" s="81"/>
      <c r="B393" s="81"/>
      <c r="C393" s="81"/>
      <c r="K393" s="98"/>
    </row>
    <row r="394">
      <c r="A394" s="81"/>
      <c r="B394" s="81"/>
      <c r="C394" s="81"/>
      <c r="K394" s="98"/>
    </row>
    <row r="395">
      <c r="A395" s="81"/>
      <c r="B395" s="81"/>
      <c r="C395" s="81"/>
      <c r="K395" s="98"/>
    </row>
    <row r="396">
      <c r="A396" s="81"/>
      <c r="B396" s="81"/>
      <c r="C396" s="81"/>
      <c r="K396" s="98"/>
    </row>
    <row r="397">
      <c r="A397" s="81"/>
      <c r="B397" s="81"/>
      <c r="C397" s="81"/>
      <c r="K397" s="98"/>
    </row>
    <row r="398">
      <c r="A398" s="81"/>
      <c r="B398" s="81"/>
      <c r="C398" s="81"/>
      <c r="K398" s="98"/>
    </row>
    <row r="399">
      <c r="A399" s="81"/>
      <c r="B399" s="81"/>
      <c r="C399" s="81"/>
      <c r="K399" s="98"/>
    </row>
    <row r="400">
      <c r="A400" s="81"/>
      <c r="B400" s="81"/>
      <c r="C400" s="81"/>
      <c r="K400" s="98"/>
    </row>
    <row r="401">
      <c r="A401" s="81"/>
      <c r="B401" s="81"/>
      <c r="C401" s="81"/>
      <c r="K401" s="98"/>
    </row>
    <row r="402">
      <c r="A402" s="81"/>
      <c r="B402" s="81"/>
      <c r="C402" s="81"/>
      <c r="K402" s="98"/>
    </row>
    <row r="403">
      <c r="A403" s="81"/>
      <c r="B403" s="81"/>
      <c r="C403" s="81"/>
      <c r="K403" s="98"/>
    </row>
    <row r="404">
      <c r="A404" s="81"/>
      <c r="B404" s="81"/>
      <c r="C404" s="81"/>
      <c r="K404" s="98"/>
    </row>
    <row r="405">
      <c r="A405" s="81"/>
      <c r="B405" s="81"/>
      <c r="C405" s="81"/>
      <c r="K405" s="98"/>
    </row>
    <row r="406">
      <c r="A406" s="81"/>
      <c r="B406" s="81"/>
      <c r="C406" s="81"/>
      <c r="K406" s="98"/>
    </row>
    <row r="407">
      <c r="A407" s="81"/>
      <c r="B407" s="81"/>
      <c r="C407" s="81"/>
      <c r="K407" s="98"/>
    </row>
    <row r="408">
      <c r="A408" s="81"/>
      <c r="B408" s="81"/>
      <c r="C408" s="81"/>
      <c r="K408" s="98"/>
    </row>
    <row r="409">
      <c r="A409" s="81"/>
      <c r="B409" s="81"/>
      <c r="C409" s="81"/>
      <c r="K409" s="98"/>
    </row>
    <row r="410">
      <c r="A410" s="81"/>
      <c r="B410" s="81"/>
      <c r="C410" s="81"/>
      <c r="K410" s="98"/>
    </row>
    <row r="411">
      <c r="A411" s="81"/>
      <c r="B411" s="81"/>
      <c r="C411" s="81"/>
      <c r="K411" s="98"/>
    </row>
    <row r="412">
      <c r="A412" s="81"/>
      <c r="B412" s="81"/>
      <c r="C412" s="81"/>
      <c r="K412" s="98"/>
    </row>
    <row r="413">
      <c r="A413" s="81"/>
      <c r="B413" s="81"/>
      <c r="C413" s="81"/>
      <c r="K413" s="98"/>
    </row>
    <row r="414">
      <c r="A414" s="81"/>
      <c r="B414" s="81"/>
      <c r="C414" s="81"/>
      <c r="K414" s="98"/>
    </row>
    <row r="415">
      <c r="A415" s="81"/>
      <c r="B415" s="81"/>
      <c r="C415" s="81"/>
      <c r="K415" s="98"/>
    </row>
    <row r="416">
      <c r="A416" s="81"/>
      <c r="B416" s="81"/>
      <c r="C416" s="81"/>
      <c r="K416" s="98"/>
    </row>
    <row r="417">
      <c r="A417" s="81"/>
      <c r="B417" s="81"/>
      <c r="C417" s="81"/>
      <c r="K417" s="98"/>
    </row>
    <row r="418">
      <c r="A418" s="81"/>
      <c r="B418" s="81"/>
      <c r="C418" s="81"/>
      <c r="K418" s="98"/>
    </row>
    <row r="419">
      <c r="A419" s="81"/>
      <c r="B419" s="81"/>
      <c r="C419" s="81"/>
      <c r="K419" s="98"/>
    </row>
    <row r="420">
      <c r="A420" s="81"/>
      <c r="B420" s="81"/>
      <c r="C420" s="81"/>
      <c r="K420" s="98"/>
    </row>
    <row r="421">
      <c r="A421" s="81"/>
      <c r="B421" s="81"/>
      <c r="C421" s="81"/>
      <c r="K421" s="98"/>
    </row>
    <row r="422">
      <c r="A422" s="81"/>
      <c r="B422" s="81"/>
      <c r="C422" s="81"/>
      <c r="K422" s="98"/>
    </row>
    <row r="423">
      <c r="A423" s="81"/>
      <c r="B423" s="81"/>
      <c r="C423" s="81"/>
      <c r="K423" s="98"/>
    </row>
    <row r="424">
      <c r="A424" s="81"/>
      <c r="B424" s="81"/>
      <c r="C424" s="81"/>
      <c r="K424" s="98"/>
    </row>
    <row r="425">
      <c r="A425" s="81"/>
      <c r="B425" s="81"/>
      <c r="C425" s="81"/>
      <c r="K425" s="98"/>
    </row>
    <row r="426">
      <c r="A426" s="81"/>
      <c r="B426" s="81"/>
      <c r="C426" s="81"/>
      <c r="K426" s="98"/>
    </row>
    <row r="427">
      <c r="A427" s="81"/>
      <c r="B427" s="81"/>
      <c r="C427" s="81"/>
      <c r="K427" s="98"/>
    </row>
    <row r="428">
      <c r="A428" s="81"/>
      <c r="B428" s="81"/>
      <c r="C428" s="81"/>
      <c r="K428" s="98"/>
    </row>
    <row r="429">
      <c r="A429" s="81"/>
      <c r="B429" s="81"/>
      <c r="C429" s="81"/>
      <c r="K429" s="98"/>
    </row>
    <row r="430">
      <c r="A430" s="81"/>
      <c r="B430" s="81"/>
      <c r="C430" s="81"/>
      <c r="K430" s="98"/>
    </row>
    <row r="431">
      <c r="A431" s="81"/>
      <c r="B431" s="81"/>
      <c r="C431" s="81"/>
      <c r="K431" s="98"/>
    </row>
    <row r="432">
      <c r="A432" s="81"/>
      <c r="B432" s="81"/>
      <c r="C432" s="81"/>
      <c r="K432" s="98"/>
    </row>
    <row r="433">
      <c r="A433" s="81"/>
      <c r="B433" s="81"/>
      <c r="C433" s="81"/>
      <c r="K433" s="98"/>
    </row>
    <row r="434">
      <c r="A434" s="81"/>
      <c r="B434" s="81"/>
      <c r="C434" s="81"/>
      <c r="K434" s="98"/>
    </row>
    <row r="435">
      <c r="A435" s="81"/>
      <c r="B435" s="81"/>
      <c r="C435" s="81"/>
      <c r="K435" s="98"/>
    </row>
    <row r="436">
      <c r="A436" s="81"/>
      <c r="B436" s="81"/>
      <c r="C436" s="81"/>
      <c r="K436" s="98"/>
    </row>
    <row r="437">
      <c r="A437" s="81"/>
      <c r="B437" s="81"/>
      <c r="C437" s="81"/>
      <c r="K437" s="98"/>
    </row>
    <row r="438">
      <c r="A438" s="81"/>
      <c r="B438" s="81"/>
      <c r="C438" s="81"/>
      <c r="K438" s="98"/>
    </row>
    <row r="439">
      <c r="A439" s="81"/>
      <c r="B439" s="81"/>
      <c r="C439" s="81"/>
      <c r="K439" s="98"/>
    </row>
    <row r="440">
      <c r="A440" s="81"/>
      <c r="B440" s="81"/>
      <c r="C440" s="81"/>
      <c r="K440" s="98"/>
    </row>
    <row r="441">
      <c r="A441" s="81"/>
      <c r="B441" s="81"/>
      <c r="C441" s="81"/>
      <c r="K441" s="98"/>
    </row>
    <row r="442">
      <c r="A442" s="81"/>
      <c r="B442" s="81"/>
      <c r="C442" s="81"/>
      <c r="K442" s="98"/>
    </row>
    <row r="443">
      <c r="A443" s="81"/>
      <c r="B443" s="81"/>
      <c r="C443" s="81"/>
      <c r="K443" s="98"/>
    </row>
    <row r="444">
      <c r="A444" s="81"/>
      <c r="B444" s="81"/>
      <c r="C444" s="81"/>
      <c r="K444" s="98"/>
    </row>
    <row r="445">
      <c r="A445" s="81"/>
      <c r="B445" s="81"/>
      <c r="C445" s="81"/>
      <c r="K445" s="98"/>
    </row>
    <row r="446">
      <c r="A446" s="81"/>
      <c r="B446" s="81"/>
      <c r="C446" s="81"/>
      <c r="K446" s="98"/>
    </row>
    <row r="447">
      <c r="A447" s="81"/>
      <c r="B447" s="81"/>
      <c r="C447" s="81"/>
      <c r="K447" s="98"/>
    </row>
    <row r="448">
      <c r="A448" s="81"/>
      <c r="B448" s="81"/>
      <c r="C448" s="81"/>
      <c r="K448" s="98"/>
    </row>
    <row r="449">
      <c r="A449" s="81"/>
      <c r="B449" s="81"/>
      <c r="C449" s="81"/>
      <c r="K449" s="98"/>
    </row>
    <row r="450">
      <c r="A450" s="81"/>
      <c r="B450" s="81"/>
      <c r="C450" s="81"/>
      <c r="K450" s="98"/>
    </row>
    <row r="451">
      <c r="A451" s="81"/>
      <c r="B451" s="81"/>
      <c r="C451" s="81"/>
      <c r="K451" s="98"/>
    </row>
    <row r="452">
      <c r="A452" s="81"/>
      <c r="B452" s="81"/>
      <c r="C452" s="81"/>
      <c r="K452" s="98"/>
    </row>
    <row r="453">
      <c r="A453" s="81"/>
      <c r="B453" s="81"/>
      <c r="C453" s="81"/>
      <c r="K453" s="98"/>
    </row>
    <row r="454">
      <c r="A454" s="81"/>
      <c r="B454" s="81"/>
      <c r="C454" s="81"/>
      <c r="K454" s="98"/>
    </row>
    <row r="455">
      <c r="A455" s="81"/>
      <c r="B455" s="81"/>
      <c r="C455" s="81"/>
      <c r="K455" s="98"/>
    </row>
    <row r="456">
      <c r="A456" s="81"/>
      <c r="B456" s="81"/>
      <c r="C456" s="81"/>
      <c r="K456" s="98"/>
    </row>
    <row r="457">
      <c r="A457" s="81"/>
      <c r="B457" s="81"/>
      <c r="C457" s="81"/>
      <c r="K457" s="98"/>
    </row>
    <row r="458">
      <c r="A458" s="81"/>
      <c r="B458" s="81"/>
      <c r="C458" s="81"/>
      <c r="K458" s="98"/>
    </row>
    <row r="459">
      <c r="A459" s="81"/>
      <c r="B459" s="81"/>
      <c r="C459" s="81"/>
      <c r="K459" s="98"/>
    </row>
    <row r="460">
      <c r="A460" s="81"/>
      <c r="B460" s="81"/>
      <c r="C460" s="81"/>
      <c r="K460" s="98"/>
    </row>
    <row r="461">
      <c r="A461" s="81"/>
      <c r="B461" s="81"/>
      <c r="C461" s="81"/>
      <c r="K461" s="98"/>
    </row>
    <row r="462">
      <c r="A462" s="81"/>
      <c r="B462" s="81"/>
      <c r="C462" s="81"/>
      <c r="K462" s="98"/>
    </row>
    <row r="463">
      <c r="A463" s="81"/>
      <c r="B463" s="81"/>
      <c r="C463" s="81"/>
      <c r="K463" s="98"/>
    </row>
    <row r="464">
      <c r="A464" s="81"/>
      <c r="B464" s="81"/>
      <c r="C464" s="81"/>
      <c r="K464" s="98"/>
    </row>
    <row r="465">
      <c r="A465" s="81"/>
      <c r="B465" s="81"/>
      <c r="C465" s="81"/>
      <c r="K465" s="98"/>
    </row>
    <row r="466">
      <c r="A466" s="81"/>
      <c r="B466" s="81"/>
      <c r="C466" s="81"/>
      <c r="K466" s="98"/>
    </row>
    <row r="467">
      <c r="A467" s="81"/>
      <c r="B467" s="81"/>
      <c r="C467" s="81"/>
      <c r="K467" s="98"/>
    </row>
    <row r="468">
      <c r="A468" s="81"/>
      <c r="B468" s="81"/>
      <c r="C468" s="81"/>
      <c r="K468" s="98"/>
    </row>
    <row r="469">
      <c r="A469" s="81"/>
      <c r="B469" s="81"/>
      <c r="C469" s="81"/>
      <c r="K469" s="98"/>
    </row>
    <row r="470">
      <c r="A470" s="81"/>
      <c r="B470" s="81"/>
      <c r="C470" s="81"/>
      <c r="K470" s="98"/>
    </row>
    <row r="471">
      <c r="A471" s="81"/>
      <c r="B471" s="81"/>
      <c r="C471" s="81"/>
      <c r="K471" s="98"/>
    </row>
    <row r="472">
      <c r="A472" s="81"/>
      <c r="B472" s="81"/>
      <c r="C472" s="81"/>
      <c r="K472" s="98"/>
    </row>
    <row r="473">
      <c r="A473" s="81"/>
      <c r="B473" s="81"/>
      <c r="C473" s="81"/>
      <c r="K473" s="98"/>
    </row>
    <row r="474">
      <c r="A474" s="81"/>
      <c r="B474" s="81"/>
      <c r="C474" s="81"/>
      <c r="K474" s="98"/>
    </row>
    <row r="475">
      <c r="A475" s="81"/>
      <c r="B475" s="81"/>
      <c r="C475" s="81"/>
      <c r="K475" s="98"/>
    </row>
    <row r="476">
      <c r="A476" s="81"/>
      <c r="B476" s="81"/>
      <c r="C476" s="81"/>
      <c r="K476" s="98"/>
    </row>
    <row r="477">
      <c r="A477" s="81"/>
      <c r="B477" s="81"/>
      <c r="C477" s="81"/>
      <c r="K477" s="98"/>
    </row>
    <row r="478">
      <c r="A478" s="81"/>
      <c r="B478" s="81"/>
      <c r="C478" s="81"/>
      <c r="K478" s="98"/>
    </row>
    <row r="479">
      <c r="A479" s="81"/>
      <c r="B479" s="81"/>
      <c r="C479" s="81"/>
      <c r="K479" s="98"/>
    </row>
    <row r="480">
      <c r="A480" s="81"/>
      <c r="B480" s="81"/>
      <c r="C480" s="81"/>
      <c r="K480" s="98"/>
    </row>
    <row r="481">
      <c r="A481" s="81"/>
      <c r="B481" s="81"/>
      <c r="C481" s="81"/>
      <c r="K481" s="98"/>
    </row>
    <row r="482">
      <c r="A482" s="81"/>
      <c r="B482" s="81"/>
      <c r="C482" s="81"/>
      <c r="K482" s="98"/>
    </row>
    <row r="483">
      <c r="A483" s="81"/>
      <c r="B483" s="81"/>
      <c r="C483" s="81"/>
      <c r="K483" s="98"/>
    </row>
    <row r="484">
      <c r="A484" s="81"/>
      <c r="B484" s="81"/>
      <c r="C484" s="81"/>
      <c r="K484" s="98"/>
    </row>
    <row r="485">
      <c r="A485" s="81"/>
      <c r="B485" s="81"/>
      <c r="C485" s="81"/>
      <c r="K485" s="98"/>
    </row>
    <row r="486">
      <c r="A486" s="81"/>
      <c r="B486" s="81"/>
      <c r="C486" s="81"/>
      <c r="K486" s="98"/>
    </row>
    <row r="487">
      <c r="A487" s="81"/>
      <c r="B487" s="81"/>
      <c r="C487" s="81"/>
      <c r="K487" s="98"/>
    </row>
    <row r="488">
      <c r="A488" s="81"/>
      <c r="B488" s="81"/>
      <c r="C488" s="81"/>
      <c r="K488" s="98"/>
    </row>
    <row r="489">
      <c r="A489" s="81"/>
      <c r="B489" s="81"/>
      <c r="C489" s="81"/>
      <c r="K489" s="98"/>
    </row>
    <row r="490">
      <c r="A490" s="81"/>
      <c r="B490" s="81"/>
      <c r="C490" s="81"/>
      <c r="K490" s="98"/>
    </row>
    <row r="491">
      <c r="A491" s="81"/>
      <c r="B491" s="81"/>
      <c r="C491" s="81"/>
      <c r="K491" s="98"/>
    </row>
    <row r="492">
      <c r="A492" s="81"/>
      <c r="B492" s="81"/>
      <c r="C492" s="81"/>
      <c r="K492" s="98"/>
    </row>
    <row r="493">
      <c r="A493" s="81"/>
      <c r="B493" s="81"/>
      <c r="C493" s="81"/>
      <c r="K493" s="98"/>
    </row>
    <row r="494">
      <c r="A494" s="81"/>
      <c r="B494" s="81"/>
      <c r="C494" s="81"/>
      <c r="K494" s="98"/>
    </row>
    <row r="495">
      <c r="A495" s="81"/>
      <c r="B495" s="81"/>
      <c r="C495" s="81"/>
      <c r="K495" s="98"/>
    </row>
    <row r="496">
      <c r="A496" s="81"/>
      <c r="B496" s="81"/>
      <c r="C496" s="81"/>
      <c r="K496" s="98"/>
    </row>
    <row r="497">
      <c r="A497" s="81"/>
      <c r="B497" s="81"/>
      <c r="C497" s="81"/>
      <c r="K497" s="98"/>
    </row>
    <row r="498">
      <c r="A498" s="81"/>
      <c r="B498" s="81"/>
      <c r="C498" s="81"/>
      <c r="K498" s="98"/>
    </row>
    <row r="499">
      <c r="A499" s="81"/>
      <c r="B499" s="81"/>
      <c r="C499" s="81"/>
      <c r="K499" s="98"/>
    </row>
    <row r="500">
      <c r="A500" s="81"/>
      <c r="B500" s="81"/>
      <c r="C500" s="81"/>
      <c r="K500" s="98"/>
    </row>
    <row r="501">
      <c r="A501" s="81"/>
      <c r="B501" s="81"/>
      <c r="C501" s="81"/>
      <c r="K501" s="98"/>
    </row>
    <row r="502">
      <c r="A502" s="81"/>
      <c r="B502" s="81"/>
      <c r="C502" s="81"/>
      <c r="K502" s="98"/>
    </row>
    <row r="503">
      <c r="A503" s="81"/>
      <c r="B503" s="81"/>
      <c r="C503" s="81"/>
      <c r="K503" s="98"/>
    </row>
    <row r="504">
      <c r="A504" s="81"/>
      <c r="B504" s="81"/>
      <c r="C504" s="81"/>
      <c r="K504" s="98"/>
    </row>
    <row r="505">
      <c r="A505" s="81"/>
      <c r="B505" s="81"/>
      <c r="C505" s="81"/>
      <c r="K505" s="98"/>
    </row>
    <row r="506">
      <c r="A506" s="81"/>
      <c r="B506" s="81"/>
      <c r="C506" s="81"/>
      <c r="K506" s="98"/>
    </row>
    <row r="507">
      <c r="A507" s="81"/>
      <c r="B507" s="81"/>
      <c r="C507" s="81"/>
      <c r="K507" s="98"/>
    </row>
    <row r="508">
      <c r="A508" s="81"/>
      <c r="B508" s="81"/>
      <c r="C508" s="81"/>
      <c r="K508" s="98"/>
    </row>
    <row r="509">
      <c r="A509" s="81"/>
      <c r="B509" s="81"/>
      <c r="C509" s="81"/>
      <c r="K509" s="98"/>
    </row>
    <row r="510">
      <c r="A510" s="81"/>
      <c r="B510" s="81"/>
      <c r="C510" s="81"/>
      <c r="K510" s="98"/>
    </row>
    <row r="511">
      <c r="A511" s="81"/>
      <c r="B511" s="81"/>
      <c r="C511" s="81"/>
      <c r="K511" s="98"/>
    </row>
    <row r="512">
      <c r="A512" s="81"/>
      <c r="B512" s="81"/>
      <c r="C512" s="81"/>
      <c r="K512" s="98"/>
    </row>
    <row r="513">
      <c r="A513" s="81"/>
      <c r="B513" s="81"/>
      <c r="C513" s="81"/>
      <c r="K513" s="98"/>
    </row>
    <row r="514">
      <c r="A514" s="81"/>
      <c r="B514" s="81"/>
      <c r="C514" s="81"/>
      <c r="K514" s="98"/>
    </row>
    <row r="515">
      <c r="A515" s="81"/>
      <c r="B515" s="81"/>
      <c r="C515" s="81"/>
      <c r="K515" s="98"/>
    </row>
    <row r="516">
      <c r="A516" s="81"/>
      <c r="B516" s="81"/>
      <c r="C516" s="81"/>
      <c r="K516" s="98"/>
    </row>
    <row r="517">
      <c r="A517" s="81"/>
      <c r="B517" s="81"/>
      <c r="C517" s="81"/>
      <c r="K517" s="98"/>
    </row>
    <row r="518">
      <c r="A518" s="81"/>
      <c r="B518" s="81"/>
      <c r="C518" s="81"/>
      <c r="K518" s="98"/>
    </row>
    <row r="519">
      <c r="A519" s="81"/>
      <c r="B519" s="81"/>
      <c r="C519" s="81"/>
      <c r="K519" s="98"/>
    </row>
    <row r="520">
      <c r="A520" s="81"/>
      <c r="B520" s="81"/>
      <c r="C520" s="81"/>
      <c r="K520" s="98"/>
    </row>
    <row r="521">
      <c r="A521" s="81"/>
      <c r="B521" s="81"/>
      <c r="C521" s="81"/>
      <c r="K521" s="98"/>
    </row>
    <row r="522">
      <c r="A522" s="81"/>
      <c r="B522" s="81"/>
      <c r="C522" s="81"/>
      <c r="K522" s="98"/>
    </row>
    <row r="523">
      <c r="A523" s="81"/>
      <c r="B523" s="81"/>
      <c r="C523" s="81"/>
      <c r="K523" s="98"/>
    </row>
    <row r="524">
      <c r="A524" s="81"/>
      <c r="B524" s="81"/>
      <c r="C524" s="81"/>
      <c r="K524" s="98"/>
    </row>
    <row r="525">
      <c r="A525" s="81"/>
      <c r="B525" s="81"/>
      <c r="C525" s="81"/>
      <c r="K525" s="98"/>
    </row>
    <row r="526">
      <c r="A526" s="81"/>
      <c r="B526" s="81"/>
      <c r="C526" s="81"/>
      <c r="K526" s="98"/>
    </row>
    <row r="527">
      <c r="A527" s="81"/>
      <c r="B527" s="81"/>
      <c r="C527" s="81"/>
      <c r="K527" s="98"/>
    </row>
    <row r="528">
      <c r="A528" s="81"/>
      <c r="B528" s="81"/>
      <c r="C528" s="81"/>
      <c r="K528" s="98"/>
    </row>
    <row r="529">
      <c r="A529" s="81"/>
      <c r="B529" s="81"/>
      <c r="C529" s="81"/>
      <c r="K529" s="98"/>
    </row>
    <row r="530">
      <c r="A530" s="81"/>
      <c r="B530" s="81"/>
      <c r="C530" s="81"/>
      <c r="K530" s="98"/>
    </row>
    <row r="531">
      <c r="A531" s="81"/>
      <c r="B531" s="81"/>
      <c r="C531" s="81"/>
      <c r="K531" s="98"/>
    </row>
    <row r="532">
      <c r="A532" s="81"/>
      <c r="B532" s="81"/>
      <c r="C532" s="81"/>
      <c r="K532" s="98"/>
    </row>
    <row r="533">
      <c r="A533" s="81"/>
      <c r="B533" s="81"/>
      <c r="C533" s="81"/>
      <c r="K533" s="98"/>
    </row>
    <row r="534">
      <c r="A534" s="81"/>
      <c r="B534" s="81"/>
      <c r="C534" s="81"/>
      <c r="K534" s="98"/>
    </row>
    <row r="535">
      <c r="A535" s="81"/>
      <c r="B535" s="81"/>
      <c r="C535" s="81"/>
      <c r="K535" s="98"/>
    </row>
    <row r="536">
      <c r="A536" s="81"/>
      <c r="B536" s="81"/>
      <c r="C536" s="81"/>
      <c r="K536" s="98"/>
    </row>
    <row r="537">
      <c r="A537" s="81"/>
      <c r="B537" s="81"/>
      <c r="C537" s="81"/>
      <c r="K537" s="98"/>
    </row>
    <row r="538">
      <c r="A538" s="81"/>
      <c r="B538" s="81"/>
      <c r="C538" s="81"/>
      <c r="K538" s="98"/>
    </row>
    <row r="539">
      <c r="A539" s="81"/>
      <c r="B539" s="81"/>
      <c r="C539" s="81"/>
      <c r="K539" s="98"/>
    </row>
    <row r="540">
      <c r="A540" s="81"/>
      <c r="B540" s="81"/>
      <c r="C540" s="81"/>
      <c r="K540" s="98"/>
    </row>
    <row r="541">
      <c r="A541" s="81"/>
      <c r="B541" s="81"/>
      <c r="C541" s="81"/>
      <c r="K541" s="98"/>
    </row>
    <row r="542">
      <c r="A542" s="81"/>
      <c r="B542" s="81"/>
      <c r="C542" s="81"/>
      <c r="K542" s="98"/>
    </row>
    <row r="543">
      <c r="A543" s="81"/>
      <c r="B543" s="81"/>
      <c r="C543" s="81"/>
      <c r="K543" s="98"/>
    </row>
    <row r="544">
      <c r="A544" s="81"/>
      <c r="B544" s="81"/>
      <c r="C544" s="81"/>
      <c r="K544" s="98"/>
    </row>
    <row r="545">
      <c r="A545" s="81"/>
      <c r="B545" s="81"/>
      <c r="C545" s="81"/>
      <c r="K545" s="98"/>
    </row>
    <row r="546">
      <c r="A546" s="81"/>
      <c r="B546" s="81"/>
      <c r="C546" s="81"/>
      <c r="K546" s="98"/>
    </row>
    <row r="547">
      <c r="A547" s="81"/>
      <c r="B547" s="81"/>
      <c r="C547" s="81"/>
      <c r="K547" s="98"/>
    </row>
    <row r="548">
      <c r="A548" s="81"/>
      <c r="B548" s="81"/>
      <c r="C548" s="81"/>
      <c r="K548" s="98"/>
    </row>
    <row r="549">
      <c r="A549" s="81"/>
      <c r="B549" s="81"/>
      <c r="C549" s="81"/>
      <c r="K549" s="98"/>
    </row>
    <row r="550">
      <c r="A550" s="81"/>
      <c r="B550" s="81"/>
      <c r="C550" s="81"/>
      <c r="K550" s="98"/>
    </row>
    <row r="551">
      <c r="A551" s="81"/>
      <c r="B551" s="81"/>
      <c r="C551" s="81"/>
      <c r="K551" s="98"/>
    </row>
    <row r="552">
      <c r="A552" s="81"/>
      <c r="B552" s="81"/>
      <c r="C552" s="81"/>
      <c r="K552" s="98"/>
    </row>
    <row r="553">
      <c r="A553" s="81"/>
      <c r="B553" s="81"/>
      <c r="C553" s="81"/>
      <c r="K553" s="98"/>
    </row>
    <row r="554">
      <c r="A554" s="81"/>
      <c r="B554" s="81"/>
      <c r="C554" s="81"/>
      <c r="K554" s="98"/>
    </row>
    <row r="555">
      <c r="A555" s="81"/>
      <c r="B555" s="81"/>
      <c r="C555" s="81"/>
      <c r="K555" s="98"/>
    </row>
    <row r="556">
      <c r="A556" s="81"/>
      <c r="B556" s="81"/>
      <c r="C556" s="81"/>
      <c r="K556" s="98"/>
    </row>
    <row r="557">
      <c r="A557" s="81"/>
      <c r="B557" s="81"/>
      <c r="C557" s="81"/>
      <c r="K557" s="98"/>
    </row>
    <row r="558">
      <c r="A558" s="81"/>
      <c r="B558" s="81"/>
      <c r="C558" s="81"/>
      <c r="K558" s="98"/>
    </row>
    <row r="559">
      <c r="A559" s="81"/>
      <c r="B559" s="81"/>
      <c r="C559" s="81"/>
      <c r="K559" s="98"/>
    </row>
    <row r="560">
      <c r="A560" s="81"/>
      <c r="B560" s="81"/>
      <c r="C560" s="81"/>
      <c r="K560" s="98"/>
    </row>
    <row r="561">
      <c r="A561" s="81"/>
      <c r="B561" s="81"/>
      <c r="C561" s="81"/>
      <c r="K561" s="98"/>
    </row>
    <row r="562">
      <c r="A562" s="81"/>
      <c r="B562" s="81"/>
      <c r="C562" s="81"/>
      <c r="K562" s="98"/>
    </row>
    <row r="563">
      <c r="A563" s="81"/>
      <c r="B563" s="81"/>
      <c r="C563" s="81"/>
      <c r="K563" s="98"/>
    </row>
    <row r="564">
      <c r="A564" s="81"/>
      <c r="B564" s="81"/>
      <c r="C564" s="81"/>
      <c r="K564" s="98"/>
    </row>
    <row r="565">
      <c r="A565" s="81"/>
      <c r="B565" s="81"/>
      <c r="C565" s="81"/>
      <c r="K565" s="98"/>
    </row>
    <row r="566">
      <c r="A566" s="81"/>
      <c r="B566" s="81"/>
      <c r="C566" s="81"/>
      <c r="K566" s="98"/>
    </row>
    <row r="567">
      <c r="A567" s="81"/>
      <c r="B567" s="81"/>
      <c r="C567" s="81"/>
      <c r="K567" s="98"/>
    </row>
    <row r="568">
      <c r="A568" s="81"/>
      <c r="B568" s="81"/>
      <c r="C568" s="81"/>
      <c r="K568" s="98"/>
    </row>
    <row r="569">
      <c r="A569" s="81"/>
      <c r="B569" s="81"/>
      <c r="C569" s="81"/>
      <c r="K569" s="98"/>
    </row>
    <row r="570">
      <c r="A570" s="81"/>
      <c r="B570" s="81"/>
      <c r="C570" s="81"/>
      <c r="K570" s="98"/>
    </row>
    <row r="571">
      <c r="A571" s="81"/>
      <c r="B571" s="81"/>
      <c r="C571" s="81"/>
      <c r="K571" s="98"/>
    </row>
    <row r="572">
      <c r="A572" s="81"/>
      <c r="B572" s="81"/>
      <c r="C572" s="81"/>
      <c r="K572" s="98"/>
    </row>
    <row r="573">
      <c r="A573" s="81"/>
      <c r="B573" s="81"/>
      <c r="C573" s="81"/>
      <c r="K573" s="98"/>
    </row>
    <row r="574">
      <c r="A574" s="81"/>
      <c r="B574" s="81"/>
      <c r="C574" s="81"/>
      <c r="K574" s="98"/>
    </row>
    <row r="575">
      <c r="A575" s="81"/>
      <c r="B575" s="81"/>
      <c r="C575" s="81"/>
      <c r="K575" s="98"/>
    </row>
    <row r="576">
      <c r="A576" s="81"/>
      <c r="B576" s="81"/>
      <c r="C576" s="81"/>
      <c r="K576" s="98"/>
    </row>
    <row r="577">
      <c r="A577" s="81"/>
      <c r="B577" s="81"/>
      <c r="C577" s="81"/>
      <c r="K577" s="98"/>
    </row>
    <row r="578">
      <c r="A578" s="81"/>
      <c r="B578" s="81"/>
      <c r="C578" s="81"/>
      <c r="K578" s="98"/>
    </row>
    <row r="579">
      <c r="A579" s="81"/>
      <c r="B579" s="81"/>
      <c r="C579" s="81"/>
      <c r="K579" s="98"/>
    </row>
    <row r="580">
      <c r="A580" s="81"/>
      <c r="B580" s="81"/>
      <c r="C580" s="81"/>
      <c r="K580" s="98"/>
    </row>
    <row r="581">
      <c r="A581" s="81"/>
      <c r="B581" s="81"/>
      <c r="C581" s="81"/>
      <c r="K581" s="98"/>
    </row>
    <row r="582">
      <c r="A582" s="81"/>
      <c r="B582" s="81"/>
      <c r="C582" s="81"/>
      <c r="K582" s="98"/>
    </row>
    <row r="583">
      <c r="A583" s="81"/>
      <c r="B583" s="81"/>
      <c r="C583" s="81"/>
      <c r="K583" s="98"/>
    </row>
    <row r="584">
      <c r="A584" s="81"/>
      <c r="B584" s="81"/>
      <c r="C584" s="81"/>
      <c r="K584" s="98"/>
    </row>
    <row r="585">
      <c r="A585" s="81"/>
      <c r="B585" s="81"/>
      <c r="C585" s="81"/>
      <c r="K585" s="98"/>
    </row>
    <row r="586">
      <c r="A586" s="81"/>
      <c r="B586" s="81"/>
      <c r="C586" s="81"/>
      <c r="K586" s="98"/>
    </row>
    <row r="587">
      <c r="A587" s="81"/>
      <c r="B587" s="81"/>
      <c r="C587" s="81"/>
      <c r="K587" s="98"/>
    </row>
    <row r="588">
      <c r="A588" s="81"/>
      <c r="B588" s="81"/>
      <c r="C588" s="81"/>
      <c r="K588" s="98"/>
    </row>
    <row r="589">
      <c r="A589" s="81"/>
      <c r="B589" s="81"/>
      <c r="C589" s="81"/>
      <c r="K589" s="98"/>
    </row>
    <row r="590">
      <c r="A590" s="81"/>
      <c r="B590" s="81"/>
      <c r="C590" s="81"/>
      <c r="K590" s="98"/>
    </row>
    <row r="591">
      <c r="A591" s="81"/>
      <c r="B591" s="81"/>
      <c r="C591" s="81"/>
      <c r="K591" s="98"/>
    </row>
    <row r="592">
      <c r="A592" s="81"/>
      <c r="B592" s="81"/>
      <c r="C592" s="81"/>
      <c r="K592" s="98"/>
    </row>
    <row r="593">
      <c r="A593" s="81"/>
      <c r="B593" s="81"/>
      <c r="C593" s="81"/>
      <c r="K593" s="98"/>
    </row>
    <row r="594">
      <c r="A594" s="81"/>
      <c r="B594" s="81"/>
      <c r="C594" s="81"/>
      <c r="K594" s="98"/>
    </row>
    <row r="595">
      <c r="A595" s="81"/>
      <c r="B595" s="81"/>
      <c r="C595" s="81"/>
      <c r="K595" s="98"/>
    </row>
    <row r="596">
      <c r="A596" s="81"/>
      <c r="B596" s="81"/>
      <c r="C596" s="81"/>
      <c r="K596" s="98"/>
    </row>
    <row r="597">
      <c r="A597" s="81"/>
      <c r="B597" s="81"/>
      <c r="C597" s="81"/>
      <c r="K597" s="98"/>
    </row>
    <row r="598">
      <c r="A598" s="81"/>
      <c r="B598" s="81"/>
      <c r="C598" s="81"/>
      <c r="K598" s="98"/>
    </row>
    <row r="599">
      <c r="A599" s="81"/>
      <c r="B599" s="81"/>
      <c r="C599" s="81"/>
      <c r="K599" s="98"/>
    </row>
    <row r="600">
      <c r="A600" s="81"/>
      <c r="B600" s="81"/>
      <c r="C600" s="81"/>
      <c r="K600" s="98"/>
    </row>
    <row r="601">
      <c r="A601" s="81"/>
      <c r="B601" s="81"/>
      <c r="C601" s="81"/>
      <c r="K601" s="98"/>
    </row>
    <row r="602">
      <c r="A602" s="81"/>
      <c r="B602" s="81"/>
      <c r="C602" s="81"/>
      <c r="K602" s="98"/>
    </row>
    <row r="603">
      <c r="A603" s="81"/>
      <c r="B603" s="81"/>
      <c r="C603" s="81"/>
      <c r="K603" s="98"/>
    </row>
    <row r="604">
      <c r="A604" s="81"/>
      <c r="B604" s="81"/>
      <c r="C604" s="81"/>
      <c r="K604" s="98"/>
    </row>
    <row r="605">
      <c r="A605" s="81"/>
      <c r="B605" s="81"/>
      <c r="C605" s="81"/>
      <c r="K605" s="98"/>
    </row>
    <row r="606">
      <c r="A606" s="81"/>
      <c r="B606" s="81"/>
      <c r="C606" s="81"/>
      <c r="K606" s="98"/>
    </row>
    <row r="607">
      <c r="A607" s="81"/>
      <c r="B607" s="81"/>
      <c r="C607" s="81"/>
      <c r="K607" s="98"/>
    </row>
    <row r="608">
      <c r="A608" s="81"/>
      <c r="B608" s="81"/>
      <c r="C608" s="81"/>
      <c r="K608" s="98"/>
    </row>
    <row r="609">
      <c r="A609" s="81"/>
      <c r="B609" s="81"/>
      <c r="C609" s="81"/>
      <c r="K609" s="98"/>
    </row>
    <row r="610">
      <c r="A610" s="81"/>
      <c r="B610" s="81"/>
      <c r="C610" s="81"/>
      <c r="K610" s="98"/>
    </row>
    <row r="611">
      <c r="A611" s="81"/>
      <c r="B611" s="81"/>
      <c r="C611" s="81"/>
      <c r="K611" s="98"/>
    </row>
    <row r="612">
      <c r="A612" s="81"/>
      <c r="B612" s="81"/>
      <c r="C612" s="81"/>
      <c r="K612" s="98"/>
    </row>
    <row r="613">
      <c r="A613" s="81"/>
      <c r="B613" s="81"/>
      <c r="C613" s="81"/>
      <c r="K613" s="98"/>
    </row>
    <row r="614">
      <c r="A614" s="81"/>
      <c r="B614" s="81"/>
      <c r="C614" s="81"/>
      <c r="K614" s="98"/>
    </row>
    <row r="615">
      <c r="A615" s="81"/>
      <c r="B615" s="81"/>
      <c r="C615" s="81"/>
      <c r="K615" s="98"/>
    </row>
    <row r="616">
      <c r="A616" s="81"/>
      <c r="B616" s="81"/>
      <c r="C616" s="81"/>
      <c r="K616" s="98"/>
    </row>
    <row r="617">
      <c r="A617" s="81"/>
      <c r="B617" s="81"/>
      <c r="C617" s="81"/>
      <c r="K617" s="98"/>
    </row>
    <row r="618">
      <c r="A618" s="81"/>
      <c r="B618" s="81"/>
      <c r="C618" s="81"/>
      <c r="K618" s="98"/>
    </row>
    <row r="619">
      <c r="A619" s="81"/>
      <c r="B619" s="81"/>
      <c r="C619" s="81"/>
      <c r="K619" s="98"/>
    </row>
    <row r="620">
      <c r="A620" s="81"/>
      <c r="B620" s="81"/>
      <c r="C620" s="81"/>
      <c r="K620" s="98"/>
    </row>
    <row r="621">
      <c r="A621" s="81"/>
      <c r="B621" s="81"/>
      <c r="C621" s="81"/>
      <c r="K621" s="98"/>
    </row>
    <row r="622">
      <c r="A622" s="81"/>
      <c r="B622" s="81"/>
      <c r="C622" s="81"/>
      <c r="K622" s="98"/>
    </row>
    <row r="623">
      <c r="A623" s="81"/>
      <c r="B623" s="81"/>
      <c r="C623" s="81"/>
      <c r="K623" s="98"/>
    </row>
    <row r="624">
      <c r="A624" s="81"/>
      <c r="B624" s="81"/>
      <c r="C624" s="81"/>
      <c r="K624" s="98"/>
    </row>
    <row r="625">
      <c r="A625" s="81"/>
      <c r="B625" s="81"/>
      <c r="C625" s="81"/>
      <c r="K625" s="98"/>
    </row>
    <row r="626">
      <c r="A626" s="81"/>
      <c r="B626" s="81"/>
      <c r="C626" s="81"/>
      <c r="K626" s="98"/>
    </row>
    <row r="627">
      <c r="A627" s="81"/>
      <c r="B627" s="81"/>
      <c r="C627" s="81"/>
      <c r="K627" s="98"/>
    </row>
    <row r="628">
      <c r="A628" s="81"/>
      <c r="B628" s="81"/>
      <c r="C628" s="81"/>
      <c r="K628" s="98"/>
    </row>
    <row r="629">
      <c r="A629" s="81"/>
      <c r="B629" s="81"/>
      <c r="C629" s="81"/>
      <c r="K629" s="98"/>
    </row>
    <row r="630">
      <c r="A630" s="81"/>
      <c r="B630" s="81"/>
      <c r="C630" s="81"/>
      <c r="K630" s="98"/>
    </row>
    <row r="631">
      <c r="A631" s="81"/>
      <c r="B631" s="81"/>
      <c r="C631" s="81"/>
      <c r="K631" s="98"/>
    </row>
    <row r="632">
      <c r="A632" s="81"/>
      <c r="B632" s="81"/>
      <c r="C632" s="81"/>
      <c r="K632" s="98"/>
    </row>
    <row r="633">
      <c r="A633" s="81"/>
      <c r="B633" s="81"/>
      <c r="C633" s="81"/>
      <c r="K633" s="98"/>
    </row>
    <row r="634">
      <c r="A634" s="81"/>
      <c r="B634" s="81"/>
      <c r="C634" s="81"/>
      <c r="K634" s="98"/>
    </row>
    <row r="635">
      <c r="A635" s="81"/>
      <c r="B635" s="81"/>
      <c r="C635" s="81"/>
      <c r="K635" s="98"/>
    </row>
    <row r="636">
      <c r="A636" s="81"/>
      <c r="B636" s="81"/>
      <c r="C636" s="81"/>
      <c r="K636" s="98"/>
    </row>
    <row r="637">
      <c r="A637" s="81"/>
      <c r="B637" s="81"/>
      <c r="C637" s="81"/>
      <c r="K637" s="98"/>
    </row>
    <row r="638">
      <c r="A638" s="81"/>
      <c r="B638" s="81"/>
      <c r="C638" s="81"/>
      <c r="K638" s="98"/>
    </row>
    <row r="639">
      <c r="A639" s="81"/>
      <c r="B639" s="81"/>
      <c r="C639" s="81"/>
      <c r="K639" s="98"/>
    </row>
    <row r="640">
      <c r="A640" s="81"/>
      <c r="B640" s="81"/>
      <c r="C640" s="81"/>
      <c r="K640" s="98"/>
    </row>
    <row r="641">
      <c r="A641" s="81"/>
      <c r="B641" s="81"/>
      <c r="C641" s="81"/>
      <c r="K641" s="98"/>
    </row>
    <row r="642">
      <c r="A642" s="81"/>
      <c r="B642" s="81"/>
      <c r="C642" s="81"/>
      <c r="K642" s="98"/>
    </row>
    <row r="643">
      <c r="A643" s="81"/>
      <c r="B643" s="81"/>
      <c r="C643" s="81"/>
      <c r="K643" s="98"/>
    </row>
    <row r="644">
      <c r="A644" s="81"/>
      <c r="B644" s="81"/>
      <c r="C644" s="81"/>
      <c r="K644" s="98"/>
    </row>
    <row r="645">
      <c r="A645" s="81"/>
      <c r="B645" s="81"/>
      <c r="C645" s="81"/>
      <c r="K645" s="98"/>
    </row>
    <row r="646">
      <c r="A646" s="81"/>
      <c r="B646" s="81"/>
      <c r="C646" s="81"/>
      <c r="K646" s="98"/>
    </row>
    <row r="647">
      <c r="A647" s="81"/>
      <c r="B647" s="81"/>
      <c r="C647" s="81"/>
      <c r="K647" s="98"/>
    </row>
    <row r="648">
      <c r="A648" s="81"/>
      <c r="B648" s="81"/>
      <c r="C648" s="81"/>
      <c r="K648" s="98"/>
    </row>
    <row r="649">
      <c r="A649" s="81"/>
      <c r="B649" s="81"/>
      <c r="C649" s="81"/>
      <c r="K649" s="98"/>
    </row>
    <row r="650">
      <c r="A650" s="81"/>
      <c r="B650" s="81"/>
      <c r="C650" s="81"/>
      <c r="K650" s="98"/>
    </row>
    <row r="651">
      <c r="A651" s="81"/>
      <c r="B651" s="81"/>
      <c r="C651" s="81"/>
      <c r="K651" s="98"/>
    </row>
    <row r="652">
      <c r="A652" s="81"/>
      <c r="B652" s="81"/>
      <c r="C652" s="81"/>
      <c r="K652" s="98"/>
    </row>
    <row r="653">
      <c r="A653" s="81"/>
      <c r="B653" s="81"/>
      <c r="C653" s="81"/>
      <c r="K653" s="98"/>
    </row>
    <row r="654">
      <c r="A654" s="81"/>
      <c r="B654" s="81"/>
      <c r="C654" s="81"/>
      <c r="K654" s="98"/>
    </row>
    <row r="655">
      <c r="A655" s="81"/>
      <c r="B655" s="81"/>
      <c r="C655" s="81"/>
      <c r="K655" s="98"/>
    </row>
    <row r="656">
      <c r="A656" s="81"/>
      <c r="B656" s="81"/>
      <c r="C656" s="81"/>
      <c r="K656" s="98"/>
    </row>
    <row r="657">
      <c r="A657" s="81"/>
      <c r="B657" s="81"/>
      <c r="C657" s="81"/>
      <c r="K657" s="98"/>
    </row>
    <row r="658">
      <c r="A658" s="81"/>
      <c r="B658" s="81"/>
      <c r="C658" s="81"/>
      <c r="K658" s="98"/>
    </row>
    <row r="659">
      <c r="A659" s="81"/>
      <c r="B659" s="81"/>
      <c r="C659" s="81"/>
      <c r="K659" s="98"/>
    </row>
    <row r="660">
      <c r="A660" s="81"/>
      <c r="B660" s="81"/>
      <c r="C660" s="81"/>
      <c r="K660" s="98"/>
    </row>
    <row r="661">
      <c r="A661" s="81"/>
      <c r="B661" s="81"/>
      <c r="C661" s="81"/>
      <c r="K661" s="98"/>
    </row>
    <row r="662">
      <c r="A662" s="81"/>
      <c r="B662" s="81"/>
      <c r="C662" s="81"/>
      <c r="K662" s="98"/>
    </row>
    <row r="663">
      <c r="A663" s="81"/>
      <c r="B663" s="81"/>
      <c r="C663" s="81"/>
      <c r="K663" s="98"/>
    </row>
    <row r="664">
      <c r="A664" s="81"/>
      <c r="B664" s="81"/>
      <c r="C664" s="81"/>
      <c r="K664" s="98"/>
    </row>
    <row r="665">
      <c r="A665" s="81"/>
      <c r="B665" s="81"/>
      <c r="C665" s="81"/>
      <c r="K665" s="98"/>
    </row>
    <row r="666">
      <c r="A666" s="81"/>
      <c r="B666" s="81"/>
      <c r="C666" s="81"/>
      <c r="K666" s="98"/>
    </row>
    <row r="667">
      <c r="A667" s="81"/>
      <c r="B667" s="81"/>
      <c r="C667" s="81"/>
      <c r="K667" s="98"/>
    </row>
    <row r="668">
      <c r="A668" s="81"/>
      <c r="B668" s="81"/>
      <c r="C668" s="81"/>
      <c r="K668" s="98"/>
    </row>
    <row r="669">
      <c r="A669" s="81"/>
      <c r="B669" s="81"/>
      <c r="C669" s="81"/>
      <c r="K669" s="98"/>
    </row>
    <row r="670">
      <c r="A670" s="81"/>
      <c r="B670" s="81"/>
      <c r="C670" s="81"/>
      <c r="K670" s="98"/>
    </row>
    <row r="671">
      <c r="A671" s="81"/>
      <c r="B671" s="81"/>
      <c r="C671" s="81"/>
      <c r="K671" s="98"/>
    </row>
    <row r="672">
      <c r="A672" s="81"/>
      <c r="B672" s="81"/>
      <c r="C672" s="81"/>
      <c r="K672" s="98"/>
    </row>
    <row r="673">
      <c r="A673" s="81"/>
      <c r="B673" s="81"/>
      <c r="C673" s="81"/>
      <c r="K673" s="98"/>
    </row>
    <row r="674">
      <c r="A674" s="81"/>
      <c r="B674" s="81"/>
      <c r="C674" s="81"/>
      <c r="K674" s="98"/>
    </row>
    <row r="675">
      <c r="A675" s="81"/>
      <c r="B675" s="81"/>
      <c r="C675" s="81"/>
      <c r="K675" s="98"/>
    </row>
    <row r="676">
      <c r="A676" s="81"/>
      <c r="B676" s="81"/>
      <c r="C676" s="81"/>
      <c r="K676" s="98"/>
    </row>
    <row r="677">
      <c r="A677" s="81"/>
      <c r="B677" s="81"/>
      <c r="C677" s="81"/>
      <c r="K677" s="98"/>
    </row>
    <row r="678">
      <c r="A678" s="81"/>
      <c r="B678" s="81"/>
      <c r="C678" s="81"/>
      <c r="K678" s="98"/>
    </row>
    <row r="679">
      <c r="A679" s="81"/>
      <c r="B679" s="81"/>
      <c r="C679" s="81"/>
      <c r="K679" s="98"/>
    </row>
    <row r="680">
      <c r="A680" s="81"/>
      <c r="B680" s="81"/>
      <c r="C680" s="81"/>
      <c r="K680" s="98"/>
    </row>
    <row r="681">
      <c r="A681" s="81"/>
      <c r="B681" s="81"/>
      <c r="C681" s="81"/>
      <c r="K681" s="98"/>
    </row>
    <row r="682">
      <c r="A682" s="81"/>
      <c r="B682" s="81"/>
      <c r="C682" s="81"/>
      <c r="K682" s="98"/>
    </row>
    <row r="683">
      <c r="A683" s="81"/>
      <c r="B683" s="81"/>
      <c r="C683" s="81"/>
      <c r="K683" s="98"/>
    </row>
    <row r="684">
      <c r="A684" s="81"/>
      <c r="B684" s="81"/>
      <c r="C684" s="81"/>
      <c r="K684" s="98"/>
    </row>
    <row r="685">
      <c r="A685" s="81"/>
      <c r="B685" s="81"/>
      <c r="C685" s="81"/>
      <c r="K685" s="98"/>
    </row>
    <row r="686">
      <c r="A686" s="81"/>
      <c r="B686" s="81"/>
      <c r="C686" s="81"/>
      <c r="K686" s="98"/>
    </row>
    <row r="687">
      <c r="A687" s="81"/>
      <c r="B687" s="81"/>
      <c r="C687" s="81"/>
      <c r="K687" s="98"/>
    </row>
    <row r="688">
      <c r="A688" s="81"/>
      <c r="B688" s="81"/>
      <c r="C688" s="81"/>
      <c r="K688" s="98"/>
    </row>
    <row r="689">
      <c r="A689" s="81"/>
      <c r="B689" s="81"/>
      <c r="C689" s="81"/>
      <c r="K689" s="98"/>
    </row>
    <row r="690">
      <c r="A690" s="81"/>
      <c r="B690" s="81"/>
      <c r="C690" s="81"/>
      <c r="K690" s="98"/>
    </row>
    <row r="691">
      <c r="A691" s="81"/>
      <c r="B691" s="81"/>
      <c r="C691" s="81"/>
      <c r="K691" s="98"/>
    </row>
    <row r="692">
      <c r="A692" s="81"/>
      <c r="B692" s="81"/>
      <c r="C692" s="81"/>
      <c r="K692" s="98"/>
    </row>
    <row r="693">
      <c r="A693" s="81"/>
      <c r="B693" s="81"/>
      <c r="C693" s="81"/>
      <c r="K693" s="98"/>
    </row>
    <row r="694">
      <c r="A694" s="81"/>
      <c r="B694" s="81"/>
      <c r="C694" s="81"/>
      <c r="K694" s="98"/>
    </row>
    <row r="695">
      <c r="A695" s="81"/>
      <c r="B695" s="81"/>
      <c r="C695" s="81"/>
      <c r="K695" s="98"/>
    </row>
    <row r="696">
      <c r="A696" s="81"/>
      <c r="B696" s="81"/>
      <c r="C696" s="81"/>
      <c r="K696" s="98"/>
    </row>
    <row r="697">
      <c r="A697" s="81"/>
      <c r="B697" s="81"/>
      <c r="C697" s="81"/>
      <c r="K697" s="98"/>
    </row>
    <row r="698">
      <c r="A698" s="81"/>
      <c r="B698" s="81"/>
      <c r="C698" s="81"/>
      <c r="K698" s="98"/>
    </row>
    <row r="699">
      <c r="A699" s="81"/>
      <c r="B699" s="81"/>
      <c r="C699" s="81"/>
      <c r="K699" s="98"/>
    </row>
    <row r="700">
      <c r="A700" s="81"/>
      <c r="B700" s="81"/>
      <c r="C700" s="81"/>
      <c r="K700" s="98"/>
    </row>
    <row r="701">
      <c r="A701" s="81"/>
      <c r="B701" s="81"/>
      <c r="C701" s="81"/>
      <c r="K701" s="98"/>
    </row>
    <row r="702">
      <c r="A702" s="81"/>
      <c r="B702" s="81"/>
      <c r="C702" s="81"/>
      <c r="K702" s="98"/>
    </row>
    <row r="703">
      <c r="A703" s="81"/>
      <c r="B703" s="81"/>
      <c r="C703" s="81"/>
      <c r="K703" s="98"/>
    </row>
    <row r="704">
      <c r="A704" s="81"/>
      <c r="B704" s="81"/>
      <c r="C704" s="81"/>
      <c r="K704" s="98"/>
    </row>
    <row r="705">
      <c r="A705" s="81"/>
      <c r="B705" s="81"/>
      <c r="C705" s="81"/>
      <c r="K705" s="98"/>
    </row>
    <row r="706">
      <c r="A706" s="81"/>
      <c r="B706" s="81"/>
      <c r="C706" s="81"/>
      <c r="K706" s="98"/>
    </row>
    <row r="707">
      <c r="A707" s="81"/>
      <c r="B707" s="81"/>
      <c r="C707" s="81"/>
      <c r="K707" s="98"/>
    </row>
    <row r="708">
      <c r="A708" s="81"/>
      <c r="B708" s="81"/>
      <c r="C708" s="81"/>
      <c r="K708" s="98"/>
    </row>
    <row r="709">
      <c r="A709" s="81"/>
      <c r="B709" s="81"/>
      <c r="C709" s="81"/>
      <c r="K709" s="98"/>
    </row>
    <row r="710">
      <c r="A710" s="81"/>
      <c r="B710" s="81"/>
      <c r="C710" s="81"/>
      <c r="K710" s="98"/>
    </row>
    <row r="711">
      <c r="A711" s="81"/>
      <c r="B711" s="81"/>
      <c r="C711" s="81"/>
      <c r="K711" s="98"/>
    </row>
    <row r="712">
      <c r="A712" s="81"/>
      <c r="B712" s="81"/>
      <c r="C712" s="81"/>
      <c r="K712" s="98"/>
    </row>
    <row r="713">
      <c r="A713" s="81"/>
      <c r="B713" s="81"/>
      <c r="C713" s="81"/>
      <c r="K713" s="98"/>
    </row>
    <row r="714">
      <c r="A714" s="81"/>
      <c r="B714" s="81"/>
      <c r="C714" s="81"/>
      <c r="K714" s="98"/>
    </row>
    <row r="715">
      <c r="A715" s="81"/>
      <c r="B715" s="81"/>
      <c r="C715" s="81"/>
      <c r="K715" s="98"/>
    </row>
    <row r="716">
      <c r="A716" s="81"/>
      <c r="B716" s="81"/>
      <c r="C716" s="81"/>
      <c r="K716" s="98"/>
    </row>
    <row r="717">
      <c r="A717" s="81"/>
      <c r="B717" s="81"/>
      <c r="C717" s="81"/>
      <c r="K717" s="98"/>
    </row>
    <row r="718">
      <c r="A718" s="81"/>
      <c r="B718" s="81"/>
      <c r="C718" s="81"/>
      <c r="K718" s="98"/>
    </row>
    <row r="719">
      <c r="A719" s="81"/>
      <c r="B719" s="81"/>
      <c r="C719" s="81"/>
      <c r="K719" s="98"/>
    </row>
    <row r="720">
      <c r="A720" s="81"/>
      <c r="B720" s="81"/>
      <c r="C720" s="81"/>
      <c r="K720" s="98"/>
    </row>
    <row r="721">
      <c r="A721" s="81"/>
      <c r="B721" s="81"/>
      <c r="C721" s="81"/>
      <c r="K721" s="98"/>
    </row>
    <row r="722">
      <c r="A722" s="81"/>
      <c r="B722" s="81"/>
      <c r="C722" s="81"/>
      <c r="K722" s="98"/>
    </row>
    <row r="723">
      <c r="A723" s="81"/>
      <c r="B723" s="81"/>
      <c r="C723" s="81"/>
      <c r="K723" s="98"/>
    </row>
    <row r="724">
      <c r="A724" s="81"/>
      <c r="B724" s="81"/>
      <c r="C724" s="81"/>
      <c r="K724" s="98"/>
    </row>
    <row r="725">
      <c r="A725" s="81"/>
      <c r="B725" s="81"/>
      <c r="C725" s="81"/>
      <c r="K725" s="98"/>
    </row>
    <row r="726">
      <c r="A726" s="81"/>
      <c r="B726" s="81"/>
      <c r="C726" s="81"/>
      <c r="K726" s="98"/>
    </row>
    <row r="727">
      <c r="A727" s="81"/>
      <c r="B727" s="81"/>
      <c r="C727" s="81"/>
      <c r="K727" s="98"/>
    </row>
    <row r="728">
      <c r="A728" s="81"/>
      <c r="B728" s="81"/>
      <c r="C728" s="81"/>
      <c r="K728" s="98"/>
    </row>
    <row r="729">
      <c r="A729" s="81"/>
      <c r="B729" s="81"/>
      <c r="C729" s="81"/>
      <c r="K729" s="98"/>
    </row>
    <row r="730">
      <c r="A730" s="81"/>
      <c r="B730" s="81"/>
      <c r="C730" s="81"/>
      <c r="K730" s="98"/>
    </row>
    <row r="731">
      <c r="A731" s="81"/>
      <c r="B731" s="81"/>
      <c r="C731" s="81"/>
      <c r="K731" s="98"/>
    </row>
    <row r="732">
      <c r="A732" s="81"/>
      <c r="B732" s="81"/>
      <c r="C732" s="81"/>
      <c r="K732" s="98"/>
    </row>
    <row r="733">
      <c r="A733" s="81"/>
      <c r="B733" s="81"/>
      <c r="C733" s="81"/>
      <c r="K733" s="98"/>
    </row>
    <row r="734">
      <c r="A734" s="81"/>
      <c r="B734" s="81"/>
      <c r="C734" s="81"/>
      <c r="K734" s="98"/>
    </row>
    <row r="735">
      <c r="A735" s="81"/>
      <c r="B735" s="81"/>
      <c r="C735" s="81"/>
      <c r="K735" s="98"/>
    </row>
    <row r="736">
      <c r="A736" s="81"/>
      <c r="B736" s="81"/>
      <c r="C736" s="81"/>
      <c r="K736" s="98"/>
    </row>
    <row r="737">
      <c r="A737" s="81"/>
      <c r="B737" s="81"/>
      <c r="C737" s="81"/>
      <c r="K737" s="98"/>
    </row>
    <row r="738">
      <c r="A738" s="81"/>
      <c r="B738" s="81"/>
      <c r="C738" s="81"/>
      <c r="K738" s="98"/>
    </row>
    <row r="739">
      <c r="A739" s="81"/>
      <c r="B739" s="81"/>
      <c r="C739" s="81"/>
      <c r="K739" s="98"/>
    </row>
    <row r="740">
      <c r="A740" s="81"/>
      <c r="B740" s="81"/>
      <c r="C740" s="81"/>
      <c r="K740" s="98"/>
    </row>
    <row r="741">
      <c r="A741" s="81"/>
      <c r="B741" s="81"/>
      <c r="C741" s="81"/>
      <c r="K741" s="98"/>
    </row>
    <row r="742">
      <c r="A742" s="81"/>
      <c r="B742" s="81"/>
      <c r="C742" s="81"/>
      <c r="K742" s="98"/>
    </row>
    <row r="743">
      <c r="A743" s="81"/>
      <c r="B743" s="81"/>
      <c r="C743" s="81"/>
      <c r="K743" s="98"/>
    </row>
    <row r="744">
      <c r="A744" s="81"/>
      <c r="B744" s="81"/>
      <c r="C744" s="81"/>
      <c r="K744" s="98"/>
    </row>
    <row r="745">
      <c r="A745" s="81"/>
      <c r="B745" s="81"/>
      <c r="C745" s="81"/>
      <c r="K745" s="98"/>
    </row>
    <row r="746">
      <c r="A746" s="81"/>
      <c r="B746" s="81"/>
      <c r="C746" s="81"/>
      <c r="K746" s="98"/>
    </row>
    <row r="747">
      <c r="A747" s="81"/>
      <c r="B747" s="81"/>
      <c r="C747" s="81"/>
      <c r="K747" s="98"/>
    </row>
    <row r="748">
      <c r="A748" s="81"/>
      <c r="B748" s="81"/>
      <c r="C748" s="81"/>
      <c r="K748" s="98"/>
    </row>
    <row r="749">
      <c r="A749" s="81"/>
      <c r="B749" s="81"/>
      <c r="C749" s="81"/>
      <c r="K749" s="98"/>
    </row>
    <row r="750">
      <c r="A750" s="81"/>
      <c r="B750" s="81"/>
      <c r="C750" s="81"/>
      <c r="K750" s="98"/>
    </row>
    <row r="751">
      <c r="A751" s="81"/>
      <c r="B751" s="81"/>
      <c r="C751" s="81"/>
      <c r="K751" s="98"/>
    </row>
    <row r="752">
      <c r="A752" s="81"/>
      <c r="B752" s="81"/>
      <c r="C752" s="81"/>
      <c r="K752" s="98"/>
    </row>
    <row r="753">
      <c r="A753" s="81"/>
      <c r="B753" s="81"/>
      <c r="C753" s="81"/>
      <c r="K753" s="98"/>
    </row>
    <row r="754">
      <c r="A754" s="81"/>
      <c r="B754" s="81"/>
      <c r="C754" s="81"/>
      <c r="K754" s="98"/>
    </row>
    <row r="755">
      <c r="A755" s="81"/>
      <c r="B755" s="81"/>
      <c r="C755" s="81"/>
      <c r="K755" s="98"/>
    </row>
    <row r="756">
      <c r="A756" s="81"/>
      <c r="B756" s="81"/>
      <c r="C756" s="81"/>
      <c r="K756" s="98"/>
    </row>
    <row r="757">
      <c r="A757" s="81"/>
      <c r="B757" s="81"/>
      <c r="C757" s="81"/>
      <c r="K757" s="98"/>
    </row>
    <row r="758">
      <c r="A758" s="81"/>
      <c r="B758" s="81"/>
      <c r="C758" s="81"/>
      <c r="K758" s="98"/>
    </row>
    <row r="759">
      <c r="A759" s="81"/>
      <c r="B759" s="81"/>
      <c r="C759" s="81"/>
      <c r="K759" s="98"/>
    </row>
    <row r="760">
      <c r="A760" s="81"/>
      <c r="B760" s="81"/>
      <c r="C760" s="81"/>
      <c r="K760" s="98"/>
    </row>
    <row r="761">
      <c r="A761" s="81"/>
      <c r="B761" s="81"/>
      <c r="C761" s="81"/>
      <c r="K761" s="98"/>
    </row>
    <row r="762">
      <c r="A762" s="81"/>
      <c r="B762" s="81"/>
      <c r="C762" s="81"/>
      <c r="K762" s="98"/>
    </row>
    <row r="763">
      <c r="A763" s="81"/>
      <c r="B763" s="81"/>
      <c r="C763" s="81"/>
      <c r="K763" s="98"/>
    </row>
    <row r="764">
      <c r="A764" s="81"/>
      <c r="B764" s="81"/>
      <c r="C764" s="81"/>
      <c r="K764" s="98"/>
    </row>
    <row r="765">
      <c r="A765" s="81"/>
      <c r="B765" s="81"/>
      <c r="C765" s="81"/>
      <c r="K765" s="98"/>
    </row>
    <row r="766">
      <c r="A766" s="81"/>
      <c r="B766" s="81"/>
      <c r="C766" s="81"/>
      <c r="K766" s="98"/>
    </row>
    <row r="767">
      <c r="A767" s="81"/>
      <c r="B767" s="81"/>
      <c r="C767" s="81"/>
      <c r="K767" s="98"/>
    </row>
    <row r="768">
      <c r="A768" s="81"/>
      <c r="B768" s="81"/>
      <c r="C768" s="81"/>
      <c r="K768" s="98"/>
    </row>
    <row r="769">
      <c r="A769" s="81"/>
      <c r="B769" s="81"/>
      <c r="C769" s="81"/>
      <c r="K769" s="98"/>
    </row>
    <row r="770">
      <c r="A770" s="81"/>
      <c r="B770" s="81"/>
      <c r="C770" s="81"/>
      <c r="K770" s="98"/>
    </row>
    <row r="771">
      <c r="A771" s="81"/>
      <c r="B771" s="81"/>
      <c r="C771" s="81"/>
      <c r="K771" s="98"/>
    </row>
    <row r="772">
      <c r="A772" s="81"/>
      <c r="B772" s="81"/>
      <c r="C772" s="81"/>
      <c r="K772" s="98"/>
    </row>
    <row r="773">
      <c r="A773" s="81"/>
      <c r="B773" s="81"/>
      <c r="C773" s="81"/>
      <c r="K773" s="98"/>
    </row>
    <row r="774">
      <c r="A774" s="81"/>
      <c r="B774" s="81"/>
      <c r="C774" s="81"/>
      <c r="K774" s="98"/>
    </row>
    <row r="775">
      <c r="A775" s="81"/>
      <c r="B775" s="81"/>
      <c r="C775" s="81"/>
      <c r="K775" s="98"/>
    </row>
    <row r="776">
      <c r="A776" s="81"/>
      <c r="B776" s="81"/>
      <c r="C776" s="81"/>
      <c r="K776" s="98"/>
    </row>
    <row r="777">
      <c r="A777" s="81"/>
      <c r="B777" s="81"/>
      <c r="C777" s="81"/>
      <c r="K777" s="98"/>
    </row>
    <row r="778">
      <c r="A778" s="81"/>
      <c r="B778" s="81"/>
      <c r="C778" s="81"/>
      <c r="K778" s="98"/>
    </row>
    <row r="779">
      <c r="A779" s="81"/>
      <c r="B779" s="81"/>
      <c r="C779" s="81"/>
      <c r="K779" s="98"/>
    </row>
    <row r="780">
      <c r="A780" s="81"/>
      <c r="B780" s="81"/>
      <c r="C780" s="81"/>
      <c r="K780" s="98"/>
    </row>
    <row r="781">
      <c r="A781" s="81"/>
      <c r="B781" s="81"/>
      <c r="C781" s="81"/>
      <c r="K781" s="98"/>
    </row>
    <row r="782">
      <c r="A782" s="81"/>
      <c r="B782" s="81"/>
      <c r="C782" s="81"/>
      <c r="K782" s="98"/>
    </row>
    <row r="783">
      <c r="A783" s="81"/>
      <c r="B783" s="81"/>
      <c r="C783" s="81"/>
      <c r="K783" s="98"/>
    </row>
    <row r="784">
      <c r="A784" s="81"/>
      <c r="B784" s="81"/>
      <c r="C784" s="81"/>
      <c r="K784" s="98"/>
    </row>
    <row r="785">
      <c r="A785" s="81"/>
      <c r="B785" s="81"/>
      <c r="C785" s="81"/>
      <c r="K785" s="98"/>
    </row>
    <row r="786">
      <c r="A786" s="81"/>
      <c r="B786" s="81"/>
      <c r="C786" s="81"/>
      <c r="K786" s="98"/>
    </row>
    <row r="787">
      <c r="A787" s="81"/>
      <c r="B787" s="81"/>
      <c r="C787" s="81"/>
      <c r="K787" s="98"/>
    </row>
    <row r="788">
      <c r="A788" s="81"/>
      <c r="B788" s="81"/>
      <c r="C788" s="81"/>
      <c r="K788" s="98"/>
    </row>
    <row r="789">
      <c r="A789" s="81"/>
      <c r="B789" s="81"/>
      <c r="C789" s="81"/>
      <c r="K789" s="98"/>
    </row>
    <row r="790">
      <c r="A790" s="81"/>
      <c r="B790" s="81"/>
      <c r="C790" s="81"/>
      <c r="K790" s="98"/>
    </row>
    <row r="791">
      <c r="A791" s="81"/>
      <c r="B791" s="81"/>
      <c r="C791" s="81"/>
      <c r="K791" s="98"/>
    </row>
    <row r="792">
      <c r="A792" s="81"/>
      <c r="B792" s="81"/>
      <c r="C792" s="81"/>
      <c r="K792" s="98"/>
    </row>
    <row r="793">
      <c r="A793" s="81"/>
      <c r="B793" s="81"/>
      <c r="C793" s="81"/>
      <c r="K793" s="98"/>
    </row>
    <row r="794">
      <c r="A794" s="81"/>
      <c r="B794" s="81"/>
      <c r="C794" s="81"/>
      <c r="K794" s="98"/>
    </row>
    <row r="795">
      <c r="A795" s="81"/>
      <c r="B795" s="81"/>
      <c r="C795" s="81"/>
      <c r="K795" s="98"/>
    </row>
    <row r="796">
      <c r="A796" s="81"/>
      <c r="B796" s="81"/>
      <c r="C796" s="81"/>
      <c r="K796" s="98"/>
    </row>
    <row r="797">
      <c r="A797" s="81"/>
      <c r="B797" s="81"/>
      <c r="C797" s="81"/>
      <c r="K797" s="98"/>
    </row>
    <row r="798">
      <c r="A798" s="81"/>
      <c r="B798" s="81"/>
      <c r="C798" s="81"/>
      <c r="K798" s="98"/>
    </row>
    <row r="799">
      <c r="A799" s="81"/>
      <c r="B799" s="81"/>
      <c r="C799" s="81"/>
      <c r="K799" s="98"/>
    </row>
    <row r="800">
      <c r="A800" s="81"/>
      <c r="B800" s="81"/>
      <c r="C800" s="81"/>
      <c r="K800" s="98"/>
    </row>
    <row r="801">
      <c r="A801" s="81"/>
      <c r="B801" s="81"/>
      <c r="C801" s="81"/>
      <c r="K801" s="98"/>
    </row>
    <row r="802">
      <c r="A802" s="81"/>
      <c r="B802" s="81"/>
      <c r="C802" s="81"/>
      <c r="K802" s="98"/>
    </row>
    <row r="803">
      <c r="A803" s="81"/>
      <c r="B803" s="81"/>
      <c r="C803" s="81"/>
      <c r="K803" s="98"/>
    </row>
    <row r="804">
      <c r="A804" s="81"/>
      <c r="B804" s="81"/>
      <c r="C804" s="81"/>
      <c r="K804" s="98"/>
    </row>
    <row r="805">
      <c r="A805" s="81"/>
      <c r="B805" s="81"/>
      <c r="C805" s="81"/>
      <c r="K805" s="98"/>
    </row>
    <row r="806">
      <c r="A806" s="81"/>
      <c r="B806" s="81"/>
      <c r="C806" s="81"/>
      <c r="K806" s="98"/>
    </row>
    <row r="807">
      <c r="A807" s="81"/>
      <c r="B807" s="81"/>
      <c r="C807" s="81"/>
      <c r="K807" s="98"/>
    </row>
    <row r="808">
      <c r="A808" s="81"/>
      <c r="B808" s="81"/>
      <c r="C808" s="81"/>
      <c r="K808" s="98"/>
    </row>
    <row r="809">
      <c r="A809" s="81"/>
      <c r="B809" s="81"/>
      <c r="C809" s="81"/>
      <c r="K809" s="98"/>
    </row>
    <row r="810">
      <c r="A810" s="81"/>
      <c r="B810" s="81"/>
      <c r="C810" s="81"/>
      <c r="K810" s="98"/>
    </row>
    <row r="811">
      <c r="A811" s="81"/>
      <c r="B811" s="81"/>
      <c r="C811" s="81"/>
      <c r="K811" s="98"/>
    </row>
    <row r="812">
      <c r="A812" s="81"/>
      <c r="B812" s="81"/>
      <c r="C812" s="81"/>
      <c r="K812" s="98"/>
    </row>
    <row r="813">
      <c r="A813" s="81"/>
      <c r="B813" s="81"/>
      <c r="C813" s="81"/>
      <c r="K813" s="98"/>
    </row>
    <row r="814">
      <c r="A814" s="81"/>
      <c r="B814" s="81"/>
      <c r="C814" s="81"/>
      <c r="K814" s="98"/>
    </row>
    <row r="815">
      <c r="A815" s="81"/>
      <c r="B815" s="81"/>
      <c r="C815" s="81"/>
      <c r="K815" s="98"/>
    </row>
    <row r="816">
      <c r="A816" s="81"/>
      <c r="B816" s="81"/>
      <c r="C816" s="81"/>
      <c r="K816" s="98"/>
    </row>
    <row r="817">
      <c r="A817" s="81"/>
      <c r="B817" s="81"/>
      <c r="C817" s="81"/>
      <c r="K817" s="98"/>
    </row>
    <row r="818">
      <c r="A818" s="81"/>
      <c r="B818" s="81"/>
      <c r="C818" s="81"/>
      <c r="K818" s="98"/>
    </row>
    <row r="819">
      <c r="A819" s="81"/>
      <c r="B819" s="81"/>
      <c r="C819" s="81"/>
      <c r="K819" s="98"/>
    </row>
    <row r="820">
      <c r="A820" s="81"/>
      <c r="B820" s="81"/>
      <c r="C820" s="81"/>
      <c r="K820" s="98"/>
    </row>
    <row r="821">
      <c r="A821" s="81"/>
      <c r="B821" s="81"/>
      <c r="C821" s="81"/>
      <c r="K821" s="98"/>
    </row>
    <row r="822">
      <c r="A822" s="81"/>
      <c r="B822" s="81"/>
      <c r="C822" s="81"/>
      <c r="K822" s="98"/>
    </row>
    <row r="823">
      <c r="A823" s="81"/>
      <c r="B823" s="81"/>
      <c r="C823" s="81"/>
      <c r="K823" s="98"/>
    </row>
    <row r="824">
      <c r="A824" s="81"/>
      <c r="B824" s="81"/>
      <c r="C824" s="81"/>
      <c r="K824" s="98"/>
    </row>
    <row r="825">
      <c r="A825" s="81"/>
      <c r="B825" s="81"/>
      <c r="C825" s="81"/>
      <c r="K825" s="98"/>
    </row>
    <row r="826">
      <c r="A826" s="81"/>
      <c r="B826" s="81"/>
      <c r="C826" s="81"/>
      <c r="K826" s="98"/>
    </row>
    <row r="827">
      <c r="A827" s="81"/>
      <c r="B827" s="81"/>
      <c r="C827" s="81"/>
      <c r="K827" s="98"/>
    </row>
    <row r="828">
      <c r="A828" s="81"/>
      <c r="B828" s="81"/>
      <c r="C828" s="81"/>
      <c r="K828" s="98"/>
    </row>
    <row r="829">
      <c r="A829" s="81"/>
      <c r="B829" s="81"/>
      <c r="C829" s="81"/>
      <c r="K829" s="98"/>
    </row>
    <row r="830">
      <c r="A830" s="81"/>
      <c r="B830" s="81"/>
      <c r="C830" s="81"/>
      <c r="K830" s="98"/>
    </row>
    <row r="831">
      <c r="A831" s="81"/>
      <c r="B831" s="81"/>
      <c r="C831" s="81"/>
      <c r="K831" s="98"/>
    </row>
    <row r="832">
      <c r="A832" s="81"/>
      <c r="B832" s="81"/>
      <c r="C832" s="81"/>
      <c r="K832" s="98"/>
    </row>
    <row r="833">
      <c r="A833" s="81"/>
      <c r="B833" s="81"/>
      <c r="C833" s="81"/>
      <c r="K833" s="98"/>
    </row>
    <row r="834">
      <c r="A834" s="81"/>
      <c r="B834" s="81"/>
      <c r="C834" s="81"/>
      <c r="K834" s="98"/>
    </row>
    <row r="835">
      <c r="A835" s="81"/>
      <c r="B835" s="81"/>
      <c r="C835" s="81"/>
      <c r="K835" s="98"/>
    </row>
    <row r="836">
      <c r="A836" s="81"/>
      <c r="B836" s="81"/>
      <c r="C836" s="81"/>
      <c r="K836" s="98"/>
    </row>
    <row r="837">
      <c r="A837" s="81"/>
      <c r="B837" s="81"/>
      <c r="C837" s="81"/>
      <c r="K837" s="98"/>
    </row>
    <row r="838">
      <c r="A838" s="81"/>
      <c r="B838" s="81"/>
      <c r="C838" s="81"/>
      <c r="K838" s="98"/>
    </row>
    <row r="839">
      <c r="A839" s="81"/>
      <c r="B839" s="81"/>
      <c r="C839" s="81"/>
      <c r="K839" s="98"/>
    </row>
    <row r="840">
      <c r="A840" s="81"/>
      <c r="B840" s="81"/>
      <c r="C840" s="81"/>
      <c r="K840" s="98"/>
    </row>
    <row r="841">
      <c r="A841" s="81"/>
      <c r="B841" s="81"/>
      <c r="C841" s="81"/>
      <c r="K841" s="98"/>
    </row>
    <row r="842">
      <c r="A842" s="81"/>
      <c r="B842" s="81"/>
      <c r="C842" s="81"/>
      <c r="K842" s="98"/>
    </row>
    <row r="843">
      <c r="A843" s="81"/>
      <c r="B843" s="81"/>
      <c r="C843" s="81"/>
      <c r="K843" s="98"/>
    </row>
    <row r="844">
      <c r="A844" s="81"/>
      <c r="B844" s="81"/>
      <c r="C844" s="81"/>
      <c r="K844" s="98"/>
    </row>
    <row r="845">
      <c r="A845" s="81"/>
      <c r="B845" s="81"/>
      <c r="C845" s="81"/>
      <c r="K845" s="98"/>
    </row>
    <row r="846">
      <c r="A846" s="81"/>
      <c r="B846" s="81"/>
      <c r="C846" s="81"/>
      <c r="K846" s="98"/>
    </row>
    <row r="847">
      <c r="A847" s="81"/>
      <c r="B847" s="81"/>
      <c r="C847" s="81"/>
      <c r="K847" s="98"/>
    </row>
    <row r="848">
      <c r="A848" s="81"/>
      <c r="B848" s="81"/>
      <c r="C848" s="81"/>
      <c r="K848" s="98"/>
    </row>
    <row r="849">
      <c r="A849" s="81"/>
      <c r="B849" s="81"/>
      <c r="C849" s="81"/>
      <c r="K849" s="98"/>
    </row>
    <row r="850">
      <c r="A850" s="81"/>
      <c r="B850" s="81"/>
      <c r="C850" s="81"/>
      <c r="K850" s="98"/>
    </row>
    <row r="851">
      <c r="A851" s="81"/>
      <c r="B851" s="81"/>
      <c r="C851" s="81"/>
      <c r="K851" s="98"/>
    </row>
    <row r="852">
      <c r="A852" s="81"/>
      <c r="B852" s="81"/>
      <c r="C852" s="81"/>
      <c r="K852" s="98"/>
    </row>
    <row r="853">
      <c r="A853" s="81"/>
      <c r="B853" s="81"/>
      <c r="C853" s="81"/>
      <c r="K853" s="98"/>
    </row>
    <row r="854">
      <c r="A854" s="81"/>
      <c r="B854" s="81"/>
      <c r="C854" s="81"/>
      <c r="K854" s="98"/>
    </row>
    <row r="855">
      <c r="A855" s="81"/>
      <c r="B855" s="81"/>
      <c r="C855" s="81"/>
      <c r="K855" s="98"/>
    </row>
    <row r="856">
      <c r="A856" s="81"/>
      <c r="B856" s="81"/>
      <c r="C856" s="81"/>
      <c r="K856" s="98"/>
    </row>
    <row r="857">
      <c r="A857" s="81"/>
      <c r="B857" s="81"/>
      <c r="C857" s="81"/>
      <c r="K857" s="98"/>
    </row>
    <row r="858">
      <c r="A858" s="81"/>
      <c r="B858" s="81"/>
      <c r="C858" s="81"/>
      <c r="K858" s="98"/>
    </row>
    <row r="859">
      <c r="A859" s="81"/>
      <c r="B859" s="81"/>
      <c r="C859" s="81"/>
      <c r="K859" s="98"/>
    </row>
    <row r="860">
      <c r="A860" s="81"/>
      <c r="B860" s="81"/>
      <c r="C860" s="81"/>
      <c r="K860" s="98"/>
    </row>
    <row r="861">
      <c r="A861" s="81"/>
      <c r="B861" s="81"/>
      <c r="C861" s="81"/>
      <c r="K861" s="98"/>
    </row>
    <row r="862">
      <c r="A862" s="81"/>
      <c r="B862" s="81"/>
      <c r="C862" s="81"/>
      <c r="K862" s="98"/>
    </row>
    <row r="863">
      <c r="A863" s="81"/>
      <c r="B863" s="81"/>
      <c r="C863" s="81"/>
      <c r="K863" s="98"/>
    </row>
    <row r="864">
      <c r="A864" s="81"/>
      <c r="B864" s="81"/>
      <c r="C864" s="81"/>
      <c r="K864" s="98"/>
    </row>
    <row r="865">
      <c r="A865" s="81"/>
      <c r="B865" s="81"/>
      <c r="C865" s="81"/>
      <c r="K865" s="98"/>
    </row>
    <row r="866">
      <c r="A866" s="81"/>
      <c r="B866" s="81"/>
      <c r="C866" s="81"/>
      <c r="K866" s="98"/>
    </row>
    <row r="867">
      <c r="A867" s="81"/>
      <c r="B867" s="81"/>
      <c r="C867" s="81"/>
      <c r="K867" s="98"/>
    </row>
    <row r="868">
      <c r="A868" s="81"/>
      <c r="B868" s="81"/>
      <c r="C868" s="81"/>
      <c r="K868" s="98"/>
    </row>
    <row r="869">
      <c r="A869" s="81"/>
      <c r="B869" s="81"/>
      <c r="C869" s="81"/>
      <c r="K869" s="98"/>
    </row>
    <row r="870">
      <c r="A870" s="81"/>
      <c r="B870" s="81"/>
      <c r="C870" s="81"/>
      <c r="K870" s="98"/>
    </row>
    <row r="871">
      <c r="A871" s="81"/>
      <c r="B871" s="81"/>
      <c r="C871" s="81"/>
      <c r="K871" s="98"/>
    </row>
    <row r="872">
      <c r="A872" s="81"/>
      <c r="B872" s="81"/>
      <c r="C872" s="81"/>
      <c r="K872" s="98"/>
    </row>
    <row r="873">
      <c r="A873" s="81"/>
      <c r="B873" s="81"/>
      <c r="C873" s="81"/>
      <c r="K873" s="98"/>
    </row>
    <row r="874">
      <c r="A874" s="81"/>
      <c r="B874" s="81"/>
      <c r="C874" s="81"/>
      <c r="K874" s="98"/>
    </row>
    <row r="875">
      <c r="A875" s="81"/>
      <c r="B875" s="81"/>
      <c r="C875" s="81"/>
      <c r="K875" s="98"/>
    </row>
    <row r="876">
      <c r="A876" s="81"/>
      <c r="B876" s="81"/>
      <c r="C876" s="81"/>
      <c r="K876" s="98"/>
    </row>
    <row r="877">
      <c r="A877" s="81"/>
      <c r="B877" s="81"/>
      <c r="C877" s="81"/>
      <c r="K877" s="98"/>
    </row>
    <row r="878">
      <c r="A878" s="81"/>
      <c r="B878" s="81"/>
      <c r="C878" s="81"/>
      <c r="K878" s="98"/>
    </row>
    <row r="879">
      <c r="A879" s="81"/>
      <c r="B879" s="81"/>
      <c r="C879" s="81"/>
      <c r="K879" s="98"/>
    </row>
    <row r="880">
      <c r="A880" s="81"/>
      <c r="B880" s="81"/>
      <c r="C880" s="81"/>
      <c r="K880" s="98"/>
    </row>
    <row r="881">
      <c r="A881" s="81"/>
      <c r="B881" s="81"/>
      <c r="C881" s="81"/>
      <c r="K881" s="98"/>
    </row>
    <row r="882">
      <c r="A882" s="81"/>
      <c r="B882" s="81"/>
      <c r="C882" s="81"/>
      <c r="K882" s="98"/>
    </row>
    <row r="883">
      <c r="A883" s="81"/>
      <c r="B883" s="81"/>
      <c r="C883" s="81"/>
      <c r="K883" s="98"/>
    </row>
    <row r="884">
      <c r="A884" s="81"/>
      <c r="B884" s="81"/>
      <c r="C884" s="81"/>
      <c r="K884" s="98"/>
    </row>
    <row r="885">
      <c r="A885" s="81"/>
      <c r="B885" s="81"/>
      <c r="C885" s="81"/>
      <c r="K885" s="98"/>
    </row>
    <row r="886">
      <c r="A886" s="81"/>
      <c r="B886" s="81"/>
      <c r="C886" s="81"/>
      <c r="K886" s="98"/>
    </row>
    <row r="887">
      <c r="A887" s="81"/>
      <c r="B887" s="81"/>
      <c r="C887" s="81"/>
      <c r="K887" s="98"/>
    </row>
    <row r="888">
      <c r="A888" s="81"/>
      <c r="B888" s="81"/>
      <c r="C888" s="81"/>
      <c r="K888" s="98"/>
    </row>
    <row r="889">
      <c r="A889" s="81"/>
      <c r="B889" s="81"/>
      <c r="C889" s="81"/>
      <c r="K889" s="98"/>
    </row>
    <row r="890">
      <c r="A890" s="81"/>
      <c r="B890" s="81"/>
      <c r="C890" s="81"/>
      <c r="K890" s="98"/>
    </row>
    <row r="891">
      <c r="A891" s="81"/>
      <c r="B891" s="81"/>
      <c r="C891" s="81"/>
      <c r="K891" s="98"/>
    </row>
    <row r="892">
      <c r="A892" s="81"/>
      <c r="B892" s="81"/>
      <c r="C892" s="81"/>
      <c r="K892" s="98"/>
    </row>
    <row r="893">
      <c r="A893" s="81"/>
      <c r="B893" s="81"/>
      <c r="C893" s="81"/>
      <c r="K893" s="98"/>
    </row>
    <row r="894">
      <c r="A894" s="81"/>
      <c r="B894" s="81"/>
      <c r="C894" s="81"/>
      <c r="K894" s="98"/>
    </row>
    <row r="895">
      <c r="A895" s="81"/>
      <c r="B895" s="81"/>
      <c r="C895" s="81"/>
      <c r="K895" s="98"/>
    </row>
    <row r="896">
      <c r="A896" s="81"/>
      <c r="B896" s="81"/>
      <c r="C896" s="81"/>
      <c r="K896" s="98"/>
    </row>
    <row r="897">
      <c r="A897" s="81"/>
      <c r="B897" s="81"/>
      <c r="C897" s="81"/>
      <c r="K897" s="98"/>
    </row>
    <row r="898">
      <c r="A898" s="81"/>
      <c r="B898" s="81"/>
      <c r="C898" s="81"/>
      <c r="K898" s="98"/>
    </row>
    <row r="899">
      <c r="A899" s="81"/>
      <c r="B899" s="81"/>
      <c r="C899" s="81"/>
      <c r="K899" s="98"/>
    </row>
    <row r="900">
      <c r="A900" s="81"/>
      <c r="B900" s="81"/>
      <c r="C900" s="81"/>
      <c r="K900" s="98"/>
    </row>
    <row r="901">
      <c r="A901" s="81"/>
      <c r="B901" s="81"/>
      <c r="C901" s="81"/>
      <c r="K901" s="98"/>
    </row>
    <row r="902">
      <c r="A902" s="81"/>
      <c r="B902" s="81"/>
      <c r="C902" s="81"/>
      <c r="K902" s="98"/>
    </row>
    <row r="903">
      <c r="A903" s="81"/>
      <c r="B903" s="81"/>
      <c r="C903" s="81"/>
      <c r="K903" s="98"/>
    </row>
    <row r="904">
      <c r="A904" s="81"/>
      <c r="B904" s="81"/>
      <c r="C904" s="81"/>
      <c r="K904" s="98"/>
    </row>
    <row r="905">
      <c r="A905" s="81"/>
      <c r="B905" s="81"/>
      <c r="C905" s="81"/>
      <c r="K905" s="98"/>
    </row>
    <row r="906">
      <c r="A906" s="81"/>
      <c r="B906" s="81"/>
      <c r="C906" s="81"/>
      <c r="K906" s="98"/>
    </row>
    <row r="907">
      <c r="A907" s="81"/>
      <c r="B907" s="81"/>
      <c r="C907" s="81"/>
      <c r="K907" s="98"/>
    </row>
    <row r="908">
      <c r="A908" s="81"/>
      <c r="B908" s="81"/>
      <c r="C908" s="81"/>
      <c r="K908" s="98"/>
    </row>
    <row r="909">
      <c r="A909" s="81"/>
      <c r="B909" s="81"/>
      <c r="C909" s="81"/>
      <c r="K909" s="98"/>
    </row>
    <row r="910">
      <c r="A910" s="81"/>
      <c r="B910" s="81"/>
      <c r="C910" s="81"/>
      <c r="K910" s="98"/>
    </row>
    <row r="911">
      <c r="A911" s="81"/>
      <c r="B911" s="81"/>
      <c r="C911" s="81"/>
      <c r="K911" s="98"/>
    </row>
    <row r="912">
      <c r="A912" s="81"/>
      <c r="B912" s="81"/>
      <c r="C912" s="81"/>
      <c r="K912" s="98"/>
    </row>
    <row r="913">
      <c r="A913" s="81"/>
      <c r="B913" s="81"/>
      <c r="C913" s="81"/>
      <c r="K913" s="98"/>
    </row>
    <row r="914">
      <c r="A914" s="81"/>
      <c r="B914" s="81"/>
      <c r="C914" s="81"/>
      <c r="K914" s="98"/>
    </row>
    <row r="915">
      <c r="A915" s="81"/>
      <c r="B915" s="81"/>
      <c r="C915" s="81"/>
      <c r="K915" s="98"/>
    </row>
    <row r="916">
      <c r="A916" s="81"/>
      <c r="B916" s="81"/>
      <c r="C916" s="81"/>
      <c r="K916" s="98"/>
    </row>
    <row r="917">
      <c r="A917" s="81"/>
      <c r="B917" s="81"/>
      <c r="C917" s="81"/>
      <c r="K917" s="98"/>
    </row>
    <row r="918">
      <c r="A918" s="81"/>
      <c r="B918" s="81"/>
      <c r="C918" s="81"/>
      <c r="K918" s="98"/>
    </row>
    <row r="919">
      <c r="A919" s="81"/>
      <c r="B919" s="81"/>
      <c r="C919" s="81"/>
      <c r="K919" s="98"/>
    </row>
    <row r="920">
      <c r="A920" s="81"/>
      <c r="B920" s="81"/>
      <c r="C920" s="81"/>
      <c r="K920" s="98"/>
    </row>
    <row r="921">
      <c r="A921" s="81"/>
      <c r="B921" s="81"/>
      <c r="C921" s="81"/>
      <c r="K921" s="98"/>
    </row>
    <row r="922">
      <c r="A922" s="81"/>
      <c r="B922" s="81"/>
      <c r="C922" s="81"/>
      <c r="K922" s="98"/>
    </row>
    <row r="923">
      <c r="A923" s="81"/>
      <c r="B923" s="81"/>
      <c r="C923" s="81"/>
      <c r="K923" s="98"/>
    </row>
    <row r="924">
      <c r="A924" s="81"/>
      <c r="B924" s="81"/>
      <c r="C924" s="81"/>
      <c r="K924" s="98"/>
    </row>
    <row r="925">
      <c r="A925" s="81"/>
      <c r="B925" s="81"/>
      <c r="C925" s="81"/>
      <c r="K925" s="98"/>
    </row>
    <row r="926">
      <c r="A926" s="81"/>
      <c r="B926" s="81"/>
      <c r="C926" s="81"/>
      <c r="K926" s="98"/>
    </row>
    <row r="927">
      <c r="A927" s="81"/>
      <c r="B927" s="81"/>
      <c r="C927" s="81"/>
      <c r="K927" s="98"/>
    </row>
    <row r="928">
      <c r="A928" s="81"/>
      <c r="B928" s="81"/>
      <c r="C928" s="81"/>
      <c r="K928" s="98"/>
    </row>
    <row r="929">
      <c r="A929" s="81"/>
      <c r="B929" s="81"/>
      <c r="C929" s="81"/>
      <c r="K929" s="98"/>
    </row>
    <row r="930">
      <c r="A930" s="81"/>
      <c r="B930" s="81"/>
      <c r="C930" s="81"/>
      <c r="K930" s="98"/>
    </row>
    <row r="931">
      <c r="A931" s="81"/>
      <c r="B931" s="81"/>
      <c r="C931" s="81"/>
      <c r="K931" s="98"/>
    </row>
    <row r="932">
      <c r="A932" s="81"/>
      <c r="B932" s="81"/>
      <c r="C932" s="81"/>
      <c r="K932" s="98"/>
    </row>
    <row r="933">
      <c r="A933" s="81"/>
      <c r="B933" s="81"/>
      <c r="C933" s="81"/>
      <c r="K933" s="98"/>
    </row>
    <row r="934">
      <c r="A934" s="81"/>
      <c r="B934" s="81"/>
      <c r="C934" s="81"/>
      <c r="K934" s="98"/>
    </row>
    <row r="935">
      <c r="A935" s="81"/>
      <c r="B935" s="81"/>
      <c r="C935" s="81"/>
      <c r="K935" s="98"/>
    </row>
    <row r="936">
      <c r="A936" s="81"/>
      <c r="B936" s="81"/>
      <c r="C936" s="81"/>
      <c r="K936" s="98"/>
    </row>
    <row r="937">
      <c r="A937" s="81"/>
      <c r="B937" s="81"/>
      <c r="C937" s="81"/>
      <c r="K937" s="98"/>
    </row>
    <row r="938">
      <c r="A938" s="81"/>
      <c r="B938" s="81"/>
      <c r="C938" s="81"/>
      <c r="K938" s="98"/>
    </row>
    <row r="939">
      <c r="A939" s="81"/>
      <c r="B939" s="81"/>
      <c r="C939" s="81"/>
      <c r="K939" s="98"/>
    </row>
    <row r="940">
      <c r="A940" s="81"/>
      <c r="B940" s="81"/>
      <c r="C940" s="81"/>
      <c r="K940" s="98"/>
    </row>
    <row r="941">
      <c r="A941" s="81"/>
      <c r="B941" s="81"/>
      <c r="C941" s="81"/>
      <c r="K941" s="98"/>
    </row>
    <row r="942">
      <c r="A942" s="81"/>
      <c r="B942" s="81"/>
      <c r="C942" s="81"/>
      <c r="K942" s="98"/>
    </row>
    <row r="943">
      <c r="A943" s="81"/>
      <c r="B943" s="81"/>
      <c r="C943" s="81"/>
      <c r="K943" s="98"/>
    </row>
    <row r="944">
      <c r="A944" s="81"/>
      <c r="B944" s="81"/>
      <c r="C944" s="81"/>
      <c r="K944" s="98"/>
    </row>
    <row r="945">
      <c r="A945" s="81"/>
      <c r="B945" s="81"/>
      <c r="C945" s="81"/>
      <c r="K945" s="98"/>
    </row>
    <row r="946">
      <c r="A946" s="81"/>
      <c r="B946" s="81"/>
      <c r="C946" s="81"/>
      <c r="K946" s="98"/>
    </row>
    <row r="947">
      <c r="A947" s="81"/>
      <c r="B947" s="81"/>
      <c r="C947" s="81"/>
      <c r="K947" s="98"/>
    </row>
    <row r="948">
      <c r="A948" s="81"/>
      <c r="B948" s="81"/>
      <c r="C948" s="81"/>
      <c r="K948" s="98"/>
    </row>
    <row r="949">
      <c r="A949" s="81"/>
      <c r="B949" s="81"/>
      <c r="C949" s="81"/>
      <c r="K949" s="98"/>
    </row>
    <row r="950">
      <c r="A950" s="81"/>
      <c r="B950" s="81"/>
      <c r="C950" s="81"/>
      <c r="K950" s="98"/>
    </row>
    <row r="951">
      <c r="A951" s="81"/>
      <c r="B951" s="81"/>
      <c r="C951" s="81"/>
      <c r="K951" s="98"/>
    </row>
    <row r="952">
      <c r="A952" s="81"/>
      <c r="B952" s="81"/>
      <c r="C952" s="81"/>
      <c r="K952" s="98"/>
    </row>
    <row r="953">
      <c r="A953" s="81"/>
      <c r="B953" s="81"/>
      <c r="C953" s="81"/>
      <c r="K953" s="98"/>
    </row>
    <row r="954">
      <c r="A954" s="81"/>
      <c r="B954" s="81"/>
      <c r="C954" s="81"/>
      <c r="K954" s="98"/>
    </row>
    <row r="955">
      <c r="A955" s="81"/>
      <c r="B955" s="81"/>
      <c r="C955" s="81"/>
      <c r="K955" s="98"/>
    </row>
    <row r="956">
      <c r="A956" s="81"/>
      <c r="B956" s="81"/>
      <c r="C956" s="81"/>
      <c r="K956" s="98"/>
    </row>
    <row r="957">
      <c r="A957" s="81"/>
      <c r="B957" s="81"/>
      <c r="C957" s="81"/>
      <c r="K957" s="98"/>
    </row>
    <row r="958">
      <c r="A958" s="81"/>
      <c r="B958" s="81"/>
      <c r="C958" s="81"/>
      <c r="K958" s="98"/>
    </row>
    <row r="959">
      <c r="A959" s="81"/>
      <c r="B959" s="81"/>
      <c r="C959" s="81"/>
      <c r="K959" s="98"/>
    </row>
    <row r="960">
      <c r="A960" s="81"/>
      <c r="B960" s="81"/>
      <c r="C960" s="81"/>
      <c r="K960" s="98"/>
    </row>
    <row r="961">
      <c r="A961" s="81"/>
      <c r="B961" s="81"/>
      <c r="C961" s="81"/>
      <c r="K961" s="98"/>
    </row>
    <row r="962">
      <c r="A962" s="81"/>
      <c r="B962" s="81"/>
      <c r="C962" s="81"/>
      <c r="K962" s="98"/>
    </row>
    <row r="963">
      <c r="A963" s="81"/>
      <c r="B963" s="81"/>
      <c r="C963" s="81"/>
      <c r="K963" s="98"/>
    </row>
    <row r="964">
      <c r="A964" s="81"/>
      <c r="B964" s="81"/>
      <c r="C964" s="81"/>
      <c r="K964" s="98"/>
    </row>
    <row r="965">
      <c r="A965" s="81"/>
      <c r="B965" s="81"/>
      <c r="C965" s="81"/>
      <c r="K965" s="98"/>
    </row>
    <row r="966">
      <c r="A966" s="81"/>
      <c r="B966" s="81"/>
      <c r="C966" s="81"/>
      <c r="K966" s="98"/>
    </row>
    <row r="967">
      <c r="A967" s="81"/>
      <c r="B967" s="81"/>
      <c r="C967" s="81"/>
      <c r="K967" s="98"/>
    </row>
    <row r="968">
      <c r="A968" s="81"/>
      <c r="B968" s="81"/>
      <c r="C968" s="81"/>
      <c r="K968" s="98"/>
    </row>
    <row r="969">
      <c r="A969" s="81"/>
      <c r="B969" s="81"/>
      <c r="C969" s="81"/>
      <c r="K969" s="98"/>
    </row>
    <row r="970">
      <c r="A970" s="81"/>
      <c r="B970" s="81"/>
      <c r="C970" s="81"/>
      <c r="K970" s="98"/>
    </row>
    <row r="971">
      <c r="A971" s="81"/>
      <c r="B971" s="81"/>
      <c r="C971" s="81"/>
      <c r="K971" s="98"/>
    </row>
    <row r="972">
      <c r="A972" s="81"/>
      <c r="B972" s="81"/>
      <c r="C972" s="81"/>
      <c r="K972" s="98"/>
    </row>
    <row r="973">
      <c r="A973" s="81"/>
      <c r="B973" s="81"/>
      <c r="C973" s="81"/>
      <c r="K973" s="98"/>
    </row>
    <row r="974">
      <c r="A974" s="81"/>
      <c r="B974" s="81"/>
      <c r="C974" s="81"/>
      <c r="K974" s="98"/>
    </row>
    <row r="975">
      <c r="A975" s="81"/>
      <c r="B975" s="81"/>
      <c r="C975" s="81"/>
      <c r="K975" s="98"/>
    </row>
    <row r="976">
      <c r="A976" s="81"/>
      <c r="B976" s="81"/>
      <c r="C976" s="81"/>
      <c r="K976" s="98"/>
    </row>
    <row r="977">
      <c r="A977" s="81"/>
      <c r="B977" s="81"/>
      <c r="C977" s="81"/>
      <c r="K977" s="98"/>
    </row>
    <row r="978">
      <c r="A978" s="81"/>
      <c r="B978" s="81"/>
      <c r="C978" s="81"/>
      <c r="K978" s="98"/>
    </row>
    <row r="979">
      <c r="A979" s="81"/>
      <c r="B979" s="81"/>
      <c r="C979" s="81"/>
      <c r="K979" s="98"/>
    </row>
    <row r="980">
      <c r="A980" s="81"/>
      <c r="B980" s="81"/>
      <c r="C980" s="81"/>
      <c r="K980" s="98"/>
    </row>
    <row r="981">
      <c r="A981" s="81"/>
      <c r="B981" s="81"/>
      <c r="C981" s="81"/>
      <c r="K981" s="98"/>
    </row>
    <row r="982">
      <c r="A982" s="81"/>
      <c r="B982" s="81"/>
      <c r="C982" s="81"/>
      <c r="K982" s="98"/>
    </row>
    <row r="983">
      <c r="A983" s="81"/>
      <c r="B983" s="81"/>
      <c r="C983" s="81"/>
      <c r="K983" s="98"/>
    </row>
    <row r="984">
      <c r="A984" s="81"/>
      <c r="B984" s="81"/>
      <c r="C984" s="81"/>
      <c r="K984" s="98"/>
    </row>
    <row r="985">
      <c r="A985" s="81"/>
      <c r="B985" s="81"/>
      <c r="C985" s="81"/>
      <c r="K985" s="98"/>
    </row>
    <row r="986">
      <c r="A986" s="81"/>
      <c r="B986" s="81"/>
      <c r="C986" s="81"/>
      <c r="K986" s="98"/>
    </row>
    <row r="987">
      <c r="A987" s="81"/>
      <c r="B987" s="81"/>
      <c r="C987" s="81"/>
      <c r="K987" s="98"/>
    </row>
    <row r="988">
      <c r="A988" s="81"/>
      <c r="B988" s="81"/>
      <c r="C988" s="81"/>
      <c r="K988" s="98"/>
    </row>
    <row r="989">
      <c r="A989" s="81"/>
      <c r="B989" s="81"/>
      <c r="C989" s="81"/>
      <c r="K989" s="98"/>
    </row>
    <row r="990">
      <c r="A990" s="81"/>
      <c r="B990" s="81"/>
      <c r="C990" s="81"/>
      <c r="K990" s="98"/>
    </row>
    <row r="991">
      <c r="A991" s="81"/>
      <c r="B991" s="81"/>
      <c r="C991" s="81"/>
      <c r="K991" s="98"/>
    </row>
    <row r="992">
      <c r="A992" s="81"/>
      <c r="B992" s="81"/>
      <c r="C992" s="81"/>
      <c r="K992" s="98"/>
    </row>
    <row r="993">
      <c r="A993" s="81"/>
      <c r="B993" s="81"/>
      <c r="C993" s="81"/>
      <c r="K993" s="98"/>
    </row>
    <row r="994">
      <c r="A994" s="81"/>
      <c r="B994" s="81"/>
      <c r="C994" s="81"/>
      <c r="K994" s="98"/>
    </row>
    <row r="995">
      <c r="A995" s="81"/>
      <c r="B995" s="81"/>
      <c r="C995" s="81"/>
      <c r="K995" s="98"/>
    </row>
    <row r="996">
      <c r="A996" s="81"/>
      <c r="B996" s="81"/>
      <c r="C996" s="81"/>
      <c r="K996" s="98"/>
    </row>
    <row r="997">
      <c r="A997" s="81"/>
      <c r="B997" s="81"/>
      <c r="C997" s="81"/>
      <c r="K997" s="98"/>
    </row>
    <row r="998">
      <c r="A998" s="81"/>
      <c r="B998" s="81"/>
      <c r="C998" s="81"/>
      <c r="K998" s="98"/>
    </row>
    <row r="999">
      <c r="A999" s="81"/>
      <c r="B999" s="81"/>
      <c r="C999" s="81"/>
      <c r="K999" s="98"/>
    </row>
  </sheetData>
  <autoFilter ref="$A$1:$P$34">
    <filterColumn colId="3">
      <filters>
        <filter val="Steelers"/>
        <filter val="Bills"/>
      </filters>
    </filterColumn>
  </autoFilter>
  <hyperlinks>
    <hyperlink r:id="rId1" ref="B3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4" max="4" width="19.14"/>
    <col customWidth="1" min="9" max="9" width="19.71"/>
    <col customWidth="1" min="15" max="16" width="14.86"/>
    <col customWidth="1" min="17" max="17" width="24.43"/>
    <col customWidth="1" min="18" max="18" width="14.57"/>
    <col customWidth="1" min="21" max="21" width="18.43"/>
    <col customWidth="1" min="22" max="24" width="24.43"/>
    <col customWidth="1" hidden="1" min="28" max="31" width="14.86"/>
    <col customWidth="1" min="32" max="32" width="14.86"/>
    <col customWidth="1" min="33" max="33" width="24.43"/>
    <col customWidth="1" min="34" max="34" width="14.57"/>
    <col hidden="1" min="37" max="40" width="14.43"/>
    <col customWidth="1" min="42" max="42" width="24.43"/>
  </cols>
  <sheetData>
    <row r="1">
      <c r="A1" s="5"/>
      <c r="B1" s="100"/>
      <c r="C1" s="101"/>
      <c r="D1" s="102" t="s">
        <v>130</v>
      </c>
      <c r="E1" s="103" t="s">
        <v>131</v>
      </c>
      <c r="F1" s="103" t="s">
        <v>132</v>
      </c>
      <c r="G1" s="104" t="s">
        <v>133</v>
      </c>
      <c r="H1" s="13"/>
      <c r="I1" s="13"/>
      <c r="J1" s="105"/>
      <c r="O1" s="106"/>
      <c r="P1" s="60"/>
      <c r="Q1" s="107"/>
      <c r="R1" s="107"/>
      <c r="S1" s="108"/>
      <c r="T1" s="108"/>
      <c r="U1" s="5"/>
      <c r="V1" s="107"/>
      <c r="W1" s="107"/>
      <c r="X1" s="107"/>
      <c r="Y1" s="107"/>
      <c r="AB1" s="5"/>
      <c r="AC1" s="5"/>
      <c r="AD1" s="5"/>
      <c r="AE1" s="5"/>
      <c r="AF1" s="5"/>
      <c r="AG1" s="107"/>
      <c r="AH1" s="107"/>
      <c r="AI1" s="108"/>
      <c r="AK1" s="5"/>
      <c r="AL1" s="5"/>
      <c r="AM1" s="5"/>
      <c r="AN1" s="5"/>
      <c r="AO1" s="5"/>
      <c r="AP1" s="107"/>
      <c r="AQ1" s="107"/>
    </row>
    <row r="2">
      <c r="A2" s="5"/>
      <c r="B2" s="100"/>
      <c r="C2" s="109" t="s">
        <v>134</v>
      </c>
      <c r="D2" s="110">
        <f>countif(F7:F1000,"Yes")</f>
        <v>11</v>
      </c>
      <c r="E2" s="17">
        <f>countif(F7:F1000,"Wrong")</f>
        <v>6</v>
      </c>
      <c r="F2" s="111">
        <f>countif(F7:F1007,"Tie")</f>
        <v>0</v>
      </c>
      <c r="G2" s="112">
        <f t="shared" ref="G2:G3" si="1">D2/sum(D2:F2)</f>
        <v>0.6470588235</v>
      </c>
      <c r="H2" s="13"/>
      <c r="I2" s="13"/>
      <c r="J2" s="105"/>
      <c r="O2" s="106"/>
      <c r="P2" s="60"/>
      <c r="Q2" s="107"/>
      <c r="R2" s="107"/>
      <c r="S2" s="108"/>
      <c r="T2" s="108"/>
      <c r="U2" s="5"/>
      <c r="V2" s="107"/>
      <c r="W2" s="107"/>
      <c r="X2" s="107"/>
      <c r="Y2" s="107"/>
      <c r="AB2" s="5"/>
      <c r="AC2" s="5"/>
      <c r="AD2" s="5"/>
      <c r="AE2" s="5"/>
      <c r="AF2" s="5"/>
      <c r="AG2" s="107"/>
      <c r="AH2" s="107"/>
      <c r="AI2" s="108"/>
      <c r="AK2" s="5"/>
      <c r="AL2" s="5"/>
      <c r="AM2" s="5"/>
      <c r="AN2" s="5"/>
      <c r="AO2" s="5"/>
      <c r="AP2" s="113"/>
      <c r="AQ2" s="113"/>
    </row>
    <row r="3">
      <c r="A3" s="5"/>
      <c r="B3" s="100"/>
      <c r="C3" s="114" t="s">
        <v>135</v>
      </c>
      <c r="D3" s="18">
        <f>countif(J7:J1000,"Yes")</f>
        <v>17</v>
      </c>
      <c r="E3" s="13">
        <f>countif(J7:J1000,"Wrong")</f>
        <v>13</v>
      </c>
      <c r="F3" s="115">
        <f>countif(J7:J1008,"Push")</f>
        <v>0</v>
      </c>
      <c r="G3" s="112">
        <f t="shared" si="1"/>
        <v>0.5666666667</v>
      </c>
      <c r="H3" s="13"/>
      <c r="I3" s="13"/>
      <c r="J3" s="105"/>
      <c r="O3" s="106"/>
      <c r="P3" s="60"/>
      <c r="Q3" s="107"/>
      <c r="R3" s="107"/>
      <c r="S3" s="108"/>
      <c r="T3" s="108"/>
      <c r="U3" s="5"/>
      <c r="V3" s="116"/>
      <c r="W3" s="116"/>
      <c r="X3" s="116"/>
      <c r="Y3" s="117"/>
      <c r="AB3" s="5"/>
      <c r="AC3" s="5"/>
      <c r="AD3" s="5"/>
      <c r="AE3" s="5"/>
      <c r="AF3" s="5"/>
      <c r="AG3" s="107"/>
      <c r="AH3" s="107"/>
      <c r="AI3" s="108"/>
      <c r="AK3" s="5"/>
      <c r="AL3" s="5"/>
      <c r="AM3" s="5"/>
      <c r="AN3" s="5"/>
      <c r="AO3" s="5"/>
      <c r="AP3" s="107"/>
      <c r="AQ3" s="107"/>
    </row>
    <row r="4">
      <c r="A4" s="5"/>
      <c r="B4" s="118"/>
      <c r="C4" s="119" t="s">
        <v>136</v>
      </c>
      <c r="D4" s="120">
        <f>countif(N7:N1007,"Yes")</f>
        <v>0</v>
      </c>
      <c r="E4" s="40">
        <f>countif(N7:N1007,"No")</f>
        <v>0</v>
      </c>
      <c r="F4" s="121">
        <f>countif(N7:N1007,"Push")</f>
        <v>0</v>
      </c>
      <c r="G4" s="122">
        <v>0.0</v>
      </c>
      <c r="H4" s="13"/>
      <c r="I4" s="13"/>
      <c r="J4" s="105"/>
      <c r="O4" s="106"/>
      <c r="P4" s="60"/>
      <c r="Q4" s="107"/>
      <c r="R4" s="107"/>
      <c r="S4" s="108"/>
      <c r="T4" s="108"/>
      <c r="U4" s="5"/>
      <c r="V4" s="123" t="s">
        <v>137</v>
      </c>
      <c r="W4" s="124">
        <f>countif(V7:V20,"Yes")</f>
        <v>9</v>
      </c>
      <c r="X4" s="107"/>
      <c r="Y4" s="107"/>
      <c r="AB4" s="5"/>
      <c r="AC4" s="5"/>
      <c r="AD4" s="5"/>
      <c r="AE4" s="5"/>
      <c r="AF4" s="5"/>
      <c r="AG4" s="107"/>
      <c r="AH4" s="107"/>
      <c r="AI4" s="108"/>
      <c r="AK4" s="5"/>
      <c r="AL4" s="5"/>
      <c r="AM4" s="5"/>
      <c r="AN4" s="5"/>
      <c r="AO4" s="5"/>
      <c r="AP4" s="107"/>
      <c r="AQ4" s="107"/>
    </row>
    <row r="5">
      <c r="B5" s="118"/>
      <c r="F5" s="125"/>
      <c r="G5" s="126"/>
      <c r="H5" s="13"/>
      <c r="I5" s="13"/>
      <c r="J5" s="105"/>
      <c r="O5" s="106"/>
      <c r="P5" s="127" t="s">
        <v>138</v>
      </c>
      <c r="Q5" s="128">
        <f t="shared" ref="Q5:R5" si="2">sum(Q7:Q1004)</f>
        <v>16.76402223</v>
      </c>
      <c r="R5" s="128">
        <f t="shared" si="2"/>
        <v>-2.735177866</v>
      </c>
      <c r="S5" s="129"/>
      <c r="T5" s="129"/>
      <c r="U5" s="3" t="s">
        <v>139</v>
      </c>
      <c r="V5" s="123" t="s">
        <v>140</v>
      </c>
      <c r="W5" s="124">
        <f>countif(V7:V20,"No")</f>
        <v>5</v>
      </c>
      <c r="X5" s="128">
        <f t="shared" ref="X5:Y5" si="3">sum(X7:X1004)</f>
        <v>80.52380952</v>
      </c>
      <c r="Y5" s="128">
        <f t="shared" si="3"/>
        <v>65.2708451</v>
      </c>
      <c r="AB5" s="60"/>
      <c r="AC5" s="60"/>
      <c r="AD5" s="60"/>
      <c r="AE5" s="60"/>
      <c r="AF5" s="127" t="s">
        <v>141</v>
      </c>
      <c r="AG5" s="128">
        <f t="shared" ref="AG5:AH5" si="4">sum(AG7:AG1004)</f>
        <v>-21.73597777</v>
      </c>
      <c r="AH5" s="128">
        <f t="shared" si="4"/>
        <v>-21.43083004</v>
      </c>
      <c r="AI5" s="129"/>
      <c r="AK5" s="5"/>
      <c r="AL5" s="5"/>
      <c r="AM5" s="5"/>
      <c r="AN5" s="5"/>
      <c r="AO5" s="3" t="s">
        <v>142</v>
      </c>
      <c r="AP5" s="128">
        <f t="shared" ref="AP5:AQ5" si="5">sum(AP7:AP1004)</f>
        <v>-1.989453076</v>
      </c>
      <c r="AQ5" s="128">
        <f t="shared" si="5"/>
        <v>15.96047431</v>
      </c>
    </row>
    <row r="6">
      <c r="A6" s="11" t="s">
        <v>5</v>
      </c>
      <c r="B6" s="10" t="s">
        <v>143</v>
      </c>
      <c r="C6" s="10" t="s">
        <v>144</v>
      </c>
      <c r="D6" s="10" t="s">
        <v>145</v>
      </c>
      <c r="E6" s="10" t="s">
        <v>146</v>
      </c>
      <c r="F6" s="10" t="s">
        <v>147</v>
      </c>
      <c r="G6" s="10" t="s">
        <v>148</v>
      </c>
      <c r="H6" s="10" t="s">
        <v>149</v>
      </c>
      <c r="I6" s="10" t="s">
        <v>150</v>
      </c>
      <c r="J6" s="10" t="s">
        <v>151</v>
      </c>
      <c r="K6" s="10" t="s">
        <v>152</v>
      </c>
      <c r="L6" s="10" t="s">
        <v>149</v>
      </c>
      <c r="M6" s="10" t="s">
        <v>153</v>
      </c>
      <c r="N6" s="12" t="s">
        <v>151</v>
      </c>
      <c r="O6" s="130"/>
      <c r="P6" s="11" t="s">
        <v>154</v>
      </c>
      <c r="Q6" s="10" t="s">
        <v>155</v>
      </c>
      <c r="R6" s="10" t="s">
        <v>156</v>
      </c>
      <c r="S6" s="12" t="s">
        <v>157</v>
      </c>
      <c r="T6" s="127"/>
      <c r="U6" s="11" t="s">
        <v>154</v>
      </c>
      <c r="V6" s="10" t="s">
        <v>158</v>
      </c>
      <c r="W6" s="10" t="s">
        <v>159</v>
      </c>
      <c r="X6" s="10" t="s">
        <v>155</v>
      </c>
      <c r="Y6" s="10" t="s">
        <v>156</v>
      </c>
      <c r="Z6" s="12" t="s">
        <v>157</v>
      </c>
      <c r="AB6" s="131">
        <v>1.0</v>
      </c>
      <c r="AC6" s="131">
        <v>2.0</v>
      </c>
      <c r="AD6" s="131" t="s">
        <v>160</v>
      </c>
      <c r="AE6" s="131" t="s">
        <v>6</v>
      </c>
      <c r="AF6" s="11" t="s">
        <v>154</v>
      </c>
      <c r="AG6" s="10" t="s">
        <v>155</v>
      </c>
      <c r="AH6" s="10" t="s">
        <v>156</v>
      </c>
      <c r="AI6" s="12" t="s">
        <v>157</v>
      </c>
      <c r="AK6" s="131">
        <v>1.0</v>
      </c>
      <c r="AL6" s="131">
        <v>2.0</v>
      </c>
      <c r="AM6" s="131" t="s">
        <v>160</v>
      </c>
      <c r="AN6" s="131" t="s">
        <v>6</v>
      </c>
      <c r="AO6" s="11" t="s">
        <v>154</v>
      </c>
      <c r="AP6" s="10" t="s">
        <v>155</v>
      </c>
      <c r="AQ6" s="10" t="s">
        <v>156</v>
      </c>
      <c r="AR6" s="12" t="s">
        <v>157</v>
      </c>
    </row>
    <row r="7">
      <c r="A7" s="132">
        <v>44533.0</v>
      </c>
      <c r="B7" s="133" t="s">
        <v>50</v>
      </c>
      <c r="C7" s="134" t="s">
        <v>49</v>
      </c>
      <c r="D7" s="134" t="s">
        <v>49</v>
      </c>
      <c r="E7" s="134" t="s">
        <v>49</v>
      </c>
      <c r="F7" s="13" t="str">
        <f t="shared" ref="F7:F1007" si="6">if(isblank(E7),"",IF(D7=E7,"Yes",IF(E7="Tie","Tie","Wrong")))</f>
        <v>Yes</v>
      </c>
      <c r="G7" s="134">
        <v>-6.5</v>
      </c>
      <c r="H7" s="134" t="s">
        <v>161</v>
      </c>
      <c r="I7" s="134" t="s">
        <v>161</v>
      </c>
      <c r="J7" s="17" t="str">
        <f t="shared" ref="J7:J19" si="7">if(isblank(I7),"",IF(H7=I7,"Yes",if(I7="No","Wrong","Push")))</f>
        <v>Yes</v>
      </c>
      <c r="K7" s="135"/>
      <c r="L7" s="135"/>
      <c r="M7" s="135"/>
      <c r="N7" s="13" t="str">
        <f t="shared" ref="N7:N1007" si="8">if(isblank(M7),"",IF(L7=M7,"Yes","Wrong"))</f>
        <v/>
      </c>
      <c r="O7" s="4"/>
      <c r="P7" s="136">
        <v>-250.0</v>
      </c>
      <c r="Q7" s="116">
        <f>if(isblank(P7),"", if($F$7="Yes", if(P7&lt;0, 10*(100/abs(P7)),10*(P7/100)),-10))</f>
        <v>4</v>
      </c>
      <c r="R7" s="117">
        <f t="shared" ref="R7:R1007" si="9">if(isblank(P7),"", if(J7="Yes", 10*(10/(abs(S7)/10)),-10))</f>
        <v>8.695652174</v>
      </c>
      <c r="S7" s="137">
        <v>-115.0</v>
      </c>
      <c r="T7" s="138"/>
      <c r="U7" s="139" t="s">
        <v>162</v>
      </c>
      <c r="V7" s="140" t="s">
        <v>163</v>
      </c>
      <c r="W7" s="140" t="s">
        <v>163</v>
      </c>
      <c r="X7" s="141">
        <f t="shared" ref="X7:X20" si="10">if(V7="Yes",10*(U7/100),if(U7&lt;0,0,-10))</f>
        <v>-10</v>
      </c>
      <c r="Y7" s="141">
        <f t="shared" ref="Y7:Y20" si="11">if(W7="Yes",10*(100/abs(Z7)),if(U7&lt;0,0,-10))</f>
        <v>-10</v>
      </c>
      <c r="Z7" s="137">
        <v>-115.0</v>
      </c>
      <c r="AB7" s="142">
        <f>if(isblank($B7),"",vlookup($B7,'Sort by Position'!$D$2:$M$34,10,FALSE))</f>
        <v>82</v>
      </c>
      <c r="AC7" s="142">
        <f>if(isblank($B7),"",vlookup($C7,'Sort by Position'!$D$2:$M$34,10,FALSE))</f>
        <v>90</v>
      </c>
      <c r="AD7" s="142">
        <f t="shared" ref="AD7:AD1007" si="12">if(isblank($B7),"",if(AB7=AC7,0,if($AB7&gt;$AC7,1,2)))</f>
        <v>2</v>
      </c>
      <c r="AE7" s="142">
        <f t="shared" ref="AE7:AE1007" si="13">if(isblank($B7),"",if($E7=$B7,1,2))</f>
        <v>2</v>
      </c>
      <c r="AF7" s="143">
        <v>-250.0</v>
      </c>
      <c r="AG7" s="144">
        <f t="shared" ref="AG7:AG8" si="14">ifs(and(AD7=AE7,AF7&lt;0),10*(100/abs(AF7)),and(AD7=AE7,AF7&gt;0),10*(AF7/100),AD7&lt;&gt;AE7,-10)</f>
        <v>4</v>
      </c>
      <c r="AH7" s="117">
        <f>10*(10/11.5)</f>
        <v>8.695652174</v>
      </c>
      <c r="AI7" s="145">
        <v>-115.0</v>
      </c>
      <c r="AK7" s="142">
        <f>if(isblank($B7),"",vlookup($B7,'Sort by Position'!$D$2:$M$34,2,FALSE))</f>
        <v>72</v>
      </c>
      <c r="AL7" s="142">
        <f>if(isblank($B7),"",vlookup($C7,'Sort by Position'!$D$2:$M$34,2,FALSE))</f>
        <v>72</v>
      </c>
      <c r="AM7" s="142">
        <f t="shared" ref="AM7:AM1007" si="15">if(isblank($B7),"",if(AK7=AL7,0,if($AK7&gt;$AL7,1,2)))</f>
        <v>0</v>
      </c>
      <c r="AN7" s="142">
        <f>if(isblank($B7),"",if($E7=$B7,1,2))</f>
        <v>2</v>
      </c>
      <c r="AO7" s="136">
        <v>-250.0</v>
      </c>
      <c r="AP7" s="146">
        <f t="shared" ref="AP7:AP19" si="16">ifs(and(AM7=AN7,AO7&lt;0),10*(100/abs(AO7)),and(AM7=AN7,AO7&gt;0),10*(AO7/100),AM7&lt;&gt;AN7,-10)</f>
        <v>-10</v>
      </c>
      <c r="AQ7" s="146">
        <f>10*(10/11.5)</f>
        <v>8.695652174</v>
      </c>
      <c r="AR7" s="137">
        <v>-115.0</v>
      </c>
    </row>
    <row r="8">
      <c r="A8" s="132">
        <v>44536.0</v>
      </c>
      <c r="B8" s="147" t="s">
        <v>35</v>
      </c>
      <c r="C8" s="148" t="s">
        <v>41</v>
      </c>
      <c r="D8" s="148" t="s">
        <v>41</v>
      </c>
      <c r="E8" s="148" t="s">
        <v>41</v>
      </c>
      <c r="F8" s="13" t="str">
        <f t="shared" si="6"/>
        <v>Yes</v>
      </c>
      <c r="G8" s="149" t="s">
        <v>164</v>
      </c>
      <c r="H8" s="148" t="s">
        <v>161</v>
      </c>
      <c r="I8" s="148" t="s">
        <v>161</v>
      </c>
      <c r="J8" s="13" t="str">
        <f t="shared" si="7"/>
        <v>Yes</v>
      </c>
      <c r="N8" s="13" t="str">
        <f t="shared" si="8"/>
        <v/>
      </c>
      <c r="O8" s="4"/>
      <c r="P8" s="150" t="s">
        <v>165</v>
      </c>
      <c r="Q8" s="116">
        <f t="shared" ref="Q8:Q1007" si="17">if(isblank(P8),"", if(F8="Yes", if(P8&lt;0, 10*(100/abs(P8)),10*(P8/100)),-10))</f>
        <v>17.5</v>
      </c>
      <c r="R8" s="117">
        <f t="shared" si="9"/>
        <v>8.695652174</v>
      </c>
      <c r="S8" s="145">
        <v>-115.0</v>
      </c>
      <c r="T8" s="138"/>
      <c r="U8" s="150" t="s">
        <v>165</v>
      </c>
      <c r="V8" s="142" t="s">
        <v>161</v>
      </c>
      <c r="W8" s="142" t="s">
        <v>161</v>
      </c>
      <c r="X8" s="116">
        <f t="shared" si="10"/>
        <v>17.5</v>
      </c>
      <c r="Y8" s="117">
        <f t="shared" si="11"/>
        <v>8.695652174</v>
      </c>
      <c r="Z8" s="145">
        <v>-115.0</v>
      </c>
      <c r="AB8" s="142">
        <f>if(isblank($B8),"",vlookup($B8,'Sort by Position'!$D$2:$M$34,10,FALSE))</f>
        <v>80</v>
      </c>
      <c r="AC8" s="142">
        <f>if(isblank($B8),"",vlookup($C8,'Sort by Position'!$D$2:$M$34,10,FALSE))</f>
        <v>77</v>
      </c>
      <c r="AD8" s="142">
        <f t="shared" si="12"/>
        <v>1</v>
      </c>
      <c r="AE8" s="142">
        <f t="shared" si="13"/>
        <v>2</v>
      </c>
      <c r="AF8" s="143">
        <v>-240.0</v>
      </c>
      <c r="AG8" s="151">
        <f t="shared" si="14"/>
        <v>-10</v>
      </c>
      <c r="AH8" s="117">
        <v>-10.0</v>
      </c>
      <c r="AI8" s="145">
        <v>-115.0</v>
      </c>
      <c r="AK8" s="142">
        <f>if(isblank(B8),"",vlookup(B8,'Sort by Position'!$D$2:$M$34,2,FALSE))</f>
        <v>81.5</v>
      </c>
      <c r="AL8" s="142">
        <f>if(isblank(B8),"",vlookup(C8,'Sort by Position'!$D$2:$M$34,2,FALSE))</f>
        <v>71</v>
      </c>
      <c r="AM8" s="142">
        <f t="shared" si="15"/>
        <v>1</v>
      </c>
      <c r="AN8" s="142">
        <f t="shared" ref="AN8:AN21" si="18">if(isblank(B8),"",if(E8=B8,1,2))</f>
        <v>2</v>
      </c>
      <c r="AO8" s="143">
        <v>-240.0</v>
      </c>
      <c r="AP8" s="117">
        <f t="shared" si="16"/>
        <v>-10</v>
      </c>
      <c r="AQ8" s="117">
        <v>-10.0</v>
      </c>
      <c r="AR8" s="145">
        <v>-115.0</v>
      </c>
    </row>
    <row r="9">
      <c r="A9" s="152"/>
      <c r="B9" s="147" t="s">
        <v>44</v>
      </c>
      <c r="C9" s="148" t="s">
        <v>36</v>
      </c>
      <c r="D9" s="148" t="s">
        <v>44</v>
      </c>
      <c r="E9" s="148" t="s">
        <v>44</v>
      </c>
      <c r="F9" s="13" t="str">
        <f t="shared" si="6"/>
        <v>Yes</v>
      </c>
      <c r="G9" s="149" t="s">
        <v>166</v>
      </c>
      <c r="H9" s="153" t="s">
        <v>161</v>
      </c>
      <c r="I9" s="148" t="s">
        <v>161</v>
      </c>
      <c r="J9" s="13" t="str">
        <f t="shared" si="7"/>
        <v>Yes</v>
      </c>
      <c r="L9" s="154"/>
      <c r="N9" s="13" t="str">
        <f t="shared" si="8"/>
        <v/>
      </c>
      <c r="O9" s="4"/>
      <c r="P9" s="150" t="s">
        <v>167</v>
      </c>
      <c r="Q9" s="116">
        <f t="shared" si="17"/>
        <v>11</v>
      </c>
      <c r="R9" s="117">
        <f t="shared" si="9"/>
        <v>8.695652174</v>
      </c>
      <c r="S9" s="145">
        <v>-115.0</v>
      </c>
      <c r="T9" s="138"/>
      <c r="U9" s="150" t="s">
        <v>167</v>
      </c>
      <c r="V9" s="142" t="s">
        <v>161</v>
      </c>
      <c r="W9" s="142" t="s">
        <v>161</v>
      </c>
      <c r="X9" s="116">
        <f t="shared" si="10"/>
        <v>11</v>
      </c>
      <c r="Y9" s="117">
        <f t="shared" si="11"/>
        <v>8.695652174</v>
      </c>
      <c r="Z9" s="145">
        <v>-115.0</v>
      </c>
      <c r="AB9" s="142">
        <f>if(isblank($B9),"",vlookup($B9,'Sort by Position'!$D$2:$M$34,10,FALSE))</f>
        <v>87</v>
      </c>
      <c r="AC9" s="142">
        <f>if(isblank($B9),"",vlookup($C9,'Sort by Position'!$D$2:$M$34,10,FALSE))</f>
        <v>87</v>
      </c>
      <c r="AD9" s="142">
        <f t="shared" si="12"/>
        <v>0</v>
      </c>
      <c r="AE9" s="142">
        <f t="shared" si="13"/>
        <v>1</v>
      </c>
      <c r="AF9" s="150" t="s">
        <v>167</v>
      </c>
      <c r="AG9" s="151">
        <f>ifs(AD9=0,0,and(AD9=AE9,AF9&lt;0),10*(100/abs(AF9)),and(AD9=AE9,AF9&gt;0),10*(AF9/100),AD9&lt;&gt;AE9,-10)</f>
        <v>0</v>
      </c>
      <c r="AH9" s="117">
        <f>10*(10/11.5)</f>
        <v>8.695652174</v>
      </c>
      <c r="AI9" s="145">
        <v>-115.0</v>
      </c>
      <c r="AK9" s="142">
        <f>if(isblank(B9),"",vlookup(B9,'Sort by Position'!$D$2:$M$34,2,FALSE))</f>
        <v>75.5</v>
      </c>
      <c r="AL9" s="142">
        <f>if(isblank(B9),"",vlookup(C9,'Sort by Position'!$D$2:$M$34,2,FALSE))</f>
        <v>69.5</v>
      </c>
      <c r="AM9" s="142">
        <f t="shared" si="15"/>
        <v>1</v>
      </c>
      <c r="AN9" s="142">
        <f t="shared" si="18"/>
        <v>1</v>
      </c>
      <c r="AO9" s="150" t="s">
        <v>167</v>
      </c>
      <c r="AP9" s="117">
        <f t="shared" si="16"/>
        <v>11</v>
      </c>
      <c r="AQ9" s="117">
        <f>10*(10/11.5)</f>
        <v>8.695652174</v>
      </c>
      <c r="AR9" s="145">
        <v>-115.0</v>
      </c>
    </row>
    <row r="10">
      <c r="A10" s="132">
        <v>44539.0</v>
      </c>
      <c r="B10" s="147" t="s">
        <v>42</v>
      </c>
      <c r="C10" s="148" t="s">
        <v>57</v>
      </c>
      <c r="D10" s="148" t="s">
        <v>42</v>
      </c>
      <c r="E10" s="148" t="s">
        <v>42</v>
      </c>
      <c r="F10" s="13" t="str">
        <f t="shared" si="6"/>
        <v>Yes</v>
      </c>
      <c r="G10" s="148">
        <v>-14.5</v>
      </c>
      <c r="H10" s="148" t="s">
        <v>161</v>
      </c>
      <c r="I10" s="148" t="s">
        <v>163</v>
      </c>
      <c r="J10" s="13" t="str">
        <f t="shared" si="7"/>
        <v>Wrong</v>
      </c>
      <c r="N10" s="13" t="str">
        <f t="shared" si="8"/>
        <v/>
      </c>
      <c r="O10" s="39"/>
      <c r="P10" s="143">
        <v>-1000.0</v>
      </c>
      <c r="Q10" s="116">
        <f t="shared" si="17"/>
        <v>1</v>
      </c>
      <c r="R10" s="117">
        <f t="shared" si="9"/>
        <v>-10</v>
      </c>
      <c r="S10" s="145">
        <v>-115.0</v>
      </c>
      <c r="T10" s="138"/>
      <c r="U10" s="150" t="s">
        <v>168</v>
      </c>
      <c r="V10" s="142" t="s">
        <v>163</v>
      </c>
      <c r="W10" s="142" t="s">
        <v>161</v>
      </c>
      <c r="X10" s="116">
        <f t="shared" si="10"/>
        <v>-10</v>
      </c>
      <c r="Y10" s="117">
        <f t="shared" si="11"/>
        <v>8.695652174</v>
      </c>
      <c r="Z10" s="145">
        <v>-115.0</v>
      </c>
      <c r="AB10" s="142">
        <f>if(isblank($B10),"",vlookup($B10,'Sort by Position'!$D$2:$M$34,10,FALSE))</f>
        <v>86</v>
      </c>
      <c r="AC10" s="142">
        <f>if(isblank($B10),"",vlookup($C10,'Sort by Position'!$D$2:$M$34,10,FALSE))</f>
        <v>75</v>
      </c>
      <c r="AD10" s="142">
        <f t="shared" si="12"/>
        <v>1</v>
      </c>
      <c r="AE10" s="142">
        <f t="shared" si="13"/>
        <v>1</v>
      </c>
      <c r="AF10" s="143">
        <v>-1000.0</v>
      </c>
      <c r="AG10" s="151">
        <f t="shared" ref="AG10:AG19" si="19">ifs(and(AD10=AE10,AF10&lt;0),10*(100/abs(AF10)),and(AD10=AE10,AF10&gt;0),10*(AF10/100),AD10&lt;&gt;AE10,-10)</f>
        <v>1</v>
      </c>
      <c r="AH10" s="116">
        <v>-10.0</v>
      </c>
      <c r="AI10" s="145">
        <v>-115.0</v>
      </c>
      <c r="AK10" s="142">
        <f>if(isblank(B10),"",vlookup(B10,'Sort by Position'!$D$2:$M$34,2,FALSE))</f>
        <v>83</v>
      </c>
      <c r="AL10" s="142">
        <f>if(isblank(B10),"",vlookup(C10,'Sort by Position'!$D$2:$M$34,2,FALSE))</f>
        <v>69</v>
      </c>
      <c r="AM10" s="142">
        <f t="shared" si="15"/>
        <v>1</v>
      </c>
      <c r="AN10" s="142">
        <f t="shared" si="18"/>
        <v>1</v>
      </c>
      <c r="AO10" s="143">
        <v>-1000.0</v>
      </c>
      <c r="AP10" s="117">
        <f t="shared" si="16"/>
        <v>1</v>
      </c>
      <c r="AQ10" s="116">
        <v>-10.0</v>
      </c>
      <c r="AR10" s="145">
        <v>-115.0</v>
      </c>
    </row>
    <row r="11">
      <c r="A11" s="155"/>
      <c r="B11" s="133" t="s">
        <v>20</v>
      </c>
      <c r="C11" s="134" t="s">
        <v>16</v>
      </c>
      <c r="D11" s="134" t="s">
        <v>20</v>
      </c>
      <c r="E11" s="134" t="s">
        <v>16</v>
      </c>
      <c r="F11" s="13" t="str">
        <f t="shared" si="6"/>
        <v>Wrong</v>
      </c>
      <c r="G11" s="134">
        <v>-6.0</v>
      </c>
      <c r="H11" s="134" t="s">
        <v>161</v>
      </c>
      <c r="I11" s="134" t="s">
        <v>163</v>
      </c>
      <c r="J11" s="13" t="str">
        <f t="shared" si="7"/>
        <v>Wrong</v>
      </c>
      <c r="K11" s="135"/>
      <c r="L11" s="135"/>
      <c r="M11" s="135"/>
      <c r="N11" s="13" t="str">
        <f t="shared" si="8"/>
        <v/>
      </c>
      <c r="O11" s="4"/>
      <c r="P11" s="143">
        <v>-240.0</v>
      </c>
      <c r="Q11" s="116">
        <f t="shared" si="17"/>
        <v>-10</v>
      </c>
      <c r="R11" s="117">
        <f t="shared" si="9"/>
        <v>-10</v>
      </c>
      <c r="S11" s="145">
        <v>-115.0</v>
      </c>
      <c r="T11" s="138"/>
      <c r="U11" s="150" t="s">
        <v>165</v>
      </c>
      <c r="V11" s="142" t="s">
        <v>161</v>
      </c>
      <c r="W11" s="142" t="s">
        <v>161</v>
      </c>
      <c r="X11" s="116">
        <f t="shared" si="10"/>
        <v>17.5</v>
      </c>
      <c r="Y11" s="117">
        <f t="shared" si="11"/>
        <v>8.695652174</v>
      </c>
      <c r="Z11" s="145">
        <v>-115.0</v>
      </c>
      <c r="AB11" s="142">
        <f>if(isblank($B11),"",vlookup($B11,'Sort by Position'!$D$2:$M$34,10,FALSE))</f>
        <v>88</v>
      </c>
      <c r="AC11" s="142">
        <f>if(isblank($B11),"",vlookup($C11,'Sort by Position'!$D$2:$M$34,10,FALSE))</f>
        <v>79</v>
      </c>
      <c r="AD11" s="142">
        <f t="shared" si="12"/>
        <v>1</v>
      </c>
      <c r="AE11" s="142">
        <f t="shared" si="13"/>
        <v>2</v>
      </c>
      <c r="AF11" s="143">
        <v>-240.0</v>
      </c>
      <c r="AG11" s="151">
        <f t="shared" si="19"/>
        <v>-10</v>
      </c>
      <c r="AH11" s="116">
        <v>-10.0</v>
      </c>
      <c r="AI11" s="145">
        <v>-115.0</v>
      </c>
      <c r="AK11" s="142">
        <f>if(isblank(B11),"",vlookup(B11,'Sort by Position'!$D$2:$M$34,2,FALSE))</f>
        <v>87</v>
      </c>
      <c r="AL11" s="142">
        <f>if(isblank(B11),"",vlookup(C11,'Sort by Position'!$D$2:$M$34,2,FALSE))</f>
        <v>80.5</v>
      </c>
      <c r="AM11" s="142">
        <f t="shared" si="15"/>
        <v>1</v>
      </c>
      <c r="AN11" s="142">
        <f t="shared" si="18"/>
        <v>2</v>
      </c>
      <c r="AO11" s="143">
        <v>-240.0</v>
      </c>
      <c r="AP11" s="117">
        <f t="shared" si="16"/>
        <v>-10</v>
      </c>
      <c r="AQ11" s="116">
        <v>-10.0</v>
      </c>
      <c r="AR11" s="145">
        <v>-115.0</v>
      </c>
    </row>
    <row r="12">
      <c r="A12" s="132">
        <v>44543.0</v>
      </c>
      <c r="B12" s="147" t="s">
        <v>50</v>
      </c>
      <c r="C12" s="148" t="s">
        <v>38</v>
      </c>
      <c r="D12" s="148" t="s">
        <v>38</v>
      </c>
      <c r="E12" s="148" t="s">
        <v>50</v>
      </c>
      <c r="F12" s="13" t="str">
        <f t="shared" si="6"/>
        <v>Wrong</v>
      </c>
      <c r="G12" s="148">
        <v>-3.0</v>
      </c>
      <c r="H12" s="148" t="s">
        <v>161</v>
      </c>
      <c r="I12" s="148" t="s">
        <v>163</v>
      </c>
      <c r="J12" s="13" t="str">
        <f t="shared" si="7"/>
        <v>Wrong</v>
      </c>
      <c r="N12" s="13" t="str">
        <f t="shared" si="8"/>
        <v/>
      </c>
      <c r="O12" s="4"/>
      <c r="P12" s="143">
        <v>-145.0</v>
      </c>
      <c r="Q12" s="116">
        <f t="shared" si="17"/>
        <v>-10</v>
      </c>
      <c r="R12" s="117">
        <f t="shared" si="9"/>
        <v>-10</v>
      </c>
      <c r="S12" s="145">
        <v>-105.0</v>
      </c>
      <c r="T12" s="138"/>
      <c r="U12" s="150" t="s">
        <v>167</v>
      </c>
      <c r="V12" s="142" t="s">
        <v>161</v>
      </c>
      <c r="W12" s="142" t="s">
        <v>161</v>
      </c>
      <c r="X12" s="116">
        <f t="shared" si="10"/>
        <v>11</v>
      </c>
      <c r="Y12" s="117">
        <f t="shared" si="11"/>
        <v>8</v>
      </c>
      <c r="Z12" s="145">
        <v>-125.0</v>
      </c>
      <c r="AB12" s="142">
        <f>if(isblank($B12),"",vlookup($B12,'Sort by Position'!$D$2:$M$34,10,FALSE))</f>
        <v>82</v>
      </c>
      <c r="AC12" s="142">
        <f>if(isblank($B12),"",vlookup($C12,'Sort by Position'!$D$2:$M$34,10,FALSE))</f>
        <v>84</v>
      </c>
      <c r="AD12" s="142">
        <f t="shared" si="12"/>
        <v>2</v>
      </c>
      <c r="AE12" s="142">
        <f t="shared" si="13"/>
        <v>1</v>
      </c>
      <c r="AF12" s="143">
        <v>-145.0</v>
      </c>
      <c r="AG12" s="151">
        <f t="shared" si="19"/>
        <v>-10</v>
      </c>
      <c r="AH12" s="116">
        <v>-10.0</v>
      </c>
      <c r="AI12" s="145">
        <v>-105.0</v>
      </c>
      <c r="AK12" s="142">
        <f>if(isblank(B12),"",vlookup(B12,'Sort by Position'!$D$2:$M$34,2,FALSE))</f>
        <v>72</v>
      </c>
      <c r="AL12" s="142">
        <f>if(isblank(B12),"",vlookup(C12,'Sort by Position'!$D$2:$M$34,2,FALSE))</f>
        <v>78.5</v>
      </c>
      <c r="AM12" s="142">
        <f t="shared" si="15"/>
        <v>2</v>
      </c>
      <c r="AN12" s="142">
        <f t="shared" si="18"/>
        <v>1</v>
      </c>
      <c r="AO12" s="143">
        <v>-145.0</v>
      </c>
      <c r="AP12" s="117">
        <f t="shared" si="16"/>
        <v>-10</v>
      </c>
      <c r="AQ12" s="116">
        <v>-10.0</v>
      </c>
      <c r="AR12" s="145">
        <v>-105.0</v>
      </c>
    </row>
    <row r="13">
      <c r="A13" s="156"/>
      <c r="B13" s="147" t="s">
        <v>40</v>
      </c>
      <c r="C13" s="148" t="s">
        <v>21</v>
      </c>
      <c r="D13" s="148" t="s">
        <v>21</v>
      </c>
      <c r="E13" s="148" t="s">
        <v>40</v>
      </c>
      <c r="F13" s="13" t="str">
        <f t="shared" si="6"/>
        <v>Wrong</v>
      </c>
      <c r="G13" s="148">
        <v>-4.5</v>
      </c>
      <c r="H13" s="148" t="s">
        <v>161</v>
      </c>
      <c r="I13" s="148" t="s">
        <v>163</v>
      </c>
      <c r="J13" s="13" t="str">
        <f t="shared" si="7"/>
        <v>Wrong</v>
      </c>
      <c r="N13" s="13" t="str">
        <f t="shared" si="8"/>
        <v/>
      </c>
      <c r="O13" s="4"/>
      <c r="P13" s="143">
        <v>-210.0</v>
      </c>
      <c r="Q13" s="116">
        <f t="shared" si="17"/>
        <v>-10</v>
      </c>
      <c r="R13" s="117">
        <f t="shared" si="9"/>
        <v>-10</v>
      </c>
      <c r="S13" s="145">
        <v>-115.0</v>
      </c>
      <c r="T13" s="138"/>
      <c r="U13" s="150" t="s">
        <v>169</v>
      </c>
      <c r="V13" s="157" t="s">
        <v>161</v>
      </c>
      <c r="W13" s="142" t="s">
        <v>161</v>
      </c>
      <c r="X13" s="116">
        <f t="shared" si="10"/>
        <v>15.5</v>
      </c>
      <c r="Y13" s="117">
        <f t="shared" si="11"/>
        <v>8.695652174</v>
      </c>
      <c r="Z13" s="145">
        <v>-115.0</v>
      </c>
      <c r="AB13" s="142">
        <f>if(isblank($B13),"",vlookup($B13,'Sort by Position'!$D$2:$M$34,10,FALSE))</f>
        <v>80</v>
      </c>
      <c r="AC13" s="142">
        <f>if(isblank($B13),"",vlookup($C13,'Sort by Position'!$D$2:$M$34,10,FALSE))</f>
        <v>82</v>
      </c>
      <c r="AD13" s="142">
        <f t="shared" si="12"/>
        <v>2</v>
      </c>
      <c r="AE13" s="142">
        <f t="shared" si="13"/>
        <v>1</v>
      </c>
      <c r="AF13" s="143">
        <v>-210.0</v>
      </c>
      <c r="AG13" s="151">
        <f t="shared" si="19"/>
        <v>-10</v>
      </c>
      <c r="AH13" s="151">
        <v>-10.0</v>
      </c>
      <c r="AI13" s="145">
        <v>-115.0</v>
      </c>
      <c r="AK13" s="142">
        <f>if(isblank(B13),"",vlookup(B13,'Sort by Position'!$D$2:$M$34,2,FALSE))</f>
        <v>83.5</v>
      </c>
      <c r="AL13" s="142">
        <f>if(isblank(B13),"",vlookup(C13,'Sort by Position'!$D$2:$M$34,2,FALSE))</f>
        <v>73</v>
      </c>
      <c r="AM13" s="142">
        <f t="shared" si="15"/>
        <v>1</v>
      </c>
      <c r="AN13" s="142">
        <f t="shared" si="18"/>
        <v>1</v>
      </c>
      <c r="AO13" s="150" t="s">
        <v>169</v>
      </c>
      <c r="AP13" s="117">
        <f t="shared" si="16"/>
        <v>15.5</v>
      </c>
      <c r="AQ13" s="117">
        <f>10*(10/11.5)</f>
        <v>8.695652174</v>
      </c>
      <c r="AR13" s="145">
        <v>-115.0</v>
      </c>
    </row>
    <row r="14">
      <c r="A14" s="132">
        <v>44544.0</v>
      </c>
      <c r="B14" s="147" t="s">
        <v>34</v>
      </c>
      <c r="C14" s="148" t="s">
        <v>17</v>
      </c>
      <c r="D14" s="148" t="s">
        <v>17</v>
      </c>
      <c r="E14" s="148" t="s">
        <v>17</v>
      </c>
      <c r="F14" s="13" t="str">
        <f t="shared" si="6"/>
        <v>Yes</v>
      </c>
      <c r="G14" s="158" t="s">
        <v>170</v>
      </c>
      <c r="H14" s="148" t="s">
        <v>161</v>
      </c>
      <c r="I14" s="148" t="s">
        <v>161</v>
      </c>
      <c r="J14" s="13" t="str">
        <f t="shared" si="7"/>
        <v>Yes</v>
      </c>
      <c r="N14" s="13" t="str">
        <f t="shared" si="8"/>
        <v/>
      </c>
      <c r="O14" s="39"/>
      <c r="P14" s="150" t="s">
        <v>171</v>
      </c>
      <c r="Q14" s="116">
        <f t="shared" si="17"/>
        <v>13</v>
      </c>
      <c r="R14" s="117">
        <f t="shared" si="9"/>
        <v>9.090909091</v>
      </c>
      <c r="S14" s="145">
        <v>-110.0</v>
      </c>
      <c r="T14" s="138"/>
      <c r="U14" s="150" t="s">
        <v>171</v>
      </c>
      <c r="V14" s="142" t="s">
        <v>161</v>
      </c>
      <c r="W14" s="142" t="s">
        <v>161</v>
      </c>
      <c r="X14" s="116">
        <f t="shared" si="10"/>
        <v>13</v>
      </c>
      <c r="Y14" s="117">
        <f t="shared" si="11"/>
        <v>9.090909091</v>
      </c>
      <c r="Z14" s="145">
        <v>-110.0</v>
      </c>
      <c r="AB14" s="142">
        <f>if(isblank($B14),"",vlookup($B14,'Sort by Position'!$D$2:$M$34,10,FALSE))</f>
        <v>77</v>
      </c>
      <c r="AC14" s="142">
        <f>if(isblank($B14),"",vlookup($C14,'Sort by Position'!$D$2:$M$34,10,FALSE))</f>
        <v>81</v>
      </c>
      <c r="AD14" s="142">
        <f t="shared" si="12"/>
        <v>2</v>
      </c>
      <c r="AE14" s="142">
        <f t="shared" si="13"/>
        <v>2</v>
      </c>
      <c r="AF14" s="150" t="s">
        <v>171</v>
      </c>
      <c r="AG14" s="151">
        <f t="shared" si="19"/>
        <v>13</v>
      </c>
      <c r="AH14" s="117">
        <f>10*(10/11)</f>
        <v>9.090909091</v>
      </c>
      <c r="AI14" s="145">
        <v>-110.0</v>
      </c>
      <c r="AK14" s="142">
        <f>if(isblank(B14),"",vlookup(B14,'Sort by Position'!$D$2:$M$34,2,FALSE))</f>
        <v>76</v>
      </c>
      <c r="AL14" s="142">
        <f>if(isblank(B14),"",vlookup(C14,'Sort by Position'!$D$2:$M$34,2,FALSE))</f>
        <v>73.5</v>
      </c>
      <c r="AM14" s="142">
        <f t="shared" si="15"/>
        <v>1</v>
      </c>
      <c r="AN14" s="142">
        <f t="shared" si="18"/>
        <v>2</v>
      </c>
      <c r="AO14" s="143">
        <v>-170.0</v>
      </c>
      <c r="AP14" s="117">
        <f t="shared" si="16"/>
        <v>-10</v>
      </c>
      <c r="AQ14" s="117">
        <v>-10.0</v>
      </c>
      <c r="AR14" s="145">
        <v>-120.0</v>
      </c>
    </row>
    <row r="15">
      <c r="A15" s="155"/>
      <c r="B15" s="133" t="s">
        <v>57</v>
      </c>
      <c r="C15" s="134" t="s">
        <v>35</v>
      </c>
      <c r="D15" s="134" t="s">
        <v>35</v>
      </c>
      <c r="E15" s="134" t="s">
        <v>35</v>
      </c>
      <c r="F15" s="13" t="str">
        <f t="shared" si="6"/>
        <v>Yes</v>
      </c>
      <c r="G15" s="159">
        <v>-7.0</v>
      </c>
      <c r="H15" s="134" t="s">
        <v>161</v>
      </c>
      <c r="I15" s="134" t="s">
        <v>161</v>
      </c>
      <c r="J15" s="13" t="str">
        <f t="shared" si="7"/>
        <v>Yes</v>
      </c>
      <c r="K15" s="135"/>
      <c r="L15" s="135"/>
      <c r="M15" s="135"/>
      <c r="N15" s="13" t="str">
        <f t="shared" si="8"/>
        <v/>
      </c>
      <c r="O15" s="4"/>
      <c r="P15" s="143">
        <v>-290.0</v>
      </c>
      <c r="Q15" s="117">
        <f t="shared" si="17"/>
        <v>3.448275862</v>
      </c>
      <c r="R15" s="117">
        <f t="shared" si="9"/>
        <v>8.695652174</v>
      </c>
      <c r="S15" s="145">
        <v>-115.0</v>
      </c>
      <c r="T15" s="116"/>
      <c r="U15" s="150" t="s">
        <v>172</v>
      </c>
      <c r="V15" s="142" t="s">
        <v>163</v>
      </c>
      <c r="W15" s="142" t="s">
        <v>163</v>
      </c>
      <c r="X15" s="116">
        <f t="shared" si="10"/>
        <v>-10</v>
      </c>
      <c r="Y15" s="117">
        <f t="shared" si="11"/>
        <v>-10</v>
      </c>
      <c r="Z15" s="145">
        <v>-115.0</v>
      </c>
      <c r="AB15" s="142">
        <f>if(isblank($B15),"",vlookup($B15,'Sort by Position'!$D$2:$M$34,10,FALSE))</f>
        <v>75</v>
      </c>
      <c r="AC15" s="142">
        <f>if(isblank($B15),"",vlookup($C15,'Sort by Position'!$D$2:$M$34,10,FALSE))</f>
        <v>80</v>
      </c>
      <c r="AD15" s="142">
        <f t="shared" si="12"/>
        <v>2</v>
      </c>
      <c r="AE15" s="142">
        <f t="shared" si="13"/>
        <v>2</v>
      </c>
      <c r="AF15" s="143">
        <v>-290.0</v>
      </c>
      <c r="AG15" s="151">
        <f t="shared" si="19"/>
        <v>3.448275862</v>
      </c>
      <c r="AH15" s="151">
        <f>10*(10/11.5)</f>
        <v>8.695652174</v>
      </c>
      <c r="AI15" s="145">
        <v>-115.0</v>
      </c>
      <c r="AK15" s="142">
        <f>if(isblank(B15),"",vlookup(B15,'Sort by Position'!$D$2:$M$34,2,FALSE))</f>
        <v>69</v>
      </c>
      <c r="AL15" s="142">
        <f>if(isblank(B15),"",vlookup(C15,'Sort by Position'!$D$2:$M$34,2,FALSE))</f>
        <v>81.5</v>
      </c>
      <c r="AM15" s="142">
        <f t="shared" si="15"/>
        <v>2</v>
      </c>
      <c r="AN15" s="142">
        <f t="shared" si="18"/>
        <v>2</v>
      </c>
      <c r="AO15" s="143">
        <v>-290.0</v>
      </c>
      <c r="AP15" s="117">
        <f t="shared" si="16"/>
        <v>3.448275862</v>
      </c>
      <c r="AQ15" s="151">
        <f>10*(10/11.5)</f>
        <v>8.695652174</v>
      </c>
      <c r="AR15" s="145">
        <v>-115.0</v>
      </c>
    </row>
    <row r="16">
      <c r="A16" s="132">
        <v>44545.0</v>
      </c>
      <c r="B16" s="147" t="s">
        <v>16</v>
      </c>
      <c r="C16" s="148" t="s">
        <v>37</v>
      </c>
      <c r="D16" s="148" t="s">
        <v>16</v>
      </c>
      <c r="E16" s="148" t="s">
        <v>16</v>
      </c>
      <c r="F16" s="13" t="str">
        <f t="shared" si="6"/>
        <v>Yes</v>
      </c>
      <c r="G16" s="159">
        <v>-13.5</v>
      </c>
      <c r="H16" s="148" t="s">
        <v>161</v>
      </c>
      <c r="I16" s="148" t="s">
        <v>161</v>
      </c>
      <c r="J16" s="13" t="str">
        <f t="shared" si="7"/>
        <v>Yes</v>
      </c>
      <c r="N16" s="13" t="str">
        <f t="shared" si="8"/>
        <v/>
      </c>
      <c r="O16" s="4"/>
      <c r="P16" s="143">
        <v>-650.0</v>
      </c>
      <c r="Q16" s="117">
        <f t="shared" si="17"/>
        <v>1.538461538</v>
      </c>
      <c r="R16" s="117">
        <f t="shared" si="9"/>
        <v>8</v>
      </c>
      <c r="S16" s="145">
        <v>-125.0</v>
      </c>
      <c r="T16" s="116"/>
      <c r="U16" s="150" t="s">
        <v>173</v>
      </c>
      <c r="V16" s="142" t="s">
        <v>163</v>
      </c>
      <c r="W16" s="142" t="s">
        <v>163</v>
      </c>
      <c r="X16" s="116">
        <f t="shared" si="10"/>
        <v>-10</v>
      </c>
      <c r="Y16" s="117">
        <f t="shared" si="11"/>
        <v>-10</v>
      </c>
      <c r="Z16" s="145">
        <v>-105.0</v>
      </c>
      <c r="AB16" s="142">
        <f>if(isblank($B16),"",vlookup($B16,'Sort by Position'!$D$2:$M$34,10,FALSE))</f>
        <v>79</v>
      </c>
      <c r="AC16" s="142">
        <f>if(isblank($B16),"",vlookup($C16,'Sort by Position'!$D$2:$M$34,10,FALSE))</f>
        <v>74</v>
      </c>
      <c r="AD16" s="142">
        <f t="shared" si="12"/>
        <v>1</v>
      </c>
      <c r="AE16" s="142">
        <f t="shared" si="13"/>
        <v>1</v>
      </c>
      <c r="AF16" s="143">
        <v>-650.0</v>
      </c>
      <c r="AG16" s="151">
        <f t="shared" si="19"/>
        <v>1.538461538</v>
      </c>
      <c r="AH16" s="116">
        <f>10*(10/12.5)</f>
        <v>8</v>
      </c>
      <c r="AI16" s="145">
        <v>-125.0</v>
      </c>
      <c r="AK16" s="142">
        <f>if(isblank(B16),"",vlookup(B16,'Sort by Position'!$D$2:$M$34,2,FALSE))</f>
        <v>80.5</v>
      </c>
      <c r="AL16" s="142">
        <f>if(isblank(B16),"",vlookup(C16,'Sort by Position'!$D$2:$M$34,2,FALSE))</f>
        <v>68</v>
      </c>
      <c r="AM16" s="142">
        <f t="shared" si="15"/>
        <v>1</v>
      </c>
      <c r="AN16" s="142">
        <f t="shared" si="18"/>
        <v>1</v>
      </c>
      <c r="AO16" s="143">
        <v>-650.0</v>
      </c>
      <c r="AP16" s="117">
        <f t="shared" si="16"/>
        <v>1.538461538</v>
      </c>
      <c r="AQ16" s="116">
        <f>10*(10/12.5)</f>
        <v>8</v>
      </c>
      <c r="AR16" s="145">
        <v>-125.0</v>
      </c>
    </row>
    <row r="17">
      <c r="A17" s="156"/>
      <c r="B17" s="147" t="s">
        <v>68</v>
      </c>
      <c r="C17" s="148" t="s">
        <v>45</v>
      </c>
      <c r="D17" s="148" t="s">
        <v>68</v>
      </c>
      <c r="E17" s="148" t="s">
        <v>68</v>
      </c>
      <c r="F17" s="13" t="str">
        <f t="shared" si="6"/>
        <v>Yes</v>
      </c>
      <c r="G17" s="159">
        <v>0.0</v>
      </c>
      <c r="H17" s="148" t="s">
        <v>161</v>
      </c>
      <c r="I17" s="148" t="s">
        <v>161</v>
      </c>
      <c r="J17" s="13" t="str">
        <f t="shared" si="7"/>
        <v>Yes</v>
      </c>
      <c r="N17" s="13" t="str">
        <f t="shared" si="8"/>
        <v/>
      </c>
      <c r="O17" s="4"/>
      <c r="P17" s="143">
        <v>-115.0</v>
      </c>
      <c r="Q17" s="117">
        <f t="shared" si="17"/>
        <v>8.695652174</v>
      </c>
      <c r="R17" s="117">
        <f t="shared" si="9"/>
        <v>8.695652174</v>
      </c>
      <c r="S17" s="145">
        <v>-115.0</v>
      </c>
      <c r="T17" s="116"/>
      <c r="U17" s="143">
        <v>-115.0</v>
      </c>
      <c r="V17" s="142" t="s">
        <v>163</v>
      </c>
      <c r="W17" s="142" t="s">
        <v>163</v>
      </c>
      <c r="X17" s="116">
        <f t="shared" si="10"/>
        <v>0</v>
      </c>
      <c r="Y17" s="117">
        <f t="shared" si="11"/>
        <v>0</v>
      </c>
      <c r="Z17" s="145">
        <v>-115.0</v>
      </c>
      <c r="AB17" s="142">
        <f>if(isblank($B17),"",vlookup($B17,'Sort by Position'!$D$2:$M$34,10,FALSE))</f>
        <v>78</v>
      </c>
      <c r="AC17" s="142">
        <f>if(isblank($B17),"",vlookup($C17,'Sort by Position'!$D$2:$M$34,10,FALSE))</f>
        <v>72</v>
      </c>
      <c r="AD17" s="142">
        <f t="shared" si="12"/>
        <v>1</v>
      </c>
      <c r="AE17" s="142">
        <f t="shared" si="13"/>
        <v>1</v>
      </c>
      <c r="AF17" s="143">
        <v>-115.0</v>
      </c>
      <c r="AG17" s="151">
        <f t="shared" si="19"/>
        <v>8.695652174</v>
      </c>
      <c r="AH17" s="117">
        <f>10*(10/11.5)</f>
        <v>8.695652174</v>
      </c>
      <c r="AI17" s="145">
        <v>-115.0</v>
      </c>
      <c r="AK17" s="142">
        <f>if(isblank(B17),"",vlookup(B17,'Sort by Position'!$D$2:$M$34,2,FALSE))</f>
        <v>70.5</v>
      </c>
      <c r="AL17" s="142">
        <f>if(isblank(B17),"",vlookup(C17,'Sort by Position'!$D$2:$M$34,2,FALSE))</f>
        <v>85</v>
      </c>
      <c r="AM17" s="142">
        <f t="shared" si="15"/>
        <v>2</v>
      </c>
      <c r="AN17" s="142">
        <f t="shared" si="18"/>
        <v>1</v>
      </c>
      <c r="AO17" s="143">
        <v>-115.0</v>
      </c>
      <c r="AP17" s="117">
        <f t="shared" si="16"/>
        <v>-10</v>
      </c>
      <c r="AQ17" s="117">
        <v>-10.0</v>
      </c>
      <c r="AR17" s="145">
        <v>-115.0</v>
      </c>
    </row>
    <row r="18">
      <c r="A18" s="132">
        <v>44546.0</v>
      </c>
      <c r="B18" s="147" t="s">
        <v>69</v>
      </c>
      <c r="C18" s="148" t="s">
        <v>62</v>
      </c>
      <c r="D18" s="148" t="s">
        <v>69</v>
      </c>
      <c r="E18" s="148" t="s">
        <v>62</v>
      </c>
      <c r="F18" s="13" t="str">
        <f t="shared" si="6"/>
        <v>Wrong</v>
      </c>
      <c r="G18" s="159">
        <v>-2.5</v>
      </c>
      <c r="H18" s="148" t="s">
        <v>161</v>
      </c>
      <c r="I18" s="148" t="s">
        <v>163</v>
      </c>
      <c r="J18" s="13" t="str">
        <f t="shared" si="7"/>
        <v>Wrong</v>
      </c>
      <c r="N18" s="13" t="str">
        <f t="shared" si="8"/>
        <v/>
      </c>
      <c r="O18" s="39"/>
      <c r="P18" s="143">
        <v>-135.0</v>
      </c>
      <c r="Q18" s="116">
        <f t="shared" si="17"/>
        <v>-10</v>
      </c>
      <c r="R18" s="117">
        <f t="shared" si="9"/>
        <v>-10</v>
      </c>
      <c r="S18" s="145">
        <v>-125.0</v>
      </c>
      <c r="T18" s="116"/>
      <c r="U18" s="150" t="s">
        <v>174</v>
      </c>
      <c r="V18" s="142" t="s">
        <v>161</v>
      </c>
      <c r="W18" s="142" t="s">
        <v>161</v>
      </c>
      <c r="X18" s="116">
        <f t="shared" si="10"/>
        <v>10.5</v>
      </c>
      <c r="Y18" s="117">
        <f t="shared" si="11"/>
        <v>9.523809524</v>
      </c>
      <c r="Z18" s="145">
        <v>-105.0</v>
      </c>
      <c r="AB18" s="142">
        <f>if(isblank($B18),"",vlookup($B18,'Sort by Position'!$D$2:$M$34,10,FALSE))</f>
        <v>84</v>
      </c>
      <c r="AC18" s="142">
        <f>if(isblank($B18),"",vlookup($C18,'Sort by Position'!$D$2:$M$34,10,FALSE))</f>
        <v>83</v>
      </c>
      <c r="AD18" s="142">
        <f t="shared" si="12"/>
        <v>1</v>
      </c>
      <c r="AE18" s="142">
        <f t="shared" si="13"/>
        <v>2</v>
      </c>
      <c r="AF18" s="143">
        <v>-135.0</v>
      </c>
      <c r="AG18" s="151">
        <f t="shared" si="19"/>
        <v>-10</v>
      </c>
      <c r="AH18" s="116">
        <v>-10.0</v>
      </c>
      <c r="AI18" s="145">
        <v>-125.0</v>
      </c>
      <c r="AK18" s="142">
        <f>if(isblank(B18),"",vlookup(B18,'Sort by Position'!$D$2:$M$34,2,FALSE))</f>
        <v>83.5</v>
      </c>
      <c r="AL18" s="142">
        <f>if(isblank(B18),"",vlookup(C18,'Sort by Position'!$D$2:$M$34,2,FALSE))</f>
        <v>70</v>
      </c>
      <c r="AM18" s="142">
        <f t="shared" si="15"/>
        <v>1</v>
      </c>
      <c r="AN18" s="142">
        <f t="shared" si="18"/>
        <v>2</v>
      </c>
      <c r="AO18" s="143">
        <v>-135.0</v>
      </c>
      <c r="AP18" s="117">
        <f t="shared" si="16"/>
        <v>-10</v>
      </c>
      <c r="AQ18" s="116">
        <v>-10.0</v>
      </c>
      <c r="AR18" s="145">
        <v>-125.0</v>
      </c>
    </row>
    <row r="19">
      <c r="A19" s="155"/>
      <c r="B19" s="133" t="s">
        <v>32</v>
      </c>
      <c r="C19" s="134" t="s">
        <v>42</v>
      </c>
      <c r="D19" s="134" t="s">
        <v>42</v>
      </c>
      <c r="E19" s="134" t="s">
        <v>42</v>
      </c>
      <c r="F19" s="13" t="str">
        <f t="shared" si="6"/>
        <v>Yes</v>
      </c>
      <c r="G19" s="160" t="s">
        <v>166</v>
      </c>
      <c r="H19" s="134" t="s">
        <v>161</v>
      </c>
      <c r="I19" s="134" t="s">
        <v>161</v>
      </c>
      <c r="J19" s="13" t="str">
        <f t="shared" si="7"/>
        <v>Yes</v>
      </c>
      <c r="K19" s="135"/>
      <c r="L19" s="135"/>
      <c r="M19" s="135"/>
      <c r="N19" s="13" t="str">
        <f t="shared" si="8"/>
        <v/>
      </c>
      <c r="O19" s="4"/>
      <c r="P19" s="150" t="s">
        <v>175</v>
      </c>
      <c r="Q19" s="116">
        <f t="shared" si="17"/>
        <v>11.5</v>
      </c>
      <c r="R19" s="117">
        <f t="shared" si="9"/>
        <v>8.695652174</v>
      </c>
      <c r="S19" s="145">
        <v>-115.0</v>
      </c>
      <c r="T19" s="116"/>
      <c r="U19" s="150" t="s">
        <v>175</v>
      </c>
      <c r="V19" s="161" t="s">
        <v>161</v>
      </c>
      <c r="W19" s="142" t="s">
        <v>161</v>
      </c>
      <c r="X19" s="116">
        <f t="shared" si="10"/>
        <v>11.5</v>
      </c>
      <c r="Y19" s="117">
        <f t="shared" si="11"/>
        <v>8.695652174</v>
      </c>
      <c r="Z19" s="145">
        <v>-115.0</v>
      </c>
      <c r="AB19" s="142">
        <f>if(isblank($B19),"",vlookup($B19,'Sort by Position'!$D$2:$M$34,10,FALSE))</f>
        <v>85</v>
      </c>
      <c r="AC19" s="142">
        <f>if(isblank($B19),"",vlookup($C19,'Sort by Position'!$D$2:$M$34,10,FALSE))</f>
        <v>86</v>
      </c>
      <c r="AD19" s="142">
        <f t="shared" si="12"/>
        <v>2</v>
      </c>
      <c r="AE19" s="142">
        <f t="shared" si="13"/>
        <v>2</v>
      </c>
      <c r="AF19" s="150" t="s">
        <v>175</v>
      </c>
      <c r="AG19" s="151">
        <f t="shared" si="19"/>
        <v>11.5</v>
      </c>
      <c r="AH19" s="117">
        <f>10*(10/11.5)</f>
        <v>8.695652174</v>
      </c>
      <c r="AI19" s="145">
        <v>-115.0</v>
      </c>
      <c r="AK19" s="142">
        <f>if(isblank(B19),"",vlookup(B19,'Sort by Position'!$D$2:$M$34,2,FALSE))</f>
        <v>74.5</v>
      </c>
      <c r="AL19" s="142">
        <f>if(isblank(B19),"",vlookup(C19,'Sort by Position'!$D$2:$M$34,2,FALSE))</f>
        <v>83</v>
      </c>
      <c r="AM19" s="142">
        <f t="shared" si="15"/>
        <v>2</v>
      </c>
      <c r="AN19" s="142">
        <f t="shared" si="18"/>
        <v>2</v>
      </c>
      <c r="AO19" s="150" t="s">
        <v>175</v>
      </c>
      <c r="AP19" s="117">
        <f t="shared" si="16"/>
        <v>11.5</v>
      </c>
      <c r="AQ19" s="117">
        <f>10*(10/11.5)</f>
        <v>8.695652174</v>
      </c>
      <c r="AR19" s="145">
        <v>-115.0</v>
      </c>
    </row>
    <row r="20">
      <c r="A20" s="132">
        <v>44550.0</v>
      </c>
      <c r="B20" s="147" t="s">
        <v>44</v>
      </c>
      <c r="C20" s="148" t="s">
        <v>45</v>
      </c>
      <c r="D20" s="148" t="s">
        <v>44</v>
      </c>
      <c r="E20" s="148" t="s">
        <v>45</v>
      </c>
      <c r="F20" s="13" t="str">
        <f t="shared" si="6"/>
        <v>Wrong</v>
      </c>
      <c r="G20" s="148">
        <v>-7.5</v>
      </c>
      <c r="H20" s="148" t="s">
        <v>161</v>
      </c>
      <c r="I20" s="148" t="s">
        <v>163</v>
      </c>
      <c r="J20" s="13" t="str">
        <f t="shared" ref="J20:J1007" si="20">if(isblank(I20),"",IF(H20=I20,"Yes","Wrong"))</f>
        <v>Wrong</v>
      </c>
      <c r="N20" s="13" t="str">
        <f t="shared" si="8"/>
        <v/>
      </c>
      <c r="O20" s="4"/>
      <c r="P20" s="143">
        <v>-330.0</v>
      </c>
      <c r="Q20" s="116">
        <f t="shared" si="17"/>
        <v>-10</v>
      </c>
      <c r="R20" s="117">
        <f t="shared" si="9"/>
        <v>-10</v>
      </c>
      <c r="S20" s="145">
        <v>-120.0</v>
      </c>
      <c r="T20" s="116"/>
      <c r="U20" s="150" t="s">
        <v>176</v>
      </c>
      <c r="V20" s="142" t="s">
        <v>161</v>
      </c>
      <c r="W20" s="142" t="s">
        <v>161</v>
      </c>
      <c r="X20" s="116">
        <f t="shared" si="10"/>
        <v>23.5</v>
      </c>
      <c r="Y20" s="117">
        <f t="shared" si="11"/>
        <v>9.090909091</v>
      </c>
      <c r="Z20" s="145">
        <v>-110.0</v>
      </c>
      <c r="AB20" s="142">
        <f>if(isblank($B20),"",vlookup($B20,'Sort by Position'!$D$2:$M$34,10,FALSE))</f>
        <v>87</v>
      </c>
      <c r="AC20" s="142">
        <f>if(isblank($B20),"",vlookup($C20,'Sort by Position'!$D$2:$M$34,10,FALSE))</f>
        <v>72</v>
      </c>
      <c r="AD20" s="142">
        <f t="shared" si="12"/>
        <v>1</v>
      </c>
      <c r="AE20" s="142">
        <f t="shared" si="13"/>
        <v>2</v>
      </c>
      <c r="AF20" s="143">
        <v>-330.0</v>
      </c>
      <c r="AG20" s="151">
        <f t="shared" ref="AG20:AG21" si="21">if(isblank(AF20),"",ifs(and(AD20=AE20,AF20&lt;0),10*(100/abs(AF20)),and(AD20=AE20,AF20&gt;0),10*(AF20/100),AD20&lt;&gt;AE20,-10))</f>
        <v>-10</v>
      </c>
      <c r="AH20" s="116">
        <v>-10.0</v>
      </c>
      <c r="AI20" s="145">
        <v>-120.0</v>
      </c>
      <c r="AK20" s="142">
        <f>if(isblank(B20),"",vlookup(B20,'Sort by Position'!$D$2:$M$34,2,FALSE))</f>
        <v>75.5</v>
      </c>
      <c r="AL20" s="142">
        <f>if(isblank(B20),"",vlookup(C20,'Sort by Position'!$D$2:$M$34,2,FALSE))</f>
        <v>85</v>
      </c>
      <c r="AM20" s="142">
        <f t="shared" si="15"/>
        <v>2</v>
      </c>
      <c r="AN20" s="142">
        <f t="shared" si="18"/>
        <v>2</v>
      </c>
      <c r="AO20" s="150" t="s">
        <v>176</v>
      </c>
      <c r="AP20" s="117">
        <f t="shared" ref="AP20:AP1007" si="22">if(isblank(AO20),"",ifs(and(AM20=AN20,AO20&lt;0),10*(100/abs(AO20)),and(AM20=AN20,AO20&gt;0),10*(AO20/100),AM20&lt;&gt;AN20,-10))</f>
        <v>23.5</v>
      </c>
      <c r="AQ20" s="117">
        <f>10*(10/11)</f>
        <v>9.090909091</v>
      </c>
      <c r="AR20" s="145">
        <v>-110.0</v>
      </c>
    </row>
    <row r="21">
      <c r="A21" s="152"/>
      <c r="B21" s="147" t="s">
        <v>42</v>
      </c>
      <c r="C21" s="148" t="s">
        <v>37</v>
      </c>
      <c r="D21" s="148" t="s">
        <v>42</v>
      </c>
      <c r="E21" s="148" t="s">
        <v>42</v>
      </c>
      <c r="F21" s="13" t="str">
        <f t="shared" si="6"/>
        <v>Yes</v>
      </c>
      <c r="G21" s="148">
        <v>-14.5</v>
      </c>
      <c r="H21" s="148" t="s">
        <v>161</v>
      </c>
      <c r="I21" s="148" t="s">
        <v>161</v>
      </c>
      <c r="J21" s="13" t="str">
        <f t="shared" si="20"/>
        <v>Yes</v>
      </c>
      <c r="N21" s="13" t="str">
        <f t="shared" si="8"/>
        <v/>
      </c>
      <c r="O21" s="4"/>
      <c r="P21" s="143">
        <v>-1000.0</v>
      </c>
      <c r="Q21" s="116">
        <f t="shared" si="17"/>
        <v>1</v>
      </c>
      <c r="R21" s="117">
        <f t="shared" si="9"/>
        <v>8</v>
      </c>
      <c r="S21" s="145">
        <v>-125.0</v>
      </c>
      <c r="T21" s="116"/>
      <c r="U21" s="150" t="s">
        <v>168</v>
      </c>
      <c r="V21" s="142" t="s">
        <v>163</v>
      </c>
      <c r="W21" s="142" t="s">
        <v>163</v>
      </c>
      <c r="X21" s="116">
        <f>if(isblank(U21),"", if(V21="Yes",10*(U21/100),if(U21&lt;0,0,-10)))</f>
        <v>-10</v>
      </c>
      <c r="Y21" s="117">
        <f t="shared" ref="Y21:Y1007" si="23">If(isblank(U21),"", if(W21="Yes",10*(100/abs(Z21)),if(U21&lt;0,0,-10)))</f>
        <v>-10</v>
      </c>
      <c r="Z21" s="145">
        <v>-115.0</v>
      </c>
      <c r="AB21" s="142">
        <f>if(isblank($B21),"",vlookup($B21,'Sort by Position'!$D$2:$M$34,10,FALSE))</f>
        <v>86</v>
      </c>
      <c r="AC21" s="142">
        <f>if(isblank($B21),"",vlookup($C21,'Sort by Position'!$D$2:$M$34,10,FALSE))</f>
        <v>74</v>
      </c>
      <c r="AD21" s="142">
        <f t="shared" si="12"/>
        <v>1</v>
      </c>
      <c r="AE21" s="142">
        <f t="shared" si="13"/>
        <v>1</v>
      </c>
      <c r="AF21" s="143">
        <v>-1000.0</v>
      </c>
      <c r="AG21" s="151">
        <f t="shared" si="21"/>
        <v>1</v>
      </c>
      <c r="AH21" s="117">
        <f>10*(10/12.5)</f>
        <v>8</v>
      </c>
      <c r="AI21" s="145">
        <v>-125.0</v>
      </c>
      <c r="AK21" s="142">
        <f>if(isblank(B21),"",vlookup(B21,'Sort by Position'!$D$2:$M$34,2,FALSE))</f>
        <v>83</v>
      </c>
      <c r="AL21" s="142">
        <f>if(isblank(B21),"",vlookup(C21,'Sort by Position'!$D$2:$M$34,2,FALSE))</f>
        <v>68</v>
      </c>
      <c r="AM21" s="142">
        <f t="shared" si="15"/>
        <v>1</v>
      </c>
      <c r="AN21" s="142">
        <f t="shared" si="18"/>
        <v>1</v>
      </c>
      <c r="AO21" s="143">
        <v>-1000.0</v>
      </c>
      <c r="AP21" s="117">
        <f t="shared" si="22"/>
        <v>1</v>
      </c>
      <c r="AQ21" s="117">
        <f>10*(10/12.5)</f>
        <v>8</v>
      </c>
      <c r="AR21" s="145">
        <v>-125.0</v>
      </c>
    </row>
    <row r="22">
      <c r="A22" s="132">
        <v>44551.0</v>
      </c>
      <c r="B22" s="147" t="s">
        <v>40</v>
      </c>
      <c r="C22" s="148" t="s">
        <v>41</v>
      </c>
      <c r="D22" s="148" t="s">
        <v>41</v>
      </c>
      <c r="E22" s="148" t="s">
        <v>40</v>
      </c>
      <c r="F22" s="13" t="str">
        <f t="shared" si="6"/>
        <v>Wrong</v>
      </c>
      <c r="G22" s="149" t="s">
        <v>177</v>
      </c>
      <c r="H22" s="148" t="s">
        <v>161</v>
      </c>
      <c r="I22" s="148" t="s">
        <v>163</v>
      </c>
      <c r="J22" s="13" t="str">
        <f t="shared" si="20"/>
        <v>Wrong</v>
      </c>
      <c r="N22" s="13" t="str">
        <f t="shared" si="8"/>
        <v/>
      </c>
      <c r="O22" s="39"/>
      <c r="P22" s="143">
        <v>-125.0</v>
      </c>
      <c r="Q22" s="116">
        <f t="shared" si="17"/>
        <v>-10</v>
      </c>
      <c r="R22" s="117">
        <f t="shared" si="9"/>
        <v>-10</v>
      </c>
      <c r="S22" s="145">
        <v>-115.0</v>
      </c>
      <c r="T22" s="116"/>
      <c r="U22" s="143">
        <v>-105.0</v>
      </c>
      <c r="V22" s="142" t="s">
        <v>161</v>
      </c>
      <c r="W22" s="142" t="s">
        <v>161</v>
      </c>
      <c r="X22" s="117">
        <f>10*(10/10.5)</f>
        <v>9.523809524</v>
      </c>
      <c r="Y22" s="117">
        <f t="shared" si="23"/>
        <v>8.695652174</v>
      </c>
      <c r="Z22" s="145">
        <v>-115.0</v>
      </c>
      <c r="AB22" s="142">
        <f>if(isblank($B22),"",vlookup($B22,'Sort by Position'!$D$2:$M$34,10,FALSE))</f>
        <v>80</v>
      </c>
      <c r="AC22" s="142">
        <f>if(isblank($B22),"",vlookup($C22,'Sort by Position'!$D$2:$M$34,10,FALSE))</f>
        <v>77</v>
      </c>
      <c r="AD22" s="142">
        <f t="shared" si="12"/>
        <v>1</v>
      </c>
      <c r="AE22" s="142">
        <f t="shared" si="13"/>
        <v>1</v>
      </c>
      <c r="AF22" s="143">
        <v>-125.0</v>
      </c>
      <c r="AG22" s="151">
        <v>-10.0</v>
      </c>
      <c r="AH22" s="116">
        <v>-10.0</v>
      </c>
      <c r="AI22" s="145">
        <v>-115.0</v>
      </c>
      <c r="AK22" s="142">
        <f>if(isblank(B22),"",vlookup(B22,'Sort by Position'!$D$2:$M$34,2,FALSE))</f>
        <v>83.5</v>
      </c>
      <c r="AL22" s="142">
        <f>if(isblank(B22),"",vlookup(C22,'Sort by Position'!$D$2:$M$34,10,FALSE))</f>
        <v>77</v>
      </c>
      <c r="AM22" s="142">
        <f t="shared" si="15"/>
        <v>1</v>
      </c>
      <c r="AN22" s="142">
        <f t="shared" ref="AN22:AN1007" si="24">if(isblank(B22),"", if(E22=B22,1,2))</f>
        <v>1</v>
      </c>
      <c r="AO22" s="143">
        <v>-105.0</v>
      </c>
      <c r="AP22" s="117">
        <f t="shared" si="22"/>
        <v>9.523809524</v>
      </c>
      <c r="AQ22" s="54">
        <f t="shared" ref="AQ22:AQ23" si="25">10*(10/11.5)</f>
        <v>8.695652174</v>
      </c>
      <c r="AR22" s="145">
        <v>-115.0</v>
      </c>
    </row>
    <row r="23">
      <c r="A23" s="155"/>
      <c r="B23" s="133" t="s">
        <v>36</v>
      </c>
      <c r="C23" s="134" t="s">
        <v>35</v>
      </c>
      <c r="D23" s="134" t="s">
        <v>36</v>
      </c>
      <c r="E23" s="134" t="s">
        <v>36</v>
      </c>
      <c r="F23" s="13" t="str">
        <f t="shared" si="6"/>
        <v>Yes</v>
      </c>
      <c r="G23" s="134">
        <v>-6.0</v>
      </c>
      <c r="H23" s="134" t="s">
        <v>161</v>
      </c>
      <c r="I23" s="134" t="s">
        <v>163</v>
      </c>
      <c r="J23" s="13" t="str">
        <f t="shared" si="20"/>
        <v>Wrong</v>
      </c>
      <c r="K23" s="135"/>
      <c r="L23" s="135"/>
      <c r="M23" s="135"/>
      <c r="N23" s="13" t="str">
        <f t="shared" si="8"/>
        <v/>
      </c>
      <c r="O23" s="4"/>
      <c r="P23" s="143">
        <v>-245.0</v>
      </c>
      <c r="Q23" s="117">
        <f t="shared" si="17"/>
        <v>4.081632653</v>
      </c>
      <c r="R23" s="117">
        <f t="shared" si="9"/>
        <v>-10</v>
      </c>
      <c r="S23" s="145">
        <v>-115.0</v>
      </c>
      <c r="T23" s="116"/>
      <c r="U23" s="150" t="s">
        <v>162</v>
      </c>
      <c r="V23" s="142" t="s">
        <v>163</v>
      </c>
      <c r="W23" s="142" t="s">
        <v>161</v>
      </c>
      <c r="X23" s="116">
        <f t="shared" ref="X23:X1007" si="26">if(isblank(U23),"", if(V23="Yes",10*(U23/100),if(U23&lt;0,0,-10)))</f>
        <v>-10</v>
      </c>
      <c r="Y23" s="117">
        <f t="shared" si="23"/>
        <v>8.695652174</v>
      </c>
      <c r="Z23" s="145">
        <v>-115.0</v>
      </c>
      <c r="AB23" s="142">
        <f>if(isblank($B23),"",vlookup($B23,'Sort by Position'!$D$2:$M$34,10,FALSE))</f>
        <v>87</v>
      </c>
      <c r="AC23" s="142">
        <f>if(isblank($B23),"",vlookup($C23,'Sort by Position'!$D$2:$M$34,10,FALSE))</f>
        <v>80</v>
      </c>
      <c r="AD23" s="142">
        <f t="shared" si="12"/>
        <v>1</v>
      </c>
      <c r="AE23" s="142">
        <f t="shared" si="13"/>
        <v>1</v>
      </c>
      <c r="AF23" s="143">
        <v>-245.0</v>
      </c>
      <c r="AG23" s="151">
        <f t="shared" ref="AG23:AG1007" si="27">if(isblank(AF23),"",ifs(and(AD23=AE23,AF23&lt;0),10*(100/abs(AF23)),and(AD23=AE23,AF23&gt;0),10*(AF23/100),AD23&lt;&gt;AE23,-10))</f>
        <v>4.081632653</v>
      </c>
      <c r="AH23" s="116">
        <v>-10.0</v>
      </c>
      <c r="AI23" s="145">
        <v>-115.0</v>
      </c>
      <c r="AK23" s="142">
        <f>if(isblank(B23),"",vlookup(B23,'Sort by Position'!$D$2:$M$34,2,FALSE))</f>
        <v>69.5</v>
      </c>
      <c r="AL23" s="142">
        <f>if(isblank(B23),"",vlookup(C23,'Sort by Position'!$D$2:$M$34,10,FALSE))</f>
        <v>80</v>
      </c>
      <c r="AM23" s="142">
        <f t="shared" si="15"/>
        <v>2</v>
      </c>
      <c r="AN23" s="142">
        <f t="shared" si="24"/>
        <v>1</v>
      </c>
      <c r="AO23" s="150" t="s">
        <v>162</v>
      </c>
      <c r="AP23" s="117">
        <f t="shared" si="22"/>
        <v>-10</v>
      </c>
      <c r="AQ23" s="54">
        <f t="shared" si="25"/>
        <v>8.695652174</v>
      </c>
      <c r="AR23" s="145">
        <v>-115.0</v>
      </c>
    </row>
    <row r="24">
      <c r="A24" s="132">
        <v>44552.0</v>
      </c>
      <c r="B24" s="147" t="s">
        <v>34</v>
      </c>
      <c r="C24" s="148" t="s">
        <v>33</v>
      </c>
      <c r="D24" s="148" t="s">
        <v>33</v>
      </c>
      <c r="E24" s="162"/>
      <c r="F24" s="13" t="str">
        <f t="shared" si="6"/>
        <v/>
      </c>
      <c r="G24" s="162"/>
      <c r="H24" s="162"/>
      <c r="I24" s="162"/>
      <c r="J24" s="13" t="str">
        <f t="shared" si="20"/>
        <v/>
      </c>
      <c r="N24" s="13" t="str">
        <f t="shared" si="8"/>
        <v/>
      </c>
      <c r="O24" s="4"/>
      <c r="P24" s="143"/>
      <c r="Q24" s="116" t="str">
        <f t="shared" si="17"/>
        <v/>
      </c>
      <c r="R24" s="117" t="str">
        <f t="shared" si="9"/>
        <v/>
      </c>
      <c r="S24" s="145">
        <v>-115.0</v>
      </c>
      <c r="T24" s="116"/>
      <c r="U24" s="143"/>
      <c r="V24" s="142"/>
      <c r="W24" s="142"/>
      <c r="X24" s="116" t="str">
        <f t="shared" si="26"/>
        <v/>
      </c>
      <c r="Y24" s="117" t="str">
        <f t="shared" si="23"/>
        <v/>
      </c>
      <c r="Z24" s="145">
        <v>-115.0</v>
      </c>
      <c r="AB24" s="142">
        <f>if(isblank($B24),"",vlookup($B24,'Sort by Position'!$D$2:$M$34,10,FALSE))</f>
        <v>77</v>
      </c>
      <c r="AC24" s="142">
        <f>if(isblank($B24),"",vlookup($C24,'Sort by Position'!$D$2:$M$34,10,FALSE))</f>
        <v>83</v>
      </c>
      <c r="AD24" s="142">
        <f t="shared" si="12"/>
        <v>2</v>
      </c>
      <c r="AE24" s="142">
        <f t="shared" si="13"/>
        <v>2</v>
      </c>
      <c r="AF24" s="143"/>
      <c r="AG24" s="151" t="str">
        <f t="shared" si="27"/>
        <v/>
      </c>
      <c r="AH24" s="116"/>
      <c r="AI24" s="145">
        <v>-115.0</v>
      </c>
      <c r="AK24" s="142">
        <f>if(isblank(B24),"",vlookup(B24,'Sort by Position'!$D$2:$M$34,2,FALSE))</f>
        <v>76</v>
      </c>
      <c r="AL24" s="142">
        <f>if(isblank(B24),"",vlookup(C24,'Sort by Position'!$D$2:$M$34,10,FALSE))</f>
        <v>83</v>
      </c>
      <c r="AM24" s="142">
        <f t="shared" si="15"/>
        <v>2</v>
      </c>
      <c r="AN24" s="142">
        <f t="shared" si="24"/>
        <v>2</v>
      </c>
      <c r="AO24" s="163"/>
      <c r="AP24" s="117" t="str">
        <f t="shared" si="22"/>
        <v/>
      </c>
      <c r="AR24" s="145">
        <v>-115.0</v>
      </c>
    </row>
    <row r="25">
      <c r="A25" s="156"/>
      <c r="B25" s="147" t="s">
        <v>60</v>
      </c>
      <c r="C25" s="148" t="s">
        <v>57</v>
      </c>
      <c r="D25" s="148" t="s">
        <v>60</v>
      </c>
      <c r="E25" s="162"/>
      <c r="F25" s="13" t="str">
        <f t="shared" si="6"/>
        <v/>
      </c>
      <c r="G25" s="162"/>
      <c r="H25" s="162"/>
      <c r="I25" s="162"/>
      <c r="J25" s="13" t="str">
        <f t="shared" si="20"/>
        <v/>
      </c>
      <c r="N25" s="13" t="str">
        <f t="shared" si="8"/>
        <v/>
      </c>
      <c r="O25" s="4"/>
      <c r="P25" s="143"/>
      <c r="Q25" s="116" t="str">
        <f t="shared" si="17"/>
        <v/>
      </c>
      <c r="R25" s="117" t="str">
        <f t="shared" si="9"/>
        <v/>
      </c>
      <c r="S25" s="145">
        <v>-115.0</v>
      </c>
      <c r="T25" s="116"/>
      <c r="U25" s="143"/>
      <c r="V25" s="142"/>
      <c r="W25" s="142"/>
      <c r="X25" s="116" t="str">
        <f t="shared" si="26"/>
        <v/>
      </c>
      <c r="Y25" s="117" t="str">
        <f t="shared" si="23"/>
        <v/>
      </c>
      <c r="Z25" s="145">
        <v>-115.0</v>
      </c>
      <c r="AB25" s="142">
        <f>if(isblank($B25),"",vlookup($B25,'Sort by Position'!$D$2:$M$34,10,FALSE))</f>
        <v>68</v>
      </c>
      <c r="AC25" s="142">
        <f>if(isblank($B25),"",vlookup($C25,'Sort by Position'!$D$2:$M$34,10,FALSE))</f>
        <v>75</v>
      </c>
      <c r="AD25" s="142">
        <f t="shared" si="12"/>
        <v>2</v>
      </c>
      <c r="AE25" s="142">
        <f t="shared" si="13"/>
        <v>2</v>
      </c>
      <c r="AF25" s="143"/>
      <c r="AG25" s="151" t="str">
        <f t="shared" si="27"/>
        <v/>
      </c>
      <c r="AH25" s="116"/>
      <c r="AI25" s="145">
        <v>-115.0</v>
      </c>
      <c r="AK25" s="142">
        <f>if(isblank(B25),"",vlookup(B25,'Sort by Position'!$D$2:$M$34,2,FALSE))</f>
        <v>75</v>
      </c>
      <c r="AL25" s="142">
        <f>if(isblank(B25),"",vlookup(C25,'Sort by Position'!$D$2:$M$34,10,FALSE))</f>
        <v>75</v>
      </c>
      <c r="AM25" s="142">
        <f t="shared" si="15"/>
        <v>0</v>
      </c>
      <c r="AN25" s="142">
        <f t="shared" si="24"/>
        <v>2</v>
      </c>
      <c r="AO25" s="163"/>
      <c r="AP25" s="117" t="str">
        <f t="shared" si="22"/>
        <v/>
      </c>
      <c r="AR25" s="145">
        <v>-115.0</v>
      </c>
    </row>
    <row r="26">
      <c r="A26" s="164">
        <v>44553.0</v>
      </c>
      <c r="B26" s="165" t="s">
        <v>62</v>
      </c>
      <c r="C26" s="166" t="s">
        <v>72</v>
      </c>
      <c r="D26" s="166" t="s">
        <v>62</v>
      </c>
      <c r="E26" s="166"/>
      <c r="F26" s="13" t="str">
        <f t="shared" si="6"/>
        <v/>
      </c>
      <c r="G26" s="166"/>
      <c r="H26" s="166"/>
      <c r="I26" s="166"/>
      <c r="J26" s="13" t="str">
        <f t="shared" si="20"/>
        <v/>
      </c>
      <c r="N26" s="13" t="str">
        <f t="shared" si="8"/>
        <v/>
      </c>
      <c r="O26" s="39"/>
      <c r="P26" s="143"/>
      <c r="Q26" s="116" t="str">
        <f t="shared" si="17"/>
        <v/>
      </c>
      <c r="R26" s="117" t="str">
        <f t="shared" si="9"/>
        <v/>
      </c>
      <c r="S26" s="145">
        <v>-115.0</v>
      </c>
      <c r="T26" s="116"/>
      <c r="U26" s="143"/>
      <c r="V26" s="142"/>
      <c r="W26" s="142"/>
      <c r="X26" s="116" t="str">
        <f t="shared" si="26"/>
        <v/>
      </c>
      <c r="Y26" s="117" t="str">
        <f t="shared" si="23"/>
        <v/>
      </c>
      <c r="Z26" s="145">
        <v>-115.0</v>
      </c>
      <c r="AB26" s="142">
        <f>if(isblank($B26),"",vlookup($B26,'Sort by Position'!$D$2:$M$34,10,FALSE))</f>
        <v>83</v>
      </c>
      <c r="AC26" s="142">
        <f>if(isblank($B26),"",vlookup($C26,'Sort by Position'!$D$2:$M$34,10,FALSE))</f>
        <v>76</v>
      </c>
      <c r="AD26" s="142">
        <f t="shared" si="12"/>
        <v>1</v>
      </c>
      <c r="AE26" s="142">
        <f t="shared" si="13"/>
        <v>2</v>
      </c>
      <c r="AF26" s="143"/>
      <c r="AG26" s="151" t="str">
        <f t="shared" si="27"/>
        <v/>
      </c>
      <c r="AH26" s="116"/>
      <c r="AI26" s="145">
        <v>-115.0</v>
      </c>
      <c r="AK26" s="142">
        <f>if(isblank(B26),"",vlookup(B26,'Sort by Position'!$D$2:$M$34,2,FALSE))</f>
        <v>70</v>
      </c>
      <c r="AL26" s="142">
        <f>if(isblank(B26),"",vlookup(C26,'Sort by Position'!$D$2:$M$34,10,FALSE))</f>
        <v>76</v>
      </c>
      <c r="AM26" s="142">
        <f t="shared" si="15"/>
        <v>2</v>
      </c>
      <c r="AN26" s="142">
        <f t="shared" si="24"/>
        <v>2</v>
      </c>
      <c r="AO26" s="163"/>
      <c r="AP26" s="117" t="str">
        <f t="shared" si="22"/>
        <v/>
      </c>
      <c r="AR26" s="145">
        <v>-115.0</v>
      </c>
    </row>
    <row r="27">
      <c r="A27" s="152"/>
      <c r="B27" s="147" t="s">
        <v>31</v>
      </c>
      <c r="C27" s="148" t="s">
        <v>32</v>
      </c>
      <c r="D27" s="148" t="s">
        <v>31</v>
      </c>
      <c r="E27" s="162"/>
      <c r="F27" s="13" t="str">
        <f t="shared" si="6"/>
        <v/>
      </c>
      <c r="G27" s="148"/>
      <c r="H27" s="148"/>
      <c r="I27" s="148"/>
      <c r="J27" s="13" t="str">
        <f t="shared" si="20"/>
        <v/>
      </c>
      <c r="K27" s="167"/>
      <c r="L27" s="167"/>
      <c r="M27" s="167"/>
      <c r="N27" s="13" t="str">
        <f t="shared" si="8"/>
        <v/>
      </c>
      <c r="O27" s="4"/>
      <c r="P27" s="143"/>
      <c r="Q27" s="116" t="str">
        <f t="shared" si="17"/>
        <v/>
      </c>
      <c r="R27" s="117" t="str">
        <f t="shared" si="9"/>
        <v/>
      </c>
      <c r="S27" s="145">
        <v>-115.0</v>
      </c>
      <c r="T27" s="116"/>
      <c r="U27" s="143"/>
      <c r="V27" s="142"/>
      <c r="W27" s="142"/>
      <c r="X27" s="116" t="str">
        <f t="shared" si="26"/>
        <v/>
      </c>
      <c r="Y27" s="117" t="str">
        <f t="shared" si="23"/>
        <v/>
      </c>
      <c r="Z27" s="145">
        <v>-115.0</v>
      </c>
      <c r="AB27" s="142">
        <f>if(isblank($B27),"",vlookup($B27,'Sort by Position'!$D$2:$M$34,10,FALSE))</f>
        <v>79</v>
      </c>
      <c r="AC27" s="142">
        <f>if(isblank($B27),"",vlookup($C27,'Sort by Position'!$D$2:$M$34,10,FALSE))</f>
        <v>85</v>
      </c>
      <c r="AD27" s="142">
        <f t="shared" si="12"/>
        <v>2</v>
      </c>
      <c r="AE27" s="142">
        <f t="shared" si="13"/>
        <v>2</v>
      </c>
      <c r="AF27" s="143"/>
      <c r="AG27" s="151" t="str">
        <f t="shared" si="27"/>
        <v/>
      </c>
      <c r="AH27" s="116"/>
      <c r="AI27" s="145">
        <v>-115.0</v>
      </c>
      <c r="AK27" s="142">
        <f>if(isblank(B27),"",vlookup(B27,'Sort by Position'!$D$2:$M$34,2,FALSE))</f>
        <v>72</v>
      </c>
      <c r="AL27" s="142">
        <f>if(isblank(B27),"",vlookup(C27,'Sort by Position'!$D$2:$M$34,10,FALSE))</f>
        <v>85</v>
      </c>
      <c r="AM27" s="142">
        <f t="shared" si="15"/>
        <v>2</v>
      </c>
      <c r="AN27" s="142">
        <f t="shared" si="24"/>
        <v>2</v>
      </c>
      <c r="AO27" s="163"/>
      <c r="AP27" s="117" t="str">
        <f t="shared" si="22"/>
        <v/>
      </c>
      <c r="AR27" s="145">
        <v>-115.0</v>
      </c>
    </row>
    <row r="28">
      <c r="A28" s="164">
        <v>44554.0</v>
      </c>
      <c r="B28" s="147" t="s">
        <v>17</v>
      </c>
      <c r="C28" s="148" t="s">
        <v>16</v>
      </c>
      <c r="D28" s="148" t="s">
        <v>16</v>
      </c>
      <c r="E28" s="162"/>
      <c r="F28" s="13" t="str">
        <f t="shared" si="6"/>
        <v/>
      </c>
      <c r="G28" s="162"/>
      <c r="H28" s="162"/>
      <c r="I28" s="162"/>
      <c r="J28" s="13" t="str">
        <f t="shared" si="20"/>
        <v/>
      </c>
      <c r="N28" s="13" t="str">
        <f t="shared" si="8"/>
        <v/>
      </c>
      <c r="O28" s="4"/>
      <c r="P28" s="143"/>
      <c r="Q28" s="116" t="str">
        <f t="shared" si="17"/>
        <v/>
      </c>
      <c r="R28" s="117" t="str">
        <f t="shared" si="9"/>
        <v/>
      </c>
      <c r="S28" s="145">
        <v>-115.0</v>
      </c>
      <c r="T28" s="116"/>
      <c r="U28" s="143"/>
      <c r="V28" s="142"/>
      <c r="W28" s="142"/>
      <c r="X28" s="116" t="str">
        <f t="shared" si="26"/>
        <v/>
      </c>
      <c r="Y28" s="117" t="str">
        <f t="shared" si="23"/>
        <v/>
      </c>
      <c r="Z28" s="145">
        <v>-115.0</v>
      </c>
      <c r="AB28" s="142">
        <f>if(isblank($B28),"",vlookup($B28,'Sort by Position'!$D$2:$M$34,10,FALSE))</f>
        <v>81</v>
      </c>
      <c r="AC28" s="142">
        <f>if(isblank($B28),"",vlookup($C28,'Sort by Position'!$D$2:$M$34,10,FALSE))</f>
        <v>79</v>
      </c>
      <c r="AD28" s="142">
        <f t="shared" si="12"/>
        <v>1</v>
      </c>
      <c r="AE28" s="142">
        <f t="shared" si="13"/>
        <v>2</v>
      </c>
      <c r="AF28" s="143"/>
      <c r="AG28" s="151" t="str">
        <f t="shared" si="27"/>
        <v/>
      </c>
      <c r="AH28" s="116"/>
      <c r="AI28" s="145">
        <v>-115.0</v>
      </c>
      <c r="AK28" s="142">
        <f>if(isblank(B28),"",vlookup(B28,'Sort by Position'!$D$2:$M$34,2,FALSE))</f>
        <v>73.5</v>
      </c>
      <c r="AL28" s="142">
        <f>if(isblank(B28),"",vlookup(C28,'Sort by Position'!$D$2:$M$34,10,FALSE))</f>
        <v>79</v>
      </c>
      <c r="AM28" s="142">
        <f t="shared" si="15"/>
        <v>2</v>
      </c>
      <c r="AN28" s="142">
        <f t="shared" si="24"/>
        <v>2</v>
      </c>
      <c r="AO28" s="163"/>
      <c r="AP28" s="117" t="str">
        <f t="shared" si="22"/>
        <v/>
      </c>
      <c r="AR28" s="145">
        <v>-115.0</v>
      </c>
    </row>
    <row r="29">
      <c r="A29" s="156"/>
      <c r="B29" s="147" t="s">
        <v>50</v>
      </c>
      <c r="C29" s="148" t="s">
        <v>49</v>
      </c>
      <c r="D29" s="148" t="s">
        <v>49</v>
      </c>
      <c r="E29" s="162"/>
      <c r="F29" s="13" t="str">
        <f t="shared" si="6"/>
        <v/>
      </c>
      <c r="G29" s="162"/>
      <c r="H29" s="162"/>
      <c r="I29" s="162"/>
      <c r="J29" s="13" t="str">
        <f t="shared" si="20"/>
        <v/>
      </c>
      <c r="N29" s="13" t="str">
        <f t="shared" si="8"/>
        <v/>
      </c>
      <c r="O29" s="4"/>
      <c r="P29" s="143"/>
      <c r="Q29" s="116" t="str">
        <f t="shared" si="17"/>
        <v/>
      </c>
      <c r="R29" s="117" t="str">
        <f t="shared" si="9"/>
        <v/>
      </c>
      <c r="S29" s="145">
        <v>-115.0</v>
      </c>
      <c r="T29" s="116"/>
      <c r="U29" s="143"/>
      <c r="V29" s="142"/>
      <c r="W29" s="142"/>
      <c r="X29" s="116" t="str">
        <f t="shared" si="26"/>
        <v/>
      </c>
      <c r="Y29" s="117" t="str">
        <f t="shared" si="23"/>
        <v/>
      </c>
      <c r="Z29" s="145">
        <v>-115.0</v>
      </c>
      <c r="AB29" s="142">
        <f>if(isblank($B29),"",vlookup($B29,'Sort by Position'!$D$2:$M$34,10,FALSE))</f>
        <v>82</v>
      </c>
      <c r="AC29" s="142">
        <f>if(isblank($B29),"",vlookup($C29,'Sort by Position'!$D$2:$M$34,10,FALSE))</f>
        <v>90</v>
      </c>
      <c r="AD29" s="142">
        <f t="shared" si="12"/>
        <v>2</v>
      </c>
      <c r="AE29" s="142">
        <f t="shared" si="13"/>
        <v>2</v>
      </c>
      <c r="AF29" s="143"/>
      <c r="AG29" s="151" t="str">
        <f t="shared" si="27"/>
        <v/>
      </c>
      <c r="AH29" s="116"/>
      <c r="AI29" s="145">
        <v>-115.0</v>
      </c>
      <c r="AK29" s="142">
        <f>if(isblank(B29),"",vlookup(B29,'Sort by Position'!$D$2:$M$34,2,FALSE))</f>
        <v>72</v>
      </c>
      <c r="AL29" s="142">
        <f>if(isblank(B29),"",vlookup(C29,'Sort by Position'!$D$2:$M$34,10,FALSE))</f>
        <v>90</v>
      </c>
      <c r="AM29" s="142">
        <f t="shared" si="15"/>
        <v>2</v>
      </c>
      <c r="AN29" s="142">
        <f t="shared" si="24"/>
        <v>2</v>
      </c>
      <c r="AO29" s="163"/>
      <c r="AP29" s="117" t="str">
        <f t="shared" si="22"/>
        <v/>
      </c>
      <c r="AR29" s="145">
        <v>-115.0</v>
      </c>
    </row>
    <row r="30">
      <c r="A30" s="168"/>
      <c r="B30" s="165"/>
      <c r="C30" s="166"/>
      <c r="D30" s="166"/>
      <c r="E30" s="169"/>
      <c r="F30" s="13" t="str">
        <f t="shared" si="6"/>
        <v/>
      </c>
      <c r="G30" s="169"/>
      <c r="H30" s="169"/>
      <c r="I30" s="169"/>
      <c r="J30" s="13" t="str">
        <f t="shared" si="20"/>
        <v/>
      </c>
      <c r="N30" s="13" t="str">
        <f t="shared" si="8"/>
        <v/>
      </c>
      <c r="O30" s="39"/>
      <c r="P30" s="143"/>
      <c r="Q30" s="116" t="str">
        <f t="shared" si="17"/>
        <v/>
      </c>
      <c r="R30" s="117" t="str">
        <f t="shared" si="9"/>
        <v/>
      </c>
      <c r="S30" s="145">
        <v>-115.0</v>
      </c>
      <c r="T30" s="116"/>
      <c r="U30" s="143"/>
      <c r="V30" s="142"/>
      <c r="W30" s="142"/>
      <c r="X30" s="116" t="str">
        <f t="shared" si="26"/>
        <v/>
      </c>
      <c r="Y30" s="117" t="str">
        <f t="shared" si="23"/>
        <v/>
      </c>
      <c r="Z30" s="145">
        <v>-115.0</v>
      </c>
      <c r="AB30" s="142" t="str">
        <f>if(isblank($B30),"",vlookup($B30,'Sort by Position'!$D$2:$M$34,10,FALSE))</f>
        <v/>
      </c>
      <c r="AC30" s="142" t="str">
        <f>if(isblank($B30),"",vlookup($C30,'Sort by Position'!$D$2:$M$34,10,FALSE))</f>
        <v/>
      </c>
      <c r="AD30" s="142" t="str">
        <f t="shared" si="12"/>
        <v/>
      </c>
      <c r="AE30" s="142" t="str">
        <f t="shared" si="13"/>
        <v/>
      </c>
      <c r="AF30" s="143"/>
      <c r="AG30" s="151" t="str">
        <f t="shared" si="27"/>
        <v/>
      </c>
      <c r="AH30" s="116"/>
      <c r="AI30" s="145">
        <v>-115.0</v>
      </c>
      <c r="AK30" s="142" t="str">
        <f>if(isblank(B30),"",vlookup(B30,'Sort by Position'!$D$2:$M$34,2,FALSE))</f>
        <v/>
      </c>
      <c r="AL30" s="142" t="str">
        <f>if(isblank(B30),"",vlookup(C30,'Sort by Position'!$D$2:$M$34,10,FALSE))</f>
        <v/>
      </c>
      <c r="AM30" s="142" t="str">
        <f t="shared" si="15"/>
        <v/>
      </c>
      <c r="AN30" s="142" t="str">
        <f t="shared" si="24"/>
        <v/>
      </c>
      <c r="AO30" s="163"/>
      <c r="AP30" s="117" t="str">
        <f t="shared" si="22"/>
        <v/>
      </c>
      <c r="AR30" s="145">
        <v>-115.0</v>
      </c>
    </row>
    <row r="31">
      <c r="A31" s="156"/>
      <c r="B31" s="147"/>
      <c r="C31" s="162"/>
      <c r="D31" s="162"/>
      <c r="E31" s="162"/>
      <c r="F31" s="13" t="str">
        <f t="shared" si="6"/>
        <v/>
      </c>
      <c r="G31" s="162"/>
      <c r="H31" s="162"/>
      <c r="I31" s="162"/>
      <c r="J31" s="13" t="str">
        <f t="shared" si="20"/>
        <v/>
      </c>
      <c r="N31" s="13" t="str">
        <f t="shared" si="8"/>
        <v/>
      </c>
      <c r="O31" s="4"/>
      <c r="P31" s="143"/>
      <c r="Q31" s="116" t="str">
        <f t="shared" si="17"/>
        <v/>
      </c>
      <c r="R31" s="117" t="str">
        <f t="shared" si="9"/>
        <v/>
      </c>
      <c r="S31" s="145">
        <v>-115.0</v>
      </c>
      <c r="T31" s="116"/>
      <c r="U31" s="143"/>
      <c r="V31" s="142"/>
      <c r="W31" s="142"/>
      <c r="X31" s="116" t="str">
        <f t="shared" si="26"/>
        <v/>
      </c>
      <c r="Y31" s="117" t="str">
        <f t="shared" si="23"/>
        <v/>
      </c>
      <c r="Z31" s="145">
        <v>-115.0</v>
      </c>
      <c r="AB31" s="142" t="str">
        <f>if(isblank($B31),"",vlookup($B31,'Sort by Position'!$D$2:$M$34,10,FALSE))</f>
        <v/>
      </c>
      <c r="AC31" s="142" t="str">
        <f>if(isblank($B31),"",vlookup($C31,'Sort by Position'!$D$2:$M$34,10,FALSE))</f>
        <v/>
      </c>
      <c r="AD31" s="142" t="str">
        <f t="shared" si="12"/>
        <v/>
      </c>
      <c r="AE31" s="142" t="str">
        <f t="shared" si="13"/>
        <v/>
      </c>
      <c r="AF31" s="143"/>
      <c r="AG31" s="151" t="str">
        <f t="shared" si="27"/>
        <v/>
      </c>
      <c r="AH31" s="116"/>
      <c r="AI31" s="145">
        <v>-115.0</v>
      </c>
      <c r="AK31" s="142" t="str">
        <f>if(isblank(B31),"",vlookup(B31,'Sort by Position'!$D$2:$M$34,2,FALSE))</f>
        <v/>
      </c>
      <c r="AL31" s="142" t="str">
        <f>if(isblank(B31),"",vlookup(C31,'Sort by Position'!$D$2:$M$34,10,FALSE))</f>
        <v/>
      </c>
      <c r="AM31" s="142" t="str">
        <f t="shared" si="15"/>
        <v/>
      </c>
      <c r="AN31" s="142" t="str">
        <f t="shared" si="24"/>
        <v/>
      </c>
      <c r="AO31" s="163"/>
      <c r="AP31" s="117" t="str">
        <f t="shared" si="22"/>
        <v/>
      </c>
      <c r="AR31" s="145">
        <v>-115.0</v>
      </c>
    </row>
    <row r="32">
      <c r="A32" s="156"/>
      <c r="B32" s="147"/>
      <c r="C32" s="162"/>
      <c r="D32" s="162"/>
      <c r="E32" s="162"/>
      <c r="F32" s="13" t="str">
        <f t="shared" si="6"/>
        <v/>
      </c>
      <c r="G32" s="162"/>
      <c r="H32" s="162"/>
      <c r="I32" s="162"/>
      <c r="J32" s="13" t="str">
        <f t="shared" si="20"/>
        <v/>
      </c>
      <c r="N32" s="13" t="str">
        <f t="shared" si="8"/>
        <v/>
      </c>
      <c r="O32" s="39"/>
      <c r="P32" s="143"/>
      <c r="Q32" s="116" t="str">
        <f t="shared" si="17"/>
        <v/>
      </c>
      <c r="R32" s="117" t="str">
        <f t="shared" si="9"/>
        <v/>
      </c>
      <c r="S32" s="145">
        <v>-115.0</v>
      </c>
      <c r="T32" s="116"/>
      <c r="U32" s="143"/>
      <c r="V32" s="142"/>
      <c r="W32" s="142"/>
      <c r="X32" s="116" t="str">
        <f t="shared" si="26"/>
        <v/>
      </c>
      <c r="Y32" s="117" t="str">
        <f t="shared" si="23"/>
        <v/>
      </c>
      <c r="Z32" s="145">
        <v>-115.0</v>
      </c>
      <c r="AB32" s="142" t="str">
        <f>if(isblank($B32),"",vlookup($B32,'Sort by Position'!$D$2:$M$34,10,FALSE))</f>
        <v/>
      </c>
      <c r="AC32" s="142" t="str">
        <f>if(isblank($B32),"",vlookup($C32,'Sort by Position'!$D$2:$M$34,10,FALSE))</f>
        <v/>
      </c>
      <c r="AD32" s="142" t="str">
        <f t="shared" si="12"/>
        <v/>
      </c>
      <c r="AE32" s="142" t="str">
        <f t="shared" si="13"/>
        <v/>
      </c>
      <c r="AF32" s="143"/>
      <c r="AG32" s="151" t="str">
        <f t="shared" si="27"/>
        <v/>
      </c>
      <c r="AH32" s="116"/>
      <c r="AI32" s="145">
        <v>-115.0</v>
      </c>
      <c r="AK32" s="142" t="str">
        <f>if(isblank(B32),"",vlookup(B32,'Sort by Position'!$D$2:$M$34,2,FALSE))</f>
        <v/>
      </c>
      <c r="AL32" s="142" t="str">
        <f>if(isblank(B32),"",vlookup(C32,'Sort by Position'!$D$2:$M$34,10,FALSE))</f>
        <v/>
      </c>
      <c r="AM32" s="142" t="str">
        <f t="shared" si="15"/>
        <v/>
      </c>
      <c r="AN32" s="142" t="str">
        <f t="shared" si="24"/>
        <v/>
      </c>
      <c r="AO32" s="163"/>
      <c r="AP32" s="117" t="str">
        <f t="shared" si="22"/>
        <v/>
      </c>
      <c r="AR32" s="145">
        <v>-115.0</v>
      </c>
    </row>
    <row r="33">
      <c r="A33" s="155"/>
      <c r="B33" s="133"/>
      <c r="C33" s="134"/>
      <c r="D33" s="134"/>
      <c r="E33" s="134"/>
      <c r="F33" s="13" t="str">
        <f t="shared" si="6"/>
        <v/>
      </c>
      <c r="G33" s="134"/>
      <c r="H33" s="134"/>
      <c r="I33" s="134"/>
      <c r="J33" s="13" t="str">
        <f t="shared" si="20"/>
        <v/>
      </c>
      <c r="K33" s="135"/>
      <c r="L33" s="135"/>
      <c r="M33" s="135"/>
      <c r="N33" s="13" t="str">
        <f t="shared" si="8"/>
        <v/>
      </c>
      <c r="O33" s="4"/>
      <c r="P33" s="143"/>
      <c r="Q33" s="116" t="str">
        <f t="shared" si="17"/>
        <v/>
      </c>
      <c r="R33" s="117" t="str">
        <f t="shared" si="9"/>
        <v/>
      </c>
      <c r="S33" s="145">
        <v>-115.0</v>
      </c>
      <c r="T33" s="138"/>
      <c r="U33" s="143"/>
      <c r="V33" s="142"/>
      <c r="W33" s="142"/>
      <c r="X33" s="116" t="str">
        <f t="shared" si="26"/>
        <v/>
      </c>
      <c r="Y33" s="117" t="str">
        <f t="shared" si="23"/>
        <v/>
      </c>
      <c r="Z33" s="145">
        <v>-115.0</v>
      </c>
      <c r="AB33" s="142" t="str">
        <f>if(isblank($B33),"",vlookup($B33,'Sort by Position'!$D$2:$M$34,10,FALSE))</f>
        <v/>
      </c>
      <c r="AC33" s="142" t="str">
        <f>if(isblank($B33),"",vlookup($C33,'Sort by Position'!$D$2:$M$34,10,FALSE))</f>
        <v/>
      </c>
      <c r="AD33" s="142" t="str">
        <f t="shared" si="12"/>
        <v/>
      </c>
      <c r="AE33" s="142" t="str">
        <f t="shared" si="13"/>
        <v/>
      </c>
      <c r="AF33" s="143"/>
      <c r="AG33" s="151" t="str">
        <f t="shared" si="27"/>
        <v/>
      </c>
      <c r="AH33" s="116"/>
      <c r="AI33" s="145">
        <v>-115.0</v>
      </c>
      <c r="AK33" s="142" t="str">
        <f>if(isblank(B33),"",vlookup(B33,'Sort by Position'!$D$2:$M$34,2,FALSE))</f>
        <v/>
      </c>
      <c r="AL33" s="142" t="str">
        <f>if(isblank(B33),"",vlookup(C33,'Sort by Position'!$D$2:$M$34,10,FALSE))</f>
        <v/>
      </c>
      <c r="AM33" s="142" t="str">
        <f t="shared" si="15"/>
        <v/>
      </c>
      <c r="AN33" s="142" t="str">
        <f t="shared" si="24"/>
        <v/>
      </c>
      <c r="AO33" s="163"/>
      <c r="AP33" s="117" t="str">
        <f t="shared" si="22"/>
        <v/>
      </c>
      <c r="AR33" s="145">
        <v>-115.0</v>
      </c>
    </row>
    <row r="34">
      <c r="A34" s="156"/>
      <c r="B34" s="147"/>
      <c r="C34" s="162"/>
      <c r="D34" s="162"/>
      <c r="E34" s="162"/>
      <c r="F34" s="13" t="str">
        <f t="shared" si="6"/>
        <v/>
      </c>
      <c r="G34" s="162"/>
      <c r="H34" s="162"/>
      <c r="I34" s="162"/>
      <c r="J34" s="13" t="str">
        <f t="shared" si="20"/>
        <v/>
      </c>
      <c r="N34" s="13" t="str">
        <f t="shared" si="8"/>
        <v/>
      </c>
      <c r="O34" s="4"/>
      <c r="P34" s="143"/>
      <c r="Q34" s="116" t="str">
        <f t="shared" si="17"/>
        <v/>
      </c>
      <c r="R34" s="117" t="str">
        <f t="shared" si="9"/>
        <v/>
      </c>
      <c r="S34" s="145">
        <v>-115.0</v>
      </c>
      <c r="T34" s="138"/>
      <c r="U34" s="143"/>
      <c r="V34" s="142"/>
      <c r="W34" s="142"/>
      <c r="X34" s="116" t="str">
        <f t="shared" si="26"/>
        <v/>
      </c>
      <c r="Y34" s="117" t="str">
        <f t="shared" si="23"/>
        <v/>
      </c>
      <c r="Z34" s="145">
        <v>-115.0</v>
      </c>
      <c r="AB34" s="142" t="str">
        <f>if(isblank($B34),"",vlookup($B34,'Sort by Position'!$D$2:$M$34,10,FALSE))</f>
        <v/>
      </c>
      <c r="AC34" s="142" t="str">
        <f>if(isblank($B34),"",vlookup($C34,'Sort by Position'!$D$2:$M$34,10,FALSE))</f>
        <v/>
      </c>
      <c r="AD34" s="142" t="str">
        <f t="shared" si="12"/>
        <v/>
      </c>
      <c r="AE34" s="142" t="str">
        <f t="shared" si="13"/>
        <v/>
      </c>
      <c r="AF34" s="143"/>
      <c r="AG34" s="151" t="str">
        <f t="shared" si="27"/>
        <v/>
      </c>
      <c r="AH34" s="116"/>
      <c r="AI34" s="145">
        <v>-115.0</v>
      </c>
      <c r="AK34" s="142" t="str">
        <f>if(isblank(B34),"",vlookup(B34,'Sort by Position'!$D$2:$M$34,2,FALSE))</f>
        <v/>
      </c>
      <c r="AL34" s="142" t="str">
        <f>if(isblank(B34),"",vlookup(C34,'Sort by Position'!$D$2:$M$34,10,FALSE))</f>
        <v/>
      </c>
      <c r="AM34" s="142" t="str">
        <f t="shared" si="15"/>
        <v/>
      </c>
      <c r="AN34" s="142" t="str">
        <f t="shared" si="24"/>
        <v/>
      </c>
      <c r="AO34" s="163"/>
      <c r="AP34" s="117" t="str">
        <f t="shared" si="22"/>
        <v/>
      </c>
      <c r="AR34" s="145">
        <v>-115.0</v>
      </c>
    </row>
    <row r="35">
      <c r="A35" s="156"/>
      <c r="B35" s="147"/>
      <c r="C35" s="162"/>
      <c r="D35" s="162"/>
      <c r="E35" s="162"/>
      <c r="F35" s="13" t="str">
        <f t="shared" si="6"/>
        <v/>
      </c>
      <c r="G35" s="162"/>
      <c r="H35" s="162"/>
      <c r="I35" s="162"/>
      <c r="J35" s="13" t="str">
        <f t="shared" si="20"/>
        <v/>
      </c>
      <c r="N35" s="13" t="str">
        <f t="shared" si="8"/>
        <v/>
      </c>
      <c r="O35" s="4"/>
      <c r="P35" s="143"/>
      <c r="Q35" s="116" t="str">
        <f t="shared" si="17"/>
        <v/>
      </c>
      <c r="R35" s="117" t="str">
        <f t="shared" si="9"/>
        <v/>
      </c>
      <c r="S35" s="145">
        <v>-115.0</v>
      </c>
      <c r="T35" s="138"/>
      <c r="U35" s="143"/>
      <c r="V35" s="142"/>
      <c r="W35" s="142"/>
      <c r="X35" s="116" t="str">
        <f t="shared" si="26"/>
        <v/>
      </c>
      <c r="Y35" s="117" t="str">
        <f t="shared" si="23"/>
        <v/>
      </c>
      <c r="Z35" s="145">
        <v>-115.0</v>
      </c>
      <c r="AB35" s="142" t="str">
        <f>if(isblank($B35),"",vlookup($B35,'Sort by Position'!$D$2:$M$34,10,FALSE))</f>
        <v/>
      </c>
      <c r="AC35" s="142" t="str">
        <f>if(isblank($B35),"",vlookup($C35,'Sort by Position'!$D$2:$M$34,10,FALSE))</f>
        <v/>
      </c>
      <c r="AD35" s="142" t="str">
        <f t="shared" si="12"/>
        <v/>
      </c>
      <c r="AE35" s="142" t="str">
        <f t="shared" si="13"/>
        <v/>
      </c>
      <c r="AF35" s="143"/>
      <c r="AG35" s="151" t="str">
        <f t="shared" si="27"/>
        <v/>
      </c>
      <c r="AH35" s="116"/>
      <c r="AI35" s="145">
        <v>-115.0</v>
      </c>
      <c r="AK35" s="142" t="str">
        <f>if(isblank(B35),"",vlookup(B35,'Sort by Position'!$D$2:$M$34,2,FALSE))</f>
        <v/>
      </c>
      <c r="AL35" s="142" t="str">
        <f>if(isblank(B35),"",vlookup(C35,'Sort by Position'!$D$2:$M$34,10,FALSE))</f>
        <v/>
      </c>
      <c r="AM35" s="142" t="str">
        <f t="shared" si="15"/>
        <v/>
      </c>
      <c r="AN35" s="142" t="str">
        <f t="shared" si="24"/>
        <v/>
      </c>
      <c r="AO35" s="163"/>
      <c r="AP35" s="117" t="str">
        <f t="shared" si="22"/>
        <v/>
      </c>
      <c r="AR35" s="145">
        <v>-115.0</v>
      </c>
    </row>
    <row r="36">
      <c r="A36" s="156"/>
      <c r="B36" s="147"/>
      <c r="C36" s="162"/>
      <c r="D36" s="162"/>
      <c r="E36" s="162"/>
      <c r="F36" s="13" t="str">
        <f t="shared" si="6"/>
        <v/>
      </c>
      <c r="G36" s="162"/>
      <c r="H36" s="162"/>
      <c r="I36" s="162"/>
      <c r="J36" s="13" t="str">
        <f t="shared" si="20"/>
        <v/>
      </c>
      <c r="N36" s="13" t="str">
        <f t="shared" si="8"/>
        <v/>
      </c>
      <c r="O36" s="4"/>
      <c r="P36" s="143"/>
      <c r="Q36" s="116" t="str">
        <f t="shared" si="17"/>
        <v/>
      </c>
      <c r="R36" s="117" t="str">
        <f t="shared" si="9"/>
        <v/>
      </c>
      <c r="S36" s="145">
        <v>-115.0</v>
      </c>
      <c r="T36" s="138"/>
      <c r="U36" s="143"/>
      <c r="V36" s="142"/>
      <c r="W36" s="142"/>
      <c r="X36" s="116" t="str">
        <f t="shared" si="26"/>
        <v/>
      </c>
      <c r="Y36" s="117" t="str">
        <f t="shared" si="23"/>
        <v/>
      </c>
      <c r="Z36" s="145">
        <v>-115.0</v>
      </c>
      <c r="AB36" s="142" t="str">
        <f>if(isblank($B36),"",vlookup($B36,'Sort by Position'!$D$2:$M$34,10,FALSE))</f>
        <v/>
      </c>
      <c r="AC36" s="142" t="str">
        <f>if(isblank($B36),"",vlookup($C36,'Sort by Position'!$D$2:$M$34,10,FALSE))</f>
        <v/>
      </c>
      <c r="AD36" s="142" t="str">
        <f t="shared" si="12"/>
        <v/>
      </c>
      <c r="AE36" s="142" t="str">
        <f t="shared" si="13"/>
        <v/>
      </c>
      <c r="AF36" s="143"/>
      <c r="AG36" s="151" t="str">
        <f t="shared" si="27"/>
        <v/>
      </c>
      <c r="AH36" s="116"/>
      <c r="AI36" s="145">
        <v>-115.0</v>
      </c>
      <c r="AK36" s="142" t="str">
        <f>if(isblank(B36),"",vlookup(B36,'Sort by Position'!$D$2:$M$34,2,FALSE))</f>
        <v/>
      </c>
      <c r="AL36" s="142" t="str">
        <f>if(isblank(B36),"",vlookup(C36,'Sort by Position'!$D$2:$M$34,10,FALSE))</f>
        <v/>
      </c>
      <c r="AM36" s="142" t="str">
        <f t="shared" si="15"/>
        <v/>
      </c>
      <c r="AN36" s="142" t="str">
        <f t="shared" si="24"/>
        <v/>
      </c>
      <c r="AO36" s="163"/>
      <c r="AP36" s="117" t="str">
        <f t="shared" si="22"/>
        <v/>
      </c>
      <c r="AR36" s="145">
        <v>-115.0</v>
      </c>
    </row>
    <row r="37">
      <c r="A37" s="156"/>
      <c r="B37" s="147"/>
      <c r="C37" s="162"/>
      <c r="D37" s="162"/>
      <c r="E37" s="162"/>
      <c r="F37" s="13" t="str">
        <f t="shared" si="6"/>
        <v/>
      </c>
      <c r="G37" s="162"/>
      <c r="H37" s="162"/>
      <c r="I37" s="162"/>
      <c r="J37" s="13" t="str">
        <f t="shared" si="20"/>
        <v/>
      </c>
      <c r="N37" s="13" t="str">
        <f t="shared" si="8"/>
        <v/>
      </c>
      <c r="O37" s="39"/>
      <c r="P37" s="143"/>
      <c r="Q37" s="116" t="str">
        <f t="shared" si="17"/>
        <v/>
      </c>
      <c r="R37" s="117" t="str">
        <f t="shared" si="9"/>
        <v/>
      </c>
      <c r="S37" s="145">
        <v>-115.0</v>
      </c>
      <c r="T37" s="138"/>
      <c r="U37" s="143"/>
      <c r="V37" s="142"/>
      <c r="W37" s="142"/>
      <c r="X37" s="116" t="str">
        <f t="shared" si="26"/>
        <v/>
      </c>
      <c r="Y37" s="117" t="str">
        <f t="shared" si="23"/>
        <v/>
      </c>
      <c r="Z37" s="145">
        <v>-115.0</v>
      </c>
      <c r="AB37" s="142" t="str">
        <f>if(isblank($B37),"",vlookup($B37,'Sort by Position'!$D$2:$M$34,10,FALSE))</f>
        <v/>
      </c>
      <c r="AC37" s="142" t="str">
        <f>if(isblank($B37),"",vlookup($C37,'Sort by Position'!$D$2:$M$34,10,FALSE))</f>
        <v/>
      </c>
      <c r="AD37" s="142" t="str">
        <f t="shared" si="12"/>
        <v/>
      </c>
      <c r="AE37" s="142" t="str">
        <f t="shared" si="13"/>
        <v/>
      </c>
      <c r="AF37" s="143"/>
      <c r="AG37" s="151" t="str">
        <f t="shared" si="27"/>
        <v/>
      </c>
      <c r="AH37" s="116"/>
      <c r="AI37" s="145">
        <v>-115.0</v>
      </c>
      <c r="AK37" s="142" t="str">
        <f>if(isblank(B37),"",vlookup(B37,'Sort by Position'!$D$2:$M$34,2,FALSE))</f>
        <v/>
      </c>
      <c r="AL37" s="142" t="str">
        <f>if(isblank(B37),"",vlookup(C37,'Sort by Position'!$D$2:$M$34,10,FALSE))</f>
        <v/>
      </c>
      <c r="AM37" s="142" t="str">
        <f t="shared" si="15"/>
        <v/>
      </c>
      <c r="AN37" s="142" t="str">
        <f t="shared" si="24"/>
        <v/>
      </c>
      <c r="AO37" s="163"/>
      <c r="AP37" s="117" t="str">
        <f t="shared" si="22"/>
        <v/>
      </c>
      <c r="AR37" s="145">
        <v>-115.0</v>
      </c>
    </row>
    <row r="38">
      <c r="A38" s="155"/>
      <c r="B38" s="133"/>
      <c r="C38" s="134"/>
      <c r="D38" s="134"/>
      <c r="E38" s="134"/>
      <c r="F38" s="13" t="str">
        <f t="shared" si="6"/>
        <v/>
      </c>
      <c r="G38" s="134"/>
      <c r="H38" s="134"/>
      <c r="I38" s="134"/>
      <c r="J38" s="13" t="str">
        <f t="shared" si="20"/>
        <v/>
      </c>
      <c r="K38" s="135"/>
      <c r="L38" s="135"/>
      <c r="M38" s="135"/>
      <c r="N38" s="13" t="str">
        <f t="shared" si="8"/>
        <v/>
      </c>
      <c r="O38" s="4"/>
      <c r="P38" s="143"/>
      <c r="Q38" s="116" t="str">
        <f t="shared" si="17"/>
        <v/>
      </c>
      <c r="R38" s="117" t="str">
        <f t="shared" si="9"/>
        <v/>
      </c>
      <c r="S38" s="145">
        <v>-115.0</v>
      </c>
      <c r="T38" s="138"/>
      <c r="U38" s="143"/>
      <c r="V38" s="142"/>
      <c r="W38" s="142"/>
      <c r="X38" s="116" t="str">
        <f t="shared" si="26"/>
        <v/>
      </c>
      <c r="Y38" s="117" t="str">
        <f t="shared" si="23"/>
        <v/>
      </c>
      <c r="Z38" s="145">
        <v>-115.0</v>
      </c>
      <c r="AB38" s="142" t="str">
        <f>if(isblank($B38),"",vlookup($B38,'Sort by Position'!$D$2:$M$34,10,FALSE))</f>
        <v/>
      </c>
      <c r="AC38" s="142" t="str">
        <f>if(isblank($B38),"",vlookup($C38,'Sort by Position'!$D$2:$M$34,10,FALSE))</f>
        <v/>
      </c>
      <c r="AD38" s="142" t="str">
        <f t="shared" si="12"/>
        <v/>
      </c>
      <c r="AE38" s="142" t="str">
        <f t="shared" si="13"/>
        <v/>
      </c>
      <c r="AF38" s="143"/>
      <c r="AG38" s="151" t="str">
        <f t="shared" si="27"/>
        <v/>
      </c>
      <c r="AH38" s="116"/>
      <c r="AI38" s="145">
        <v>-115.0</v>
      </c>
      <c r="AK38" s="142" t="str">
        <f>if(isblank(B38),"",vlookup(B38,'Sort by Position'!$D$2:$M$34,2,FALSE))</f>
        <v/>
      </c>
      <c r="AL38" s="142" t="str">
        <f>if(isblank(B38),"",vlookup(C38,'Sort by Position'!$D$2:$M$34,10,FALSE))</f>
        <v/>
      </c>
      <c r="AM38" s="142" t="str">
        <f t="shared" si="15"/>
        <v/>
      </c>
      <c r="AN38" s="142" t="str">
        <f t="shared" si="24"/>
        <v/>
      </c>
      <c r="AO38" s="163"/>
      <c r="AP38" s="117" t="str">
        <f t="shared" si="22"/>
        <v/>
      </c>
      <c r="AR38" s="145">
        <v>-115.0</v>
      </c>
    </row>
    <row r="39">
      <c r="A39" s="156"/>
      <c r="B39" s="147"/>
      <c r="C39" s="162"/>
      <c r="D39" s="162"/>
      <c r="E39" s="162"/>
      <c r="F39" s="13" t="str">
        <f t="shared" si="6"/>
        <v/>
      </c>
      <c r="G39" s="162"/>
      <c r="H39" s="162"/>
      <c r="I39" s="162"/>
      <c r="J39" s="13" t="str">
        <f t="shared" si="20"/>
        <v/>
      </c>
      <c r="N39" s="13" t="str">
        <f t="shared" si="8"/>
        <v/>
      </c>
      <c r="O39" s="4"/>
      <c r="P39" s="143"/>
      <c r="Q39" s="116" t="str">
        <f t="shared" si="17"/>
        <v/>
      </c>
      <c r="R39" s="117" t="str">
        <f t="shared" si="9"/>
        <v/>
      </c>
      <c r="S39" s="145">
        <v>-115.0</v>
      </c>
      <c r="T39" s="138"/>
      <c r="U39" s="143"/>
      <c r="V39" s="142"/>
      <c r="W39" s="142"/>
      <c r="X39" s="116" t="str">
        <f t="shared" si="26"/>
        <v/>
      </c>
      <c r="Y39" s="117" t="str">
        <f t="shared" si="23"/>
        <v/>
      </c>
      <c r="Z39" s="145">
        <v>-115.0</v>
      </c>
      <c r="AB39" s="142" t="str">
        <f>if(isblank($B39),"",vlookup($B39,'Sort by Position'!$D$2:$M$34,10,FALSE))</f>
        <v/>
      </c>
      <c r="AC39" s="142" t="str">
        <f>if(isblank($B39),"",vlookup($C39,'Sort by Position'!$D$2:$M$34,10,FALSE))</f>
        <v/>
      </c>
      <c r="AD39" s="142" t="str">
        <f t="shared" si="12"/>
        <v/>
      </c>
      <c r="AE39" s="142" t="str">
        <f t="shared" si="13"/>
        <v/>
      </c>
      <c r="AF39" s="143"/>
      <c r="AG39" s="151" t="str">
        <f t="shared" si="27"/>
        <v/>
      </c>
      <c r="AH39" s="116"/>
      <c r="AI39" s="145">
        <v>-115.0</v>
      </c>
      <c r="AK39" s="142" t="str">
        <f>if(isblank(B39),"",vlookup(B39,'Sort by Position'!$D$2:$M$34,2,FALSE))</f>
        <v/>
      </c>
      <c r="AL39" s="142" t="str">
        <f>if(isblank(B39),"",vlookup(C39,'Sort by Position'!$D$2:$M$34,10,FALSE))</f>
        <v/>
      </c>
      <c r="AM39" s="142" t="str">
        <f t="shared" si="15"/>
        <v/>
      </c>
      <c r="AN39" s="142" t="str">
        <f t="shared" si="24"/>
        <v/>
      </c>
      <c r="AO39" s="163"/>
      <c r="AP39" s="117" t="str">
        <f t="shared" si="22"/>
        <v/>
      </c>
      <c r="AR39" s="145">
        <v>-115.0</v>
      </c>
    </row>
    <row r="40">
      <c r="A40" s="156"/>
      <c r="B40" s="147"/>
      <c r="C40" s="162"/>
      <c r="D40" s="162"/>
      <c r="E40" s="162"/>
      <c r="F40" s="13" t="str">
        <f t="shared" si="6"/>
        <v/>
      </c>
      <c r="G40" s="162"/>
      <c r="H40" s="162"/>
      <c r="I40" s="162"/>
      <c r="J40" s="13" t="str">
        <f t="shared" si="20"/>
        <v/>
      </c>
      <c r="N40" s="13" t="str">
        <f t="shared" si="8"/>
        <v/>
      </c>
      <c r="O40" s="4"/>
      <c r="P40" s="143"/>
      <c r="Q40" s="116" t="str">
        <f t="shared" si="17"/>
        <v/>
      </c>
      <c r="R40" s="117" t="str">
        <f t="shared" si="9"/>
        <v/>
      </c>
      <c r="S40" s="145">
        <v>-115.0</v>
      </c>
      <c r="T40" s="138"/>
      <c r="U40" s="143"/>
      <c r="V40" s="142"/>
      <c r="W40" s="142"/>
      <c r="X40" s="116" t="str">
        <f t="shared" si="26"/>
        <v/>
      </c>
      <c r="Y40" s="117" t="str">
        <f t="shared" si="23"/>
        <v/>
      </c>
      <c r="Z40" s="145">
        <v>-115.0</v>
      </c>
      <c r="AB40" s="142" t="str">
        <f>if(isblank($B40),"",vlookup($B40,'Sort by Position'!$D$2:$M$34,10,FALSE))</f>
        <v/>
      </c>
      <c r="AC40" s="142" t="str">
        <f>if(isblank($B40),"",vlookup($C40,'Sort by Position'!$D$2:$M$34,10,FALSE))</f>
        <v/>
      </c>
      <c r="AD40" s="142" t="str">
        <f t="shared" si="12"/>
        <v/>
      </c>
      <c r="AE40" s="142" t="str">
        <f t="shared" si="13"/>
        <v/>
      </c>
      <c r="AF40" s="143"/>
      <c r="AG40" s="151" t="str">
        <f t="shared" si="27"/>
        <v/>
      </c>
      <c r="AH40" s="116"/>
      <c r="AI40" s="145">
        <v>-115.0</v>
      </c>
      <c r="AK40" s="142" t="str">
        <f>if(isblank(B40),"",vlookup(B40,'Sort by Position'!$D$2:$M$34,2,FALSE))</f>
        <v/>
      </c>
      <c r="AL40" s="142" t="str">
        <f>if(isblank(B40),"",vlookup(C40,'Sort by Position'!$D$2:$M$34,10,FALSE))</f>
        <v/>
      </c>
      <c r="AM40" s="142" t="str">
        <f t="shared" si="15"/>
        <v/>
      </c>
      <c r="AN40" s="142" t="str">
        <f t="shared" si="24"/>
        <v/>
      </c>
      <c r="AO40" s="163"/>
      <c r="AP40" s="117" t="str">
        <f t="shared" si="22"/>
        <v/>
      </c>
      <c r="AR40" s="145">
        <v>-115.0</v>
      </c>
    </row>
    <row r="41">
      <c r="A41" s="156"/>
      <c r="B41" s="147"/>
      <c r="C41" s="162"/>
      <c r="D41" s="162"/>
      <c r="E41" s="162"/>
      <c r="F41" s="13" t="str">
        <f t="shared" si="6"/>
        <v/>
      </c>
      <c r="G41" s="162"/>
      <c r="H41" s="162"/>
      <c r="I41" s="162"/>
      <c r="J41" s="13" t="str">
        <f t="shared" si="20"/>
        <v/>
      </c>
      <c r="N41" s="13" t="str">
        <f t="shared" si="8"/>
        <v/>
      </c>
      <c r="O41" s="4"/>
      <c r="P41" s="143"/>
      <c r="Q41" s="116" t="str">
        <f t="shared" si="17"/>
        <v/>
      </c>
      <c r="R41" s="117" t="str">
        <f t="shared" si="9"/>
        <v/>
      </c>
      <c r="S41" s="145">
        <v>-115.0</v>
      </c>
      <c r="T41" s="138"/>
      <c r="U41" s="143"/>
      <c r="V41" s="142"/>
      <c r="W41" s="142"/>
      <c r="X41" s="116" t="str">
        <f t="shared" si="26"/>
        <v/>
      </c>
      <c r="Y41" s="117" t="str">
        <f t="shared" si="23"/>
        <v/>
      </c>
      <c r="Z41" s="145">
        <v>-115.0</v>
      </c>
      <c r="AB41" s="142" t="str">
        <f>if(isblank($B41),"",vlookup($B41,'Sort by Position'!$D$2:$M$34,10,FALSE))</f>
        <v/>
      </c>
      <c r="AC41" s="142" t="str">
        <f>if(isblank($B41),"",vlookup($C41,'Sort by Position'!$D$2:$M$34,10,FALSE))</f>
        <v/>
      </c>
      <c r="AD41" s="142" t="str">
        <f t="shared" si="12"/>
        <v/>
      </c>
      <c r="AE41" s="142" t="str">
        <f t="shared" si="13"/>
        <v/>
      </c>
      <c r="AF41" s="143"/>
      <c r="AG41" s="151" t="str">
        <f t="shared" si="27"/>
        <v/>
      </c>
      <c r="AH41" s="116"/>
      <c r="AI41" s="145">
        <v>-115.0</v>
      </c>
      <c r="AK41" s="142" t="str">
        <f>if(isblank(B41),"",vlookup(B41,'Sort by Position'!$D$2:$M$34,2,FALSE))</f>
        <v/>
      </c>
      <c r="AL41" s="142" t="str">
        <f>if(isblank(B41),"",vlookup(C41,'Sort by Position'!$D$2:$M$34,10,FALSE))</f>
        <v/>
      </c>
      <c r="AM41" s="142" t="str">
        <f t="shared" si="15"/>
        <v/>
      </c>
      <c r="AN41" s="142" t="str">
        <f t="shared" si="24"/>
        <v/>
      </c>
      <c r="AO41" s="163"/>
      <c r="AP41" s="117" t="str">
        <f t="shared" si="22"/>
        <v/>
      </c>
      <c r="AR41" s="145">
        <v>-115.0</v>
      </c>
    </row>
    <row r="42">
      <c r="A42" s="156"/>
      <c r="B42" s="147"/>
      <c r="C42" s="162"/>
      <c r="D42" s="162"/>
      <c r="E42" s="162"/>
      <c r="F42" s="13" t="str">
        <f t="shared" si="6"/>
        <v/>
      </c>
      <c r="G42" s="162"/>
      <c r="H42" s="162"/>
      <c r="I42" s="162"/>
      <c r="J42" s="13" t="str">
        <f t="shared" si="20"/>
        <v/>
      </c>
      <c r="N42" s="13" t="str">
        <f t="shared" si="8"/>
        <v/>
      </c>
      <c r="O42" s="39"/>
      <c r="P42" s="143"/>
      <c r="Q42" s="116" t="str">
        <f t="shared" si="17"/>
        <v/>
      </c>
      <c r="R42" s="117" t="str">
        <f t="shared" si="9"/>
        <v/>
      </c>
      <c r="S42" s="145">
        <v>-115.0</v>
      </c>
      <c r="T42" s="138"/>
      <c r="U42" s="143"/>
      <c r="V42" s="142"/>
      <c r="W42" s="142"/>
      <c r="X42" s="116" t="str">
        <f t="shared" si="26"/>
        <v/>
      </c>
      <c r="Y42" s="117" t="str">
        <f t="shared" si="23"/>
        <v/>
      </c>
      <c r="Z42" s="145">
        <v>-115.0</v>
      </c>
      <c r="AB42" s="142" t="str">
        <f>if(isblank($B42),"",vlookup($B42,'Sort by Position'!$D$2:$M$34,10,FALSE))</f>
        <v/>
      </c>
      <c r="AC42" s="142" t="str">
        <f>if(isblank($B42),"",vlookup($C42,'Sort by Position'!$D$2:$M$34,10,FALSE))</f>
        <v/>
      </c>
      <c r="AD42" s="142" t="str">
        <f t="shared" si="12"/>
        <v/>
      </c>
      <c r="AE42" s="142" t="str">
        <f t="shared" si="13"/>
        <v/>
      </c>
      <c r="AF42" s="143"/>
      <c r="AG42" s="151" t="str">
        <f t="shared" si="27"/>
        <v/>
      </c>
      <c r="AH42" s="116"/>
      <c r="AI42" s="145">
        <v>-115.0</v>
      </c>
      <c r="AK42" s="142" t="str">
        <f>if(isblank(B42),"",vlookup(B42,'Sort by Position'!$D$2:$M$34,2,FALSE))</f>
        <v/>
      </c>
      <c r="AL42" s="142" t="str">
        <f>if(isblank(B42),"",vlookup(C42,'Sort by Position'!$D$2:$M$34,10,FALSE))</f>
        <v/>
      </c>
      <c r="AM42" s="142" t="str">
        <f t="shared" si="15"/>
        <v/>
      </c>
      <c r="AN42" s="142" t="str">
        <f t="shared" si="24"/>
        <v/>
      </c>
      <c r="AO42" s="163"/>
      <c r="AP42" s="117" t="str">
        <f t="shared" si="22"/>
        <v/>
      </c>
      <c r="AR42" s="145">
        <v>-115.0</v>
      </c>
    </row>
    <row r="43">
      <c r="A43" s="155"/>
      <c r="B43" s="133"/>
      <c r="C43" s="134"/>
      <c r="D43" s="134"/>
      <c r="E43" s="134"/>
      <c r="F43" s="13" t="str">
        <f t="shared" si="6"/>
        <v/>
      </c>
      <c r="G43" s="134"/>
      <c r="H43" s="134"/>
      <c r="I43" s="134"/>
      <c r="J43" s="13" t="str">
        <f t="shared" si="20"/>
        <v/>
      </c>
      <c r="K43" s="135"/>
      <c r="L43" s="135"/>
      <c r="M43" s="135"/>
      <c r="N43" s="13" t="str">
        <f t="shared" si="8"/>
        <v/>
      </c>
      <c r="O43" s="4"/>
      <c r="P43" s="143"/>
      <c r="Q43" s="116" t="str">
        <f t="shared" si="17"/>
        <v/>
      </c>
      <c r="R43" s="117" t="str">
        <f t="shared" si="9"/>
        <v/>
      </c>
      <c r="S43" s="145">
        <v>-115.0</v>
      </c>
      <c r="T43" s="138"/>
      <c r="U43" s="143"/>
      <c r="V43" s="142"/>
      <c r="W43" s="142"/>
      <c r="X43" s="116" t="str">
        <f t="shared" si="26"/>
        <v/>
      </c>
      <c r="Y43" s="117" t="str">
        <f t="shared" si="23"/>
        <v/>
      </c>
      <c r="Z43" s="145">
        <v>-115.0</v>
      </c>
      <c r="AB43" s="142" t="str">
        <f>if(isblank($B43),"",vlookup($B43,'Sort by Position'!$D$2:$M$34,10,FALSE))</f>
        <v/>
      </c>
      <c r="AC43" s="142" t="str">
        <f>if(isblank($B43),"",vlookup($C43,'Sort by Position'!$D$2:$M$34,10,FALSE))</f>
        <v/>
      </c>
      <c r="AD43" s="142" t="str">
        <f t="shared" si="12"/>
        <v/>
      </c>
      <c r="AE43" s="142" t="str">
        <f t="shared" si="13"/>
        <v/>
      </c>
      <c r="AF43" s="143"/>
      <c r="AG43" s="151" t="str">
        <f t="shared" si="27"/>
        <v/>
      </c>
      <c r="AH43" s="116"/>
      <c r="AI43" s="145">
        <v>-115.0</v>
      </c>
      <c r="AK43" s="142" t="str">
        <f>if(isblank(B43),"",vlookup(B43,'Sort by Position'!$D$2:$M$34,2,FALSE))</f>
        <v/>
      </c>
      <c r="AL43" s="142" t="str">
        <f>if(isblank(B43),"",vlookup(C43,'Sort by Position'!$D$2:$M$34,10,FALSE))</f>
        <v/>
      </c>
      <c r="AM43" s="142" t="str">
        <f t="shared" si="15"/>
        <v/>
      </c>
      <c r="AN43" s="142" t="str">
        <f t="shared" si="24"/>
        <v/>
      </c>
      <c r="AO43" s="163"/>
      <c r="AP43" s="117" t="str">
        <f t="shared" si="22"/>
        <v/>
      </c>
      <c r="AR43" s="145">
        <v>-115.0</v>
      </c>
    </row>
    <row r="44">
      <c r="A44" s="156"/>
      <c r="B44" s="147"/>
      <c r="C44" s="162"/>
      <c r="D44" s="162"/>
      <c r="E44" s="162"/>
      <c r="F44" s="13" t="str">
        <f t="shared" si="6"/>
        <v/>
      </c>
      <c r="G44" s="162"/>
      <c r="H44" s="162"/>
      <c r="I44" s="162"/>
      <c r="J44" s="13" t="str">
        <f t="shared" si="20"/>
        <v/>
      </c>
      <c r="N44" s="13" t="str">
        <f t="shared" si="8"/>
        <v/>
      </c>
      <c r="O44" s="4"/>
      <c r="P44" s="143"/>
      <c r="Q44" s="116" t="str">
        <f t="shared" si="17"/>
        <v/>
      </c>
      <c r="R44" s="117" t="str">
        <f t="shared" si="9"/>
        <v/>
      </c>
      <c r="S44" s="145">
        <v>-115.0</v>
      </c>
      <c r="T44" s="138"/>
      <c r="U44" s="143"/>
      <c r="V44" s="142"/>
      <c r="W44" s="142"/>
      <c r="X44" s="116" t="str">
        <f t="shared" si="26"/>
        <v/>
      </c>
      <c r="Y44" s="117" t="str">
        <f t="shared" si="23"/>
        <v/>
      </c>
      <c r="Z44" s="145">
        <v>-115.0</v>
      </c>
      <c r="AB44" s="142" t="str">
        <f>if(isblank($B44),"",vlookup($B44,'Sort by Position'!$D$2:$M$34,10,FALSE))</f>
        <v/>
      </c>
      <c r="AC44" s="142" t="str">
        <f>if(isblank($B44),"",vlookup($C44,'Sort by Position'!$D$2:$M$34,10,FALSE))</f>
        <v/>
      </c>
      <c r="AD44" s="142" t="str">
        <f t="shared" si="12"/>
        <v/>
      </c>
      <c r="AE44" s="142" t="str">
        <f t="shared" si="13"/>
        <v/>
      </c>
      <c r="AF44" s="143"/>
      <c r="AG44" s="151" t="str">
        <f t="shared" si="27"/>
        <v/>
      </c>
      <c r="AH44" s="116"/>
      <c r="AI44" s="145">
        <v>-115.0</v>
      </c>
      <c r="AK44" s="142" t="str">
        <f>if(isblank(B44),"",vlookup(B44,'Sort by Position'!$D$2:$M$34,2,FALSE))</f>
        <v/>
      </c>
      <c r="AL44" s="142" t="str">
        <f>if(isblank(B44),"",vlookup(C44,'Sort by Position'!$D$2:$M$34,10,FALSE))</f>
        <v/>
      </c>
      <c r="AM44" s="142" t="str">
        <f t="shared" si="15"/>
        <v/>
      </c>
      <c r="AN44" s="142" t="str">
        <f t="shared" si="24"/>
        <v/>
      </c>
      <c r="AO44" s="163"/>
      <c r="AP44" s="117" t="str">
        <f t="shared" si="22"/>
        <v/>
      </c>
      <c r="AR44" s="145">
        <v>-115.0</v>
      </c>
    </row>
    <row r="45">
      <c r="A45" s="156"/>
      <c r="B45" s="147"/>
      <c r="C45" s="162"/>
      <c r="D45" s="162"/>
      <c r="E45" s="162"/>
      <c r="F45" s="13" t="str">
        <f t="shared" si="6"/>
        <v/>
      </c>
      <c r="G45" s="162"/>
      <c r="H45" s="162"/>
      <c r="I45" s="162"/>
      <c r="J45" s="13" t="str">
        <f t="shared" si="20"/>
        <v/>
      </c>
      <c r="N45" s="13" t="str">
        <f t="shared" si="8"/>
        <v/>
      </c>
      <c r="O45" s="4"/>
      <c r="P45" s="143"/>
      <c r="Q45" s="116" t="str">
        <f t="shared" si="17"/>
        <v/>
      </c>
      <c r="R45" s="117" t="str">
        <f t="shared" si="9"/>
        <v/>
      </c>
      <c r="S45" s="145">
        <v>-115.0</v>
      </c>
      <c r="T45" s="138"/>
      <c r="U45" s="143"/>
      <c r="V45" s="142"/>
      <c r="W45" s="142"/>
      <c r="X45" s="116" t="str">
        <f t="shared" si="26"/>
        <v/>
      </c>
      <c r="Y45" s="117" t="str">
        <f t="shared" si="23"/>
        <v/>
      </c>
      <c r="Z45" s="145">
        <v>-115.0</v>
      </c>
      <c r="AB45" s="142" t="str">
        <f>if(isblank($B45),"",vlookup($B45,'Sort by Position'!$D$2:$M$34,10,FALSE))</f>
        <v/>
      </c>
      <c r="AC45" s="142" t="str">
        <f>if(isblank($B45),"",vlookup($C45,'Sort by Position'!$D$2:$M$34,10,FALSE))</f>
        <v/>
      </c>
      <c r="AD45" s="142" t="str">
        <f t="shared" si="12"/>
        <v/>
      </c>
      <c r="AE45" s="142" t="str">
        <f t="shared" si="13"/>
        <v/>
      </c>
      <c r="AF45" s="143"/>
      <c r="AG45" s="151" t="str">
        <f t="shared" si="27"/>
        <v/>
      </c>
      <c r="AH45" s="116"/>
      <c r="AI45" s="145">
        <v>-115.0</v>
      </c>
      <c r="AK45" s="142" t="str">
        <f>if(isblank(B45),"",vlookup(B45,'Sort by Position'!$D$2:$M$34,2,FALSE))</f>
        <v/>
      </c>
      <c r="AL45" s="142" t="str">
        <f>if(isblank(B45),"",vlookup(C45,'Sort by Position'!$D$2:$M$34,10,FALSE))</f>
        <v/>
      </c>
      <c r="AM45" s="142" t="str">
        <f t="shared" si="15"/>
        <v/>
      </c>
      <c r="AN45" s="142" t="str">
        <f t="shared" si="24"/>
        <v/>
      </c>
      <c r="AO45" s="163"/>
      <c r="AP45" s="117" t="str">
        <f t="shared" si="22"/>
        <v/>
      </c>
      <c r="AR45" s="145">
        <v>-115.0</v>
      </c>
    </row>
    <row r="46">
      <c r="A46" s="156"/>
      <c r="B46" s="147"/>
      <c r="C46" s="162"/>
      <c r="D46" s="162"/>
      <c r="E46" s="162"/>
      <c r="F46" s="13" t="str">
        <f t="shared" si="6"/>
        <v/>
      </c>
      <c r="G46" s="162"/>
      <c r="H46" s="162"/>
      <c r="I46" s="162"/>
      <c r="J46" s="13" t="str">
        <f t="shared" si="20"/>
        <v/>
      </c>
      <c r="N46" s="13" t="str">
        <f t="shared" si="8"/>
        <v/>
      </c>
      <c r="O46" s="4"/>
      <c r="P46" s="143"/>
      <c r="Q46" s="116" t="str">
        <f t="shared" si="17"/>
        <v/>
      </c>
      <c r="R46" s="117" t="str">
        <f t="shared" si="9"/>
        <v/>
      </c>
      <c r="S46" s="145">
        <v>-115.0</v>
      </c>
      <c r="T46" s="138"/>
      <c r="U46" s="143"/>
      <c r="V46" s="142"/>
      <c r="W46" s="142"/>
      <c r="X46" s="116" t="str">
        <f t="shared" si="26"/>
        <v/>
      </c>
      <c r="Y46" s="117" t="str">
        <f t="shared" si="23"/>
        <v/>
      </c>
      <c r="Z46" s="145">
        <v>-115.0</v>
      </c>
      <c r="AB46" s="142" t="str">
        <f>if(isblank($B46),"",vlookup($B46,'Sort by Position'!$D$2:$M$34,10,FALSE))</f>
        <v/>
      </c>
      <c r="AC46" s="142" t="str">
        <f>if(isblank($B46),"",vlookup($C46,'Sort by Position'!$D$2:$M$34,10,FALSE))</f>
        <v/>
      </c>
      <c r="AD46" s="142" t="str">
        <f t="shared" si="12"/>
        <v/>
      </c>
      <c r="AE46" s="142" t="str">
        <f t="shared" si="13"/>
        <v/>
      </c>
      <c r="AF46" s="143"/>
      <c r="AG46" s="151" t="str">
        <f t="shared" si="27"/>
        <v/>
      </c>
      <c r="AH46" s="116"/>
      <c r="AI46" s="145">
        <v>-115.0</v>
      </c>
      <c r="AK46" s="142" t="str">
        <f>if(isblank(B46),"",vlookup(B46,'Sort by Position'!$D$2:$M$34,2,FALSE))</f>
        <v/>
      </c>
      <c r="AL46" s="142" t="str">
        <f>if(isblank(B46),"",vlookup(C46,'Sort by Position'!$D$2:$M$34,10,FALSE))</f>
        <v/>
      </c>
      <c r="AM46" s="142" t="str">
        <f t="shared" si="15"/>
        <v/>
      </c>
      <c r="AN46" s="142" t="str">
        <f t="shared" si="24"/>
        <v/>
      </c>
      <c r="AO46" s="163"/>
      <c r="AP46" s="117" t="str">
        <f t="shared" si="22"/>
        <v/>
      </c>
      <c r="AR46" s="145">
        <v>-115.0</v>
      </c>
    </row>
    <row r="47">
      <c r="A47" s="156"/>
      <c r="B47" s="147"/>
      <c r="C47" s="162"/>
      <c r="D47" s="162"/>
      <c r="E47" s="162"/>
      <c r="F47" s="13" t="str">
        <f t="shared" si="6"/>
        <v/>
      </c>
      <c r="G47" s="162"/>
      <c r="H47" s="162"/>
      <c r="I47" s="162"/>
      <c r="J47" s="13" t="str">
        <f t="shared" si="20"/>
        <v/>
      </c>
      <c r="N47" s="13" t="str">
        <f t="shared" si="8"/>
        <v/>
      </c>
      <c r="O47" s="4"/>
      <c r="P47" s="143"/>
      <c r="Q47" s="116" t="str">
        <f t="shared" si="17"/>
        <v/>
      </c>
      <c r="R47" s="117" t="str">
        <f t="shared" si="9"/>
        <v/>
      </c>
      <c r="S47" s="145">
        <v>-115.0</v>
      </c>
      <c r="T47" s="138"/>
      <c r="U47" s="143"/>
      <c r="V47" s="142"/>
      <c r="W47" s="142"/>
      <c r="X47" s="116" t="str">
        <f t="shared" si="26"/>
        <v/>
      </c>
      <c r="Y47" s="117" t="str">
        <f t="shared" si="23"/>
        <v/>
      </c>
      <c r="Z47" s="145">
        <v>-115.0</v>
      </c>
      <c r="AB47" s="142" t="str">
        <f>if(isblank($B47),"",vlookup($B47,'Sort by Position'!$D$2:$M$34,10,FALSE))</f>
        <v/>
      </c>
      <c r="AC47" s="142" t="str">
        <f>if(isblank($B47),"",vlookup($C47,'Sort by Position'!$D$2:$M$34,10,FALSE))</f>
        <v/>
      </c>
      <c r="AD47" s="142" t="str">
        <f t="shared" si="12"/>
        <v/>
      </c>
      <c r="AE47" s="142" t="str">
        <f t="shared" si="13"/>
        <v/>
      </c>
      <c r="AF47" s="143"/>
      <c r="AG47" s="151" t="str">
        <f t="shared" si="27"/>
        <v/>
      </c>
      <c r="AH47" s="116"/>
      <c r="AI47" s="145">
        <v>-115.0</v>
      </c>
      <c r="AK47" s="142" t="str">
        <f>if(isblank(B47),"",vlookup(B47,'Sort by Position'!$D$2:$M$34,2,FALSE))</f>
        <v/>
      </c>
      <c r="AL47" s="142" t="str">
        <f>if(isblank(B47),"",vlookup(C47,'Sort by Position'!$D$2:$M$34,10,FALSE))</f>
        <v/>
      </c>
      <c r="AM47" s="142" t="str">
        <f t="shared" si="15"/>
        <v/>
      </c>
      <c r="AN47" s="142" t="str">
        <f t="shared" si="24"/>
        <v/>
      </c>
      <c r="AO47" s="163"/>
      <c r="AP47" s="117" t="str">
        <f t="shared" si="22"/>
        <v/>
      </c>
      <c r="AR47" s="145">
        <v>-115.0</v>
      </c>
    </row>
    <row r="48">
      <c r="A48" s="155"/>
      <c r="B48" s="133"/>
      <c r="C48" s="134"/>
      <c r="D48" s="134"/>
      <c r="E48" s="134"/>
      <c r="F48" s="13" t="str">
        <f t="shared" si="6"/>
        <v/>
      </c>
      <c r="G48" s="134"/>
      <c r="H48" s="134"/>
      <c r="I48" s="134"/>
      <c r="J48" s="13" t="str">
        <f t="shared" si="20"/>
        <v/>
      </c>
      <c r="K48" s="135"/>
      <c r="L48" s="135"/>
      <c r="M48" s="135"/>
      <c r="N48" s="13" t="str">
        <f t="shared" si="8"/>
        <v/>
      </c>
      <c r="O48" s="44"/>
      <c r="P48" s="143"/>
      <c r="Q48" s="116" t="str">
        <f t="shared" si="17"/>
        <v/>
      </c>
      <c r="R48" s="117" t="str">
        <f t="shared" si="9"/>
        <v/>
      </c>
      <c r="S48" s="145">
        <v>-115.0</v>
      </c>
      <c r="T48" s="138"/>
      <c r="U48" s="143"/>
      <c r="V48" s="142"/>
      <c r="W48" s="142"/>
      <c r="X48" s="116" t="str">
        <f t="shared" si="26"/>
        <v/>
      </c>
      <c r="Y48" s="117" t="str">
        <f t="shared" si="23"/>
        <v/>
      </c>
      <c r="Z48" s="145">
        <v>-115.0</v>
      </c>
      <c r="AB48" s="142" t="str">
        <f>if(isblank($B48),"",vlookup($B48,'Sort by Position'!$D$2:$M$34,10,FALSE))</f>
        <v/>
      </c>
      <c r="AC48" s="142" t="str">
        <f>if(isblank($B48),"",vlookup($C48,'Sort by Position'!$D$2:$M$34,10,FALSE))</f>
        <v/>
      </c>
      <c r="AD48" s="142" t="str">
        <f t="shared" si="12"/>
        <v/>
      </c>
      <c r="AE48" s="142" t="str">
        <f t="shared" si="13"/>
        <v/>
      </c>
      <c r="AF48" s="143"/>
      <c r="AG48" s="151" t="str">
        <f t="shared" si="27"/>
        <v/>
      </c>
      <c r="AH48" s="116"/>
      <c r="AI48" s="145">
        <v>-115.0</v>
      </c>
      <c r="AK48" s="142" t="str">
        <f>if(isblank(B48),"",vlookup(B48,'Sort by Position'!$D$2:$M$34,2,FALSE))</f>
        <v/>
      </c>
      <c r="AL48" s="142" t="str">
        <f>if(isblank(B48),"",vlookup(C48,'Sort by Position'!$D$2:$M$34,10,FALSE))</f>
        <v/>
      </c>
      <c r="AM48" s="142" t="str">
        <f t="shared" si="15"/>
        <v/>
      </c>
      <c r="AN48" s="142" t="str">
        <f t="shared" si="24"/>
        <v/>
      </c>
      <c r="AO48" s="163"/>
      <c r="AP48" s="117" t="str">
        <f t="shared" si="22"/>
        <v/>
      </c>
      <c r="AR48" s="145">
        <v>-115.0</v>
      </c>
    </row>
    <row r="49">
      <c r="A49" s="156"/>
      <c r="B49" s="147"/>
      <c r="C49" s="162"/>
      <c r="D49" s="162"/>
      <c r="E49" s="162"/>
      <c r="F49" s="13" t="str">
        <f t="shared" si="6"/>
        <v/>
      </c>
      <c r="G49" s="162"/>
      <c r="H49" s="162"/>
      <c r="I49" s="162"/>
      <c r="J49" s="13" t="str">
        <f t="shared" si="20"/>
        <v/>
      </c>
      <c r="N49" s="13" t="str">
        <f t="shared" si="8"/>
        <v/>
      </c>
      <c r="O49" s="4"/>
      <c r="P49" s="143"/>
      <c r="Q49" s="116" t="str">
        <f t="shared" si="17"/>
        <v/>
      </c>
      <c r="R49" s="117" t="str">
        <f t="shared" si="9"/>
        <v/>
      </c>
      <c r="S49" s="145">
        <v>-115.0</v>
      </c>
      <c r="T49" s="138"/>
      <c r="U49" s="143"/>
      <c r="V49" s="142"/>
      <c r="W49" s="142"/>
      <c r="X49" s="116" t="str">
        <f t="shared" si="26"/>
        <v/>
      </c>
      <c r="Y49" s="117" t="str">
        <f t="shared" si="23"/>
        <v/>
      </c>
      <c r="Z49" s="145">
        <v>-115.0</v>
      </c>
      <c r="AB49" s="142" t="str">
        <f>if(isblank($B49),"",vlookup($B49,'Sort by Position'!$D$2:$M$34,10,FALSE))</f>
        <v/>
      </c>
      <c r="AC49" s="142" t="str">
        <f>if(isblank($B49),"",vlookup($C49,'Sort by Position'!$D$2:$M$34,10,FALSE))</f>
        <v/>
      </c>
      <c r="AD49" s="142" t="str">
        <f t="shared" si="12"/>
        <v/>
      </c>
      <c r="AE49" s="142" t="str">
        <f t="shared" si="13"/>
        <v/>
      </c>
      <c r="AF49" s="143"/>
      <c r="AG49" s="151" t="str">
        <f t="shared" si="27"/>
        <v/>
      </c>
      <c r="AH49" s="116"/>
      <c r="AI49" s="145">
        <v>-115.0</v>
      </c>
      <c r="AK49" s="142" t="str">
        <f>if(isblank(B49),"",vlookup(B49,'Sort by Position'!$D$2:$M$34,2,FALSE))</f>
        <v/>
      </c>
      <c r="AL49" s="142" t="str">
        <f>if(isblank(B49),"",vlookup(C49,'Sort by Position'!$D$2:$M$34,10,FALSE))</f>
        <v/>
      </c>
      <c r="AM49" s="142" t="str">
        <f t="shared" si="15"/>
        <v/>
      </c>
      <c r="AN49" s="142" t="str">
        <f t="shared" si="24"/>
        <v/>
      </c>
      <c r="AO49" s="163"/>
      <c r="AP49" s="117" t="str">
        <f t="shared" si="22"/>
        <v/>
      </c>
      <c r="AR49" s="145">
        <v>-115.0</v>
      </c>
    </row>
    <row r="50">
      <c r="A50" s="156"/>
      <c r="B50" s="147"/>
      <c r="C50" s="162"/>
      <c r="D50" s="162"/>
      <c r="E50" s="162"/>
      <c r="F50" s="13" t="str">
        <f t="shared" si="6"/>
        <v/>
      </c>
      <c r="G50" s="162"/>
      <c r="H50" s="162"/>
      <c r="I50" s="162"/>
      <c r="J50" s="13" t="str">
        <f t="shared" si="20"/>
        <v/>
      </c>
      <c r="N50" s="13" t="str">
        <f t="shared" si="8"/>
        <v/>
      </c>
      <c r="O50" s="4"/>
      <c r="P50" s="143"/>
      <c r="Q50" s="116" t="str">
        <f t="shared" si="17"/>
        <v/>
      </c>
      <c r="R50" s="117" t="str">
        <f t="shared" si="9"/>
        <v/>
      </c>
      <c r="S50" s="145">
        <v>-115.0</v>
      </c>
      <c r="T50" s="138"/>
      <c r="U50" s="143"/>
      <c r="V50" s="142"/>
      <c r="W50" s="142"/>
      <c r="X50" s="116" t="str">
        <f t="shared" si="26"/>
        <v/>
      </c>
      <c r="Y50" s="117" t="str">
        <f t="shared" si="23"/>
        <v/>
      </c>
      <c r="Z50" s="145">
        <v>-115.0</v>
      </c>
      <c r="AB50" s="142" t="str">
        <f>if(isblank($B50),"",vlookup($B50,'Sort by Position'!$D$2:$M$34,10,FALSE))</f>
        <v/>
      </c>
      <c r="AC50" s="142" t="str">
        <f>if(isblank($B50),"",vlookup($C50,'Sort by Position'!$D$2:$M$34,10,FALSE))</f>
        <v/>
      </c>
      <c r="AD50" s="142" t="str">
        <f t="shared" si="12"/>
        <v/>
      </c>
      <c r="AE50" s="142" t="str">
        <f t="shared" si="13"/>
        <v/>
      </c>
      <c r="AF50" s="143"/>
      <c r="AG50" s="151" t="str">
        <f t="shared" si="27"/>
        <v/>
      </c>
      <c r="AH50" s="116"/>
      <c r="AI50" s="145">
        <v>-115.0</v>
      </c>
      <c r="AK50" s="142" t="str">
        <f>if(isblank(B50),"",vlookup(B50,'Sort by Position'!$D$2:$M$34,2,FALSE))</f>
        <v/>
      </c>
      <c r="AL50" s="142" t="str">
        <f>if(isblank(B50),"",vlookup(C50,'Sort by Position'!$D$2:$M$34,10,FALSE))</f>
        <v/>
      </c>
      <c r="AM50" s="142" t="str">
        <f t="shared" si="15"/>
        <v/>
      </c>
      <c r="AN50" s="142" t="str">
        <f t="shared" si="24"/>
        <v/>
      </c>
      <c r="AO50" s="163"/>
      <c r="AP50" s="117" t="str">
        <f t="shared" si="22"/>
        <v/>
      </c>
      <c r="AR50" s="145">
        <v>-115.0</v>
      </c>
    </row>
    <row r="51">
      <c r="A51" s="156"/>
      <c r="B51" s="147"/>
      <c r="C51" s="162"/>
      <c r="D51" s="162"/>
      <c r="E51" s="162"/>
      <c r="F51" s="13" t="str">
        <f t="shared" si="6"/>
        <v/>
      </c>
      <c r="G51" s="162"/>
      <c r="H51" s="162"/>
      <c r="I51" s="162"/>
      <c r="J51" s="13" t="str">
        <f t="shared" si="20"/>
        <v/>
      </c>
      <c r="N51" s="13" t="str">
        <f t="shared" si="8"/>
        <v/>
      </c>
      <c r="O51" s="4"/>
      <c r="P51" s="143"/>
      <c r="Q51" s="116" t="str">
        <f t="shared" si="17"/>
        <v/>
      </c>
      <c r="R51" s="117" t="str">
        <f t="shared" si="9"/>
        <v/>
      </c>
      <c r="S51" s="145">
        <v>-115.0</v>
      </c>
      <c r="T51" s="138"/>
      <c r="U51" s="143"/>
      <c r="V51" s="142"/>
      <c r="W51" s="142"/>
      <c r="X51" s="116" t="str">
        <f t="shared" si="26"/>
        <v/>
      </c>
      <c r="Y51" s="117" t="str">
        <f t="shared" si="23"/>
        <v/>
      </c>
      <c r="Z51" s="145">
        <v>-115.0</v>
      </c>
      <c r="AB51" s="142" t="str">
        <f>if(isblank($B51),"",vlookup($B51,'Sort by Position'!$D$2:$M$34,10,FALSE))</f>
        <v/>
      </c>
      <c r="AC51" s="142" t="str">
        <f>if(isblank($B51),"",vlookup($C51,'Sort by Position'!$D$2:$M$34,10,FALSE))</f>
        <v/>
      </c>
      <c r="AD51" s="142" t="str">
        <f t="shared" si="12"/>
        <v/>
      </c>
      <c r="AE51" s="142" t="str">
        <f t="shared" si="13"/>
        <v/>
      </c>
      <c r="AF51" s="143"/>
      <c r="AG51" s="151" t="str">
        <f t="shared" si="27"/>
        <v/>
      </c>
      <c r="AH51" s="116"/>
      <c r="AI51" s="145">
        <v>-115.0</v>
      </c>
      <c r="AK51" s="142" t="str">
        <f>if(isblank(B51),"",vlookup(B51,'Sort by Position'!$D$2:$M$34,2,FALSE))</f>
        <v/>
      </c>
      <c r="AL51" s="142" t="str">
        <f>if(isblank(B51),"",vlookup(C51,'Sort by Position'!$D$2:$M$34,10,FALSE))</f>
        <v/>
      </c>
      <c r="AM51" s="142" t="str">
        <f t="shared" si="15"/>
        <v/>
      </c>
      <c r="AN51" s="142" t="str">
        <f t="shared" si="24"/>
        <v/>
      </c>
      <c r="AO51" s="163"/>
      <c r="AP51" s="117" t="str">
        <f t="shared" si="22"/>
        <v/>
      </c>
      <c r="AR51" s="145">
        <v>-115.0</v>
      </c>
    </row>
    <row r="52">
      <c r="A52" s="156"/>
      <c r="B52" s="147"/>
      <c r="C52" s="162"/>
      <c r="D52" s="162"/>
      <c r="E52" s="162"/>
      <c r="F52" s="13" t="str">
        <f t="shared" si="6"/>
        <v/>
      </c>
      <c r="G52" s="162"/>
      <c r="H52" s="162"/>
      <c r="I52" s="162"/>
      <c r="J52" s="13" t="str">
        <f t="shared" si="20"/>
        <v/>
      </c>
      <c r="N52" s="13" t="str">
        <f t="shared" si="8"/>
        <v/>
      </c>
      <c r="O52" s="4"/>
      <c r="P52" s="143"/>
      <c r="Q52" s="116" t="str">
        <f t="shared" si="17"/>
        <v/>
      </c>
      <c r="R52" s="117" t="str">
        <f t="shared" si="9"/>
        <v/>
      </c>
      <c r="S52" s="145">
        <v>-115.0</v>
      </c>
      <c r="T52" s="116"/>
      <c r="U52" s="143"/>
      <c r="V52" s="142"/>
      <c r="W52" s="142"/>
      <c r="X52" s="116" t="str">
        <f t="shared" si="26"/>
        <v/>
      </c>
      <c r="Y52" s="117" t="str">
        <f t="shared" si="23"/>
        <v/>
      </c>
      <c r="Z52" s="145">
        <v>-115.0</v>
      </c>
      <c r="AB52" s="142" t="str">
        <f>if(isblank($B52),"",vlookup($B52,'Sort by Position'!$D$2:$M$34,10,FALSE))</f>
        <v/>
      </c>
      <c r="AC52" s="142" t="str">
        <f>if(isblank($B52),"",vlookup($C52,'Sort by Position'!$D$2:$M$34,10,FALSE))</f>
        <v/>
      </c>
      <c r="AD52" s="142" t="str">
        <f t="shared" si="12"/>
        <v/>
      </c>
      <c r="AE52" s="142" t="str">
        <f t="shared" si="13"/>
        <v/>
      </c>
      <c r="AF52" s="143"/>
      <c r="AG52" s="151" t="str">
        <f t="shared" si="27"/>
        <v/>
      </c>
      <c r="AH52" s="116"/>
      <c r="AI52" s="145">
        <v>-115.0</v>
      </c>
      <c r="AK52" s="142" t="str">
        <f>if(isblank(B52),"",vlookup(B52,'Sort by Position'!$D$2:$M$34,2,FALSE))</f>
        <v/>
      </c>
      <c r="AL52" s="142" t="str">
        <f>if(isblank(B52),"",vlookup(C52,'Sort by Position'!$D$2:$M$34,10,FALSE))</f>
        <v/>
      </c>
      <c r="AM52" s="142" t="str">
        <f t="shared" si="15"/>
        <v/>
      </c>
      <c r="AN52" s="142" t="str">
        <f t="shared" si="24"/>
        <v/>
      </c>
      <c r="AO52" s="163"/>
      <c r="AP52" s="117" t="str">
        <f t="shared" si="22"/>
        <v/>
      </c>
      <c r="AR52" s="145">
        <v>-115.0</v>
      </c>
    </row>
    <row r="53">
      <c r="A53" s="155"/>
      <c r="B53" s="133"/>
      <c r="C53" s="134"/>
      <c r="D53" s="134"/>
      <c r="E53" s="134"/>
      <c r="F53" s="13" t="str">
        <f t="shared" si="6"/>
        <v/>
      </c>
      <c r="G53" s="134"/>
      <c r="H53" s="134"/>
      <c r="I53" s="134"/>
      <c r="J53" s="13" t="str">
        <f t="shared" si="20"/>
        <v/>
      </c>
      <c r="K53" s="135"/>
      <c r="L53" s="135"/>
      <c r="M53" s="135"/>
      <c r="N53" s="13" t="str">
        <f t="shared" si="8"/>
        <v/>
      </c>
      <c r="O53" s="44"/>
      <c r="P53" s="143"/>
      <c r="Q53" s="116" t="str">
        <f t="shared" si="17"/>
        <v/>
      </c>
      <c r="R53" s="117" t="str">
        <f t="shared" si="9"/>
        <v/>
      </c>
      <c r="S53" s="145">
        <v>-115.0</v>
      </c>
      <c r="T53" s="138"/>
      <c r="U53" s="143"/>
      <c r="V53" s="142"/>
      <c r="W53" s="142"/>
      <c r="X53" s="116" t="str">
        <f t="shared" si="26"/>
        <v/>
      </c>
      <c r="Y53" s="117" t="str">
        <f t="shared" si="23"/>
        <v/>
      </c>
      <c r="Z53" s="145">
        <v>-115.0</v>
      </c>
      <c r="AB53" s="142" t="str">
        <f>if(isblank($B53),"",vlookup($B53,'Sort by Position'!$D$2:$M$34,10,FALSE))</f>
        <v/>
      </c>
      <c r="AC53" s="142" t="str">
        <f>if(isblank($B53),"",vlookup($C53,'Sort by Position'!$D$2:$M$34,10,FALSE))</f>
        <v/>
      </c>
      <c r="AD53" s="142" t="str">
        <f t="shared" si="12"/>
        <v/>
      </c>
      <c r="AE53" s="142" t="str">
        <f t="shared" si="13"/>
        <v/>
      </c>
      <c r="AF53" s="143"/>
      <c r="AG53" s="151" t="str">
        <f t="shared" si="27"/>
        <v/>
      </c>
      <c r="AH53" s="116"/>
      <c r="AI53" s="145">
        <v>-115.0</v>
      </c>
      <c r="AK53" s="142" t="str">
        <f>if(isblank(B53),"",vlookup(B53,'Sort by Position'!$D$2:$M$34,2,FALSE))</f>
        <v/>
      </c>
      <c r="AL53" s="142" t="str">
        <f>if(isblank(B53),"",vlookup(C53,'Sort by Position'!$D$2:$M$34,10,FALSE))</f>
        <v/>
      </c>
      <c r="AM53" s="142" t="str">
        <f t="shared" si="15"/>
        <v/>
      </c>
      <c r="AN53" s="142" t="str">
        <f t="shared" si="24"/>
        <v/>
      </c>
      <c r="AO53" s="163"/>
      <c r="AP53" s="117" t="str">
        <f t="shared" si="22"/>
        <v/>
      </c>
      <c r="AR53" s="145">
        <v>-115.0</v>
      </c>
    </row>
    <row r="54">
      <c r="A54" s="156"/>
      <c r="B54" s="147"/>
      <c r="C54" s="162"/>
      <c r="D54" s="162"/>
      <c r="E54" s="162"/>
      <c r="F54" s="13" t="str">
        <f t="shared" si="6"/>
        <v/>
      </c>
      <c r="G54" s="162"/>
      <c r="H54" s="162"/>
      <c r="I54" s="162"/>
      <c r="J54" s="13" t="str">
        <f t="shared" si="20"/>
        <v/>
      </c>
      <c r="N54" s="13" t="str">
        <f t="shared" si="8"/>
        <v/>
      </c>
      <c r="O54" s="4"/>
      <c r="P54" s="143"/>
      <c r="Q54" s="116" t="str">
        <f t="shared" si="17"/>
        <v/>
      </c>
      <c r="R54" s="117" t="str">
        <f t="shared" si="9"/>
        <v/>
      </c>
      <c r="S54" s="145">
        <v>-115.0</v>
      </c>
      <c r="T54" s="138"/>
      <c r="U54" s="143"/>
      <c r="V54" s="142"/>
      <c r="W54" s="142"/>
      <c r="X54" s="116" t="str">
        <f t="shared" si="26"/>
        <v/>
      </c>
      <c r="Y54" s="117" t="str">
        <f t="shared" si="23"/>
        <v/>
      </c>
      <c r="Z54" s="145">
        <v>-115.0</v>
      </c>
      <c r="AB54" s="142" t="str">
        <f>if(isblank($B54),"",vlookup($B54,'Sort by Position'!$D$2:$M$34,10,FALSE))</f>
        <v/>
      </c>
      <c r="AC54" s="142" t="str">
        <f>if(isblank($B54),"",vlookup($C54,'Sort by Position'!$D$2:$M$34,10,FALSE))</f>
        <v/>
      </c>
      <c r="AD54" s="142" t="str">
        <f t="shared" si="12"/>
        <v/>
      </c>
      <c r="AE54" s="142" t="str">
        <f t="shared" si="13"/>
        <v/>
      </c>
      <c r="AF54" s="143"/>
      <c r="AG54" s="151" t="str">
        <f t="shared" si="27"/>
        <v/>
      </c>
      <c r="AH54" s="116"/>
      <c r="AI54" s="145">
        <v>-115.0</v>
      </c>
      <c r="AK54" s="142" t="str">
        <f>if(isblank(B54),"",vlookup(B54,'Sort by Position'!$D$2:$M$34,2,FALSE))</f>
        <v/>
      </c>
      <c r="AL54" s="142" t="str">
        <f>if(isblank(B54),"",vlookup(C54,'Sort by Position'!$D$2:$M$34,10,FALSE))</f>
        <v/>
      </c>
      <c r="AM54" s="142" t="str">
        <f t="shared" si="15"/>
        <v/>
      </c>
      <c r="AN54" s="142" t="str">
        <f t="shared" si="24"/>
        <v/>
      </c>
      <c r="AO54" s="163"/>
      <c r="AP54" s="117" t="str">
        <f t="shared" si="22"/>
        <v/>
      </c>
      <c r="AR54" s="145">
        <v>-115.0</v>
      </c>
    </row>
    <row r="55">
      <c r="A55" s="156"/>
      <c r="B55" s="147"/>
      <c r="C55" s="162"/>
      <c r="D55" s="162"/>
      <c r="E55" s="162"/>
      <c r="F55" s="13" t="str">
        <f t="shared" si="6"/>
        <v/>
      </c>
      <c r="G55" s="162"/>
      <c r="H55" s="162"/>
      <c r="I55" s="162"/>
      <c r="J55" s="13" t="str">
        <f t="shared" si="20"/>
        <v/>
      </c>
      <c r="N55" s="13" t="str">
        <f t="shared" si="8"/>
        <v/>
      </c>
      <c r="O55" s="4"/>
      <c r="P55" s="143"/>
      <c r="Q55" s="116" t="str">
        <f t="shared" si="17"/>
        <v/>
      </c>
      <c r="R55" s="117" t="str">
        <f t="shared" si="9"/>
        <v/>
      </c>
      <c r="S55" s="145">
        <v>-115.0</v>
      </c>
      <c r="T55" s="138"/>
      <c r="U55" s="143"/>
      <c r="V55" s="142"/>
      <c r="W55" s="142"/>
      <c r="X55" s="116" t="str">
        <f t="shared" si="26"/>
        <v/>
      </c>
      <c r="Y55" s="117" t="str">
        <f t="shared" si="23"/>
        <v/>
      </c>
      <c r="Z55" s="145">
        <v>-115.0</v>
      </c>
      <c r="AB55" s="142" t="str">
        <f>if(isblank($B55),"",vlookup($B55,'Sort by Position'!$D$2:$M$34,10,FALSE))</f>
        <v/>
      </c>
      <c r="AC55" s="142" t="str">
        <f>if(isblank($B55),"",vlookup($C55,'Sort by Position'!$D$2:$M$34,10,FALSE))</f>
        <v/>
      </c>
      <c r="AD55" s="142" t="str">
        <f t="shared" si="12"/>
        <v/>
      </c>
      <c r="AE55" s="142" t="str">
        <f t="shared" si="13"/>
        <v/>
      </c>
      <c r="AF55" s="143"/>
      <c r="AG55" s="151" t="str">
        <f t="shared" si="27"/>
        <v/>
      </c>
      <c r="AH55" s="116"/>
      <c r="AI55" s="145">
        <v>-115.0</v>
      </c>
      <c r="AK55" s="142" t="str">
        <f>if(isblank(B55),"",vlookup(B55,'Sort by Position'!$D$2:$M$34,2,FALSE))</f>
        <v/>
      </c>
      <c r="AL55" s="142" t="str">
        <f>if(isblank(B55),"",vlookup(C55,'Sort by Position'!$D$2:$M$34,10,FALSE))</f>
        <v/>
      </c>
      <c r="AM55" s="142" t="str">
        <f t="shared" si="15"/>
        <v/>
      </c>
      <c r="AN55" s="142" t="str">
        <f t="shared" si="24"/>
        <v/>
      </c>
      <c r="AO55" s="163"/>
      <c r="AP55" s="117" t="str">
        <f t="shared" si="22"/>
        <v/>
      </c>
      <c r="AR55" s="145">
        <v>-115.0</v>
      </c>
    </row>
    <row r="56">
      <c r="A56" s="168"/>
      <c r="B56" s="165"/>
      <c r="C56" s="166"/>
      <c r="D56" s="166"/>
      <c r="E56" s="166"/>
      <c r="F56" s="13" t="str">
        <f t="shared" si="6"/>
        <v/>
      </c>
      <c r="G56" s="166"/>
      <c r="H56" s="166"/>
      <c r="I56" s="166"/>
      <c r="J56" s="13" t="str">
        <f t="shared" si="20"/>
        <v/>
      </c>
      <c r="K56" s="167"/>
      <c r="L56" s="167"/>
      <c r="M56" s="167"/>
      <c r="N56" s="13" t="str">
        <f t="shared" si="8"/>
        <v/>
      </c>
      <c r="O56" s="39"/>
      <c r="P56" s="143"/>
      <c r="Q56" s="116" t="str">
        <f t="shared" si="17"/>
        <v/>
      </c>
      <c r="R56" s="117" t="str">
        <f t="shared" si="9"/>
        <v/>
      </c>
      <c r="S56" s="145">
        <v>-115.0</v>
      </c>
      <c r="T56" s="138"/>
      <c r="U56" s="143"/>
      <c r="V56" s="142"/>
      <c r="W56" s="142"/>
      <c r="X56" s="116" t="str">
        <f t="shared" si="26"/>
        <v/>
      </c>
      <c r="Y56" s="117" t="str">
        <f t="shared" si="23"/>
        <v/>
      </c>
      <c r="Z56" s="145">
        <v>-115.0</v>
      </c>
      <c r="AB56" s="142" t="str">
        <f>if(isblank($B56),"",vlookup($B56,'Sort by Position'!$D$2:$M$34,10,FALSE))</f>
        <v/>
      </c>
      <c r="AC56" s="142" t="str">
        <f>if(isblank($B56),"",vlookup($C56,'Sort by Position'!$D$2:$M$34,10,FALSE))</f>
        <v/>
      </c>
      <c r="AD56" s="142" t="str">
        <f t="shared" si="12"/>
        <v/>
      </c>
      <c r="AE56" s="142" t="str">
        <f t="shared" si="13"/>
        <v/>
      </c>
      <c r="AF56" s="143"/>
      <c r="AG56" s="151" t="str">
        <f t="shared" si="27"/>
        <v/>
      </c>
      <c r="AH56" s="116"/>
      <c r="AI56" s="145">
        <v>-115.0</v>
      </c>
      <c r="AK56" s="142" t="str">
        <f>if(isblank(B56),"",vlookup(B56,'Sort by Position'!$D$2:$M$34,2,FALSE))</f>
        <v/>
      </c>
      <c r="AL56" s="142" t="str">
        <f>if(isblank(B56),"",vlookup(C56,'Sort by Position'!$D$2:$M$34,10,FALSE))</f>
        <v/>
      </c>
      <c r="AM56" s="142" t="str">
        <f t="shared" si="15"/>
        <v/>
      </c>
      <c r="AN56" s="142" t="str">
        <f t="shared" si="24"/>
        <v/>
      </c>
      <c r="AO56" s="163"/>
      <c r="AP56" s="117" t="str">
        <f t="shared" si="22"/>
        <v/>
      </c>
      <c r="AR56" s="145">
        <v>-115.0</v>
      </c>
    </row>
    <row r="57">
      <c r="A57" s="152"/>
      <c r="B57" s="147"/>
      <c r="C57" s="162"/>
      <c r="D57" s="162"/>
      <c r="E57" s="162"/>
      <c r="F57" s="13" t="str">
        <f t="shared" si="6"/>
        <v/>
      </c>
      <c r="G57" s="162"/>
      <c r="H57" s="162"/>
      <c r="I57" s="162"/>
      <c r="J57" s="13" t="str">
        <f t="shared" si="20"/>
        <v/>
      </c>
      <c r="N57" s="13" t="str">
        <f t="shared" si="8"/>
        <v/>
      </c>
      <c r="O57" s="4"/>
      <c r="P57" s="143"/>
      <c r="Q57" s="116" t="str">
        <f t="shared" si="17"/>
        <v/>
      </c>
      <c r="R57" s="117" t="str">
        <f t="shared" si="9"/>
        <v/>
      </c>
      <c r="S57" s="145">
        <v>-115.0</v>
      </c>
      <c r="T57" s="138"/>
      <c r="U57" s="143"/>
      <c r="V57" s="142"/>
      <c r="W57" s="142"/>
      <c r="X57" s="116" t="str">
        <f t="shared" si="26"/>
        <v/>
      </c>
      <c r="Y57" s="117" t="str">
        <f t="shared" si="23"/>
        <v/>
      </c>
      <c r="Z57" s="145">
        <v>-115.0</v>
      </c>
      <c r="AB57" s="142" t="str">
        <f>if(isblank($B57),"",vlookup($B57,'Sort by Position'!$D$2:$M$34,10,FALSE))</f>
        <v/>
      </c>
      <c r="AC57" s="142" t="str">
        <f>if(isblank($B57),"",vlookup($C57,'Sort by Position'!$D$2:$M$34,10,FALSE))</f>
        <v/>
      </c>
      <c r="AD57" s="142" t="str">
        <f t="shared" si="12"/>
        <v/>
      </c>
      <c r="AE57" s="142" t="str">
        <f t="shared" si="13"/>
        <v/>
      </c>
      <c r="AF57" s="143"/>
      <c r="AG57" s="151" t="str">
        <f t="shared" si="27"/>
        <v/>
      </c>
      <c r="AH57" s="116"/>
      <c r="AI57" s="145">
        <v>-115.0</v>
      </c>
      <c r="AK57" s="142" t="str">
        <f>if(isblank(B57),"",vlookup(B57,'Sort by Position'!$D$2:$M$34,2,FALSE))</f>
        <v/>
      </c>
      <c r="AL57" s="142" t="str">
        <f>if(isblank(B57),"",vlookup(C57,'Sort by Position'!$D$2:$M$34,10,FALSE))</f>
        <v/>
      </c>
      <c r="AM57" s="142" t="str">
        <f t="shared" si="15"/>
        <v/>
      </c>
      <c r="AN57" s="142" t="str">
        <f t="shared" si="24"/>
        <v/>
      </c>
      <c r="AO57" s="163"/>
      <c r="AP57" s="117" t="str">
        <f t="shared" si="22"/>
        <v/>
      </c>
      <c r="AR57" s="145">
        <v>-115.0</v>
      </c>
    </row>
    <row r="58">
      <c r="A58" s="152"/>
      <c r="B58" s="147"/>
      <c r="C58" s="162"/>
      <c r="D58" s="162"/>
      <c r="E58" s="162"/>
      <c r="F58" s="13" t="str">
        <f t="shared" si="6"/>
        <v/>
      </c>
      <c r="G58" s="162"/>
      <c r="H58" s="162"/>
      <c r="I58" s="162"/>
      <c r="J58" s="13" t="str">
        <f t="shared" si="20"/>
        <v/>
      </c>
      <c r="N58" s="13" t="str">
        <f t="shared" si="8"/>
        <v/>
      </c>
      <c r="O58" s="4"/>
      <c r="P58" s="143"/>
      <c r="Q58" s="116" t="str">
        <f t="shared" si="17"/>
        <v/>
      </c>
      <c r="R58" s="117" t="str">
        <f t="shared" si="9"/>
        <v/>
      </c>
      <c r="S58" s="145">
        <v>-115.0</v>
      </c>
      <c r="T58" s="138"/>
      <c r="U58" s="143"/>
      <c r="V58" s="142"/>
      <c r="W58" s="142"/>
      <c r="X58" s="116" t="str">
        <f t="shared" si="26"/>
        <v/>
      </c>
      <c r="Y58" s="117" t="str">
        <f t="shared" si="23"/>
        <v/>
      </c>
      <c r="Z58" s="145">
        <v>-115.0</v>
      </c>
      <c r="AB58" s="142" t="str">
        <f>if(isblank($B58),"",vlookup($B58,'Sort by Position'!$D$2:$M$34,10,FALSE))</f>
        <v/>
      </c>
      <c r="AC58" s="142" t="str">
        <f>if(isblank($B58),"",vlookup($C58,'Sort by Position'!$D$2:$M$34,10,FALSE))</f>
        <v/>
      </c>
      <c r="AD58" s="142" t="str">
        <f t="shared" si="12"/>
        <v/>
      </c>
      <c r="AE58" s="142" t="str">
        <f t="shared" si="13"/>
        <v/>
      </c>
      <c r="AF58" s="143"/>
      <c r="AG58" s="151" t="str">
        <f t="shared" si="27"/>
        <v/>
      </c>
      <c r="AH58" s="116"/>
      <c r="AI58" s="145">
        <v>-115.0</v>
      </c>
      <c r="AK58" s="142" t="str">
        <f>if(isblank(B58),"",vlookup(B58,'Sort by Position'!$D$2:$M$34,2,FALSE))</f>
        <v/>
      </c>
      <c r="AL58" s="142" t="str">
        <f>if(isblank(B58),"",vlookup(C58,'Sort by Position'!$D$2:$M$34,10,FALSE))</f>
        <v/>
      </c>
      <c r="AM58" s="142" t="str">
        <f t="shared" si="15"/>
        <v/>
      </c>
      <c r="AN58" s="142" t="str">
        <f t="shared" si="24"/>
        <v/>
      </c>
      <c r="AO58" s="163"/>
      <c r="AP58" s="117" t="str">
        <f t="shared" si="22"/>
        <v/>
      </c>
      <c r="AR58" s="145">
        <v>-115.0</v>
      </c>
    </row>
    <row r="59">
      <c r="A59" s="156"/>
      <c r="B59" s="147"/>
      <c r="C59" s="162"/>
      <c r="D59" s="162"/>
      <c r="E59" s="162"/>
      <c r="F59" s="13" t="str">
        <f t="shared" si="6"/>
        <v/>
      </c>
      <c r="G59" s="162"/>
      <c r="H59" s="162"/>
      <c r="I59" s="162"/>
      <c r="J59" s="13" t="str">
        <f t="shared" si="20"/>
        <v/>
      </c>
      <c r="N59" s="13" t="str">
        <f t="shared" si="8"/>
        <v/>
      </c>
      <c r="O59" s="4"/>
      <c r="P59" s="143"/>
      <c r="Q59" s="116" t="str">
        <f t="shared" si="17"/>
        <v/>
      </c>
      <c r="R59" s="117" t="str">
        <f t="shared" si="9"/>
        <v/>
      </c>
      <c r="S59" s="145">
        <v>-115.0</v>
      </c>
      <c r="T59" s="138"/>
      <c r="U59" s="143"/>
      <c r="V59" s="142"/>
      <c r="W59" s="142"/>
      <c r="X59" s="116" t="str">
        <f t="shared" si="26"/>
        <v/>
      </c>
      <c r="Y59" s="117" t="str">
        <f t="shared" si="23"/>
        <v/>
      </c>
      <c r="Z59" s="145">
        <v>-115.0</v>
      </c>
      <c r="AB59" s="142" t="str">
        <f>if(isblank($B59),"",vlookup($B59,'Sort by Position'!$D$2:$M$34,10,FALSE))</f>
        <v/>
      </c>
      <c r="AC59" s="142" t="str">
        <f>if(isblank($B59),"",vlookup($C59,'Sort by Position'!$D$2:$M$34,10,FALSE))</f>
        <v/>
      </c>
      <c r="AD59" s="142" t="str">
        <f t="shared" si="12"/>
        <v/>
      </c>
      <c r="AE59" s="142" t="str">
        <f t="shared" si="13"/>
        <v/>
      </c>
      <c r="AF59" s="143"/>
      <c r="AG59" s="151" t="str">
        <f t="shared" si="27"/>
        <v/>
      </c>
      <c r="AH59" s="116"/>
      <c r="AI59" s="145">
        <v>-115.0</v>
      </c>
      <c r="AK59" s="142" t="str">
        <f>if(isblank(B59),"",vlookup(B59,'Sort by Position'!$D$2:$M$34,2,FALSE))</f>
        <v/>
      </c>
      <c r="AL59" s="142" t="str">
        <f>if(isblank(B59),"",vlookup(C59,'Sort by Position'!$D$2:$M$34,10,FALSE))</f>
        <v/>
      </c>
      <c r="AM59" s="142" t="str">
        <f t="shared" si="15"/>
        <v/>
      </c>
      <c r="AN59" s="142" t="str">
        <f t="shared" si="24"/>
        <v/>
      </c>
      <c r="AO59" s="163"/>
      <c r="AP59" s="117" t="str">
        <f t="shared" si="22"/>
        <v/>
      </c>
      <c r="AR59" s="145">
        <v>-115.0</v>
      </c>
    </row>
    <row r="60">
      <c r="A60" s="156"/>
      <c r="B60" s="147"/>
      <c r="C60" s="162"/>
      <c r="D60" s="162"/>
      <c r="E60" s="162"/>
      <c r="F60" s="13" t="str">
        <f t="shared" si="6"/>
        <v/>
      </c>
      <c r="G60" s="162"/>
      <c r="H60" s="162"/>
      <c r="I60" s="162"/>
      <c r="J60" s="13" t="str">
        <f t="shared" si="20"/>
        <v/>
      </c>
      <c r="N60" s="13" t="str">
        <f t="shared" si="8"/>
        <v/>
      </c>
      <c r="O60" s="4"/>
      <c r="P60" s="143"/>
      <c r="Q60" s="116" t="str">
        <f t="shared" si="17"/>
        <v/>
      </c>
      <c r="R60" s="117" t="str">
        <f t="shared" si="9"/>
        <v/>
      </c>
      <c r="S60" s="145">
        <v>-115.0</v>
      </c>
      <c r="T60" s="138"/>
      <c r="U60" s="143"/>
      <c r="V60" s="142"/>
      <c r="W60" s="142"/>
      <c r="X60" s="116" t="str">
        <f t="shared" si="26"/>
        <v/>
      </c>
      <c r="Y60" s="117" t="str">
        <f t="shared" si="23"/>
        <v/>
      </c>
      <c r="Z60" s="145">
        <v>-115.0</v>
      </c>
      <c r="AB60" s="142" t="str">
        <f>if(isblank($B60),"",vlookup($B60,'Sort by Position'!$D$2:$M$34,10,FALSE))</f>
        <v/>
      </c>
      <c r="AC60" s="142" t="str">
        <f>if(isblank($B60),"",vlookup($C60,'Sort by Position'!$D$2:$M$34,10,FALSE))</f>
        <v/>
      </c>
      <c r="AD60" s="142" t="str">
        <f t="shared" si="12"/>
        <v/>
      </c>
      <c r="AE60" s="142" t="str">
        <f t="shared" si="13"/>
        <v/>
      </c>
      <c r="AF60" s="143"/>
      <c r="AG60" s="151" t="str">
        <f t="shared" si="27"/>
        <v/>
      </c>
      <c r="AH60" s="116"/>
      <c r="AI60" s="145">
        <v>-115.0</v>
      </c>
      <c r="AK60" s="142" t="str">
        <f>if(isblank(B60),"",vlookup(B60,'Sort by Position'!$D$2:$M$34,2,FALSE))</f>
        <v/>
      </c>
      <c r="AL60" s="142" t="str">
        <f>if(isblank(B60),"",vlookup(C60,'Sort by Position'!$D$2:$M$34,10,FALSE))</f>
        <v/>
      </c>
      <c r="AM60" s="142" t="str">
        <f t="shared" si="15"/>
        <v/>
      </c>
      <c r="AN60" s="142" t="str">
        <f t="shared" si="24"/>
        <v/>
      </c>
      <c r="AO60" s="163"/>
      <c r="AP60" s="117" t="str">
        <f t="shared" si="22"/>
        <v/>
      </c>
      <c r="AR60" s="145">
        <v>-115.0</v>
      </c>
    </row>
    <row r="61">
      <c r="A61" s="168"/>
      <c r="B61" s="165"/>
      <c r="C61" s="166"/>
      <c r="D61" s="166"/>
      <c r="E61" s="166"/>
      <c r="F61" s="13" t="str">
        <f t="shared" si="6"/>
        <v/>
      </c>
      <c r="G61" s="166"/>
      <c r="H61" s="166"/>
      <c r="I61" s="166"/>
      <c r="J61" s="13" t="str">
        <f t="shared" si="20"/>
        <v/>
      </c>
      <c r="K61" s="167"/>
      <c r="L61" s="167"/>
      <c r="M61" s="167"/>
      <c r="N61" s="13" t="str">
        <f t="shared" si="8"/>
        <v/>
      </c>
      <c r="O61" s="39"/>
      <c r="P61" s="143"/>
      <c r="Q61" s="116" t="str">
        <f t="shared" si="17"/>
        <v/>
      </c>
      <c r="R61" s="117" t="str">
        <f t="shared" si="9"/>
        <v/>
      </c>
      <c r="S61" s="145">
        <v>-115.0</v>
      </c>
      <c r="T61" s="138"/>
      <c r="U61" s="143"/>
      <c r="V61" s="170"/>
      <c r="W61" s="170"/>
      <c r="X61" s="116" t="str">
        <f t="shared" si="26"/>
        <v/>
      </c>
      <c r="Y61" s="117" t="str">
        <f t="shared" si="23"/>
        <v/>
      </c>
      <c r="Z61" s="145">
        <v>-115.0</v>
      </c>
      <c r="AB61" s="142" t="str">
        <f>if(isblank($B61),"",vlookup($B61,'Sort by Position'!$D$2:$M$34,10,FALSE))</f>
        <v/>
      </c>
      <c r="AC61" s="142" t="str">
        <f>if(isblank($B61),"",vlookup($C61,'Sort by Position'!$D$2:$M$34,10,FALSE))</f>
        <v/>
      </c>
      <c r="AD61" s="142" t="str">
        <f t="shared" si="12"/>
        <v/>
      </c>
      <c r="AE61" s="142" t="str">
        <f t="shared" si="13"/>
        <v/>
      </c>
      <c r="AF61" s="143"/>
      <c r="AG61" s="151" t="str">
        <f t="shared" si="27"/>
        <v/>
      </c>
      <c r="AH61" s="116"/>
      <c r="AI61" s="145">
        <v>-115.0</v>
      </c>
      <c r="AK61" s="142" t="str">
        <f>if(isblank(B61),"",vlookup(B61,'Sort by Position'!$D$2:$M$34,2,FALSE))</f>
        <v/>
      </c>
      <c r="AL61" s="142" t="str">
        <f>if(isblank(B61),"",vlookup(C61,'Sort by Position'!$D$2:$M$34,10,FALSE))</f>
        <v/>
      </c>
      <c r="AM61" s="142" t="str">
        <f t="shared" si="15"/>
        <v/>
      </c>
      <c r="AN61" s="142" t="str">
        <f t="shared" si="24"/>
        <v/>
      </c>
      <c r="AO61" s="163"/>
      <c r="AP61" s="117" t="str">
        <f t="shared" si="22"/>
        <v/>
      </c>
      <c r="AR61" s="145">
        <v>-115.0</v>
      </c>
    </row>
    <row r="62">
      <c r="A62" s="152"/>
      <c r="B62" s="147"/>
      <c r="C62" s="162"/>
      <c r="D62" s="162"/>
      <c r="E62" s="162"/>
      <c r="F62" s="13" t="str">
        <f t="shared" si="6"/>
        <v/>
      </c>
      <c r="G62" s="162"/>
      <c r="H62" s="162"/>
      <c r="I62" s="162"/>
      <c r="J62" s="13" t="str">
        <f t="shared" si="20"/>
        <v/>
      </c>
      <c r="N62" s="13" t="str">
        <f t="shared" si="8"/>
        <v/>
      </c>
      <c r="O62" s="4"/>
      <c r="P62" s="143"/>
      <c r="Q62" s="116" t="str">
        <f t="shared" si="17"/>
        <v/>
      </c>
      <c r="R62" s="117" t="str">
        <f t="shared" si="9"/>
        <v/>
      </c>
      <c r="S62" s="145">
        <v>-115.0</v>
      </c>
      <c r="T62" s="138"/>
      <c r="U62" s="143"/>
      <c r="V62" s="142"/>
      <c r="W62" s="142"/>
      <c r="X62" s="116" t="str">
        <f t="shared" si="26"/>
        <v/>
      </c>
      <c r="Y62" s="117" t="str">
        <f t="shared" si="23"/>
        <v/>
      </c>
      <c r="Z62" s="145">
        <v>-115.0</v>
      </c>
      <c r="AB62" s="142" t="str">
        <f>if(isblank($B62),"",vlookup($B62,'Sort by Position'!$D$2:$M$34,10,FALSE))</f>
        <v/>
      </c>
      <c r="AC62" s="142" t="str">
        <f>if(isblank($B62),"",vlookup($C62,'Sort by Position'!$D$2:$M$34,10,FALSE))</f>
        <v/>
      </c>
      <c r="AD62" s="142" t="str">
        <f t="shared" si="12"/>
        <v/>
      </c>
      <c r="AE62" s="142" t="str">
        <f t="shared" si="13"/>
        <v/>
      </c>
      <c r="AF62" s="143"/>
      <c r="AG62" s="151" t="str">
        <f t="shared" si="27"/>
        <v/>
      </c>
      <c r="AH62" s="116"/>
      <c r="AI62" s="145">
        <v>-115.0</v>
      </c>
      <c r="AK62" s="142" t="str">
        <f>if(isblank(B62),"",vlookup(B62,'Sort by Position'!$D$2:$M$34,2,FALSE))</f>
        <v/>
      </c>
      <c r="AL62" s="142" t="str">
        <f>if(isblank(B62),"",vlookup(C62,'Sort by Position'!$D$2:$M$34,10,FALSE))</f>
        <v/>
      </c>
      <c r="AM62" s="142" t="str">
        <f t="shared" si="15"/>
        <v/>
      </c>
      <c r="AN62" s="142" t="str">
        <f t="shared" si="24"/>
        <v/>
      </c>
      <c r="AO62" s="163"/>
      <c r="AP62" s="117" t="str">
        <f t="shared" si="22"/>
        <v/>
      </c>
      <c r="AR62" s="145">
        <v>-115.0</v>
      </c>
    </row>
    <row r="63">
      <c r="A63" s="171"/>
      <c r="B63" s="147"/>
      <c r="C63" s="162"/>
      <c r="D63" s="162"/>
      <c r="E63" s="162"/>
      <c r="F63" s="13" t="str">
        <f t="shared" si="6"/>
        <v/>
      </c>
      <c r="G63" s="162"/>
      <c r="H63" s="162"/>
      <c r="I63" s="162"/>
      <c r="J63" s="13" t="str">
        <f t="shared" si="20"/>
        <v/>
      </c>
      <c r="N63" s="13" t="str">
        <f t="shared" si="8"/>
        <v/>
      </c>
      <c r="O63" s="4"/>
      <c r="P63" s="143"/>
      <c r="Q63" s="116" t="str">
        <f t="shared" si="17"/>
        <v/>
      </c>
      <c r="R63" s="117" t="str">
        <f t="shared" si="9"/>
        <v/>
      </c>
      <c r="S63" s="145">
        <v>-115.0</v>
      </c>
      <c r="T63" s="138"/>
      <c r="U63" s="143"/>
      <c r="V63" s="142"/>
      <c r="W63" s="142"/>
      <c r="X63" s="116" t="str">
        <f t="shared" si="26"/>
        <v/>
      </c>
      <c r="Y63" s="117" t="str">
        <f t="shared" si="23"/>
        <v/>
      </c>
      <c r="Z63" s="145">
        <v>-115.0</v>
      </c>
      <c r="AB63" s="142" t="str">
        <f>if(isblank($B63),"",vlookup($B63,'Sort by Position'!$D$2:$M$34,10,FALSE))</f>
        <v/>
      </c>
      <c r="AC63" s="142" t="str">
        <f>if(isblank($B63),"",vlookup($C63,'Sort by Position'!$D$2:$M$34,10,FALSE))</f>
        <v/>
      </c>
      <c r="AD63" s="142" t="str">
        <f t="shared" si="12"/>
        <v/>
      </c>
      <c r="AE63" s="142" t="str">
        <f t="shared" si="13"/>
        <v/>
      </c>
      <c r="AF63" s="143"/>
      <c r="AG63" s="151" t="str">
        <f t="shared" si="27"/>
        <v/>
      </c>
      <c r="AH63" s="116"/>
      <c r="AI63" s="145">
        <v>-115.0</v>
      </c>
      <c r="AK63" s="142" t="str">
        <f>if(isblank(B63),"",vlookup(B63,'Sort by Position'!$D$2:$M$34,2,FALSE))</f>
        <v/>
      </c>
      <c r="AL63" s="142" t="str">
        <f>if(isblank(B63),"",vlookup(C63,'Sort by Position'!$D$2:$M$34,10,FALSE))</f>
        <v/>
      </c>
      <c r="AM63" s="142" t="str">
        <f t="shared" si="15"/>
        <v/>
      </c>
      <c r="AN63" s="142" t="str">
        <f t="shared" si="24"/>
        <v/>
      </c>
      <c r="AO63" s="163"/>
      <c r="AP63" s="117" t="str">
        <f t="shared" si="22"/>
        <v/>
      </c>
      <c r="AR63" s="145">
        <v>-115.0</v>
      </c>
    </row>
    <row r="64">
      <c r="A64" s="156"/>
      <c r="B64" s="147"/>
      <c r="C64" s="162"/>
      <c r="D64" s="162"/>
      <c r="E64" s="162"/>
      <c r="F64" s="13" t="str">
        <f t="shared" si="6"/>
        <v/>
      </c>
      <c r="G64" s="162"/>
      <c r="H64" s="162"/>
      <c r="I64" s="162"/>
      <c r="J64" s="13" t="str">
        <f t="shared" si="20"/>
        <v/>
      </c>
      <c r="N64" s="13" t="str">
        <f t="shared" si="8"/>
        <v/>
      </c>
      <c r="O64" s="4"/>
      <c r="P64" s="143"/>
      <c r="Q64" s="116" t="str">
        <f t="shared" si="17"/>
        <v/>
      </c>
      <c r="R64" s="117" t="str">
        <f t="shared" si="9"/>
        <v/>
      </c>
      <c r="S64" s="145">
        <v>-115.0</v>
      </c>
      <c r="T64" s="138"/>
      <c r="U64" s="143"/>
      <c r="V64" s="142"/>
      <c r="W64" s="142"/>
      <c r="X64" s="116" t="str">
        <f t="shared" si="26"/>
        <v/>
      </c>
      <c r="Y64" s="117" t="str">
        <f t="shared" si="23"/>
        <v/>
      </c>
      <c r="Z64" s="145">
        <v>-115.0</v>
      </c>
      <c r="AB64" s="142" t="str">
        <f>if(isblank($B64),"",vlookup($B64,'Sort by Position'!$D$2:$M$34,10,FALSE))</f>
        <v/>
      </c>
      <c r="AC64" s="142" t="str">
        <f>if(isblank($B64),"",vlookup($C64,'Sort by Position'!$D$2:$M$34,10,FALSE))</f>
        <v/>
      </c>
      <c r="AD64" s="142" t="str">
        <f t="shared" si="12"/>
        <v/>
      </c>
      <c r="AE64" s="142" t="str">
        <f t="shared" si="13"/>
        <v/>
      </c>
      <c r="AF64" s="143"/>
      <c r="AG64" s="151" t="str">
        <f t="shared" si="27"/>
        <v/>
      </c>
      <c r="AH64" s="116"/>
      <c r="AI64" s="145">
        <v>-115.0</v>
      </c>
      <c r="AK64" s="142" t="str">
        <f>if(isblank(B64),"",vlookup(B64,'Sort by Position'!$D$2:$M$34,2,FALSE))</f>
        <v/>
      </c>
      <c r="AL64" s="142" t="str">
        <f>if(isblank(B64),"",vlookup(C64,'Sort by Position'!$D$2:$M$34,10,FALSE))</f>
        <v/>
      </c>
      <c r="AM64" s="142" t="str">
        <f t="shared" si="15"/>
        <v/>
      </c>
      <c r="AN64" s="142" t="str">
        <f t="shared" si="24"/>
        <v/>
      </c>
      <c r="AO64" s="163"/>
      <c r="AP64" s="117" t="str">
        <f t="shared" si="22"/>
        <v/>
      </c>
      <c r="AR64" s="145">
        <v>-115.0</v>
      </c>
    </row>
    <row r="65">
      <c r="A65" s="156"/>
      <c r="B65" s="147"/>
      <c r="C65" s="162"/>
      <c r="D65" s="162"/>
      <c r="E65" s="162"/>
      <c r="F65" s="13" t="str">
        <f t="shared" si="6"/>
        <v/>
      </c>
      <c r="G65" s="162"/>
      <c r="H65" s="162"/>
      <c r="I65" s="162"/>
      <c r="J65" s="13" t="str">
        <f t="shared" si="20"/>
        <v/>
      </c>
      <c r="N65" s="13" t="str">
        <f t="shared" si="8"/>
        <v/>
      </c>
      <c r="O65" s="4"/>
      <c r="P65" s="143"/>
      <c r="Q65" s="116" t="str">
        <f t="shared" si="17"/>
        <v/>
      </c>
      <c r="R65" s="117" t="str">
        <f t="shared" si="9"/>
        <v/>
      </c>
      <c r="S65" s="145">
        <v>-115.0</v>
      </c>
      <c r="T65" s="138"/>
      <c r="U65" s="143"/>
      <c r="V65" s="142"/>
      <c r="W65" s="142"/>
      <c r="X65" s="116" t="str">
        <f t="shared" si="26"/>
        <v/>
      </c>
      <c r="Y65" s="117" t="str">
        <f t="shared" si="23"/>
        <v/>
      </c>
      <c r="Z65" s="145">
        <v>-115.0</v>
      </c>
      <c r="AB65" s="142" t="str">
        <f>if(isblank($B65),"",vlookup($B65,'Sort by Position'!$D$2:$M$34,10,FALSE))</f>
        <v/>
      </c>
      <c r="AC65" s="142" t="str">
        <f>if(isblank($B65),"",vlookup($C65,'Sort by Position'!$D$2:$M$34,10,FALSE))</f>
        <v/>
      </c>
      <c r="AD65" s="142" t="str">
        <f t="shared" si="12"/>
        <v/>
      </c>
      <c r="AE65" s="142" t="str">
        <f t="shared" si="13"/>
        <v/>
      </c>
      <c r="AF65" s="143"/>
      <c r="AG65" s="151" t="str">
        <f t="shared" si="27"/>
        <v/>
      </c>
      <c r="AH65" s="116"/>
      <c r="AI65" s="145">
        <v>-115.0</v>
      </c>
      <c r="AK65" s="142" t="str">
        <f>if(isblank(B65),"",vlookup(B65,'Sort by Position'!$D$2:$M$34,2,FALSE))</f>
        <v/>
      </c>
      <c r="AL65" s="142" t="str">
        <f>if(isblank(B65),"",vlookup(C65,'Sort by Position'!$D$2:$M$34,10,FALSE))</f>
        <v/>
      </c>
      <c r="AM65" s="142" t="str">
        <f t="shared" si="15"/>
        <v/>
      </c>
      <c r="AN65" s="142" t="str">
        <f t="shared" si="24"/>
        <v/>
      </c>
      <c r="AO65" s="163"/>
      <c r="AP65" s="117" t="str">
        <f t="shared" si="22"/>
        <v/>
      </c>
      <c r="AR65" s="145">
        <v>-115.0</v>
      </c>
    </row>
    <row r="66">
      <c r="A66" s="156"/>
      <c r="B66" s="147"/>
      <c r="C66" s="162"/>
      <c r="D66" s="162"/>
      <c r="E66" s="162"/>
      <c r="F66" s="13" t="str">
        <f t="shared" si="6"/>
        <v/>
      </c>
      <c r="G66" s="162"/>
      <c r="H66" s="162"/>
      <c r="I66" s="162"/>
      <c r="J66" s="13" t="str">
        <f t="shared" si="20"/>
        <v/>
      </c>
      <c r="N66" s="13" t="str">
        <f t="shared" si="8"/>
        <v/>
      </c>
      <c r="O66" s="4"/>
      <c r="P66" s="143"/>
      <c r="Q66" s="116" t="str">
        <f t="shared" si="17"/>
        <v/>
      </c>
      <c r="R66" s="117" t="str">
        <f t="shared" si="9"/>
        <v/>
      </c>
      <c r="S66" s="145">
        <v>-115.0</v>
      </c>
      <c r="T66" s="138"/>
      <c r="U66" s="143"/>
      <c r="V66" s="142"/>
      <c r="W66" s="142"/>
      <c r="X66" s="116" t="str">
        <f t="shared" si="26"/>
        <v/>
      </c>
      <c r="Y66" s="117" t="str">
        <f t="shared" si="23"/>
        <v/>
      </c>
      <c r="Z66" s="145">
        <v>-115.0</v>
      </c>
      <c r="AB66" s="142" t="str">
        <f>if(isblank($B66),"",vlookup($B66,'Sort by Position'!$D$2:$M$34,10,FALSE))</f>
        <v/>
      </c>
      <c r="AC66" s="142" t="str">
        <f>if(isblank($B66),"",vlookup($C66,'Sort by Position'!$D$2:$M$34,10,FALSE))</f>
        <v/>
      </c>
      <c r="AD66" s="142" t="str">
        <f t="shared" si="12"/>
        <v/>
      </c>
      <c r="AE66" s="142" t="str">
        <f t="shared" si="13"/>
        <v/>
      </c>
      <c r="AF66" s="143"/>
      <c r="AG66" s="151" t="str">
        <f t="shared" si="27"/>
        <v/>
      </c>
      <c r="AH66" s="116"/>
      <c r="AI66" s="145">
        <v>-115.0</v>
      </c>
      <c r="AK66" s="142" t="str">
        <f>if(isblank(B66),"",vlookup(B66,'Sort by Position'!$D$2:$M$34,2,FALSE))</f>
        <v/>
      </c>
      <c r="AL66" s="142" t="str">
        <f>if(isblank(B66),"",vlookup(C66,'Sort by Position'!$D$2:$M$34,10,FALSE))</f>
        <v/>
      </c>
      <c r="AM66" s="142" t="str">
        <f t="shared" si="15"/>
        <v/>
      </c>
      <c r="AN66" s="142" t="str">
        <f t="shared" si="24"/>
        <v/>
      </c>
      <c r="AO66" s="163"/>
      <c r="AP66" s="117" t="str">
        <f t="shared" si="22"/>
        <v/>
      </c>
      <c r="AR66" s="145">
        <v>-115.0</v>
      </c>
    </row>
    <row r="67">
      <c r="A67" s="156"/>
      <c r="B67" s="147"/>
      <c r="C67" s="162"/>
      <c r="D67" s="162"/>
      <c r="E67" s="162"/>
      <c r="F67" s="13" t="str">
        <f t="shared" si="6"/>
        <v/>
      </c>
      <c r="G67" s="162"/>
      <c r="H67" s="162"/>
      <c r="I67" s="162"/>
      <c r="J67" s="13" t="str">
        <f t="shared" si="20"/>
        <v/>
      </c>
      <c r="N67" s="13" t="str">
        <f t="shared" si="8"/>
        <v/>
      </c>
      <c r="O67" s="4"/>
      <c r="P67" s="143"/>
      <c r="Q67" s="116" t="str">
        <f t="shared" si="17"/>
        <v/>
      </c>
      <c r="R67" s="117" t="str">
        <f t="shared" si="9"/>
        <v/>
      </c>
      <c r="S67" s="145">
        <v>-115.0</v>
      </c>
      <c r="T67" s="138"/>
      <c r="U67" s="143"/>
      <c r="V67" s="142"/>
      <c r="W67" s="142"/>
      <c r="X67" s="116" t="str">
        <f t="shared" si="26"/>
        <v/>
      </c>
      <c r="Y67" s="117" t="str">
        <f t="shared" si="23"/>
        <v/>
      </c>
      <c r="Z67" s="145">
        <v>-115.0</v>
      </c>
      <c r="AB67" s="142" t="str">
        <f>if(isblank($B67),"",vlookup($B67,'Sort by Position'!$D$2:$M$34,10,FALSE))</f>
        <v/>
      </c>
      <c r="AC67" s="142" t="str">
        <f>if(isblank($B67),"",vlookup($C67,'Sort by Position'!$D$2:$M$34,10,FALSE))</f>
        <v/>
      </c>
      <c r="AD67" s="142" t="str">
        <f t="shared" si="12"/>
        <v/>
      </c>
      <c r="AE67" s="142" t="str">
        <f t="shared" si="13"/>
        <v/>
      </c>
      <c r="AF67" s="143"/>
      <c r="AG67" s="151" t="str">
        <f t="shared" si="27"/>
        <v/>
      </c>
      <c r="AH67" s="116"/>
      <c r="AI67" s="145">
        <v>-115.0</v>
      </c>
      <c r="AK67" s="142" t="str">
        <f>if(isblank(B67),"",vlookup(B67,'Sort by Position'!$D$2:$M$34,2,FALSE))</f>
        <v/>
      </c>
      <c r="AL67" s="142" t="str">
        <f>if(isblank(B67),"",vlookup(C67,'Sort by Position'!$D$2:$M$34,10,FALSE))</f>
        <v/>
      </c>
      <c r="AM67" s="142" t="str">
        <f t="shared" si="15"/>
        <v/>
      </c>
      <c r="AN67" s="142" t="str">
        <f t="shared" si="24"/>
        <v/>
      </c>
      <c r="AO67" s="163"/>
      <c r="AP67" s="117" t="str">
        <f t="shared" si="22"/>
        <v/>
      </c>
      <c r="AR67" s="145">
        <v>-115.0</v>
      </c>
    </row>
    <row r="68">
      <c r="A68" s="156"/>
      <c r="B68" s="147"/>
      <c r="C68" s="162"/>
      <c r="D68" s="162"/>
      <c r="E68" s="162"/>
      <c r="F68" s="13" t="str">
        <f t="shared" si="6"/>
        <v/>
      </c>
      <c r="G68" s="162"/>
      <c r="H68" s="162"/>
      <c r="I68" s="162"/>
      <c r="J68" s="13" t="str">
        <f t="shared" si="20"/>
        <v/>
      </c>
      <c r="N68" s="13" t="str">
        <f t="shared" si="8"/>
        <v/>
      </c>
      <c r="O68" s="39"/>
      <c r="P68" s="143"/>
      <c r="Q68" s="116" t="str">
        <f t="shared" si="17"/>
        <v/>
      </c>
      <c r="R68" s="117" t="str">
        <f t="shared" si="9"/>
        <v/>
      </c>
      <c r="S68" s="145">
        <v>-115.0</v>
      </c>
      <c r="T68" s="138"/>
      <c r="U68" s="143"/>
      <c r="V68" s="142"/>
      <c r="W68" s="142"/>
      <c r="X68" s="116" t="str">
        <f t="shared" si="26"/>
        <v/>
      </c>
      <c r="Y68" s="117" t="str">
        <f t="shared" si="23"/>
        <v/>
      </c>
      <c r="Z68" s="145">
        <v>-115.0</v>
      </c>
      <c r="AB68" s="142" t="str">
        <f>if(isblank($B68),"",vlookup($B68,'Sort by Position'!$D$2:$M$34,10,FALSE))</f>
        <v/>
      </c>
      <c r="AC68" s="142" t="str">
        <f>if(isblank($B68),"",vlookup($C68,'Sort by Position'!$D$2:$M$34,10,FALSE))</f>
        <v/>
      </c>
      <c r="AD68" s="142" t="str">
        <f t="shared" si="12"/>
        <v/>
      </c>
      <c r="AE68" s="142" t="str">
        <f t="shared" si="13"/>
        <v/>
      </c>
      <c r="AF68" s="143"/>
      <c r="AG68" s="151" t="str">
        <f t="shared" si="27"/>
        <v/>
      </c>
      <c r="AH68" s="116"/>
      <c r="AI68" s="145">
        <v>-115.0</v>
      </c>
      <c r="AK68" s="142" t="str">
        <f>if(isblank(B68),"",vlookup(B68,'Sort by Position'!$D$2:$M$34,2,FALSE))</f>
        <v/>
      </c>
      <c r="AL68" s="142" t="str">
        <f>if(isblank(B68),"",vlookup(C68,'Sort by Position'!$D$2:$M$34,10,FALSE))</f>
        <v/>
      </c>
      <c r="AM68" s="142" t="str">
        <f t="shared" si="15"/>
        <v/>
      </c>
      <c r="AN68" s="142" t="str">
        <f t="shared" si="24"/>
        <v/>
      </c>
      <c r="AO68" s="163"/>
      <c r="AP68" s="117" t="str">
        <f t="shared" si="22"/>
        <v/>
      </c>
      <c r="AR68" s="145">
        <v>-115.0</v>
      </c>
    </row>
    <row r="69">
      <c r="A69" s="155"/>
      <c r="B69" s="133"/>
      <c r="C69" s="134"/>
      <c r="D69" s="134"/>
      <c r="E69" s="134"/>
      <c r="F69" s="13" t="str">
        <f t="shared" si="6"/>
        <v/>
      </c>
      <c r="G69" s="134"/>
      <c r="H69" s="134"/>
      <c r="I69" s="134"/>
      <c r="J69" s="13" t="str">
        <f t="shared" si="20"/>
        <v/>
      </c>
      <c r="K69" s="135"/>
      <c r="L69" s="135"/>
      <c r="M69" s="135"/>
      <c r="N69" s="13" t="str">
        <f t="shared" si="8"/>
        <v/>
      </c>
      <c r="O69" s="4"/>
      <c r="P69" s="143"/>
      <c r="Q69" s="116" t="str">
        <f t="shared" si="17"/>
        <v/>
      </c>
      <c r="R69" s="117" t="str">
        <f t="shared" si="9"/>
        <v/>
      </c>
      <c r="S69" s="145">
        <v>-115.0</v>
      </c>
      <c r="T69" s="138"/>
      <c r="U69" s="143"/>
      <c r="V69" s="142"/>
      <c r="W69" s="142"/>
      <c r="X69" s="116" t="str">
        <f t="shared" si="26"/>
        <v/>
      </c>
      <c r="Y69" s="117" t="str">
        <f t="shared" si="23"/>
        <v/>
      </c>
      <c r="Z69" s="145">
        <v>-115.0</v>
      </c>
      <c r="AB69" s="142" t="str">
        <f>if(isblank($B69),"",vlookup($B69,'Sort by Position'!$D$2:$M$34,10,FALSE))</f>
        <v/>
      </c>
      <c r="AC69" s="142" t="str">
        <f>if(isblank($B69),"",vlookup($C69,'Sort by Position'!$D$2:$M$34,10,FALSE))</f>
        <v/>
      </c>
      <c r="AD69" s="142" t="str">
        <f t="shared" si="12"/>
        <v/>
      </c>
      <c r="AE69" s="142" t="str">
        <f t="shared" si="13"/>
        <v/>
      </c>
      <c r="AF69" s="143"/>
      <c r="AG69" s="151" t="str">
        <f t="shared" si="27"/>
        <v/>
      </c>
      <c r="AH69" s="116"/>
      <c r="AI69" s="145">
        <v>-115.0</v>
      </c>
      <c r="AK69" s="142" t="str">
        <f>if(isblank(B69),"",vlookup(B69,'Sort by Position'!$D$2:$M$34,2,FALSE))</f>
        <v/>
      </c>
      <c r="AL69" s="142" t="str">
        <f>if(isblank(B69),"",vlookup(C69,'Sort by Position'!$D$2:$M$34,10,FALSE))</f>
        <v/>
      </c>
      <c r="AM69" s="142" t="str">
        <f t="shared" si="15"/>
        <v/>
      </c>
      <c r="AN69" s="142" t="str">
        <f t="shared" si="24"/>
        <v/>
      </c>
      <c r="AO69" s="163"/>
      <c r="AP69" s="117" t="str">
        <f t="shared" si="22"/>
        <v/>
      </c>
      <c r="AR69" s="145">
        <v>-115.0</v>
      </c>
    </row>
    <row r="70">
      <c r="A70" s="156"/>
      <c r="B70" s="147"/>
      <c r="C70" s="162"/>
      <c r="D70" s="162"/>
      <c r="E70" s="162"/>
      <c r="F70" s="13" t="str">
        <f t="shared" si="6"/>
        <v/>
      </c>
      <c r="G70" s="162"/>
      <c r="H70" s="162"/>
      <c r="I70" s="162"/>
      <c r="J70" s="13" t="str">
        <f t="shared" si="20"/>
        <v/>
      </c>
      <c r="N70" s="13" t="str">
        <f t="shared" si="8"/>
        <v/>
      </c>
      <c r="O70" s="4"/>
      <c r="P70" s="143"/>
      <c r="Q70" s="116" t="str">
        <f t="shared" si="17"/>
        <v/>
      </c>
      <c r="R70" s="117" t="str">
        <f t="shared" si="9"/>
        <v/>
      </c>
      <c r="S70" s="145">
        <v>-115.0</v>
      </c>
      <c r="T70" s="138"/>
      <c r="U70" s="143"/>
      <c r="V70" s="142"/>
      <c r="W70" s="142"/>
      <c r="X70" s="116" t="str">
        <f t="shared" si="26"/>
        <v/>
      </c>
      <c r="Y70" s="117" t="str">
        <f t="shared" si="23"/>
        <v/>
      </c>
      <c r="Z70" s="145">
        <v>-115.0</v>
      </c>
      <c r="AB70" s="142" t="str">
        <f>if(isblank($B70),"",vlookup($B70,'Sort by Position'!$D$2:$M$34,10,FALSE))</f>
        <v/>
      </c>
      <c r="AC70" s="142" t="str">
        <f>if(isblank($B70),"",vlookup($C70,'Sort by Position'!$D$2:$M$34,10,FALSE))</f>
        <v/>
      </c>
      <c r="AD70" s="142" t="str">
        <f t="shared" si="12"/>
        <v/>
      </c>
      <c r="AE70" s="142" t="str">
        <f t="shared" si="13"/>
        <v/>
      </c>
      <c r="AF70" s="143"/>
      <c r="AG70" s="151" t="str">
        <f t="shared" si="27"/>
        <v/>
      </c>
      <c r="AH70" s="116"/>
      <c r="AI70" s="145">
        <v>-115.0</v>
      </c>
      <c r="AK70" s="142" t="str">
        <f>if(isblank(B70),"",vlookup(B70,'Sort by Position'!$D$2:$M$34,2,FALSE))</f>
        <v/>
      </c>
      <c r="AL70" s="142" t="str">
        <f>if(isblank(B70),"",vlookup(C70,'Sort by Position'!$D$2:$M$34,10,FALSE))</f>
        <v/>
      </c>
      <c r="AM70" s="142" t="str">
        <f t="shared" si="15"/>
        <v/>
      </c>
      <c r="AN70" s="142" t="str">
        <f t="shared" si="24"/>
        <v/>
      </c>
      <c r="AO70" s="163"/>
      <c r="AP70" s="117" t="str">
        <f t="shared" si="22"/>
        <v/>
      </c>
      <c r="AR70" s="145">
        <v>-115.0</v>
      </c>
    </row>
    <row r="71">
      <c r="A71" s="156"/>
      <c r="B71" s="147"/>
      <c r="C71" s="162"/>
      <c r="D71" s="162"/>
      <c r="E71" s="162"/>
      <c r="F71" s="13" t="str">
        <f t="shared" si="6"/>
        <v/>
      </c>
      <c r="G71" s="162"/>
      <c r="H71" s="162"/>
      <c r="I71" s="162"/>
      <c r="J71" s="13" t="str">
        <f t="shared" si="20"/>
        <v/>
      </c>
      <c r="N71" s="13" t="str">
        <f t="shared" si="8"/>
        <v/>
      </c>
      <c r="O71" s="4"/>
      <c r="P71" s="143"/>
      <c r="Q71" s="116" t="str">
        <f t="shared" si="17"/>
        <v/>
      </c>
      <c r="R71" s="117" t="str">
        <f t="shared" si="9"/>
        <v/>
      </c>
      <c r="S71" s="145">
        <v>-115.0</v>
      </c>
      <c r="T71" s="138"/>
      <c r="U71" s="143"/>
      <c r="V71" s="142"/>
      <c r="W71" s="142"/>
      <c r="X71" s="116" t="str">
        <f t="shared" si="26"/>
        <v/>
      </c>
      <c r="Y71" s="117" t="str">
        <f t="shared" si="23"/>
        <v/>
      </c>
      <c r="Z71" s="145">
        <v>-115.0</v>
      </c>
      <c r="AB71" s="142" t="str">
        <f>if(isblank($B71),"",vlookup($B71,'Sort by Position'!$D$2:$M$34,10,FALSE))</f>
        <v/>
      </c>
      <c r="AC71" s="142" t="str">
        <f>if(isblank($B71),"",vlookup($C71,'Sort by Position'!$D$2:$M$34,10,FALSE))</f>
        <v/>
      </c>
      <c r="AD71" s="142" t="str">
        <f t="shared" si="12"/>
        <v/>
      </c>
      <c r="AE71" s="142" t="str">
        <f t="shared" si="13"/>
        <v/>
      </c>
      <c r="AF71" s="143"/>
      <c r="AG71" s="151" t="str">
        <f t="shared" si="27"/>
        <v/>
      </c>
      <c r="AH71" s="116"/>
      <c r="AI71" s="145">
        <v>-115.0</v>
      </c>
      <c r="AK71" s="142" t="str">
        <f>if(isblank(B71),"",vlookup(B71,'Sort by Position'!$D$2:$M$34,2,FALSE))</f>
        <v/>
      </c>
      <c r="AL71" s="142" t="str">
        <f>if(isblank(B71),"",vlookup(C71,'Sort by Position'!$D$2:$M$34,10,FALSE))</f>
        <v/>
      </c>
      <c r="AM71" s="142" t="str">
        <f t="shared" si="15"/>
        <v/>
      </c>
      <c r="AN71" s="142" t="str">
        <f t="shared" si="24"/>
        <v/>
      </c>
      <c r="AO71" s="163"/>
      <c r="AP71" s="117" t="str">
        <f t="shared" si="22"/>
        <v/>
      </c>
      <c r="AR71" s="145">
        <v>-115.0</v>
      </c>
    </row>
    <row r="72">
      <c r="A72" s="156"/>
      <c r="B72" s="147"/>
      <c r="C72" s="162"/>
      <c r="D72" s="162"/>
      <c r="E72" s="162"/>
      <c r="F72" s="13" t="str">
        <f t="shared" si="6"/>
        <v/>
      </c>
      <c r="G72" s="162"/>
      <c r="H72" s="162"/>
      <c r="I72" s="162"/>
      <c r="J72" s="13" t="str">
        <f t="shared" si="20"/>
        <v/>
      </c>
      <c r="N72" s="13" t="str">
        <f t="shared" si="8"/>
        <v/>
      </c>
      <c r="O72" s="4"/>
      <c r="P72" s="143"/>
      <c r="Q72" s="116" t="str">
        <f t="shared" si="17"/>
        <v/>
      </c>
      <c r="R72" s="117" t="str">
        <f t="shared" si="9"/>
        <v/>
      </c>
      <c r="S72" s="145">
        <v>-115.0</v>
      </c>
      <c r="T72" s="138"/>
      <c r="U72" s="143"/>
      <c r="V72" s="142"/>
      <c r="W72" s="142"/>
      <c r="X72" s="116" t="str">
        <f t="shared" si="26"/>
        <v/>
      </c>
      <c r="Y72" s="117" t="str">
        <f t="shared" si="23"/>
        <v/>
      </c>
      <c r="Z72" s="145">
        <v>-115.0</v>
      </c>
      <c r="AB72" s="142" t="str">
        <f>if(isblank($B72),"",vlookup($B72,'Sort by Position'!$D$2:$M$34,10,FALSE))</f>
        <v/>
      </c>
      <c r="AC72" s="142" t="str">
        <f>if(isblank($B72),"",vlookup($C72,'Sort by Position'!$D$2:$M$34,10,FALSE))</f>
        <v/>
      </c>
      <c r="AD72" s="142" t="str">
        <f t="shared" si="12"/>
        <v/>
      </c>
      <c r="AE72" s="142" t="str">
        <f t="shared" si="13"/>
        <v/>
      </c>
      <c r="AF72" s="143"/>
      <c r="AG72" s="151" t="str">
        <f t="shared" si="27"/>
        <v/>
      </c>
      <c r="AH72" s="116"/>
      <c r="AI72" s="145">
        <v>-115.0</v>
      </c>
      <c r="AK72" s="142" t="str">
        <f>if(isblank(B72),"",vlookup(B72,'Sort by Position'!$D$2:$M$34,2,FALSE))</f>
        <v/>
      </c>
      <c r="AL72" s="142" t="str">
        <f>if(isblank(B72),"",vlookup(C72,'Sort by Position'!$D$2:$M$34,10,FALSE))</f>
        <v/>
      </c>
      <c r="AM72" s="142" t="str">
        <f t="shared" si="15"/>
        <v/>
      </c>
      <c r="AN72" s="142" t="str">
        <f t="shared" si="24"/>
        <v/>
      </c>
      <c r="AO72" s="163"/>
      <c r="AP72" s="117" t="str">
        <f t="shared" si="22"/>
        <v/>
      </c>
      <c r="AR72" s="145">
        <v>-115.0</v>
      </c>
    </row>
    <row r="73">
      <c r="A73" s="156"/>
      <c r="B73" s="147"/>
      <c r="C73" s="162"/>
      <c r="D73" s="162"/>
      <c r="E73" s="162"/>
      <c r="F73" s="13" t="str">
        <f t="shared" si="6"/>
        <v/>
      </c>
      <c r="G73" s="162"/>
      <c r="H73" s="162"/>
      <c r="I73" s="162"/>
      <c r="J73" s="13" t="str">
        <f t="shared" si="20"/>
        <v/>
      </c>
      <c r="N73" s="13" t="str">
        <f t="shared" si="8"/>
        <v/>
      </c>
      <c r="O73" s="4"/>
      <c r="P73" s="143"/>
      <c r="Q73" s="116" t="str">
        <f t="shared" si="17"/>
        <v/>
      </c>
      <c r="R73" s="117" t="str">
        <f t="shared" si="9"/>
        <v/>
      </c>
      <c r="S73" s="145">
        <v>-115.0</v>
      </c>
      <c r="T73" s="138"/>
      <c r="U73" s="143"/>
      <c r="V73" s="142"/>
      <c r="W73" s="142"/>
      <c r="X73" s="116" t="str">
        <f t="shared" si="26"/>
        <v/>
      </c>
      <c r="Y73" s="117" t="str">
        <f t="shared" si="23"/>
        <v/>
      </c>
      <c r="Z73" s="145">
        <v>-115.0</v>
      </c>
      <c r="AB73" s="142" t="str">
        <f>if(isblank($B73),"",vlookup($B73,'Sort by Position'!$D$2:$M$34,10,FALSE))</f>
        <v/>
      </c>
      <c r="AC73" s="142" t="str">
        <f>if(isblank($B73),"",vlookup($C73,'Sort by Position'!$D$2:$M$34,10,FALSE))</f>
        <v/>
      </c>
      <c r="AD73" s="142" t="str">
        <f t="shared" si="12"/>
        <v/>
      </c>
      <c r="AE73" s="142" t="str">
        <f t="shared" si="13"/>
        <v/>
      </c>
      <c r="AF73" s="143"/>
      <c r="AG73" s="151" t="str">
        <f t="shared" si="27"/>
        <v/>
      </c>
      <c r="AH73" s="116"/>
      <c r="AI73" s="145">
        <v>-115.0</v>
      </c>
      <c r="AK73" s="142" t="str">
        <f>if(isblank(B73),"",vlookup(B73,'Sort by Position'!$D$2:$M$34,2,FALSE))</f>
        <v/>
      </c>
      <c r="AL73" s="142" t="str">
        <f>if(isblank(B73),"",vlookup(C73,'Sort by Position'!$D$2:$M$34,10,FALSE))</f>
        <v/>
      </c>
      <c r="AM73" s="142" t="str">
        <f t="shared" si="15"/>
        <v/>
      </c>
      <c r="AN73" s="142" t="str">
        <f t="shared" si="24"/>
        <v/>
      </c>
      <c r="AO73" s="163"/>
      <c r="AP73" s="117" t="str">
        <f t="shared" si="22"/>
        <v/>
      </c>
      <c r="AR73" s="145">
        <v>-115.0</v>
      </c>
    </row>
    <row r="74">
      <c r="A74" s="156"/>
      <c r="B74" s="147"/>
      <c r="C74" s="162"/>
      <c r="D74" s="162"/>
      <c r="E74" s="162"/>
      <c r="F74" s="13" t="str">
        <f t="shared" si="6"/>
        <v/>
      </c>
      <c r="G74" s="162"/>
      <c r="H74" s="162"/>
      <c r="I74" s="162"/>
      <c r="J74" s="13" t="str">
        <f t="shared" si="20"/>
        <v/>
      </c>
      <c r="N74" s="13" t="str">
        <f t="shared" si="8"/>
        <v/>
      </c>
      <c r="O74" s="4"/>
      <c r="P74" s="143"/>
      <c r="Q74" s="116" t="str">
        <f t="shared" si="17"/>
        <v/>
      </c>
      <c r="R74" s="117" t="str">
        <f t="shared" si="9"/>
        <v/>
      </c>
      <c r="S74" s="145">
        <v>-115.0</v>
      </c>
      <c r="T74" s="138"/>
      <c r="U74" s="143"/>
      <c r="V74" s="142"/>
      <c r="W74" s="142"/>
      <c r="X74" s="116" t="str">
        <f t="shared" si="26"/>
        <v/>
      </c>
      <c r="Y74" s="117" t="str">
        <f t="shared" si="23"/>
        <v/>
      </c>
      <c r="Z74" s="145">
        <v>-115.0</v>
      </c>
      <c r="AB74" s="142" t="str">
        <f>if(isblank($B74),"",vlookup($B74,'Sort by Position'!$D$2:$M$34,10,FALSE))</f>
        <v/>
      </c>
      <c r="AC74" s="142" t="str">
        <f>if(isblank($B74),"",vlookup($C74,'Sort by Position'!$D$2:$M$34,10,FALSE))</f>
        <v/>
      </c>
      <c r="AD74" s="142" t="str">
        <f t="shared" si="12"/>
        <v/>
      </c>
      <c r="AE74" s="142" t="str">
        <f t="shared" si="13"/>
        <v/>
      </c>
      <c r="AF74" s="143"/>
      <c r="AG74" s="151" t="str">
        <f t="shared" si="27"/>
        <v/>
      </c>
      <c r="AH74" s="116"/>
      <c r="AI74" s="145">
        <v>-115.0</v>
      </c>
      <c r="AK74" s="142" t="str">
        <f>if(isblank(B74),"",vlookup(B74,'Sort by Position'!$D$2:$M$34,2,FALSE))</f>
        <v/>
      </c>
      <c r="AL74" s="142" t="str">
        <f>if(isblank(B74),"",vlookup(C74,'Sort by Position'!$D$2:$M$34,10,FALSE))</f>
        <v/>
      </c>
      <c r="AM74" s="142" t="str">
        <f t="shared" si="15"/>
        <v/>
      </c>
      <c r="AN74" s="142" t="str">
        <f t="shared" si="24"/>
        <v/>
      </c>
      <c r="AO74" s="163"/>
      <c r="AP74" s="117" t="str">
        <f t="shared" si="22"/>
        <v/>
      </c>
      <c r="AR74" s="145">
        <v>-115.0</v>
      </c>
    </row>
    <row r="75">
      <c r="A75" s="168"/>
      <c r="B75" s="165"/>
      <c r="C75" s="166"/>
      <c r="D75" s="166"/>
      <c r="E75" s="166"/>
      <c r="F75" s="13" t="str">
        <f t="shared" si="6"/>
        <v/>
      </c>
      <c r="G75" s="166"/>
      <c r="H75" s="166"/>
      <c r="I75" s="166"/>
      <c r="J75" s="13" t="str">
        <f t="shared" si="20"/>
        <v/>
      </c>
      <c r="K75" s="167"/>
      <c r="L75" s="167"/>
      <c r="M75" s="167"/>
      <c r="N75" s="13" t="str">
        <f t="shared" si="8"/>
        <v/>
      </c>
      <c r="O75" s="39"/>
      <c r="P75" s="143"/>
      <c r="Q75" s="116" t="str">
        <f t="shared" si="17"/>
        <v/>
      </c>
      <c r="R75" s="117" t="str">
        <f t="shared" si="9"/>
        <v/>
      </c>
      <c r="S75" s="145">
        <v>-115.0</v>
      </c>
      <c r="T75" s="138"/>
      <c r="U75" s="143"/>
      <c r="V75" s="172"/>
      <c r="W75" s="172"/>
      <c r="X75" s="116" t="str">
        <f t="shared" si="26"/>
        <v/>
      </c>
      <c r="Y75" s="117" t="str">
        <f t="shared" si="23"/>
        <v/>
      </c>
      <c r="Z75" s="145">
        <v>-115.0</v>
      </c>
      <c r="AB75" s="142" t="str">
        <f>if(isblank($B75),"",vlookup($B75,'Sort by Position'!$D$2:$M$34,10,FALSE))</f>
        <v/>
      </c>
      <c r="AC75" s="142" t="str">
        <f>if(isblank($B75),"",vlookup($C75,'Sort by Position'!$D$2:$M$34,10,FALSE))</f>
        <v/>
      </c>
      <c r="AD75" s="142" t="str">
        <f t="shared" si="12"/>
        <v/>
      </c>
      <c r="AE75" s="142" t="str">
        <f t="shared" si="13"/>
        <v/>
      </c>
      <c r="AF75" s="143"/>
      <c r="AG75" s="151" t="str">
        <f t="shared" si="27"/>
        <v/>
      </c>
      <c r="AH75" s="116"/>
      <c r="AI75" s="145">
        <v>-115.0</v>
      </c>
      <c r="AK75" s="142" t="str">
        <f>if(isblank(B75),"",vlookup(B75,'Sort by Position'!$D$2:$M$34,2,FALSE))</f>
        <v/>
      </c>
      <c r="AL75" s="142" t="str">
        <f>if(isblank(B75),"",vlookup(C75,'Sort by Position'!$D$2:$M$34,10,FALSE))</f>
        <v/>
      </c>
      <c r="AM75" s="142" t="str">
        <f t="shared" si="15"/>
        <v/>
      </c>
      <c r="AN75" s="142" t="str">
        <f t="shared" si="24"/>
        <v/>
      </c>
      <c r="AO75" s="163"/>
      <c r="AP75" s="117" t="str">
        <f t="shared" si="22"/>
        <v/>
      </c>
      <c r="AR75" s="145">
        <v>-115.0</v>
      </c>
    </row>
    <row r="76">
      <c r="A76" s="152"/>
      <c r="B76" s="147"/>
      <c r="C76" s="162"/>
      <c r="D76" s="162"/>
      <c r="E76" s="162"/>
      <c r="F76" s="13" t="str">
        <f t="shared" si="6"/>
        <v/>
      </c>
      <c r="G76" s="162"/>
      <c r="H76" s="162"/>
      <c r="I76" s="162"/>
      <c r="J76" s="13" t="str">
        <f t="shared" si="20"/>
        <v/>
      </c>
      <c r="N76" s="13" t="str">
        <f t="shared" si="8"/>
        <v/>
      </c>
      <c r="O76" s="4"/>
      <c r="P76" s="143"/>
      <c r="Q76" s="116" t="str">
        <f t="shared" si="17"/>
        <v/>
      </c>
      <c r="R76" s="117" t="str">
        <f t="shared" si="9"/>
        <v/>
      </c>
      <c r="S76" s="145">
        <v>-115.0</v>
      </c>
      <c r="T76" s="138"/>
      <c r="U76" s="143"/>
      <c r="V76" s="142"/>
      <c r="W76" s="142"/>
      <c r="X76" s="116" t="str">
        <f t="shared" si="26"/>
        <v/>
      </c>
      <c r="Y76" s="117" t="str">
        <f t="shared" si="23"/>
        <v/>
      </c>
      <c r="Z76" s="145">
        <v>-115.0</v>
      </c>
      <c r="AB76" s="142" t="str">
        <f>if(isblank($B76),"",vlookup($B76,'Sort by Position'!$D$2:$M$34,10,FALSE))</f>
        <v/>
      </c>
      <c r="AC76" s="142" t="str">
        <f>if(isblank($B76),"",vlookup($C76,'Sort by Position'!$D$2:$M$34,10,FALSE))</f>
        <v/>
      </c>
      <c r="AD76" s="142" t="str">
        <f t="shared" si="12"/>
        <v/>
      </c>
      <c r="AE76" s="142" t="str">
        <f t="shared" si="13"/>
        <v/>
      </c>
      <c r="AF76" s="143"/>
      <c r="AG76" s="151" t="str">
        <f t="shared" si="27"/>
        <v/>
      </c>
      <c r="AH76" s="116"/>
      <c r="AI76" s="145">
        <v>-115.0</v>
      </c>
      <c r="AK76" s="142" t="str">
        <f>if(isblank(B76),"",vlookup(B76,'Sort by Position'!$D$2:$M$34,2,FALSE))</f>
        <v/>
      </c>
      <c r="AL76" s="142" t="str">
        <f>if(isblank(B76),"",vlookup(C76,'Sort by Position'!$D$2:$M$34,10,FALSE))</f>
        <v/>
      </c>
      <c r="AM76" s="142" t="str">
        <f t="shared" si="15"/>
        <v/>
      </c>
      <c r="AN76" s="142" t="str">
        <f t="shared" si="24"/>
        <v/>
      </c>
      <c r="AO76" s="163"/>
      <c r="AP76" s="117" t="str">
        <f t="shared" si="22"/>
        <v/>
      </c>
      <c r="AR76" s="145">
        <v>-115.0</v>
      </c>
    </row>
    <row r="77">
      <c r="A77" s="156"/>
      <c r="B77" s="147"/>
      <c r="C77" s="162"/>
      <c r="D77" s="162"/>
      <c r="E77" s="162"/>
      <c r="F77" s="13" t="str">
        <f t="shared" si="6"/>
        <v/>
      </c>
      <c r="G77" s="162"/>
      <c r="H77" s="162"/>
      <c r="I77" s="162"/>
      <c r="J77" s="13" t="str">
        <f t="shared" si="20"/>
        <v/>
      </c>
      <c r="N77" s="13" t="str">
        <f t="shared" si="8"/>
        <v/>
      </c>
      <c r="O77" s="4"/>
      <c r="P77" s="143"/>
      <c r="Q77" s="116" t="str">
        <f t="shared" si="17"/>
        <v/>
      </c>
      <c r="R77" s="117" t="str">
        <f t="shared" si="9"/>
        <v/>
      </c>
      <c r="S77" s="145">
        <v>-115.0</v>
      </c>
      <c r="T77" s="138"/>
      <c r="U77" s="143"/>
      <c r="V77" s="142"/>
      <c r="W77" s="142"/>
      <c r="X77" s="116" t="str">
        <f t="shared" si="26"/>
        <v/>
      </c>
      <c r="Y77" s="117" t="str">
        <f t="shared" si="23"/>
        <v/>
      </c>
      <c r="Z77" s="145">
        <v>-115.0</v>
      </c>
      <c r="AB77" s="142" t="str">
        <f>if(isblank($B77),"",vlookup($B77,'Sort by Position'!$D$2:$M$34,10,FALSE))</f>
        <v/>
      </c>
      <c r="AC77" s="142" t="str">
        <f>if(isblank($B77),"",vlookup($C77,'Sort by Position'!$D$2:$M$34,10,FALSE))</f>
        <v/>
      </c>
      <c r="AD77" s="142" t="str">
        <f t="shared" si="12"/>
        <v/>
      </c>
      <c r="AE77" s="142" t="str">
        <f t="shared" si="13"/>
        <v/>
      </c>
      <c r="AF77" s="143"/>
      <c r="AG77" s="151" t="str">
        <f t="shared" si="27"/>
        <v/>
      </c>
      <c r="AH77" s="116"/>
      <c r="AI77" s="145">
        <v>-115.0</v>
      </c>
      <c r="AK77" s="142" t="str">
        <f>if(isblank(B77),"",vlookup(B77,'Sort by Position'!$D$2:$M$34,2,FALSE))</f>
        <v/>
      </c>
      <c r="AL77" s="142" t="str">
        <f>if(isblank(B77),"",vlookup(C77,'Sort by Position'!$D$2:$M$34,10,FALSE))</f>
        <v/>
      </c>
      <c r="AM77" s="142" t="str">
        <f t="shared" si="15"/>
        <v/>
      </c>
      <c r="AN77" s="142" t="str">
        <f t="shared" si="24"/>
        <v/>
      </c>
      <c r="AO77" s="163"/>
      <c r="AP77" s="117" t="str">
        <f t="shared" si="22"/>
        <v/>
      </c>
      <c r="AR77" s="145">
        <v>-115.0</v>
      </c>
    </row>
    <row r="78">
      <c r="A78" s="156"/>
      <c r="B78" s="147"/>
      <c r="C78" s="162"/>
      <c r="D78" s="162"/>
      <c r="E78" s="162"/>
      <c r="F78" s="13" t="str">
        <f t="shared" si="6"/>
        <v/>
      </c>
      <c r="G78" s="162"/>
      <c r="H78" s="162"/>
      <c r="I78" s="162"/>
      <c r="J78" s="13" t="str">
        <f t="shared" si="20"/>
        <v/>
      </c>
      <c r="N78" s="13" t="str">
        <f t="shared" si="8"/>
        <v/>
      </c>
      <c r="O78" s="4"/>
      <c r="P78" s="143"/>
      <c r="Q78" s="116" t="str">
        <f t="shared" si="17"/>
        <v/>
      </c>
      <c r="R78" s="117" t="str">
        <f t="shared" si="9"/>
        <v/>
      </c>
      <c r="S78" s="145">
        <v>-115.0</v>
      </c>
      <c r="T78" s="138"/>
      <c r="U78" s="143"/>
      <c r="V78" s="142"/>
      <c r="W78" s="142"/>
      <c r="X78" s="116" t="str">
        <f t="shared" si="26"/>
        <v/>
      </c>
      <c r="Y78" s="117" t="str">
        <f t="shared" si="23"/>
        <v/>
      </c>
      <c r="Z78" s="145">
        <v>-115.0</v>
      </c>
      <c r="AB78" s="142" t="str">
        <f>if(isblank($B78),"",vlookup($B78,'Sort by Position'!$D$2:$M$34,10,FALSE))</f>
        <v/>
      </c>
      <c r="AC78" s="142" t="str">
        <f>if(isblank($B78),"",vlookup($C78,'Sort by Position'!$D$2:$M$34,10,FALSE))</f>
        <v/>
      </c>
      <c r="AD78" s="142" t="str">
        <f t="shared" si="12"/>
        <v/>
      </c>
      <c r="AE78" s="142" t="str">
        <f t="shared" si="13"/>
        <v/>
      </c>
      <c r="AF78" s="143"/>
      <c r="AG78" s="151" t="str">
        <f t="shared" si="27"/>
        <v/>
      </c>
      <c r="AH78" s="116"/>
      <c r="AI78" s="145">
        <v>-115.0</v>
      </c>
      <c r="AK78" s="142" t="str">
        <f>if(isblank(B78),"",vlookup(B78,'Sort by Position'!$D$2:$M$34,2,FALSE))</f>
        <v/>
      </c>
      <c r="AL78" s="142" t="str">
        <f>if(isblank(B78),"",vlookup(C78,'Sort by Position'!$D$2:$M$34,10,FALSE))</f>
        <v/>
      </c>
      <c r="AM78" s="142" t="str">
        <f t="shared" si="15"/>
        <v/>
      </c>
      <c r="AN78" s="142" t="str">
        <f t="shared" si="24"/>
        <v/>
      </c>
      <c r="AO78" s="163"/>
      <c r="AP78" s="117" t="str">
        <f t="shared" si="22"/>
        <v/>
      </c>
      <c r="AR78" s="145">
        <v>-115.0</v>
      </c>
    </row>
    <row r="79">
      <c r="A79" s="156"/>
      <c r="B79" s="147"/>
      <c r="C79" s="162"/>
      <c r="D79" s="162"/>
      <c r="E79" s="162"/>
      <c r="F79" s="13" t="str">
        <f t="shared" si="6"/>
        <v/>
      </c>
      <c r="G79" s="162"/>
      <c r="H79" s="162"/>
      <c r="I79" s="162"/>
      <c r="J79" s="13" t="str">
        <f t="shared" si="20"/>
        <v/>
      </c>
      <c r="N79" s="13" t="str">
        <f t="shared" si="8"/>
        <v/>
      </c>
      <c r="O79" s="4"/>
      <c r="P79" s="143"/>
      <c r="Q79" s="116" t="str">
        <f t="shared" si="17"/>
        <v/>
      </c>
      <c r="R79" s="117" t="str">
        <f t="shared" si="9"/>
        <v/>
      </c>
      <c r="S79" s="145">
        <v>-115.0</v>
      </c>
      <c r="T79" s="138"/>
      <c r="U79" s="143"/>
      <c r="V79" s="142"/>
      <c r="W79" s="142"/>
      <c r="X79" s="116" t="str">
        <f t="shared" si="26"/>
        <v/>
      </c>
      <c r="Y79" s="117" t="str">
        <f t="shared" si="23"/>
        <v/>
      </c>
      <c r="Z79" s="145">
        <v>-115.0</v>
      </c>
      <c r="AB79" s="142" t="str">
        <f>if(isblank($B79),"",vlookup($B79,'Sort by Position'!$D$2:$M$34,10,FALSE))</f>
        <v/>
      </c>
      <c r="AC79" s="142" t="str">
        <f>if(isblank($B79),"",vlookup($C79,'Sort by Position'!$D$2:$M$34,10,FALSE))</f>
        <v/>
      </c>
      <c r="AD79" s="142" t="str">
        <f t="shared" si="12"/>
        <v/>
      </c>
      <c r="AE79" s="142" t="str">
        <f t="shared" si="13"/>
        <v/>
      </c>
      <c r="AF79" s="143"/>
      <c r="AG79" s="151" t="str">
        <f t="shared" si="27"/>
        <v/>
      </c>
      <c r="AH79" s="116"/>
      <c r="AI79" s="145">
        <v>-115.0</v>
      </c>
      <c r="AK79" s="142" t="str">
        <f>if(isblank(B79),"",vlookup(B79,'Sort by Position'!$D$2:$M$34,2,FALSE))</f>
        <v/>
      </c>
      <c r="AL79" s="142" t="str">
        <f>if(isblank(B79),"",vlookup(C79,'Sort by Position'!$D$2:$M$34,10,FALSE))</f>
        <v/>
      </c>
      <c r="AM79" s="142" t="str">
        <f t="shared" si="15"/>
        <v/>
      </c>
      <c r="AN79" s="142" t="str">
        <f t="shared" si="24"/>
        <v/>
      </c>
      <c r="AO79" s="163"/>
      <c r="AP79" s="117" t="str">
        <f t="shared" si="22"/>
        <v/>
      </c>
      <c r="AR79" s="145">
        <v>-115.0</v>
      </c>
    </row>
    <row r="80">
      <c r="A80" s="156"/>
      <c r="B80" s="147"/>
      <c r="C80" s="162"/>
      <c r="D80" s="162"/>
      <c r="E80" s="162"/>
      <c r="F80" s="13" t="str">
        <f t="shared" si="6"/>
        <v/>
      </c>
      <c r="G80" s="162"/>
      <c r="H80" s="162"/>
      <c r="I80" s="162"/>
      <c r="J80" s="13" t="str">
        <f t="shared" si="20"/>
        <v/>
      </c>
      <c r="N80" s="13" t="str">
        <f t="shared" si="8"/>
        <v/>
      </c>
      <c r="O80" s="4"/>
      <c r="P80" s="143"/>
      <c r="Q80" s="116" t="str">
        <f t="shared" si="17"/>
        <v/>
      </c>
      <c r="R80" s="117" t="str">
        <f t="shared" si="9"/>
        <v/>
      </c>
      <c r="S80" s="145">
        <v>-115.0</v>
      </c>
      <c r="T80" s="138"/>
      <c r="U80" s="143"/>
      <c r="V80" s="142"/>
      <c r="W80" s="142"/>
      <c r="X80" s="116" t="str">
        <f t="shared" si="26"/>
        <v/>
      </c>
      <c r="Y80" s="117" t="str">
        <f t="shared" si="23"/>
        <v/>
      </c>
      <c r="Z80" s="145">
        <v>-115.0</v>
      </c>
      <c r="AB80" s="142" t="str">
        <f>if(isblank($B80),"",vlookup($B80,'Sort by Position'!$D$2:$M$34,10,FALSE))</f>
        <v/>
      </c>
      <c r="AC80" s="142" t="str">
        <f>if(isblank($B80),"",vlookup($C80,'Sort by Position'!$D$2:$M$34,10,FALSE))</f>
        <v/>
      </c>
      <c r="AD80" s="142" t="str">
        <f t="shared" si="12"/>
        <v/>
      </c>
      <c r="AE80" s="142" t="str">
        <f t="shared" si="13"/>
        <v/>
      </c>
      <c r="AF80" s="143"/>
      <c r="AG80" s="151" t="str">
        <f t="shared" si="27"/>
        <v/>
      </c>
      <c r="AH80" s="116"/>
      <c r="AI80" s="145">
        <v>-115.0</v>
      </c>
      <c r="AK80" s="142" t="str">
        <f>if(isblank(B80),"",vlookup(B80,'Sort by Position'!$D$2:$M$34,2,FALSE))</f>
        <v/>
      </c>
      <c r="AL80" s="142" t="str">
        <f>if(isblank(B80),"",vlookup(C80,'Sort by Position'!$D$2:$M$34,10,FALSE))</f>
        <v/>
      </c>
      <c r="AM80" s="142" t="str">
        <f t="shared" si="15"/>
        <v/>
      </c>
      <c r="AN80" s="142" t="str">
        <f t="shared" si="24"/>
        <v/>
      </c>
      <c r="AO80" s="163"/>
      <c r="AP80" s="117" t="str">
        <f t="shared" si="22"/>
        <v/>
      </c>
      <c r="AR80" s="145">
        <v>-115.0</v>
      </c>
    </row>
    <row r="81">
      <c r="A81" s="156"/>
      <c r="B81" s="147"/>
      <c r="C81" s="162"/>
      <c r="D81" s="162"/>
      <c r="E81" s="162"/>
      <c r="F81" s="13" t="str">
        <f t="shared" si="6"/>
        <v/>
      </c>
      <c r="G81" s="162"/>
      <c r="H81" s="162"/>
      <c r="I81" s="162"/>
      <c r="J81" s="13" t="str">
        <f t="shared" si="20"/>
        <v/>
      </c>
      <c r="N81" s="13" t="str">
        <f t="shared" si="8"/>
        <v/>
      </c>
      <c r="O81" s="4"/>
      <c r="P81" s="143"/>
      <c r="Q81" s="116" t="str">
        <f t="shared" si="17"/>
        <v/>
      </c>
      <c r="R81" s="117" t="str">
        <f t="shared" si="9"/>
        <v/>
      </c>
      <c r="S81" s="145">
        <v>-115.0</v>
      </c>
      <c r="T81" s="138"/>
      <c r="U81" s="143"/>
      <c r="V81" s="142"/>
      <c r="W81" s="142"/>
      <c r="X81" s="116" t="str">
        <f t="shared" si="26"/>
        <v/>
      </c>
      <c r="Y81" s="117" t="str">
        <f t="shared" si="23"/>
        <v/>
      </c>
      <c r="Z81" s="145">
        <v>-115.0</v>
      </c>
      <c r="AB81" s="142" t="str">
        <f>if(isblank($B81),"",vlookup($B81,'Sort by Position'!$D$2:$M$34,10,FALSE))</f>
        <v/>
      </c>
      <c r="AC81" s="142" t="str">
        <f>if(isblank($B81),"",vlookup($C81,'Sort by Position'!$D$2:$M$34,10,FALSE))</f>
        <v/>
      </c>
      <c r="AD81" s="142" t="str">
        <f t="shared" si="12"/>
        <v/>
      </c>
      <c r="AE81" s="142" t="str">
        <f t="shared" si="13"/>
        <v/>
      </c>
      <c r="AF81" s="143"/>
      <c r="AG81" s="151" t="str">
        <f t="shared" si="27"/>
        <v/>
      </c>
      <c r="AH81" s="116"/>
      <c r="AI81" s="145">
        <v>-115.0</v>
      </c>
      <c r="AK81" s="142" t="str">
        <f>if(isblank(B81),"",vlookup(B81,'Sort by Position'!$D$2:$M$34,2,FALSE))</f>
        <v/>
      </c>
      <c r="AL81" s="142" t="str">
        <f>if(isblank(B81),"",vlookup(C81,'Sort by Position'!$D$2:$M$34,10,FALSE))</f>
        <v/>
      </c>
      <c r="AM81" s="142" t="str">
        <f t="shared" si="15"/>
        <v/>
      </c>
      <c r="AN81" s="142" t="str">
        <f t="shared" si="24"/>
        <v/>
      </c>
      <c r="AO81" s="163"/>
      <c r="AP81" s="117" t="str">
        <f t="shared" si="22"/>
        <v/>
      </c>
      <c r="AR81" s="145">
        <v>-115.0</v>
      </c>
    </row>
    <row r="82">
      <c r="A82" s="168"/>
      <c r="B82" s="165"/>
      <c r="C82" s="166"/>
      <c r="D82" s="166"/>
      <c r="E82" s="166"/>
      <c r="F82" s="13" t="str">
        <f t="shared" si="6"/>
        <v/>
      </c>
      <c r="G82" s="166"/>
      <c r="H82" s="166"/>
      <c r="I82" s="166"/>
      <c r="J82" s="13" t="str">
        <f t="shared" si="20"/>
        <v/>
      </c>
      <c r="K82" s="167"/>
      <c r="L82" s="167"/>
      <c r="M82" s="167"/>
      <c r="N82" s="13" t="str">
        <f t="shared" si="8"/>
        <v/>
      </c>
      <c r="O82" s="39"/>
      <c r="P82" s="143"/>
      <c r="Q82" s="116" t="str">
        <f t="shared" si="17"/>
        <v/>
      </c>
      <c r="R82" s="117" t="str">
        <f t="shared" si="9"/>
        <v/>
      </c>
      <c r="S82" s="145">
        <v>-115.0</v>
      </c>
      <c r="T82" s="138"/>
      <c r="U82" s="143"/>
      <c r="V82" s="142"/>
      <c r="W82" s="142"/>
      <c r="X82" s="116" t="str">
        <f t="shared" si="26"/>
        <v/>
      </c>
      <c r="Y82" s="117" t="str">
        <f t="shared" si="23"/>
        <v/>
      </c>
      <c r="Z82" s="145">
        <v>-115.0</v>
      </c>
      <c r="AB82" s="142" t="str">
        <f>if(isblank($B82),"",vlookup($B82,'Sort by Position'!$D$2:$M$34,10,FALSE))</f>
        <v/>
      </c>
      <c r="AC82" s="142" t="str">
        <f>if(isblank($B82),"",vlookup($C82,'Sort by Position'!$D$2:$M$34,10,FALSE))</f>
        <v/>
      </c>
      <c r="AD82" s="142" t="str">
        <f t="shared" si="12"/>
        <v/>
      </c>
      <c r="AE82" s="142" t="str">
        <f t="shared" si="13"/>
        <v/>
      </c>
      <c r="AF82" s="143"/>
      <c r="AG82" s="151" t="str">
        <f t="shared" si="27"/>
        <v/>
      </c>
      <c r="AH82" s="116"/>
      <c r="AI82" s="145">
        <v>-115.0</v>
      </c>
      <c r="AK82" s="142" t="str">
        <f>if(isblank(B82),"",vlookup(B82,'Sort by Position'!$D$2:$M$34,2,FALSE))</f>
        <v/>
      </c>
      <c r="AL82" s="142" t="str">
        <f>if(isblank(B82),"",vlookup(C82,'Sort by Position'!$D$2:$M$34,10,FALSE))</f>
        <v/>
      </c>
      <c r="AM82" s="142" t="str">
        <f t="shared" si="15"/>
        <v/>
      </c>
      <c r="AN82" s="142" t="str">
        <f t="shared" si="24"/>
        <v/>
      </c>
      <c r="AO82" s="163"/>
      <c r="AP82" s="117" t="str">
        <f t="shared" si="22"/>
        <v/>
      </c>
      <c r="AR82" s="145">
        <v>-115.0</v>
      </c>
    </row>
    <row r="83">
      <c r="A83" s="152"/>
      <c r="B83" s="147"/>
      <c r="C83" s="162"/>
      <c r="D83" s="162"/>
      <c r="E83" s="162"/>
      <c r="F83" s="13" t="str">
        <f t="shared" si="6"/>
        <v/>
      </c>
      <c r="G83" s="162"/>
      <c r="H83" s="162"/>
      <c r="I83" s="162"/>
      <c r="J83" s="13" t="str">
        <f t="shared" si="20"/>
        <v/>
      </c>
      <c r="N83" s="13" t="str">
        <f t="shared" si="8"/>
        <v/>
      </c>
      <c r="O83" s="4"/>
      <c r="P83" s="143"/>
      <c r="Q83" s="116" t="str">
        <f t="shared" si="17"/>
        <v/>
      </c>
      <c r="R83" s="117" t="str">
        <f t="shared" si="9"/>
        <v/>
      </c>
      <c r="S83" s="145">
        <v>-115.0</v>
      </c>
      <c r="T83" s="138"/>
      <c r="U83" s="143"/>
      <c r="V83" s="142"/>
      <c r="W83" s="142"/>
      <c r="X83" s="116" t="str">
        <f t="shared" si="26"/>
        <v/>
      </c>
      <c r="Y83" s="117" t="str">
        <f t="shared" si="23"/>
        <v/>
      </c>
      <c r="Z83" s="145">
        <v>-115.0</v>
      </c>
      <c r="AB83" s="142" t="str">
        <f>if(isblank($B83),"",vlookup($B83,'Sort by Position'!$D$2:$M$34,10,FALSE))</f>
        <v/>
      </c>
      <c r="AC83" s="142" t="str">
        <f>if(isblank($B83),"",vlookup($C83,'Sort by Position'!$D$2:$M$34,10,FALSE))</f>
        <v/>
      </c>
      <c r="AD83" s="142" t="str">
        <f t="shared" si="12"/>
        <v/>
      </c>
      <c r="AE83" s="142" t="str">
        <f t="shared" si="13"/>
        <v/>
      </c>
      <c r="AF83" s="143"/>
      <c r="AG83" s="151" t="str">
        <f t="shared" si="27"/>
        <v/>
      </c>
      <c r="AH83" s="116"/>
      <c r="AI83" s="145">
        <v>-115.0</v>
      </c>
      <c r="AK83" s="142" t="str">
        <f>if(isblank(B83),"",vlookup(B83,'Sort by Position'!$D$2:$M$34,2,FALSE))</f>
        <v/>
      </c>
      <c r="AL83" s="142" t="str">
        <f>if(isblank(B83),"",vlookup(C83,'Sort by Position'!$D$2:$M$34,10,FALSE))</f>
        <v/>
      </c>
      <c r="AM83" s="142" t="str">
        <f t="shared" si="15"/>
        <v/>
      </c>
      <c r="AN83" s="142" t="str">
        <f t="shared" si="24"/>
        <v/>
      </c>
      <c r="AO83" s="163"/>
      <c r="AP83" s="117" t="str">
        <f t="shared" si="22"/>
        <v/>
      </c>
      <c r="AR83" s="145">
        <v>-115.0</v>
      </c>
    </row>
    <row r="84">
      <c r="A84" s="156"/>
      <c r="B84" s="147"/>
      <c r="C84" s="162"/>
      <c r="D84" s="162"/>
      <c r="E84" s="162"/>
      <c r="F84" s="13" t="str">
        <f t="shared" si="6"/>
        <v/>
      </c>
      <c r="G84" s="162"/>
      <c r="H84" s="162"/>
      <c r="I84" s="162"/>
      <c r="J84" s="13" t="str">
        <f t="shared" si="20"/>
        <v/>
      </c>
      <c r="N84" s="13" t="str">
        <f t="shared" si="8"/>
        <v/>
      </c>
      <c r="O84" s="4"/>
      <c r="P84" s="143"/>
      <c r="Q84" s="116" t="str">
        <f t="shared" si="17"/>
        <v/>
      </c>
      <c r="R84" s="117" t="str">
        <f t="shared" si="9"/>
        <v/>
      </c>
      <c r="S84" s="145">
        <v>-115.0</v>
      </c>
      <c r="T84" s="138"/>
      <c r="U84" s="143"/>
      <c r="V84" s="142"/>
      <c r="W84" s="142"/>
      <c r="X84" s="116" t="str">
        <f t="shared" si="26"/>
        <v/>
      </c>
      <c r="Y84" s="117" t="str">
        <f t="shared" si="23"/>
        <v/>
      </c>
      <c r="Z84" s="145">
        <v>-115.0</v>
      </c>
      <c r="AB84" s="142" t="str">
        <f>if(isblank($B84),"",vlookup($B84,'Sort by Position'!$D$2:$M$34,10,FALSE))</f>
        <v/>
      </c>
      <c r="AC84" s="142" t="str">
        <f>if(isblank($B84),"",vlookup($C84,'Sort by Position'!$D$2:$M$34,10,FALSE))</f>
        <v/>
      </c>
      <c r="AD84" s="142" t="str">
        <f t="shared" si="12"/>
        <v/>
      </c>
      <c r="AE84" s="142" t="str">
        <f t="shared" si="13"/>
        <v/>
      </c>
      <c r="AF84" s="143"/>
      <c r="AG84" s="151" t="str">
        <f t="shared" si="27"/>
        <v/>
      </c>
      <c r="AH84" s="116"/>
      <c r="AI84" s="145">
        <v>-115.0</v>
      </c>
      <c r="AK84" s="142" t="str">
        <f>if(isblank(B84),"",vlookup(B84,'Sort by Position'!$D$2:$M$34,2,FALSE))</f>
        <v/>
      </c>
      <c r="AL84" s="142" t="str">
        <f>if(isblank(B84),"",vlookup(C84,'Sort by Position'!$D$2:$M$34,10,FALSE))</f>
        <v/>
      </c>
      <c r="AM84" s="142" t="str">
        <f t="shared" si="15"/>
        <v/>
      </c>
      <c r="AN84" s="142" t="str">
        <f t="shared" si="24"/>
        <v/>
      </c>
      <c r="AO84" s="163"/>
      <c r="AP84" s="117" t="str">
        <f t="shared" si="22"/>
        <v/>
      </c>
      <c r="AR84" s="145">
        <v>-115.0</v>
      </c>
    </row>
    <row r="85">
      <c r="A85" s="156"/>
      <c r="B85" s="147"/>
      <c r="C85" s="162"/>
      <c r="D85" s="162"/>
      <c r="E85" s="162"/>
      <c r="F85" s="13" t="str">
        <f t="shared" si="6"/>
        <v/>
      </c>
      <c r="G85" s="162"/>
      <c r="H85" s="162"/>
      <c r="I85" s="162"/>
      <c r="J85" s="13" t="str">
        <f t="shared" si="20"/>
        <v/>
      </c>
      <c r="N85" s="13" t="str">
        <f t="shared" si="8"/>
        <v/>
      </c>
      <c r="O85" s="4"/>
      <c r="P85" s="143"/>
      <c r="Q85" s="116" t="str">
        <f t="shared" si="17"/>
        <v/>
      </c>
      <c r="R85" s="117" t="str">
        <f t="shared" si="9"/>
        <v/>
      </c>
      <c r="S85" s="145">
        <v>-115.0</v>
      </c>
      <c r="T85" s="138"/>
      <c r="U85" s="143"/>
      <c r="V85" s="142"/>
      <c r="W85" s="142"/>
      <c r="X85" s="116" t="str">
        <f t="shared" si="26"/>
        <v/>
      </c>
      <c r="Y85" s="117" t="str">
        <f t="shared" si="23"/>
        <v/>
      </c>
      <c r="Z85" s="145">
        <v>-115.0</v>
      </c>
      <c r="AB85" s="142" t="str">
        <f>if(isblank($B85),"",vlookup($B85,'Sort by Position'!$D$2:$M$34,10,FALSE))</f>
        <v/>
      </c>
      <c r="AC85" s="142" t="str">
        <f>if(isblank($B85),"",vlookup($C85,'Sort by Position'!$D$2:$M$34,10,FALSE))</f>
        <v/>
      </c>
      <c r="AD85" s="142" t="str">
        <f t="shared" si="12"/>
        <v/>
      </c>
      <c r="AE85" s="142" t="str">
        <f t="shared" si="13"/>
        <v/>
      </c>
      <c r="AF85" s="143"/>
      <c r="AG85" s="151" t="str">
        <f t="shared" si="27"/>
        <v/>
      </c>
      <c r="AH85" s="116"/>
      <c r="AI85" s="145">
        <v>-115.0</v>
      </c>
      <c r="AK85" s="142" t="str">
        <f>if(isblank(B85),"",vlookup(B85,'Sort by Position'!$D$2:$M$34,2,FALSE))</f>
        <v/>
      </c>
      <c r="AL85" s="142" t="str">
        <f>if(isblank(B85),"",vlookup(C85,'Sort by Position'!$D$2:$M$34,10,FALSE))</f>
        <v/>
      </c>
      <c r="AM85" s="142" t="str">
        <f t="shared" si="15"/>
        <v/>
      </c>
      <c r="AN85" s="142" t="str">
        <f t="shared" si="24"/>
        <v/>
      </c>
      <c r="AO85" s="163"/>
      <c r="AP85" s="117" t="str">
        <f t="shared" si="22"/>
        <v/>
      </c>
      <c r="AR85" s="145">
        <v>-115.0</v>
      </c>
    </row>
    <row r="86">
      <c r="A86" s="156"/>
      <c r="B86" s="147"/>
      <c r="C86" s="162"/>
      <c r="D86" s="162"/>
      <c r="E86" s="162"/>
      <c r="F86" s="13" t="str">
        <f t="shared" si="6"/>
        <v/>
      </c>
      <c r="G86" s="162"/>
      <c r="H86" s="162"/>
      <c r="I86" s="162"/>
      <c r="J86" s="13" t="str">
        <f t="shared" si="20"/>
        <v/>
      </c>
      <c r="N86" s="13" t="str">
        <f t="shared" si="8"/>
        <v/>
      </c>
      <c r="O86" s="4"/>
      <c r="P86" s="143"/>
      <c r="Q86" s="116" t="str">
        <f t="shared" si="17"/>
        <v/>
      </c>
      <c r="R86" s="117" t="str">
        <f t="shared" si="9"/>
        <v/>
      </c>
      <c r="S86" s="145">
        <v>-115.0</v>
      </c>
      <c r="T86" s="138"/>
      <c r="U86" s="143"/>
      <c r="V86" s="142"/>
      <c r="W86" s="142"/>
      <c r="X86" s="116" t="str">
        <f t="shared" si="26"/>
        <v/>
      </c>
      <c r="Y86" s="117" t="str">
        <f t="shared" si="23"/>
        <v/>
      </c>
      <c r="Z86" s="145">
        <v>-115.0</v>
      </c>
      <c r="AB86" s="142" t="str">
        <f>if(isblank($B86),"",vlookup($B86,'Sort by Position'!$D$2:$M$34,10,FALSE))</f>
        <v/>
      </c>
      <c r="AC86" s="142" t="str">
        <f>if(isblank($B86),"",vlookup($C86,'Sort by Position'!$D$2:$M$34,10,FALSE))</f>
        <v/>
      </c>
      <c r="AD86" s="142" t="str">
        <f t="shared" si="12"/>
        <v/>
      </c>
      <c r="AE86" s="142" t="str">
        <f t="shared" si="13"/>
        <v/>
      </c>
      <c r="AF86" s="143"/>
      <c r="AG86" s="151" t="str">
        <f t="shared" si="27"/>
        <v/>
      </c>
      <c r="AH86" s="116"/>
      <c r="AI86" s="145">
        <v>-115.0</v>
      </c>
      <c r="AK86" s="142" t="str">
        <f>if(isblank(B86),"",vlookup(B86,'Sort by Position'!$D$2:$M$34,2,FALSE))</f>
        <v/>
      </c>
      <c r="AL86" s="142" t="str">
        <f>if(isblank(B86),"",vlookup(C86,'Sort by Position'!$D$2:$M$34,10,FALSE))</f>
        <v/>
      </c>
      <c r="AM86" s="142" t="str">
        <f t="shared" si="15"/>
        <v/>
      </c>
      <c r="AN86" s="142" t="str">
        <f t="shared" si="24"/>
        <v/>
      </c>
      <c r="AO86" s="163"/>
      <c r="AP86" s="117" t="str">
        <f t="shared" si="22"/>
        <v/>
      </c>
      <c r="AR86" s="145">
        <v>-115.0</v>
      </c>
    </row>
    <row r="87">
      <c r="A87" s="156"/>
      <c r="B87" s="147"/>
      <c r="C87" s="162"/>
      <c r="D87" s="162"/>
      <c r="E87" s="162"/>
      <c r="F87" s="13" t="str">
        <f t="shared" si="6"/>
        <v/>
      </c>
      <c r="G87" s="162"/>
      <c r="H87" s="162"/>
      <c r="I87" s="162"/>
      <c r="J87" s="13" t="str">
        <f t="shared" si="20"/>
        <v/>
      </c>
      <c r="N87" s="13" t="str">
        <f t="shared" si="8"/>
        <v/>
      </c>
      <c r="O87" s="4"/>
      <c r="P87" s="143"/>
      <c r="Q87" s="116" t="str">
        <f t="shared" si="17"/>
        <v/>
      </c>
      <c r="R87" s="117" t="str">
        <f t="shared" si="9"/>
        <v/>
      </c>
      <c r="S87" s="145">
        <v>-115.0</v>
      </c>
      <c r="T87" s="138"/>
      <c r="U87" s="143"/>
      <c r="V87" s="142"/>
      <c r="W87" s="142"/>
      <c r="X87" s="116" t="str">
        <f t="shared" si="26"/>
        <v/>
      </c>
      <c r="Y87" s="117" t="str">
        <f t="shared" si="23"/>
        <v/>
      </c>
      <c r="Z87" s="145">
        <v>-115.0</v>
      </c>
      <c r="AB87" s="142" t="str">
        <f>if(isblank($B87),"",vlookup($B87,'Sort by Position'!$D$2:$M$34,10,FALSE))</f>
        <v/>
      </c>
      <c r="AC87" s="142" t="str">
        <f>if(isblank($B87),"",vlookup($C87,'Sort by Position'!$D$2:$M$34,10,FALSE))</f>
        <v/>
      </c>
      <c r="AD87" s="142" t="str">
        <f t="shared" si="12"/>
        <v/>
      </c>
      <c r="AE87" s="142" t="str">
        <f t="shared" si="13"/>
        <v/>
      </c>
      <c r="AF87" s="143"/>
      <c r="AG87" s="151" t="str">
        <f t="shared" si="27"/>
        <v/>
      </c>
      <c r="AH87" s="116"/>
      <c r="AI87" s="145">
        <v>-115.0</v>
      </c>
      <c r="AK87" s="142" t="str">
        <f>if(isblank(B87),"",vlookup(B87,'Sort by Position'!$D$2:$M$34,2,FALSE))</f>
        <v/>
      </c>
      <c r="AL87" s="142" t="str">
        <f>if(isblank(B87),"",vlookup(C87,'Sort by Position'!$D$2:$M$34,10,FALSE))</f>
        <v/>
      </c>
      <c r="AM87" s="142" t="str">
        <f t="shared" si="15"/>
        <v/>
      </c>
      <c r="AN87" s="142" t="str">
        <f t="shared" si="24"/>
        <v/>
      </c>
      <c r="AO87" s="163"/>
      <c r="AP87" s="117" t="str">
        <f t="shared" si="22"/>
        <v/>
      </c>
      <c r="AR87" s="145">
        <v>-115.0</v>
      </c>
    </row>
    <row r="88">
      <c r="A88" s="156"/>
      <c r="B88" s="147"/>
      <c r="C88" s="162"/>
      <c r="D88" s="162"/>
      <c r="E88" s="162"/>
      <c r="F88" s="13" t="str">
        <f t="shared" si="6"/>
        <v/>
      </c>
      <c r="G88" s="162"/>
      <c r="H88" s="162"/>
      <c r="I88" s="162"/>
      <c r="J88" s="13" t="str">
        <f t="shared" si="20"/>
        <v/>
      </c>
      <c r="N88" s="13" t="str">
        <f t="shared" si="8"/>
        <v/>
      </c>
      <c r="O88" s="4"/>
      <c r="P88" s="143"/>
      <c r="Q88" s="116" t="str">
        <f t="shared" si="17"/>
        <v/>
      </c>
      <c r="R88" s="117" t="str">
        <f t="shared" si="9"/>
        <v/>
      </c>
      <c r="S88" s="145">
        <v>-115.0</v>
      </c>
      <c r="T88" s="138"/>
      <c r="U88" s="143"/>
      <c r="V88" s="142"/>
      <c r="W88" s="142"/>
      <c r="X88" s="116" t="str">
        <f t="shared" si="26"/>
        <v/>
      </c>
      <c r="Y88" s="117" t="str">
        <f t="shared" si="23"/>
        <v/>
      </c>
      <c r="Z88" s="145">
        <v>-115.0</v>
      </c>
      <c r="AB88" s="142" t="str">
        <f>if(isblank($B88),"",vlookup($B88,'Sort by Position'!$D$2:$M$34,10,FALSE))</f>
        <v/>
      </c>
      <c r="AC88" s="142" t="str">
        <f>if(isblank($B88),"",vlookup($C88,'Sort by Position'!$D$2:$M$34,10,FALSE))</f>
        <v/>
      </c>
      <c r="AD88" s="142" t="str">
        <f t="shared" si="12"/>
        <v/>
      </c>
      <c r="AE88" s="142" t="str">
        <f t="shared" si="13"/>
        <v/>
      </c>
      <c r="AF88" s="143"/>
      <c r="AG88" s="151" t="str">
        <f t="shared" si="27"/>
        <v/>
      </c>
      <c r="AH88" s="116"/>
      <c r="AI88" s="145">
        <v>-115.0</v>
      </c>
      <c r="AK88" s="142" t="str">
        <f>if(isblank(B88),"",vlookup(B88,'Sort by Position'!$D$2:$M$34,2,FALSE))</f>
        <v/>
      </c>
      <c r="AL88" s="142" t="str">
        <f>if(isblank(B88),"",vlookup(C88,'Sort by Position'!$D$2:$M$34,10,FALSE))</f>
        <v/>
      </c>
      <c r="AM88" s="142" t="str">
        <f t="shared" si="15"/>
        <v/>
      </c>
      <c r="AN88" s="142" t="str">
        <f t="shared" si="24"/>
        <v/>
      </c>
      <c r="AO88" s="163"/>
      <c r="AP88" s="117" t="str">
        <f t="shared" si="22"/>
        <v/>
      </c>
      <c r="AR88" s="145">
        <v>-115.0</v>
      </c>
    </row>
    <row r="89">
      <c r="A89" s="168"/>
      <c r="B89" s="165"/>
      <c r="C89" s="166"/>
      <c r="D89" s="166"/>
      <c r="E89" s="166"/>
      <c r="F89" s="13" t="str">
        <f t="shared" si="6"/>
        <v/>
      </c>
      <c r="G89" s="166"/>
      <c r="H89" s="166"/>
      <c r="I89" s="166"/>
      <c r="J89" s="13" t="str">
        <f t="shared" si="20"/>
        <v/>
      </c>
      <c r="K89" s="167"/>
      <c r="L89" s="167"/>
      <c r="M89" s="167"/>
      <c r="N89" s="13" t="str">
        <f t="shared" si="8"/>
        <v/>
      </c>
      <c r="O89" s="39"/>
      <c r="P89" s="143"/>
      <c r="Q89" s="116" t="str">
        <f t="shared" si="17"/>
        <v/>
      </c>
      <c r="R89" s="117" t="str">
        <f t="shared" si="9"/>
        <v/>
      </c>
      <c r="S89" s="145">
        <v>-115.0</v>
      </c>
      <c r="T89" s="138"/>
      <c r="U89" s="143"/>
      <c r="V89" s="142"/>
      <c r="W89" s="142"/>
      <c r="X89" s="116" t="str">
        <f t="shared" si="26"/>
        <v/>
      </c>
      <c r="Y89" s="117" t="str">
        <f t="shared" si="23"/>
        <v/>
      </c>
      <c r="Z89" s="145">
        <v>-115.0</v>
      </c>
      <c r="AB89" s="142" t="str">
        <f>if(isblank($B89),"",vlookup($B89,'Sort by Position'!$D$2:$M$34,10,FALSE))</f>
        <v/>
      </c>
      <c r="AC89" s="142" t="str">
        <f>if(isblank($B89),"",vlookup($C89,'Sort by Position'!$D$2:$M$34,10,FALSE))</f>
        <v/>
      </c>
      <c r="AD89" s="142" t="str">
        <f t="shared" si="12"/>
        <v/>
      </c>
      <c r="AE89" s="142" t="str">
        <f t="shared" si="13"/>
        <v/>
      </c>
      <c r="AF89" s="143"/>
      <c r="AG89" s="151" t="str">
        <f t="shared" si="27"/>
        <v/>
      </c>
      <c r="AH89" s="116"/>
      <c r="AI89" s="145">
        <v>-115.0</v>
      </c>
      <c r="AK89" s="142" t="str">
        <f>if(isblank(B89),"",vlookup(B89,'Sort by Position'!$D$2:$M$34,2,FALSE))</f>
        <v/>
      </c>
      <c r="AL89" s="142" t="str">
        <f>if(isblank(B89),"",vlookup(C89,'Sort by Position'!$D$2:$M$34,10,FALSE))</f>
        <v/>
      </c>
      <c r="AM89" s="142" t="str">
        <f t="shared" si="15"/>
        <v/>
      </c>
      <c r="AN89" s="142" t="str">
        <f t="shared" si="24"/>
        <v/>
      </c>
      <c r="AO89" s="163"/>
      <c r="AP89" s="117" t="str">
        <f t="shared" si="22"/>
        <v/>
      </c>
      <c r="AR89" s="145">
        <v>-115.0</v>
      </c>
    </row>
    <row r="90">
      <c r="A90" s="152"/>
      <c r="B90" s="147"/>
      <c r="C90" s="162"/>
      <c r="D90" s="162"/>
      <c r="E90" s="162"/>
      <c r="F90" s="13" t="str">
        <f t="shared" si="6"/>
        <v/>
      </c>
      <c r="G90" s="162"/>
      <c r="H90" s="162"/>
      <c r="I90" s="162"/>
      <c r="J90" s="13" t="str">
        <f t="shared" si="20"/>
        <v/>
      </c>
      <c r="N90" s="13" t="str">
        <f t="shared" si="8"/>
        <v/>
      </c>
      <c r="O90" s="4"/>
      <c r="P90" s="143"/>
      <c r="Q90" s="116" t="str">
        <f t="shared" si="17"/>
        <v/>
      </c>
      <c r="R90" s="117" t="str">
        <f t="shared" si="9"/>
        <v/>
      </c>
      <c r="S90" s="145">
        <v>-115.0</v>
      </c>
      <c r="T90" s="68"/>
      <c r="U90" s="143"/>
      <c r="V90" s="142"/>
      <c r="W90" s="142"/>
      <c r="X90" s="116" t="str">
        <f t="shared" si="26"/>
        <v/>
      </c>
      <c r="Y90" s="117" t="str">
        <f t="shared" si="23"/>
        <v/>
      </c>
      <c r="Z90" s="145">
        <v>-115.0</v>
      </c>
      <c r="AB90" s="142" t="str">
        <f>if(isblank($B90),"",vlookup($B90,'Sort by Position'!$D$2:$M$34,10,FALSE))</f>
        <v/>
      </c>
      <c r="AC90" s="142" t="str">
        <f>if(isblank($B90),"",vlookup($C90,'Sort by Position'!$D$2:$M$34,10,FALSE))</f>
        <v/>
      </c>
      <c r="AD90" s="142" t="str">
        <f t="shared" si="12"/>
        <v/>
      </c>
      <c r="AE90" s="142" t="str">
        <f t="shared" si="13"/>
        <v/>
      </c>
      <c r="AF90" s="143"/>
      <c r="AG90" s="151" t="str">
        <f t="shared" si="27"/>
        <v/>
      </c>
      <c r="AH90" s="116"/>
      <c r="AI90" s="145">
        <v>-115.0</v>
      </c>
      <c r="AK90" s="142" t="str">
        <f>if(isblank(B90),"",vlookup(B90,'Sort by Position'!$D$2:$M$34,2,FALSE))</f>
        <v/>
      </c>
      <c r="AL90" s="142" t="str">
        <f>if(isblank(B90),"",vlookup(C90,'Sort by Position'!$D$2:$M$34,10,FALSE))</f>
        <v/>
      </c>
      <c r="AM90" s="142" t="str">
        <f t="shared" si="15"/>
        <v/>
      </c>
      <c r="AN90" s="142" t="str">
        <f t="shared" si="24"/>
        <v/>
      </c>
      <c r="AO90" s="163"/>
      <c r="AP90" s="117" t="str">
        <f t="shared" si="22"/>
        <v/>
      </c>
      <c r="AR90" s="145">
        <v>-115.0</v>
      </c>
    </row>
    <row r="91">
      <c r="A91" s="156"/>
      <c r="B91" s="147"/>
      <c r="C91" s="162"/>
      <c r="D91" s="162"/>
      <c r="E91" s="162"/>
      <c r="F91" s="13" t="str">
        <f t="shared" si="6"/>
        <v/>
      </c>
      <c r="G91" s="148">
        <v>23.5</v>
      </c>
      <c r="H91" s="148" t="s">
        <v>14</v>
      </c>
      <c r="I91" s="148" t="s">
        <v>14</v>
      </c>
      <c r="J91" s="13" t="str">
        <f t="shared" si="20"/>
        <v>Yes</v>
      </c>
      <c r="N91" s="13" t="str">
        <f t="shared" si="8"/>
        <v/>
      </c>
      <c r="O91" s="4"/>
      <c r="P91" s="143"/>
      <c r="Q91" s="116" t="str">
        <f t="shared" si="17"/>
        <v/>
      </c>
      <c r="R91" s="117" t="str">
        <f t="shared" si="9"/>
        <v/>
      </c>
      <c r="S91" s="145">
        <v>-115.0</v>
      </c>
      <c r="T91" s="68"/>
      <c r="U91" s="143"/>
      <c r="V91" s="142"/>
      <c r="W91" s="142"/>
      <c r="X91" s="116" t="str">
        <f t="shared" si="26"/>
        <v/>
      </c>
      <c r="Y91" s="117" t="str">
        <f t="shared" si="23"/>
        <v/>
      </c>
      <c r="Z91" s="145">
        <v>-115.0</v>
      </c>
      <c r="AB91" s="142" t="str">
        <f>if(isblank($B91),"",vlookup($B91,'Sort by Position'!$D$2:$M$34,10,FALSE))</f>
        <v/>
      </c>
      <c r="AC91" s="142" t="str">
        <f>if(isblank($B91),"",vlookup($C91,'Sort by Position'!$D$2:$M$34,10,FALSE))</f>
        <v/>
      </c>
      <c r="AD91" s="142" t="str">
        <f t="shared" si="12"/>
        <v/>
      </c>
      <c r="AE91" s="142" t="str">
        <f t="shared" si="13"/>
        <v/>
      </c>
      <c r="AF91" s="143"/>
      <c r="AG91" s="151" t="str">
        <f t="shared" si="27"/>
        <v/>
      </c>
      <c r="AH91" s="116"/>
      <c r="AI91" s="145">
        <v>-115.0</v>
      </c>
      <c r="AK91" s="142" t="str">
        <f>if(isblank(B91),"",vlookup(B91,'Sort by Position'!$D$2:$M$34,2,FALSE))</f>
        <v/>
      </c>
      <c r="AL91" s="142" t="str">
        <f>if(isblank(B91),"",vlookup(C91,'Sort by Position'!$D$2:$M$34,10,FALSE))</f>
        <v/>
      </c>
      <c r="AM91" s="142" t="str">
        <f t="shared" si="15"/>
        <v/>
      </c>
      <c r="AN91" s="142" t="str">
        <f t="shared" si="24"/>
        <v/>
      </c>
      <c r="AO91" s="163"/>
      <c r="AP91" s="117" t="str">
        <f t="shared" si="22"/>
        <v/>
      </c>
      <c r="AR91" s="145">
        <v>-115.0</v>
      </c>
    </row>
    <row r="92">
      <c r="A92" s="156"/>
      <c r="B92" s="147"/>
      <c r="C92" s="162"/>
      <c r="D92" s="162"/>
      <c r="E92" s="162"/>
      <c r="F92" s="13" t="str">
        <f t="shared" si="6"/>
        <v/>
      </c>
      <c r="G92" s="148">
        <v>20.5</v>
      </c>
      <c r="H92" s="148" t="s">
        <v>14</v>
      </c>
      <c r="I92" s="148" t="s">
        <v>18</v>
      </c>
      <c r="J92" s="13" t="str">
        <f t="shared" si="20"/>
        <v>Wrong</v>
      </c>
      <c r="N92" s="13" t="str">
        <f t="shared" si="8"/>
        <v/>
      </c>
      <c r="O92" s="4"/>
      <c r="P92" s="143"/>
      <c r="Q92" s="116" t="str">
        <f t="shared" si="17"/>
        <v/>
      </c>
      <c r="R92" s="117" t="str">
        <f t="shared" si="9"/>
        <v/>
      </c>
      <c r="S92" s="145">
        <v>-115.0</v>
      </c>
      <c r="T92" s="68"/>
      <c r="U92" s="143"/>
      <c r="V92" s="142"/>
      <c r="W92" s="142"/>
      <c r="X92" s="116" t="str">
        <f t="shared" si="26"/>
        <v/>
      </c>
      <c r="Y92" s="117" t="str">
        <f t="shared" si="23"/>
        <v/>
      </c>
      <c r="Z92" s="145">
        <v>-115.0</v>
      </c>
      <c r="AB92" s="142" t="str">
        <f>if(isblank($B92),"",vlookup($B92,'Sort by Position'!$D$2:$M$34,10,FALSE))</f>
        <v/>
      </c>
      <c r="AC92" s="142" t="str">
        <f>if(isblank($B92),"",vlookup($C92,'Sort by Position'!$D$2:$M$34,10,FALSE))</f>
        <v/>
      </c>
      <c r="AD92" s="142" t="str">
        <f t="shared" si="12"/>
        <v/>
      </c>
      <c r="AE92" s="142" t="str">
        <f t="shared" si="13"/>
        <v/>
      </c>
      <c r="AF92" s="143"/>
      <c r="AG92" s="151" t="str">
        <f t="shared" si="27"/>
        <v/>
      </c>
      <c r="AH92" s="116"/>
      <c r="AI92" s="145">
        <v>-115.0</v>
      </c>
      <c r="AK92" s="142" t="str">
        <f>if(isblank(B92),"",vlookup(B92,'Sort by Position'!$D$2:$M$34,2,FALSE))</f>
        <v/>
      </c>
      <c r="AL92" s="142" t="str">
        <f>if(isblank(B92),"",vlookup(C92,'Sort by Position'!$D$2:$M$34,10,FALSE))</f>
        <v/>
      </c>
      <c r="AM92" s="142" t="str">
        <f t="shared" si="15"/>
        <v/>
      </c>
      <c r="AN92" s="142" t="str">
        <f t="shared" si="24"/>
        <v/>
      </c>
      <c r="AO92" s="163"/>
      <c r="AP92" s="117" t="str">
        <f t="shared" si="22"/>
        <v/>
      </c>
      <c r="AR92" s="145">
        <v>-115.0</v>
      </c>
    </row>
    <row r="93">
      <c r="A93" s="156"/>
      <c r="B93" s="147"/>
      <c r="C93" s="162"/>
      <c r="D93" s="162"/>
      <c r="E93" s="162"/>
      <c r="F93" s="13" t="str">
        <f t="shared" si="6"/>
        <v/>
      </c>
      <c r="G93" s="148">
        <v>26.5</v>
      </c>
      <c r="H93" s="148" t="s">
        <v>18</v>
      </c>
      <c r="I93" s="148" t="s">
        <v>18</v>
      </c>
      <c r="J93" s="13" t="str">
        <f t="shared" si="20"/>
        <v>Yes</v>
      </c>
      <c r="N93" s="13" t="str">
        <f t="shared" si="8"/>
        <v/>
      </c>
      <c r="O93" s="4"/>
      <c r="P93" s="143"/>
      <c r="Q93" s="116" t="str">
        <f t="shared" si="17"/>
        <v/>
      </c>
      <c r="R93" s="117" t="str">
        <f t="shared" si="9"/>
        <v/>
      </c>
      <c r="S93" s="145">
        <v>-115.0</v>
      </c>
      <c r="T93" s="68"/>
      <c r="U93" s="143"/>
      <c r="V93" s="142"/>
      <c r="W93" s="142"/>
      <c r="X93" s="116" t="str">
        <f t="shared" si="26"/>
        <v/>
      </c>
      <c r="Y93" s="117" t="str">
        <f t="shared" si="23"/>
        <v/>
      </c>
      <c r="Z93" s="145">
        <v>-115.0</v>
      </c>
      <c r="AB93" s="142" t="str">
        <f>if(isblank($B93),"",vlookup($B93,'Sort by Position'!$D$2:$M$34,10,FALSE))</f>
        <v/>
      </c>
      <c r="AC93" s="142" t="str">
        <f>if(isblank($B93),"",vlookup($C93,'Sort by Position'!$D$2:$M$34,10,FALSE))</f>
        <v/>
      </c>
      <c r="AD93" s="142" t="str">
        <f t="shared" si="12"/>
        <v/>
      </c>
      <c r="AE93" s="142" t="str">
        <f t="shared" si="13"/>
        <v/>
      </c>
      <c r="AF93" s="143"/>
      <c r="AG93" s="151" t="str">
        <f t="shared" si="27"/>
        <v/>
      </c>
      <c r="AH93" s="116"/>
      <c r="AI93" s="145">
        <v>-115.0</v>
      </c>
      <c r="AK93" s="142" t="str">
        <f>if(isblank(B93),"",vlookup(B93,'Sort by Position'!$D$2:$M$34,2,FALSE))</f>
        <v/>
      </c>
      <c r="AL93" s="142" t="str">
        <f>if(isblank(B93),"",vlookup(C93,'Sort by Position'!$D$2:$M$34,10,FALSE))</f>
        <v/>
      </c>
      <c r="AM93" s="142" t="str">
        <f t="shared" si="15"/>
        <v/>
      </c>
      <c r="AN93" s="142" t="str">
        <f t="shared" si="24"/>
        <v/>
      </c>
      <c r="AO93" s="163"/>
      <c r="AP93" s="117" t="str">
        <f t="shared" si="22"/>
        <v/>
      </c>
      <c r="AR93" s="145">
        <v>-115.0</v>
      </c>
    </row>
    <row r="94">
      <c r="A94" s="156"/>
      <c r="B94" s="147"/>
      <c r="C94" s="162"/>
      <c r="D94" s="162"/>
      <c r="E94" s="162"/>
      <c r="F94" s="13" t="str">
        <f t="shared" si="6"/>
        <v/>
      </c>
      <c r="G94" s="148">
        <v>22.5</v>
      </c>
      <c r="H94" s="148" t="s">
        <v>14</v>
      </c>
      <c r="I94" s="148" t="s">
        <v>18</v>
      </c>
      <c r="J94" s="13" t="str">
        <f t="shared" si="20"/>
        <v>Wrong</v>
      </c>
      <c r="N94" s="13" t="str">
        <f t="shared" si="8"/>
        <v/>
      </c>
      <c r="O94" s="4"/>
      <c r="P94" s="143"/>
      <c r="Q94" s="116" t="str">
        <f t="shared" si="17"/>
        <v/>
      </c>
      <c r="R94" s="117" t="str">
        <f t="shared" si="9"/>
        <v/>
      </c>
      <c r="S94" s="145">
        <v>-115.0</v>
      </c>
      <c r="T94" s="68"/>
      <c r="U94" s="143"/>
      <c r="V94" s="142"/>
      <c r="W94" s="142"/>
      <c r="X94" s="116" t="str">
        <f t="shared" si="26"/>
        <v/>
      </c>
      <c r="Y94" s="117" t="str">
        <f t="shared" si="23"/>
        <v/>
      </c>
      <c r="Z94" s="145">
        <v>-115.0</v>
      </c>
      <c r="AB94" s="142" t="str">
        <f>if(isblank($B94),"",vlookup($B94,'Sort by Position'!$D$2:$M$34,10,FALSE))</f>
        <v/>
      </c>
      <c r="AC94" s="142" t="str">
        <f>if(isblank($B94),"",vlookup($C94,'Sort by Position'!$D$2:$M$34,10,FALSE))</f>
        <v/>
      </c>
      <c r="AD94" s="142" t="str">
        <f t="shared" si="12"/>
        <v/>
      </c>
      <c r="AE94" s="142" t="str">
        <f t="shared" si="13"/>
        <v/>
      </c>
      <c r="AF94" s="143"/>
      <c r="AG94" s="151" t="str">
        <f t="shared" si="27"/>
        <v/>
      </c>
      <c r="AH94" s="116"/>
      <c r="AI94" s="145">
        <v>-115.0</v>
      </c>
      <c r="AK94" s="142" t="str">
        <f>if(isblank(B94),"",vlookup(B94,'Sort by Position'!$D$2:$M$34,2,FALSE))</f>
        <v/>
      </c>
      <c r="AL94" s="142" t="str">
        <f>if(isblank(B94),"",vlookup(C94,'Sort by Position'!$D$2:$M$34,10,FALSE))</f>
        <v/>
      </c>
      <c r="AM94" s="142" t="str">
        <f t="shared" si="15"/>
        <v/>
      </c>
      <c r="AN94" s="142" t="str">
        <f t="shared" si="24"/>
        <v/>
      </c>
      <c r="AO94" s="163"/>
      <c r="AP94" s="117" t="str">
        <f t="shared" si="22"/>
        <v/>
      </c>
      <c r="AR94" s="145">
        <v>-115.0</v>
      </c>
    </row>
    <row r="95">
      <c r="A95" s="156"/>
      <c r="B95" s="147"/>
      <c r="C95" s="162"/>
      <c r="D95" s="162"/>
      <c r="E95" s="162"/>
      <c r="F95" s="13" t="str">
        <f t="shared" si="6"/>
        <v/>
      </c>
      <c r="G95" s="148">
        <v>28.5</v>
      </c>
      <c r="H95" s="148" t="s">
        <v>18</v>
      </c>
      <c r="I95" s="148" t="s">
        <v>18</v>
      </c>
      <c r="J95" s="13" t="str">
        <f t="shared" si="20"/>
        <v>Yes</v>
      </c>
      <c r="N95" s="13" t="str">
        <f t="shared" si="8"/>
        <v/>
      </c>
      <c r="O95" s="4"/>
      <c r="P95" s="143"/>
      <c r="Q95" s="116" t="str">
        <f t="shared" si="17"/>
        <v/>
      </c>
      <c r="R95" s="117" t="str">
        <f t="shared" si="9"/>
        <v/>
      </c>
      <c r="S95" s="145">
        <v>-115.0</v>
      </c>
      <c r="T95" s="68"/>
      <c r="U95" s="143"/>
      <c r="V95" s="142"/>
      <c r="W95" s="142"/>
      <c r="X95" s="116" t="str">
        <f t="shared" si="26"/>
        <v/>
      </c>
      <c r="Y95" s="117" t="str">
        <f t="shared" si="23"/>
        <v/>
      </c>
      <c r="Z95" s="145">
        <v>-115.0</v>
      </c>
      <c r="AB95" s="142" t="str">
        <f>if(isblank($B95),"",vlookup($B95,'Sort by Position'!$D$2:$M$34,10,FALSE))</f>
        <v/>
      </c>
      <c r="AC95" s="142" t="str">
        <f>if(isblank($B95),"",vlookup($C95,'Sort by Position'!$D$2:$M$34,10,FALSE))</f>
        <v/>
      </c>
      <c r="AD95" s="142" t="str">
        <f t="shared" si="12"/>
        <v/>
      </c>
      <c r="AE95" s="142" t="str">
        <f t="shared" si="13"/>
        <v/>
      </c>
      <c r="AF95" s="143"/>
      <c r="AG95" s="151" t="str">
        <f t="shared" si="27"/>
        <v/>
      </c>
      <c r="AH95" s="116"/>
      <c r="AI95" s="145">
        <v>-115.0</v>
      </c>
      <c r="AK95" s="142" t="str">
        <f>if(isblank(B95),"",vlookup(B95,'Sort by Position'!$D$2:$M$34,2,FALSE))</f>
        <v/>
      </c>
      <c r="AL95" s="142" t="str">
        <f>if(isblank(B95),"",vlookup(C95,'Sort by Position'!$D$2:$M$34,10,FALSE))</f>
        <v/>
      </c>
      <c r="AM95" s="142" t="str">
        <f t="shared" si="15"/>
        <v/>
      </c>
      <c r="AN95" s="142" t="str">
        <f t="shared" si="24"/>
        <v/>
      </c>
      <c r="AO95" s="163"/>
      <c r="AP95" s="117" t="str">
        <f t="shared" si="22"/>
        <v/>
      </c>
      <c r="AR95" s="145">
        <v>-115.0</v>
      </c>
    </row>
    <row r="96">
      <c r="A96" s="168"/>
      <c r="B96" s="165"/>
      <c r="C96" s="166"/>
      <c r="D96" s="166"/>
      <c r="E96" s="166"/>
      <c r="F96" s="13" t="str">
        <f t="shared" si="6"/>
        <v/>
      </c>
      <c r="G96" s="166">
        <v>26.5</v>
      </c>
      <c r="H96" s="166" t="s">
        <v>14</v>
      </c>
      <c r="I96" s="166" t="s">
        <v>14</v>
      </c>
      <c r="J96" s="13" t="str">
        <f t="shared" si="20"/>
        <v>Yes</v>
      </c>
      <c r="K96" s="167"/>
      <c r="L96" s="167"/>
      <c r="M96" s="167"/>
      <c r="N96" s="13" t="str">
        <f t="shared" si="8"/>
        <v/>
      </c>
      <c r="O96" s="39"/>
      <c r="P96" s="143"/>
      <c r="Q96" s="116" t="str">
        <f t="shared" si="17"/>
        <v/>
      </c>
      <c r="R96" s="117" t="str">
        <f t="shared" si="9"/>
        <v/>
      </c>
      <c r="S96" s="145">
        <v>-115.0</v>
      </c>
      <c r="T96" s="68"/>
      <c r="U96" s="143"/>
      <c r="V96" s="142"/>
      <c r="W96" s="142"/>
      <c r="X96" s="116" t="str">
        <f t="shared" si="26"/>
        <v/>
      </c>
      <c r="Y96" s="117" t="str">
        <f t="shared" si="23"/>
        <v/>
      </c>
      <c r="Z96" s="145">
        <v>-115.0</v>
      </c>
      <c r="AB96" s="142" t="str">
        <f>if(isblank($B96),"",vlookup($B96,'Sort by Position'!$D$2:$M$34,10,FALSE))</f>
        <v/>
      </c>
      <c r="AC96" s="142" t="str">
        <f>if(isblank($B96),"",vlookup($C96,'Sort by Position'!$D$2:$M$34,10,FALSE))</f>
        <v/>
      </c>
      <c r="AD96" s="142" t="str">
        <f t="shared" si="12"/>
        <v/>
      </c>
      <c r="AE96" s="142" t="str">
        <f t="shared" si="13"/>
        <v/>
      </c>
      <c r="AF96" s="143"/>
      <c r="AG96" s="151" t="str">
        <f t="shared" si="27"/>
        <v/>
      </c>
      <c r="AH96" s="116"/>
      <c r="AI96" s="145">
        <v>-115.0</v>
      </c>
      <c r="AK96" s="142" t="str">
        <f>if(isblank(B96),"",vlookup(B96,'Sort by Position'!$D$2:$M$34,2,FALSE))</f>
        <v/>
      </c>
      <c r="AL96" s="142" t="str">
        <f>if(isblank(B96),"",vlookup(C96,'Sort by Position'!$D$2:$M$34,10,FALSE))</f>
        <v/>
      </c>
      <c r="AM96" s="142" t="str">
        <f t="shared" si="15"/>
        <v/>
      </c>
      <c r="AN96" s="142" t="str">
        <f t="shared" si="24"/>
        <v/>
      </c>
      <c r="AO96" s="163"/>
      <c r="AP96" s="117" t="str">
        <f t="shared" si="22"/>
        <v/>
      </c>
      <c r="AR96" s="145">
        <v>-115.0</v>
      </c>
    </row>
    <row r="97">
      <c r="A97" s="152"/>
      <c r="B97" s="147"/>
      <c r="C97" s="162"/>
      <c r="D97" s="162"/>
      <c r="E97" s="162"/>
      <c r="F97" s="13" t="str">
        <f t="shared" si="6"/>
        <v/>
      </c>
      <c r="G97" s="148">
        <v>23.5</v>
      </c>
      <c r="H97" s="148" t="s">
        <v>14</v>
      </c>
      <c r="I97" s="148" t="s">
        <v>18</v>
      </c>
      <c r="J97" s="13" t="str">
        <f t="shared" si="20"/>
        <v>Wrong</v>
      </c>
      <c r="N97" s="13" t="str">
        <f t="shared" si="8"/>
        <v/>
      </c>
      <c r="O97" s="4"/>
      <c r="P97" s="143"/>
      <c r="Q97" s="116" t="str">
        <f t="shared" si="17"/>
        <v/>
      </c>
      <c r="R97" s="117" t="str">
        <f t="shared" si="9"/>
        <v/>
      </c>
      <c r="S97" s="145">
        <v>-115.0</v>
      </c>
      <c r="T97" s="68"/>
      <c r="U97" s="143"/>
      <c r="V97" s="142"/>
      <c r="W97" s="142"/>
      <c r="X97" s="116" t="str">
        <f t="shared" si="26"/>
        <v/>
      </c>
      <c r="Y97" s="117" t="str">
        <f t="shared" si="23"/>
        <v/>
      </c>
      <c r="Z97" s="145">
        <v>-115.0</v>
      </c>
      <c r="AB97" s="142" t="str">
        <f>if(isblank($B97),"",vlookup($B97,'Sort by Position'!$D$2:$M$34,10,FALSE))</f>
        <v/>
      </c>
      <c r="AC97" s="142" t="str">
        <f>if(isblank($B97),"",vlookup($C97,'Sort by Position'!$D$2:$M$34,10,FALSE))</f>
        <v/>
      </c>
      <c r="AD97" s="142" t="str">
        <f t="shared" si="12"/>
        <v/>
      </c>
      <c r="AE97" s="142" t="str">
        <f t="shared" si="13"/>
        <v/>
      </c>
      <c r="AF97" s="143"/>
      <c r="AG97" s="151" t="str">
        <f t="shared" si="27"/>
        <v/>
      </c>
      <c r="AH97" s="116"/>
      <c r="AI97" s="145">
        <v>-115.0</v>
      </c>
      <c r="AK97" s="142" t="str">
        <f>if(isblank(B97),"",vlookup(B97,'Sort by Position'!$D$2:$M$34,2,FALSE))</f>
        <v/>
      </c>
      <c r="AL97" s="142" t="str">
        <f>if(isblank(B97),"",vlookup(C97,'Sort by Position'!$D$2:$M$34,10,FALSE))</f>
        <v/>
      </c>
      <c r="AM97" s="142" t="str">
        <f t="shared" si="15"/>
        <v/>
      </c>
      <c r="AN97" s="142" t="str">
        <f t="shared" si="24"/>
        <v/>
      </c>
      <c r="AO97" s="163"/>
      <c r="AP97" s="117" t="str">
        <f t="shared" si="22"/>
        <v/>
      </c>
      <c r="AR97" s="145">
        <v>-115.0</v>
      </c>
    </row>
    <row r="98">
      <c r="A98" s="156"/>
      <c r="B98" s="147"/>
      <c r="C98" s="162"/>
      <c r="D98" s="162"/>
      <c r="E98" s="162"/>
      <c r="F98" s="13" t="str">
        <f t="shared" si="6"/>
        <v/>
      </c>
      <c r="G98" s="148">
        <v>25.5</v>
      </c>
      <c r="H98" s="148" t="s">
        <v>14</v>
      </c>
      <c r="I98" s="148" t="s">
        <v>18</v>
      </c>
      <c r="J98" s="13" t="str">
        <f t="shared" si="20"/>
        <v>Wrong</v>
      </c>
      <c r="N98" s="13" t="str">
        <f t="shared" si="8"/>
        <v/>
      </c>
      <c r="O98" s="4"/>
      <c r="P98" s="143"/>
      <c r="Q98" s="116" t="str">
        <f t="shared" si="17"/>
        <v/>
      </c>
      <c r="R98" s="117" t="str">
        <f t="shared" si="9"/>
        <v/>
      </c>
      <c r="S98" s="145">
        <v>-115.0</v>
      </c>
      <c r="T98" s="68"/>
      <c r="U98" s="143"/>
      <c r="V98" s="142"/>
      <c r="W98" s="142"/>
      <c r="X98" s="116" t="str">
        <f t="shared" si="26"/>
        <v/>
      </c>
      <c r="Y98" s="117" t="str">
        <f t="shared" si="23"/>
        <v/>
      </c>
      <c r="Z98" s="145">
        <v>-115.0</v>
      </c>
      <c r="AB98" s="142" t="str">
        <f>if(isblank($B98),"",vlookup($B98,'Sort by Position'!$D$2:$M$34,10,FALSE))</f>
        <v/>
      </c>
      <c r="AC98" s="142" t="str">
        <f>if(isblank($B98),"",vlookup($C98,'Sort by Position'!$D$2:$M$34,10,FALSE))</f>
        <v/>
      </c>
      <c r="AD98" s="142" t="str">
        <f t="shared" si="12"/>
        <v/>
      </c>
      <c r="AE98" s="142" t="str">
        <f t="shared" si="13"/>
        <v/>
      </c>
      <c r="AF98" s="143"/>
      <c r="AG98" s="151" t="str">
        <f t="shared" si="27"/>
        <v/>
      </c>
      <c r="AH98" s="116"/>
      <c r="AI98" s="145">
        <v>-115.0</v>
      </c>
      <c r="AK98" s="142" t="str">
        <f>if(isblank(B98),"",vlookup(B98,'Sort by Position'!$D$2:$M$34,2,FALSE))</f>
        <v/>
      </c>
      <c r="AL98" s="142" t="str">
        <f>if(isblank(B98),"",vlookup(C98,'Sort by Position'!$D$2:$M$34,10,FALSE))</f>
        <v/>
      </c>
      <c r="AM98" s="142" t="str">
        <f t="shared" si="15"/>
        <v/>
      </c>
      <c r="AN98" s="142" t="str">
        <f t="shared" si="24"/>
        <v/>
      </c>
      <c r="AO98" s="163"/>
      <c r="AP98" s="117" t="str">
        <f t="shared" si="22"/>
        <v/>
      </c>
      <c r="AR98" s="145">
        <v>-115.0</v>
      </c>
    </row>
    <row r="99">
      <c r="A99" s="156"/>
      <c r="B99" s="147"/>
      <c r="C99" s="162"/>
      <c r="D99" s="162"/>
      <c r="E99" s="162"/>
      <c r="F99" s="13" t="str">
        <f t="shared" si="6"/>
        <v/>
      </c>
      <c r="G99" s="148">
        <v>22.5</v>
      </c>
      <c r="H99" s="148" t="s">
        <v>18</v>
      </c>
      <c r="I99" s="148" t="s">
        <v>18</v>
      </c>
      <c r="J99" s="13" t="str">
        <f t="shared" si="20"/>
        <v>Yes</v>
      </c>
      <c r="N99" s="13" t="str">
        <f t="shared" si="8"/>
        <v/>
      </c>
      <c r="O99" s="4"/>
      <c r="P99" s="143"/>
      <c r="Q99" s="116" t="str">
        <f t="shared" si="17"/>
        <v/>
      </c>
      <c r="R99" s="117" t="str">
        <f t="shared" si="9"/>
        <v/>
      </c>
      <c r="S99" s="145">
        <v>-115.0</v>
      </c>
      <c r="T99" s="68"/>
      <c r="U99" s="143"/>
      <c r="V99" s="142"/>
      <c r="W99" s="142"/>
      <c r="X99" s="116" t="str">
        <f t="shared" si="26"/>
        <v/>
      </c>
      <c r="Y99" s="117" t="str">
        <f t="shared" si="23"/>
        <v/>
      </c>
      <c r="Z99" s="145">
        <v>-115.0</v>
      </c>
      <c r="AB99" s="142" t="str">
        <f>if(isblank($B99),"",vlookup($B99,'Sort by Position'!$D$2:$M$34,10,FALSE))</f>
        <v/>
      </c>
      <c r="AC99" s="142" t="str">
        <f>if(isblank($B99),"",vlookup($C99,'Sort by Position'!$D$2:$M$34,10,FALSE))</f>
        <v/>
      </c>
      <c r="AD99" s="142" t="str">
        <f t="shared" si="12"/>
        <v/>
      </c>
      <c r="AE99" s="142" t="str">
        <f t="shared" si="13"/>
        <v/>
      </c>
      <c r="AF99" s="143"/>
      <c r="AG99" s="151" t="str">
        <f t="shared" si="27"/>
        <v/>
      </c>
      <c r="AH99" s="116"/>
      <c r="AI99" s="145">
        <v>-115.0</v>
      </c>
      <c r="AK99" s="142" t="str">
        <f>if(isblank(B99),"",vlookup(B99,'Sort by Position'!$D$2:$M$34,2,FALSE))</f>
        <v/>
      </c>
      <c r="AL99" s="142" t="str">
        <f>if(isblank(B99),"",vlookup(C99,'Sort by Position'!$D$2:$M$34,10,FALSE))</f>
        <v/>
      </c>
      <c r="AM99" s="142" t="str">
        <f t="shared" si="15"/>
        <v/>
      </c>
      <c r="AN99" s="142" t="str">
        <f t="shared" si="24"/>
        <v/>
      </c>
      <c r="AO99" s="163"/>
      <c r="AP99" s="117" t="str">
        <f t="shared" si="22"/>
        <v/>
      </c>
      <c r="AR99" s="145">
        <v>-115.0</v>
      </c>
    </row>
    <row r="100">
      <c r="A100" s="156"/>
      <c r="B100" s="147"/>
      <c r="C100" s="162"/>
      <c r="D100" s="162"/>
      <c r="E100" s="162"/>
      <c r="F100" s="13" t="str">
        <f t="shared" si="6"/>
        <v/>
      </c>
      <c r="G100" s="148">
        <v>23.5</v>
      </c>
      <c r="H100" s="148" t="s">
        <v>14</v>
      </c>
      <c r="I100" s="148" t="s">
        <v>14</v>
      </c>
      <c r="J100" s="13" t="str">
        <f t="shared" si="20"/>
        <v>Yes</v>
      </c>
      <c r="N100" s="13" t="str">
        <f t="shared" si="8"/>
        <v/>
      </c>
      <c r="O100" s="4"/>
      <c r="P100" s="143"/>
      <c r="Q100" s="116" t="str">
        <f t="shared" si="17"/>
        <v/>
      </c>
      <c r="R100" s="117" t="str">
        <f t="shared" si="9"/>
        <v/>
      </c>
      <c r="S100" s="145">
        <v>-115.0</v>
      </c>
      <c r="T100" s="68"/>
      <c r="U100" s="143"/>
      <c r="V100" s="142"/>
      <c r="W100" s="142"/>
      <c r="X100" s="116" t="str">
        <f t="shared" si="26"/>
        <v/>
      </c>
      <c r="Y100" s="117" t="str">
        <f t="shared" si="23"/>
        <v/>
      </c>
      <c r="Z100" s="145">
        <v>-115.0</v>
      </c>
      <c r="AB100" s="142" t="str">
        <f>if(isblank($B100),"",vlookup($B100,'Sort by Position'!$D$2:$M$34,10,FALSE))</f>
        <v/>
      </c>
      <c r="AC100" s="142" t="str">
        <f>if(isblank($B100),"",vlookup($C100,'Sort by Position'!$D$2:$M$34,10,FALSE))</f>
        <v/>
      </c>
      <c r="AD100" s="142" t="str">
        <f t="shared" si="12"/>
        <v/>
      </c>
      <c r="AE100" s="142" t="str">
        <f t="shared" si="13"/>
        <v/>
      </c>
      <c r="AF100" s="143"/>
      <c r="AG100" s="151" t="str">
        <f t="shared" si="27"/>
        <v/>
      </c>
      <c r="AH100" s="116"/>
      <c r="AI100" s="145">
        <v>-115.0</v>
      </c>
      <c r="AK100" s="142" t="str">
        <f>if(isblank(B100),"",vlookup(B100,'Sort by Position'!$D$2:$M$34,2,FALSE))</f>
        <v/>
      </c>
      <c r="AL100" s="142" t="str">
        <f>if(isblank(B100),"",vlookup(C100,'Sort by Position'!$D$2:$M$34,10,FALSE))</f>
        <v/>
      </c>
      <c r="AM100" s="142" t="str">
        <f t="shared" si="15"/>
        <v/>
      </c>
      <c r="AN100" s="142" t="str">
        <f t="shared" si="24"/>
        <v/>
      </c>
      <c r="AO100" s="163"/>
      <c r="AP100" s="117" t="str">
        <f t="shared" si="22"/>
        <v/>
      </c>
      <c r="AR100" s="145">
        <v>-115.0</v>
      </c>
    </row>
    <row r="101">
      <c r="A101" s="156"/>
      <c r="B101" s="147"/>
      <c r="C101" s="162"/>
      <c r="D101" s="162"/>
      <c r="E101" s="162"/>
      <c r="F101" s="13" t="str">
        <f t="shared" si="6"/>
        <v/>
      </c>
      <c r="G101" s="148">
        <v>27.5</v>
      </c>
      <c r="H101" s="148" t="s">
        <v>14</v>
      </c>
      <c r="I101" s="148" t="s">
        <v>14</v>
      </c>
      <c r="J101" s="13" t="str">
        <f t="shared" si="20"/>
        <v>Yes</v>
      </c>
      <c r="N101" s="13" t="str">
        <f t="shared" si="8"/>
        <v/>
      </c>
      <c r="O101" s="4"/>
      <c r="P101" s="143"/>
      <c r="Q101" s="116" t="str">
        <f t="shared" si="17"/>
        <v/>
      </c>
      <c r="R101" s="117" t="str">
        <f t="shared" si="9"/>
        <v/>
      </c>
      <c r="S101" s="145">
        <v>-115.0</v>
      </c>
      <c r="T101" s="68"/>
      <c r="U101" s="143"/>
      <c r="V101" s="142"/>
      <c r="W101" s="142"/>
      <c r="X101" s="116" t="str">
        <f t="shared" si="26"/>
        <v/>
      </c>
      <c r="Y101" s="117" t="str">
        <f t="shared" si="23"/>
        <v/>
      </c>
      <c r="Z101" s="145">
        <v>-115.0</v>
      </c>
      <c r="AB101" s="142" t="str">
        <f>if(isblank($B101),"",vlookup($B101,'Sort by Position'!$D$2:$M$34,10,FALSE))</f>
        <v/>
      </c>
      <c r="AC101" s="142" t="str">
        <f>if(isblank($B101),"",vlookup($C101,'Sort by Position'!$D$2:$M$34,10,FALSE))</f>
        <v/>
      </c>
      <c r="AD101" s="142" t="str">
        <f t="shared" si="12"/>
        <v/>
      </c>
      <c r="AE101" s="142" t="str">
        <f t="shared" si="13"/>
        <v/>
      </c>
      <c r="AF101" s="143"/>
      <c r="AG101" s="151" t="str">
        <f t="shared" si="27"/>
        <v/>
      </c>
      <c r="AH101" s="116"/>
      <c r="AI101" s="145">
        <v>-115.0</v>
      </c>
      <c r="AK101" s="142" t="str">
        <f>if(isblank(B101),"",vlookup(B101,'Sort by Position'!$D$2:$M$34,2,FALSE))</f>
        <v/>
      </c>
      <c r="AL101" s="142" t="str">
        <f>if(isblank(B101),"",vlookup(C101,'Sort by Position'!$D$2:$M$34,10,FALSE))</f>
        <v/>
      </c>
      <c r="AM101" s="142" t="str">
        <f t="shared" si="15"/>
        <v/>
      </c>
      <c r="AN101" s="142" t="str">
        <f t="shared" si="24"/>
        <v/>
      </c>
      <c r="AO101" s="163"/>
      <c r="AP101" s="117" t="str">
        <f t="shared" si="22"/>
        <v/>
      </c>
      <c r="AR101" s="145">
        <v>-115.0</v>
      </c>
    </row>
    <row r="102">
      <c r="A102" s="156"/>
      <c r="B102" s="147"/>
      <c r="C102" s="162"/>
      <c r="D102" s="162"/>
      <c r="E102" s="162"/>
      <c r="F102" s="13" t="str">
        <f t="shared" si="6"/>
        <v/>
      </c>
      <c r="G102" s="148">
        <v>26.5</v>
      </c>
      <c r="H102" s="148" t="s">
        <v>18</v>
      </c>
      <c r="I102" s="148" t="s">
        <v>14</v>
      </c>
      <c r="J102" s="13" t="str">
        <f t="shared" si="20"/>
        <v>Wrong</v>
      </c>
      <c r="N102" s="13" t="str">
        <f t="shared" si="8"/>
        <v/>
      </c>
      <c r="O102" s="4"/>
      <c r="P102" s="143"/>
      <c r="Q102" s="116" t="str">
        <f t="shared" si="17"/>
        <v/>
      </c>
      <c r="R102" s="117" t="str">
        <f t="shared" si="9"/>
        <v/>
      </c>
      <c r="S102" s="145">
        <v>-115.0</v>
      </c>
      <c r="T102" s="68"/>
      <c r="U102" s="143"/>
      <c r="V102" s="142"/>
      <c r="W102" s="142"/>
      <c r="X102" s="116" t="str">
        <f t="shared" si="26"/>
        <v/>
      </c>
      <c r="Y102" s="117" t="str">
        <f t="shared" si="23"/>
        <v/>
      </c>
      <c r="Z102" s="145">
        <v>-115.0</v>
      </c>
      <c r="AB102" s="142" t="str">
        <f>if(isblank($B102),"",vlookup($B102,'Sort by Position'!$D$2:$M$34,10,FALSE))</f>
        <v/>
      </c>
      <c r="AC102" s="142" t="str">
        <f>if(isblank($B102),"",vlookup($C102,'Sort by Position'!$D$2:$M$34,10,FALSE))</f>
        <v/>
      </c>
      <c r="AD102" s="142" t="str">
        <f t="shared" si="12"/>
        <v/>
      </c>
      <c r="AE102" s="142" t="str">
        <f t="shared" si="13"/>
        <v/>
      </c>
      <c r="AF102" s="143"/>
      <c r="AG102" s="151" t="str">
        <f t="shared" si="27"/>
        <v/>
      </c>
      <c r="AH102" s="116"/>
      <c r="AI102" s="145">
        <v>-115.0</v>
      </c>
      <c r="AK102" s="142" t="str">
        <f>if(isblank(B102),"",vlookup(B102,'Sort by Position'!$D$2:$M$34,2,FALSE))</f>
        <v/>
      </c>
      <c r="AL102" s="142" t="str">
        <f>if(isblank(B102),"",vlookup(C102,'Sort by Position'!$D$2:$M$34,10,FALSE))</f>
        <v/>
      </c>
      <c r="AM102" s="142" t="str">
        <f t="shared" si="15"/>
        <v/>
      </c>
      <c r="AN102" s="142" t="str">
        <f t="shared" si="24"/>
        <v/>
      </c>
      <c r="AO102" s="163"/>
      <c r="AP102" s="117" t="str">
        <f t="shared" si="22"/>
        <v/>
      </c>
      <c r="AR102" s="145">
        <v>-115.0</v>
      </c>
    </row>
    <row r="103">
      <c r="A103" s="168"/>
      <c r="B103" s="165"/>
      <c r="C103" s="166"/>
      <c r="D103" s="166"/>
      <c r="E103" s="166"/>
      <c r="F103" s="13" t="str">
        <f t="shared" si="6"/>
        <v/>
      </c>
      <c r="G103" s="166">
        <v>30.5</v>
      </c>
      <c r="H103" s="166" t="s">
        <v>18</v>
      </c>
      <c r="I103" s="166" t="s">
        <v>18</v>
      </c>
      <c r="J103" s="13" t="str">
        <f t="shared" si="20"/>
        <v>Yes</v>
      </c>
      <c r="K103" s="167"/>
      <c r="L103" s="167"/>
      <c r="M103" s="167"/>
      <c r="N103" s="13" t="str">
        <f t="shared" si="8"/>
        <v/>
      </c>
      <c r="O103" s="39"/>
      <c r="P103" s="143"/>
      <c r="Q103" s="116" t="str">
        <f t="shared" si="17"/>
        <v/>
      </c>
      <c r="R103" s="117" t="str">
        <f t="shared" si="9"/>
        <v/>
      </c>
      <c r="S103" s="145">
        <v>-115.0</v>
      </c>
      <c r="T103" s="68"/>
      <c r="U103" s="143"/>
      <c r="V103" s="142"/>
      <c r="W103" s="142"/>
      <c r="X103" s="116" t="str">
        <f t="shared" si="26"/>
        <v/>
      </c>
      <c r="Y103" s="117" t="str">
        <f t="shared" si="23"/>
        <v/>
      </c>
      <c r="Z103" s="145">
        <v>-115.0</v>
      </c>
      <c r="AB103" s="142" t="str">
        <f>if(isblank($B103),"",vlookup($B103,'Sort by Position'!$D$2:$M$34,10,FALSE))</f>
        <v/>
      </c>
      <c r="AC103" s="142" t="str">
        <f>if(isblank($B103),"",vlookup($C103,'Sort by Position'!$D$2:$M$34,10,FALSE))</f>
        <v/>
      </c>
      <c r="AD103" s="142" t="str">
        <f t="shared" si="12"/>
        <v/>
      </c>
      <c r="AE103" s="142" t="str">
        <f t="shared" si="13"/>
        <v/>
      </c>
      <c r="AF103" s="143"/>
      <c r="AG103" s="151" t="str">
        <f t="shared" si="27"/>
        <v/>
      </c>
      <c r="AH103" s="116"/>
      <c r="AI103" s="145">
        <v>-115.0</v>
      </c>
      <c r="AK103" s="142" t="str">
        <f>if(isblank(B103),"",vlookup(B103,'Sort by Position'!$D$2:$M$34,2,FALSE))</f>
        <v/>
      </c>
      <c r="AL103" s="142" t="str">
        <f>if(isblank(B103),"",vlookup(C103,'Sort by Position'!$D$2:$M$34,10,FALSE))</f>
        <v/>
      </c>
      <c r="AM103" s="142" t="str">
        <f t="shared" si="15"/>
        <v/>
      </c>
      <c r="AN103" s="142" t="str">
        <f t="shared" si="24"/>
        <v/>
      </c>
      <c r="AO103" s="163"/>
      <c r="AP103" s="117" t="str">
        <f t="shared" si="22"/>
        <v/>
      </c>
      <c r="AR103" s="145">
        <v>-115.0</v>
      </c>
    </row>
    <row r="104">
      <c r="A104" s="152"/>
      <c r="B104" s="147"/>
      <c r="C104" s="162"/>
      <c r="D104" s="162"/>
      <c r="E104" s="162"/>
      <c r="F104" s="13" t="str">
        <f t="shared" si="6"/>
        <v/>
      </c>
      <c r="G104" s="162"/>
      <c r="H104" s="162"/>
      <c r="I104" s="162"/>
      <c r="J104" s="13" t="str">
        <f t="shared" si="20"/>
        <v/>
      </c>
      <c r="N104" s="13" t="str">
        <f t="shared" si="8"/>
        <v/>
      </c>
      <c r="O104" s="4"/>
      <c r="P104" s="143"/>
      <c r="Q104" s="116" t="str">
        <f t="shared" si="17"/>
        <v/>
      </c>
      <c r="R104" s="117" t="str">
        <f t="shared" si="9"/>
        <v/>
      </c>
      <c r="S104" s="145">
        <v>-115.0</v>
      </c>
      <c r="T104" s="68"/>
      <c r="U104" s="143"/>
      <c r="V104" s="142"/>
      <c r="W104" s="142"/>
      <c r="X104" s="116" t="str">
        <f t="shared" si="26"/>
        <v/>
      </c>
      <c r="Y104" s="117" t="str">
        <f t="shared" si="23"/>
        <v/>
      </c>
      <c r="Z104" s="145">
        <v>-115.0</v>
      </c>
      <c r="AB104" s="142" t="str">
        <f>if(isblank($B104),"",vlookup($B104,'Sort by Position'!$D$2:$M$34,10,FALSE))</f>
        <v/>
      </c>
      <c r="AC104" s="142" t="str">
        <f>if(isblank($B104),"",vlookup($C104,'Sort by Position'!$D$2:$M$34,10,FALSE))</f>
        <v/>
      </c>
      <c r="AD104" s="142" t="str">
        <f t="shared" si="12"/>
        <v/>
      </c>
      <c r="AE104" s="142" t="str">
        <f t="shared" si="13"/>
        <v/>
      </c>
      <c r="AF104" s="143"/>
      <c r="AG104" s="151" t="str">
        <f t="shared" si="27"/>
        <v/>
      </c>
      <c r="AH104" s="116"/>
      <c r="AI104" s="145">
        <v>-115.0</v>
      </c>
      <c r="AK104" s="142" t="str">
        <f>if(isblank(B104),"",vlookup(B104,'Sort by Position'!$D$2:$M$34,2,FALSE))</f>
        <v/>
      </c>
      <c r="AL104" s="142" t="str">
        <f>if(isblank(B104),"",vlookup(C104,'Sort by Position'!$D$2:$M$34,10,FALSE))</f>
        <v/>
      </c>
      <c r="AM104" s="142" t="str">
        <f t="shared" si="15"/>
        <v/>
      </c>
      <c r="AN104" s="142" t="str">
        <f t="shared" si="24"/>
        <v/>
      </c>
      <c r="AO104" s="163"/>
      <c r="AP104" s="117" t="str">
        <f t="shared" si="22"/>
        <v/>
      </c>
      <c r="AR104" s="145">
        <v>-115.0</v>
      </c>
    </row>
    <row r="105">
      <c r="A105" s="156"/>
      <c r="B105" s="147"/>
      <c r="C105" s="162"/>
      <c r="D105" s="162"/>
      <c r="E105" s="162"/>
      <c r="F105" s="13" t="str">
        <f t="shared" si="6"/>
        <v/>
      </c>
      <c r="G105" s="162"/>
      <c r="H105" s="162"/>
      <c r="I105" s="162"/>
      <c r="J105" s="13" t="str">
        <f t="shared" si="20"/>
        <v/>
      </c>
      <c r="N105" s="13" t="str">
        <f t="shared" si="8"/>
        <v/>
      </c>
      <c r="O105" s="4"/>
      <c r="P105" s="143"/>
      <c r="Q105" s="116" t="str">
        <f t="shared" si="17"/>
        <v/>
      </c>
      <c r="R105" s="117" t="str">
        <f t="shared" si="9"/>
        <v/>
      </c>
      <c r="S105" s="145">
        <v>-115.0</v>
      </c>
      <c r="T105" s="68"/>
      <c r="U105" s="143"/>
      <c r="V105" s="142"/>
      <c r="W105" s="142"/>
      <c r="X105" s="116" t="str">
        <f t="shared" si="26"/>
        <v/>
      </c>
      <c r="Y105" s="117" t="str">
        <f t="shared" si="23"/>
        <v/>
      </c>
      <c r="Z105" s="145">
        <v>-115.0</v>
      </c>
      <c r="AB105" s="142" t="str">
        <f>if(isblank($B105),"",vlookup($B105,'Sort by Position'!$D$2:$M$34,10,FALSE))</f>
        <v/>
      </c>
      <c r="AC105" s="142" t="str">
        <f>if(isblank($B105),"",vlookup($C105,'Sort by Position'!$D$2:$M$34,10,FALSE))</f>
        <v/>
      </c>
      <c r="AD105" s="142" t="str">
        <f t="shared" si="12"/>
        <v/>
      </c>
      <c r="AE105" s="142" t="str">
        <f t="shared" si="13"/>
        <v/>
      </c>
      <c r="AF105" s="143"/>
      <c r="AG105" s="151" t="str">
        <f t="shared" si="27"/>
        <v/>
      </c>
      <c r="AH105" s="116"/>
      <c r="AI105" s="145">
        <v>-115.0</v>
      </c>
      <c r="AK105" s="142" t="str">
        <f>if(isblank(B105),"",vlookup(B105,'Sort by Position'!$D$2:$M$34,2,FALSE))</f>
        <v/>
      </c>
      <c r="AL105" s="142" t="str">
        <f>if(isblank(B105),"",vlookup(C105,'Sort by Position'!$D$2:$M$34,10,FALSE))</f>
        <v/>
      </c>
      <c r="AM105" s="142" t="str">
        <f t="shared" si="15"/>
        <v/>
      </c>
      <c r="AN105" s="142" t="str">
        <f t="shared" si="24"/>
        <v/>
      </c>
      <c r="AO105" s="163"/>
      <c r="AP105" s="117" t="str">
        <f t="shared" si="22"/>
        <v/>
      </c>
      <c r="AR105" s="145">
        <v>-115.0</v>
      </c>
    </row>
    <row r="106">
      <c r="A106" s="156"/>
      <c r="B106" s="147"/>
      <c r="C106" s="162"/>
      <c r="D106" s="162"/>
      <c r="E106" s="162"/>
      <c r="F106" s="13" t="str">
        <f t="shared" si="6"/>
        <v/>
      </c>
      <c r="G106" s="162"/>
      <c r="H106" s="162"/>
      <c r="I106" s="162"/>
      <c r="J106" s="13" t="str">
        <f t="shared" si="20"/>
        <v/>
      </c>
      <c r="N106" s="13" t="str">
        <f t="shared" si="8"/>
        <v/>
      </c>
      <c r="O106" s="4"/>
      <c r="P106" s="143"/>
      <c r="Q106" s="116" t="str">
        <f t="shared" si="17"/>
        <v/>
      </c>
      <c r="R106" s="117" t="str">
        <f t="shared" si="9"/>
        <v/>
      </c>
      <c r="S106" s="145">
        <v>-115.0</v>
      </c>
      <c r="T106" s="68"/>
      <c r="U106" s="143"/>
      <c r="V106" s="142"/>
      <c r="W106" s="142"/>
      <c r="X106" s="116" t="str">
        <f t="shared" si="26"/>
        <v/>
      </c>
      <c r="Y106" s="117" t="str">
        <f t="shared" si="23"/>
        <v/>
      </c>
      <c r="Z106" s="145">
        <v>-115.0</v>
      </c>
      <c r="AB106" s="142" t="str">
        <f>if(isblank($B106),"",vlookup($B106,'Sort by Position'!$D$2:$M$34,10,FALSE))</f>
        <v/>
      </c>
      <c r="AC106" s="142" t="str">
        <f>if(isblank($B106),"",vlookup($C106,'Sort by Position'!$D$2:$M$34,10,FALSE))</f>
        <v/>
      </c>
      <c r="AD106" s="142" t="str">
        <f t="shared" si="12"/>
        <v/>
      </c>
      <c r="AE106" s="142" t="str">
        <f t="shared" si="13"/>
        <v/>
      </c>
      <c r="AF106" s="143"/>
      <c r="AG106" s="151" t="str">
        <f t="shared" si="27"/>
        <v/>
      </c>
      <c r="AH106" s="116"/>
      <c r="AI106" s="145">
        <v>-115.0</v>
      </c>
      <c r="AK106" s="142" t="str">
        <f>if(isblank(B106),"",vlookup(B106,'Sort by Position'!$D$2:$M$34,2,FALSE))</f>
        <v/>
      </c>
      <c r="AL106" s="142" t="str">
        <f>if(isblank(B106),"",vlookup(C106,'Sort by Position'!$D$2:$M$34,10,FALSE))</f>
        <v/>
      </c>
      <c r="AM106" s="142" t="str">
        <f t="shared" si="15"/>
        <v/>
      </c>
      <c r="AN106" s="142" t="str">
        <f t="shared" si="24"/>
        <v/>
      </c>
      <c r="AO106" s="163"/>
      <c r="AP106" s="117" t="str">
        <f t="shared" si="22"/>
        <v/>
      </c>
      <c r="AR106" s="145">
        <v>-115.0</v>
      </c>
    </row>
    <row r="107">
      <c r="A107" s="156"/>
      <c r="B107" s="147"/>
      <c r="C107" s="162"/>
      <c r="D107" s="162"/>
      <c r="E107" s="162"/>
      <c r="F107" s="13" t="str">
        <f t="shared" si="6"/>
        <v/>
      </c>
      <c r="G107" s="162"/>
      <c r="H107" s="162"/>
      <c r="I107" s="162"/>
      <c r="J107" s="13" t="str">
        <f t="shared" si="20"/>
        <v/>
      </c>
      <c r="N107" s="13" t="str">
        <f t="shared" si="8"/>
        <v/>
      </c>
      <c r="O107" s="4"/>
      <c r="P107" s="143"/>
      <c r="Q107" s="116" t="str">
        <f t="shared" si="17"/>
        <v/>
      </c>
      <c r="R107" s="117" t="str">
        <f t="shared" si="9"/>
        <v/>
      </c>
      <c r="S107" s="145">
        <v>-115.0</v>
      </c>
      <c r="T107" s="68"/>
      <c r="U107" s="143"/>
      <c r="V107" s="142"/>
      <c r="W107" s="142"/>
      <c r="X107" s="116" t="str">
        <f t="shared" si="26"/>
        <v/>
      </c>
      <c r="Y107" s="117" t="str">
        <f t="shared" si="23"/>
        <v/>
      </c>
      <c r="Z107" s="145">
        <v>-115.0</v>
      </c>
      <c r="AB107" s="142" t="str">
        <f>if(isblank($B107),"",vlookup($B107,'Sort by Position'!$D$2:$M$34,10,FALSE))</f>
        <v/>
      </c>
      <c r="AC107" s="142" t="str">
        <f>if(isblank($B107),"",vlookup($C107,'Sort by Position'!$D$2:$M$34,10,FALSE))</f>
        <v/>
      </c>
      <c r="AD107" s="142" t="str">
        <f t="shared" si="12"/>
        <v/>
      </c>
      <c r="AE107" s="142" t="str">
        <f t="shared" si="13"/>
        <v/>
      </c>
      <c r="AF107" s="143"/>
      <c r="AG107" s="151" t="str">
        <f t="shared" si="27"/>
        <v/>
      </c>
      <c r="AH107" s="116"/>
      <c r="AI107" s="145">
        <v>-115.0</v>
      </c>
      <c r="AK107" s="142" t="str">
        <f>if(isblank(B107),"",vlookup(B107,'Sort by Position'!$D$2:$M$34,2,FALSE))</f>
        <v/>
      </c>
      <c r="AL107" s="142" t="str">
        <f>if(isblank(B107),"",vlookup(C107,'Sort by Position'!$D$2:$M$34,10,FALSE))</f>
        <v/>
      </c>
      <c r="AM107" s="142" t="str">
        <f t="shared" si="15"/>
        <v/>
      </c>
      <c r="AN107" s="142" t="str">
        <f t="shared" si="24"/>
        <v/>
      </c>
      <c r="AO107" s="163"/>
      <c r="AP107" s="117" t="str">
        <f t="shared" si="22"/>
        <v/>
      </c>
      <c r="AR107" s="145">
        <v>-115.0</v>
      </c>
    </row>
    <row r="108">
      <c r="A108" s="156"/>
      <c r="B108" s="147"/>
      <c r="C108" s="162"/>
      <c r="D108" s="162"/>
      <c r="E108" s="162"/>
      <c r="F108" s="13" t="str">
        <f t="shared" si="6"/>
        <v/>
      </c>
      <c r="G108" s="162"/>
      <c r="H108" s="162"/>
      <c r="I108" s="162"/>
      <c r="J108" s="13" t="str">
        <f t="shared" si="20"/>
        <v/>
      </c>
      <c r="N108" s="13" t="str">
        <f t="shared" si="8"/>
        <v/>
      </c>
      <c r="O108" s="4"/>
      <c r="P108" s="143"/>
      <c r="Q108" s="116" t="str">
        <f t="shared" si="17"/>
        <v/>
      </c>
      <c r="R108" s="117" t="str">
        <f t="shared" si="9"/>
        <v/>
      </c>
      <c r="S108" s="145">
        <v>-115.0</v>
      </c>
      <c r="T108" s="68"/>
      <c r="U108" s="143"/>
      <c r="V108" s="142"/>
      <c r="W108" s="142"/>
      <c r="X108" s="116" t="str">
        <f t="shared" si="26"/>
        <v/>
      </c>
      <c r="Y108" s="117" t="str">
        <f t="shared" si="23"/>
        <v/>
      </c>
      <c r="Z108" s="145">
        <v>-115.0</v>
      </c>
      <c r="AB108" s="142" t="str">
        <f>if(isblank($B108),"",vlookup($B108,'Sort by Position'!$D$2:$M$34,10,FALSE))</f>
        <v/>
      </c>
      <c r="AC108" s="142" t="str">
        <f>if(isblank($B108),"",vlookup($C108,'Sort by Position'!$D$2:$M$34,10,FALSE))</f>
        <v/>
      </c>
      <c r="AD108" s="142" t="str">
        <f t="shared" si="12"/>
        <v/>
      </c>
      <c r="AE108" s="142" t="str">
        <f t="shared" si="13"/>
        <v/>
      </c>
      <c r="AF108" s="143"/>
      <c r="AG108" s="151" t="str">
        <f t="shared" si="27"/>
        <v/>
      </c>
      <c r="AH108" s="116"/>
      <c r="AI108" s="145">
        <v>-115.0</v>
      </c>
      <c r="AK108" s="142" t="str">
        <f>if(isblank(B108),"",vlookup(B108,'Sort by Position'!$D$2:$M$34,2,FALSE))</f>
        <v/>
      </c>
      <c r="AL108" s="142" t="str">
        <f>if(isblank(B108),"",vlookup(C108,'Sort by Position'!$D$2:$M$34,10,FALSE))</f>
        <v/>
      </c>
      <c r="AM108" s="142" t="str">
        <f t="shared" si="15"/>
        <v/>
      </c>
      <c r="AN108" s="142" t="str">
        <f t="shared" si="24"/>
        <v/>
      </c>
      <c r="AO108" s="163"/>
      <c r="AP108" s="117" t="str">
        <f t="shared" si="22"/>
        <v/>
      </c>
      <c r="AR108" s="145">
        <v>-115.0</v>
      </c>
    </row>
    <row r="109">
      <c r="A109" s="156"/>
      <c r="B109" s="147"/>
      <c r="C109" s="162"/>
      <c r="D109" s="162"/>
      <c r="E109" s="162"/>
      <c r="F109" s="13" t="str">
        <f t="shared" si="6"/>
        <v/>
      </c>
      <c r="G109" s="162"/>
      <c r="H109" s="162"/>
      <c r="I109" s="162"/>
      <c r="J109" s="13" t="str">
        <f t="shared" si="20"/>
        <v/>
      </c>
      <c r="N109" s="13" t="str">
        <f t="shared" si="8"/>
        <v/>
      </c>
      <c r="O109" s="4"/>
      <c r="P109" s="143"/>
      <c r="Q109" s="116" t="str">
        <f t="shared" si="17"/>
        <v/>
      </c>
      <c r="R109" s="117" t="str">
        <f t="shared" si="9"/>
        <v/>
      </c>
      <c r="S109" s="145">
        <v>-115.0</v>
      </c>
      <c r="T109" s="68"/>
      <c r="U109" s="143"/>
      <c r="V109" s="142"/>
      <c r="W109" s="142"/>
      <c r="X109" s="116" t="str">
        <f t="shared" si="26"/>
        <v/>
      </c>
      <c r="Y109" s="117" t="str">
        <f t="shared" si="23"/>
        <v/>
      </c>
      <c r="Z109" s="145">
        <v>-115.0</v>
      </c>
      <c r="AB109" s="142" t="str">
        <f>if(isblank($B109),"",vlookup($B109,'Sort by Position'!$D$2:$M$34,10,FALSE))</f>
        <v/>
      </c>
      <c r="AC109" s="142" t="str">
        <f>if(isblank($B109),"",vlookup($C109,'Sort by Position'!$D$2:$M$34,10,FALSE))</f>
        <v/>
      </c>
      <c r="AD109" s="142" t="str">
        <f t="shared" si="12"/>
        <v/>
      </c>
      <c r="AE109" s="142" t="str">
        <f t="shared" si="13"/>
        <v/>
      </c>
      <c r="AF109" s="143"/>
      <c r="AG109" s="151" t="str">
        <f t="shared" si="27"/>
        <v/>
      </c>
      <c r="AH109" s="116"/>
      <c r="AI109" s="145">
        <v>-115.0</v>
      </c>
      <c r="AK109" s="142" t="str">
        <f>if(isblank(B109),"",vlookup(B109,'Sort by Position'!$D$2:$M$34,2,FALSE))</f>
        <v/>
      </c>
      <c r="AL109" s="142" t="str">
        <f>if(isblank(B109),"",vlookup(C109,'Sort by Position'!$D$2:$M$34,10,FALSE))</f>
        <v/>
      </c>
      <c r="AM109" s="142" t="str">
        <f t="shared" si="15"/>
        <v/>
      </c>
      <c r="AN109" s="142" t="str">
        <f t="shared" si="24"/>
        <v/>
      </c>
      <c r="AO109" s="163"/>
      <c r="AP109" s="117" t="str">
        <f t="shared" si="22"/>
        <v/>
      </c>
      <c r="AR109" s="145">
        <v>-115.0</v>
      </c>
    </row>
    <row r="110">
      <c r="A110" s="168"/>
      <c r="B110" s="165"/>
      <c r="C110" s="166"/>
      <c r="D110" s="166"/>
      <c r="E110" s="166"/>
      <c r="F110" s="13" t="str">
        <f t="shared" si="6"/>
        <v/>
      </c>
      <c r="G110" s="169"/>
      <c r="H110" s="169"/>
      <c r="I110" s="169"/>
      <c r="J110" s="13" t="str">
        <f t="shared" si="20"/>
        <v/>
      </c>
      <c r="K110" s="173"/>
      <c r="L110" s="173"/>
      <c r="M110" s="173"/>
      <c r="N110" s="13" t="str">
        <f t="shared" si="8"/>
        <v/>
      </c>
      <c r="O110" s="39"/>
      <c r="P110" s="143"/>
      <c r="Q110" s="116" t="str">
        <f t="shared" si="17"/>
        <v/>
      </c>
      <c r="R110" s="117" t="str">
        <f t="shared" si="9"/>
        <v/>
      </c>
      <c r="S110" s="145">
        <v>-115.0</v>
      </c>
      <c r="T110" s="68"/>
      <c r="U110" s="143"/>
      <c r="V110" s="142"/>
      <c r="W110" s="142"/>
      <c r="X110" s="116" t="str">
        <f t="shared" si="26"/>
        <v/>
      </c>
      <c r="Y110" s="117" t="str">
        <f t="shared" si="23"/>
        <v/>
      </c>
      <c r="Z110" s="145">
        <v>-115.0</v>
      </c>
      <c r="AB110" s="142" t="str">
        <f>if(isblank($B110),"",vlookup($B110,'Sort by Position'!$D$2:$M$34,10,FALSE))</f>
        <v/>
      </c>
      <c r="AC110" s="142" t="str">
        <f>if(isblank($B110),"",vlookup($C110,'Sort by Position'!$D$2:$M$34,10,FALSE))</f>
        <v/>
      </c>
      <c r="AD110" s="142" t="str">
        <f t="shared" si="12"/>
        <v/>
      </c>
      <c r="AE110" s="142" t="str">
        <f t="shared" si="13"/>
        <v/>
      </c>
      <c r="AF110" s="143"/>
      <c r="AG110" s="151" t="str">
        <f t="shared" si="27"/>
        <v/>
      </c>
      <c r="AH110" s="116"/>
      <c r="AI110" s="145">
        <v>-115.0</v>
      </c>
      <c r="AK110" s="142" t="str">
        <f>if(isblank(B110),"",vlookup(B110,'Sort by Position'!$D$2:$M$34,2,FALSE))</f>
        <v/>
      </c>
      <c r="AL110" s="142" t="str">
        <f>if(isblank(B110),"",vlookup(C110,'Sort by Position'!$D$2:$M$34,10,FALSE))</f>
        <v/>
      </c>
      <c r="AM110" s="142" t="str">
        <f t="shared" si="15"/>
        <v/>
      </c>
      <c r="AN110" s="142" t="str">
        <f t="shared" si="24"/>
        <v/>
      </c>
      <c r="AO110" s="163"/>
      <c r="AP110" s="117" t="str">
        <f t="shared" si="22"/>
        <v/>
      </c>
      <c r="AR110" s="145">
        <v>-115.0</v>
      </c>
    </row>
    <row r="111">
      <c r="A111" s="152"/>
      <c r="B111" s="162"/>
      <c r="C111" s="162"/>
      <c r="D111" s="162"/>
      <c r="E111" s="162"/>
      <c r="F111" s="13" t="str">
        <f t="shared" si="6"/>
        <v/>
      </c>
      <c r="G111" s="162"/>
      <c r="H111" s="162"/>
      <c r="I111" s="162"/>
      <c r="J111" s="13" t="str">
        <f t="shared" si="20"/>
        <v/>
      </c>
      <c r="N111" s="13" t="str">
        <f t="shared" si="8"/>
        <v/>
      </c>
      <c r="O111" s="4"/>
      <c r="P111" s="143"/>
      <c r="Q111" s="116" t="str">
        <f t="shared" si="17"/>
        <v/>
      </c>
      <c r="R111" s="117" t="str">
        <f t="shared" si="9"/>
        <v/>
      </c>
      <c r="S111" s="145">
        <v>-115.0</v>
      </c>
      <c r="T111" s="68"/>
      <c r="U111" s="143"/>
      <c r="V111" s="142"/>
      <c r="W111" s="142"/>
      <c r="X111" s="116" t="str">
        <f t="shared" si="26"/>
        <v/>
      </c>
      <c r="Y111" s="117" t="str">
        <f t="shared" si="23"/>
        <v/>
      </c>
      <c r="Z111" s="145">
        <v>-115.0</v>
      </c>
      <c r="AB111" s="142" t="str">
        <f>if(isblank($B111),"",vlookup($B111,'Sort by Position'!$D$2:$M$34,10,FALSE))</f>
        <v/>
      </c>
      <c r="AC111" s="142" t="str">
        <f>if(isblank($B111),"",vlookup($C111,'Sort by Position'!$D$2:$M$34,10,FALSE))</f>
        <v/>
      </c>
      <c r="AD111" s="142" t="str">
        <f t="shared" si="12"/>
        <v/>
      </c>
      <c r="AE111" s="142" t="str">
        <f t="shared" si="13"/>
        <v/>
      </c>
      <c r="AF111" s="143"/>
      <c r="AG111" s="151" t="str">
        <f t="shared" si="27"/>
        <v/>
      </c>
      <c r="AH111" s="116"/>
      <c r="AI111" s="145">
        <v>-115.0</v>
      </c>
      <c r="AK111" s="142" t="str">
        <f>if(isblank(B111),"",vlookup(B111,'Sort by Position'!$D$2:$M$34,2,FALSE))</f>
        <v/>
      </c>
      <c r="AL111" s="142" t="str">
        <f>if(isblank(B111),"",vlookup(C111,'Sort by Position'!$D$2:$M$34,10,FALSE))</f>
        <v/>
      </c>
      <c r="AM111" s="142" t="str">
        <f t="shared" si="15"/>
        <v/>
      </c>
      <c r="AN111" s="142" t="str">
        <f t="shared" si="24"/>
        <v/>
      </c>
      <c r="AO111" s="163"/>
      <c r="AP111" s="117" t="str">
        <f t="shared" si="22"/>
        <v/>
      </c>
      <c r="AR111" s="145">
        <v>-115.0</v>
      </c>
    </row>
    <row r="112">
      <c r="A112" s="156"/>
      <c r="B112" s="147"/>
      <c r="C112" s="162"/>
      <c r="D112" s="162"/>
      <c r="E112" s="162"/>
      <c r="F112" s="13" t="str">
        <f t="shared" si="6"/>
        <v/>
      </c>
      <c r="G112" s="162"/>
      <c r="H112" s="162"/>
      <c r="I112" s="162"/>
      <c r="J112" s="13" t="str">
        <f t="shared" si="20"/>
        <v/>
      </c>
      <c r="N112" s="13" t="str">
        <f t="shared" si="8"/>
        <v/>
      </c>
      <c r="O112" s="4"/>
      <c r="P112" s="143"/>
      <c r="Q112" s="116" t="str">
        <f t="shared" si="17"/>
        <v/>
      </c>
      <c r="R112" s="117" t="str">
        <f t="shared" si="9"/>
        <v/>
      </c>
      <c r="S112" s="145">
        <v>-115.0</v>
      </c>
      <c r="T112" s="68"/>
      <c r="U112" s="143"/>
      <c r="V112" s="142"/>
      <c r="W112" s="142"/>
      <c r="X112" s="116" t="str">
        <f t="shared" si="26"/>
        <v/>
      </c>
      <c r="Y112" s="117" t="str">
        <f t="shared" si="23"/>
        <v/>
      </c>
      <c r="Z112" s="145">
        <v>-115.0</v>
      </c>
      <c r="AB112" s="142" t="str">
        <f>if(isblank($B112),"",vlookup($B112,'Sort by Position'!$D$2:$M$34,10,FALSE))</f>
        <v/>
      </c>
      <c r="AC112" s="142" t="str">
        <f>if(isblank($B112),"",vlookup($C112,'Sort by Position'!$D$2:$M$34,10,FALSE))</f>
        <v/>
      </c>
      <c r="AD112" s="142" t="str">
        <f t="shared" si="12"/>
        <v/>
      </c>
      <c r="AE112" s="142" t="str">
        <f t="shared" si="13"/>
        <v/>
      </c>
      <c r="AF112" s="143"/>
      <c r="AG112" s="151" t="str">
        <f t="shared" si="27"/>
        <v/>
      </c>
      <c r="AH112" s="116"/>
      <c r="AI112" s="145">
        <v>-115.0</v>
      </c>
      <c r="AK112" s="142" t="str">
        <f>if(isblank(B112),"",vlookup(B112,'Sort by Position'!$D$2:$M$34,2,FALSE))</f>
        <v/>
      </c>
      <c r="AL112" s="142" t="str">
        <f>if(isblank(B112),"",vlookup(C112,'Sort by Position'!$D$2:$M$34,10,FALSE))</f>
        <v/>
      </c>
      <c r="AM112" s="142" t="str">
        <f t="shared" si="15"/>
        <v/>
      </c>
      <c r="AN112" s="142" t="str">
        <f t="shared" si="24"/>
        <v/>
      </c>
      <c r="AO112" s="163"/>
      <c r="AP112" s="117" t="str">
        <f t="shared" si="22"/>
        <v/>
      </c>
      <c r="AR112" s="145">
        <v>-115.0</v>
      </c>
    </row>
    <row r="113">
      <c r="A113" s="156"/>
      <c r="B113" s="147"/>
      <c r="C113" s="162"/>
      <c r="D113" s="162"/>
      <c r="E113" s="162"/>
      <c r="F113" s="13" t="str">
        <f t="shared" si="6"/>
        <v/>
      </c>
      <c r="G113" s="162"/>
      <c r="H113" s="162"/>
      <c r="I113" s="162"/>
      <c r="J113" s="13" t="str">
        <f t="shared" si="20"/>
        <v/>
      </c>
      <c r="N113" s="13" t="str">
        <f t="shared" si="8"/>
        <v/>
      </c>
      <c r="O113" s="4"/>
      <c r="P113" s="143"/>
      <c r="Q113" s="116" t="str">
        <f t="shared" si="17"/>
        <v/>
      </c>
      <c r="R113" s="117" t="str">
        <f t="shared" si="9"/>
        <v/>
      </c>
      <c r="S113" s="145">
        <v>-115.0</v>
      </c>
      <c r="T113" s="68"/>
      <c r="U113" s="143"/>
      <c r="V113" s="142"/>
      <c r="W113" s="142"/>
      <c r="X113" s="116" t="str">
        <f t="shared" si="26"/>
        <v/>
      </c>
      <c r="Y113" s="117" t="str">
        <f t="shared" si="23"/>
        <v/>
      </c>
      <c r="Z113" s="145">
        <v>-115.0</v>
      </c>
      <c r="AB113" s="142" t="str">
        <f>if(isblank($B113),"",vlookup($B113,'Sort by Position'!$D$2:$M$34,10,FALSE))</f>
        <v/>
      </c>
      <c r="AC113" s="142" t="str">
        <f>if(isblank($B113),"",vlookup($C113,'Sort by Position'!$D$2:$M$34,10,FALSE))</f>
        <v/>
      </c>
      <c r="AD113" s="142" t="str">
        <f t="shared" si="12"/>
        <v/>
      </c>
      <c r="AE113" s="142" t="str">
        <f t="shared" si="13"/>
        <v/>
      </c>
      <c r="AF113" s="143"/>
      <c r="AG113" s="151" t="str">
        <f t="shared" si="27"/>
        <v/>
      </c>
      <c r="AH113" s="116"/>
      <c r="AI113" s="145">
        <v>-115.0</v>
      </c>
      <c r="AK113" s="142" t="str">
        <f>if(isblank(B113),"",vlookup(B113,'Sort by Position'!$D$2:$M$34,2,FALSE))</f>
        <v/>
      </c>
      <c r="AL113" s="142" t="str">
        <f>if(isblank(B113),"",vlookup(C113,'Sort by Position'!$D$2:$M$34,10,FALSE))</f>
        <v/>
      </c>
      <c r="AM113" s="142" t="str">
        <f t="shared" si="15"/>
        <v/>
      </c>
      <c r="AN113" s="142" t="str">
        <f t="shared" si="24"/>
        <v/>
      </c>
      <c r="AO113" s="163"/>
      <c r="AP113" s="117" t="str">
        <f t="shared" si="22"/>
        <v/>
      </c>
      <c r="AR113" s="145">
        <v>-115.0</v>
      </c>
    </row>
    <row r="114">
      <c r="A114" s="156"/>
      <c r="B114" s="147"/>
      <c r="C114" s="162"/>
      <c r="D114" s="162"/>
      <c r="E114" s="162"/>
      <c r="F114" s="13" t="str">
        <f t="shared" si="6"/>
        <v/>
      </c>
      <c r="G114" s="162"/>
      <c r="H114" s="162"/>
      <c r="I114" s="162"/>
      <c r="J114" s="13" t="str">
        <f t="shared" si="20"/>
        <v/>
      </c>
      <c r="N114" s="13" t="str">
        <f t="shared" si="8"/>
        <v/>
      </c>
      <c r="O114" s="4"/>
      <c r="P114" s="143"/>
      <c r="Q114" s="116" t="str">
        <f t="shared" si="17"/>
        <v/>
      </c>
      <c r="R114" s="117" t="str">
        <f t="shared" si="9"/>
        <v/>
      </c>
      <c r="S114" s="145">
        <v>-115.0</v>
      </c>
      <c r="T114" s="68"/>
      <c r="U114" s="143"/>
      <c r="V114" s="142"/>
      <c r="W114" s="142"/>
      <c r="X114" s="116" t="str">
        <f t="shared" si="26"/>
        <v/>
      </c>
      <c r="Y114" s="117" t="str">
        <f t="shared" si="23"/>
        <v/>
      </c>
      <c r="Z114" s="145">
        <v>-115.0</v>
      </c>
      <c r="AB114" s="142" t="str">
        <f>if(isblank($B114),"",vlookup($B114,'Sort by Position'!$D$2:$M$34,10,FALSE))</f>
        <v/>
      </c>
      <c r="AC114" s="142" t="str">
        <f>if(isblank($B114),"",vlookup($C114,'Sort by Position'!$D$2:$M$34,10,FALSE))</f>
        <v/>
      </c>
      <c r="AD114" s="142" t="str">
        <f t="shared" si="12"/>
        <v/>
      </c>
      <c r="AE114" s="142" t="str">
        <f t="shared" si="13"/>
        <v/>
      </c>
      <c r="AF114" s="143"/>
      <c r="AG114" s="151" t="str">
        <f t="shared" si="27"/>
        <v/>
      </c>
      <c r="AH114" s="116"/>
      <c r="AI114" s="145">
        <v>-115.0</v>
      </c>
      <c r="AK114" s="142" t="str">
        <f>if(isblank(B114),"",vlookup(B114,'Sort by Position'!$D$2:$M$34,2,FALSE))</f>
        <v/>
      </c>
      <c r="AL114" s="142" t="str">
        <f>if(isblank(B114),"",vlookup(C114,'Sort by Position'!$D$2:$M$34,10,FALSE))</f>
        <v/>
      </c>
      <c r="AM114" s="142" t="str">
        <f t="shared" si="15"/>
        <v/>
      </c>
      <c r="AN114" s="142" t="str">
        <f t="shared" si="24"/>
        <v/>
      </c>
      <c r="AO114" s="163"/>
      <c r="AP114" s="117" t="str">
        <f t="shared" si="22"/>
        <v/>
      </c>
      <c r="AR114" s="145">
        <v>-115.0</v>
      </c>
    </row>
    <row r="115" ht="15.75" customHeight="1">
      <c r="A115" s="156"/>
      <c r="B115" s="147"/>
      <c r="C115" s="162"/>
      <c r="D115" s="162"/>
      <c r="E115" s="162"/>
      <c r="F115" s="13" t="str">
        <f t="shared" si="6"/>
        <v/>
      </c>
      <c r="G115" s="162"/>
      <c r="H115" s="162"/>
      <c r="I115" s="162"/>
      <c r="J115" s="13" t="str">
        <f t="shared" si="20"/>
        <v/>
      </c>
      <c r="N115" s="13" t="str">
        <f t="shared" si="8"/>
        <v/>
      </c>
      <c r="O115" s="4"/>
      <c r="P115" s="143"/>
      <c r="Q115" s="116" t="str">
        <f t="shared" si="17"/>
        <v/>
      </c>
      <c r="R115" s="117" t="str">
        <f t="shared" si="9"/>
        <v/>
      </c>
      <c r="S115" s="145">
        <v>-115.0</v>
      </c>
      <c r="T115" s="68"/>
      <c r="U115" s="143"/>
      <c r="V115" s="142"/>
      <c r="W115" s="142"/>
      <c r="X115" s="116" t="str">
        <f t="shared" si="26"/>
        <v/>
      </c>
      <c r="Y115" s="117" t="str">
        <f t="shared" si="23"/>
        <v/>
      </c>
      <c r="Z115" s="145">
        <v>-115.0</v>
      </c>
      <c r="AB115" s="142" t="str">
        <f>if(isblank($B115),"",vlookup($B115,'Sort by Position'!$D$2:$M$34,10,FALSE))</f>
        <v/>
      </c>
      <c r="AC115" s="142" t="str">
        <f>if(isblank($B115),"",vlookup($C115,'Sort by Position'!$D$2:$M$34,10,FALSE))</f>
        <v/>
      </c>
      <c r="AD115" s="142" t="str">
        <f t="shared" si="12"/>
        <v/>
      </c>
      <c r="AE115" s="142" t="str">
        <f t="shared" si="13"/>
        <v/>
      </c>
      <c r="AF115" s="143"/>
      <c r="AG115" s="151" t="str">
        <f t="shared" si="27"/>
        <v/>
      </c>
      <c r="AH115" s="116"/>
      <c r="AI115" s="145">
        <v>-115.0</v>
      </c>
      <c r="AK115" s="142" t="str">
        <f>if(isblank(B115),"",vlookup(B115,'Sort by Position'!$D$2:$M$34,2,FALSE))</f>
        <v/>
      </c>
      <c r="AL115" s="142" t="str">
        <f>if(isblank(B115),"",vlookup(C115,'Sort by Position'!$D$2:$M$34,10,FALSE))</f>
        <v/>
      </c>
      <c r="AM115" s="142" t="str">
        <f t="shared" si="15"/>
        <v/>
      </c>
      <c r="AN115" s="142" t="str">
        <f t="shared" si="24"/>
        <v/>
      </c>
      <c r="AO115" s="163"/>
      <c r="AP115" s="117" t="str">
        <f t="shared" si="22"/>
        <v/>
      </c>
      <c r="AR115" s="145">
        <v>-115.0</v>
      </c>
    </row>
    <row r="116">
      <c r="A116" s="156"/>
      <c r="B116" s="147"/>
      <c r="C116" s="162"/>
      <c r="D116" s="162"/>
      <c r="E116" s="162"/>
      <c r="F116" s="13" t="str">
        <f t="shared" si="6"/>
        <v/>
      </c>
      <c r="G116" s="162"/>
      <c r="H116" s="162"/>
      <c r="I116" s="162"/>
      <c r="J116" s="13" t="str">
        <f t="shared" si="20"/>
        <v/>
      </c>
      <c r="N116" s="13" t="str">
        <f t="shared" si="8"/>
        <v/>
      </c>
      <c r="O116" s="4"/>
      <c r="P116" s="143"/>
      <c r="Q116" s="116" t="str">
        <f t="shared" si="17"/>
        <v/>
      </c>
      <c r="R116" s="117" t="str">
        <f t="shared" si="9"/>
        <v/>
      </c>
      <c r="S116" s="145">
        <v>-115.0</v>
      </c>
      <c r="T116" s="68"/>
      <c r="U116" s="143"/>
      <c r="V116" s="142"/>
      <c r="W116" s="142"/>
      <c r="X116" s="116" t="str">
        <f t="shared" si="26"/>
        <v/>
      </c>
      <c r="Y116" s="117" t="str">
        <f t="shared" si="23"/>
        <v/>
      </c>
      <c r="Z116" s="145">
        <v>-115.0</v>
      </c>
      <c r="AB116" s="142" t="str">
        <f>if(isblank($B116),"",vlookup($B116,'Sort by Position'!$D$2:$M$34,10,FALSE))</f>
        <v/>
      </c>
      <c r="AC116" s="142" t="str">
        <f>if(isblank($B116),"",vlookup($C116,'Sort by Position'!$D$2:$M$34,10,FALSE))</f>
        <v/>
      </c>
      <c r="AD116" s="142" t="str">
        <f t="shared" si="12"/>
        <v/>
      </c>
      <c r="AE116" s="142" t="str">
        <f t="shared" si="13"/>
        <v/>
      </c>
      <c r="AF116" s="143"/>
      <c r="AG116" s="151" t="str">
        <f t="shared" si="27"/>
        <v/>
      </c>
      <c r="AH116" s="116"/>
      <c r="AI116" s="145">
        <v>-115.0</v>
      </c>
      <c r="AK116" s="142" t="str">
        <f>if(isblank(B116),"",vlookup(B116,'Sort by Position'!$D$2:$M$34,2,FALSE))</f>
        <v/>
      </c>
      <c r="AL116" s="142" t="str">
        <f>if(isblank(B116),"",vlookup(C116,'Sort by Position'!$D$2:$M$34,10,FALSE))</f>
        <v/>
      </c>
      <c r="AM116" s="142" t="str">
        <f t="shared" si="15"/>
        <v/>
      </c>
      <c r="AN116" s="142" t="str">
        <f t="shared" si="24"/>
        <v/>
      </c>
      <c r="AO116" s="163"/>
      <c r="AP116" s="117" t="str">
        <f t="shared" si="22"/>
        <v/>
      </c>
      <c r="AR116" s="145">
        <v>-115.0</v>
      </c>
    </row>
    <row r="117">
      <c r="A117" s="168"/>
      <c r="B117" s="165"/>
      <c r="C117" s="166"/>
      <c r="D117" s="166"/>
      <c r="E117" s="166"/>
      <c r="F117" s="13" t="str">
        <f t="shared" si="6"/>
        <v/>
      </c>
      <c r="G117" s="169"/>
      <c r="H117" s="169"/>
      <c r="I117" s="169"/>
      <c r="J117" s="13" t="str">
        <f t="shared" si="20"/>
        <v/>
      </c>
      <c r="K117" s="173"/>
      <c r="L117" s="173"/>
      <c r="M117" s="173"/>
      <c r="N117" s="13" t="str">
        <f t="shared" si="8"/>
        <v/>
      </c>
      <c r="O117" s="39"/>
      <c r="P117" s="143"/>
      <c r="Q117" s="116" t="str">
        <f t="shared" si="17"/>
        <v/>
      </c>
      <c r="R117" s="117" t="str">
        <f t="shared" si="9"/>
        <v/>
      </c>
      <c r="S117" s="145">
        <v>-115.0</v>
      </c>
      <c r="T117" s="68"/>
      <c r="U117" s="143"/>
      <c r="V117" s="142"/>
      <c r="W117" s="142"/>
      <c r="X117" s="116" t="str">
        <f t="shared" si="26"/>
        <v/>
      </c>
      <c r="Y117" s="117" t="str">
        <f t="shared" si="23"/>
        <v/>
      </c>
      <c r="Z117" s="145">
        <v>-115.0</v>
      </c>
      <c r="AB117" s="142" t="str">
        <f>if(isblank($B117),"",vlookup($B117,'Sort by Position'!$D$2:$M$34,10,FALSE))</f>
        <v/>
      </c>
      <c r="AC117" s="142" t="str">
        <f>if(isblank($B117),"",vlookup($C117,'Sort by Position'!$D$2:$M$34,10,FALSE))</f>
        <v/>
      </c>
      <c r="AD117" s="142" t="str">
        <f t="shared" si="12"/>
        <v/>
      </c>
      <c r="AE117" s="142" t="str">
        <f t="shared" si="13"/>
        <v/>
      </c>
      <c r="AF117" s="143"/>
      <c r="AG117" s="151" t="str">
        <f t="shared" si="27"/>
        <v/>
      </c>
      <c r="AH117" s="116"/>
      <c r="AI117" s="145">
        <v>-115.0</v>
      </c>
      <c r="AK117" s="142" t="str">
        <f>if(isblank(B117),"",vlookup(B117,'Sort by Position'!$D$2:$M$34,2,FALSE))</f>
        <v/>
      </c>
      <c r="AL117" s="142" t="str">
        <f>if(isblank(B117),"",vlookup(C117,'Sort by Position'!$D$2:$M$34,10,FALSE))</f>
        <v/>
      </c>
      <c r="AM117" s="142" t="str">
        <f t="shared" si="15"/>
        <v/>
      </c>
      <c r="AN117" s="142" t="str">
        <f t="shared" si="24"/>
        <v/>
      </c>
      <c r="AO117" s="163"/>
      <c r="AP117" s="117" t="str">
        <f t="shared" si="22"/>
        <v/>
      </c>
      <c r="AR117" s="145">
        <v>-115.0</v>
      </c>
    </row>
    <row r="118">
      <c r="A118" s="152"/>
      <c r="B118" s="147"/>
      <c r="C118" s="162"/>
      <c r="D118" s="162"/>
      <c r="E118" s="162"/>
      <c r="F118" s="13" t="str">
        <f t="shared" si="6"/>
        <v/>
      </c>
      <c r="G118" s="162"/>
      <c r="H118" s="162"/>
      <c r="I118" s="162"/>
      <c r="J118" s="13" t="str">
        <f t="shared" si="20"/>
        <v/>
      </c>
      <c r="N118" s="13" t="str">
        <f t="shared" si="8"/>
        <v/>
      </c>
      <c r="O118" s="4"/>
      <c r="P118" s="143"/>
      <c r="Q118" s="116" t="str">
        <f t="shared" si="17"/>
        <v/>
      </c>
      <c r="R118" s="117" t="str">
        <f t="shared" si="9"/>
        <v/>
      </c>
      <c r="S118" s="145">
        <v>-115.0</v>
      </c>
      <c r="T118" s="68"/>
      <c r="U118" s="143"/>
      <c r="V118" s="142"/>
      <c r="W118" s="142"/>
      <c r="X118" s="116" t="str">
        <f t="shared" si="26"/>
        <v/>
      </c>
      <c r="Y118" s="117" t="str">
        <f t="shared" si="23"/>
        <v/>
      </c>
      <c r="Z118" s="145">
        <v>-115.0</v>
      </c>
      <c r="AB118" s="142" t="str">
        <f>if(isblank($B118),"",vlookup($B118,'Sort by Position'!$D$2:$M$34,10,FALSE))</f>
        <v/>
      </c>
      <c r="AC118" s="142" t="str">
        <f>if(isblank($B118),"",vlookup($C118,'Sort by Position'!$D$2:$M$34,10,FALSE))</f>
        <v/>
      </c>
      <c r="AD118" s="142" t="str">
        <f t="shared" si="12"/>
        <v/>
      </c>
      <c r="AE118" s="142" t="str">
        <f t="shared" si="13"/>
        <v/>
      </c>
      <c r="AF118" s="143"/>
      <c r="AG118" s="151" t="str">
        <f t="shared" si="27"/>
        <v/>
      </c>
      <c r="AH118" s="116"/>
      <c r="AI118" s="145">
        <v>-115.0</v>
      </c>
      <c r="AK118" s="142" t="str">
        <f>if(isblank(B118),"",vlookup(B118,'Sort by Position'!$D$2:$M$34,2,FALSE))</f>
        <v/>
      </c>
      <c r="AL118" s="142" t="str">
        <f>if(isblank(B118),"",vlookup(C118,'Sort by Position'!$D$2:$M$34,10,FALSE))</f>
        <v/>
      </c>
      <c r="AM118" s="142" t="str">
        <f t="shared" si="15"/>
        <v/>
      </c>
      <c r="AN118" s="142" t="str">
        <f t="shared" si="24"/>
        <v/>
      </c>
      <c r="AO118" s="163"/>
      <c r="AP118" s="117" t="str">
        <f t="shared" si="22"/>
        <v/>
      </c>
      <c r="AR118" s="145">
        <v>-115.0</v>
      </c>
    </row>
    <row r="119">
      <c r="A119" s="156"/>
      <c r="B119" s="147"/>
      <c r="C119" s="162"/>
      <c r="D119" s="162"/>
      <c r="E119" s="162"/>
      <c r="F119" s="13" t="str">
        <f t="shared" si="6"/>
        <v/>
      </c>
      <c r="G119" s="162"/>
      <c r="H119" s="162"/>
      <c r="I119" s="162"/>
      <c r="J119" s="13" t="str">
        <f t="shared" si="20"/>
        <v/>
      </c>
      <c r="N119" s="13" t="str">
        <f t="shared" si="8"/>
        <v/>
      </c>
      <c r="O119" s="4"/>
      <c r="P119" s="143"/>
      <c r="Q119" s="116" t="str">
        <f t="shared" si="17"/>
        <v/>
      </c>
      <c r="R119" s="117" t="str">
        <f t="shared" si="9"/>
        <v/>
      </c>
      <c r="S119" s="145">
        <v>-115.0</v>
      </c>
      <c r="T119" s="68"/>
      <c r="U119" s="143"/>
      <c r="V119" s="142"/>
      <c r="W119" s="142"/>
      <c r="X119" s="116" t="str">
        <f t="shared" si="26"/>
        <v/>
      </c>
      <c r="Y119" s="117" t="str">
        <f t="shared" si="23"/>
        <v/>
      </c>
      <c r="Z119" s="145">
        <v>-115.0</v>
      </c>
      <c r="AB119" s="142" t="str">
        <f>if(isblank($B119),"",vlookup($B119,'Sort by Position'!$D$2:$M$34,10,FALSE))</f>
        <v/>
      </c>
      <c r="AC119" s="142" t="str">
        <f>if(isblank($B119),"",vlookup($C119,'Sort by Position'!$D$2:$M$34,10,FALSE))</f>
        <v/>
      </c>
      <c r="AD119" s="142" t="str">
        <f t="shared" si="12"/>
        <v/>
      </c>
      <c r="AE119" s="142" t="str">
        <f t="shared" si="13"/>
        <v/>
      </c>
      <c r="AF119" s="143"/>
      <c r="AG119" s="151" t="str">
        <f t="shared" si="27"/>
        <v/>
      </c>
      <c r="AH119" s="116"/>
      <c r="AI119" s="145">
        <v>-115.0</v>
      </c>
      <c r="AK119" s="142" t="str">
        <f>if(isblank(B119),"",vlookup(B119,'Sort by Position'!$D$2:$M$34,2,FALSE))</f>
        <v/>
      </c>
      <c r="AL119" s="142" t="str">
        <f>if(isblank(B119),"",vlookup(C119,'Sort by Position'!$D$2:$M$34,10,FALSE))</f>
        <v/>
      </c>
      <c r="AM119" s="142" t="str">
        <f t="shared" si="15"/>
        <v/>
      </c>
      <c r="AN119" s="142" t="str">
        <f t="shared" si="24"/>
        <v/>
      </c>
      <c r="AO119" s="163"/>
      <c r="AP119" s="117" t="str">
        <f t="shared" si="22"/>
        <v/>
      </c>
      <c r="AR119" s="145">
        <v>-115.0</v>
      </c>
    </row>
    <row r="120">
      <c r="A120" s="156"/>
      <c r="B120" s="147"/>
      <c r="C120" s="162"/>
      <c r="D120" s="162"/>
      <c r="E120" s="162"/>
      <c r="F120" s="13" t="str">
        <f t="shared" si="6"/>
        <v/>
      </c>
      <c r="G120" s="162"/>
      <c r="H120" s="162"/>
      <c r="I120" s="162"/>
      <c r="J120" s="13" t="str">
        <f t="shared" si="20"/>
        <v/>
      </c>
      <c r="N120" s="13" t="str">
        <f t="shared" si="8"/>
        <v/>
      </c>
      <c r="O120" s="4"/>
      <c r="P120" s="143"/>
      <c r="Q120" s="116" t="str">
        <f t="shared" si="17"/>
        <v/>
      </c>
      <c r="R120" s="117" t="str">
        <f t="shared" si="9"/>
        <v/>
      </c>
      <c r="S120" s="145">
        <v>-115.0</v>
      </c>
      <c r="T120" s="68"/>
      <c r="U120" s="143"/>
      <c r="V120" s="142"/>
      <c r="W120" s="142"/>
      <c r="X120" s="116" t="str">
        <f t="shared" si="26"/>
        <v/>
      </c>
      <c r="Y120" s="117" t="str">
        <f t="shared" si="23"/>
        <v/>
      </c>
      <c r="Z120" s="145">
        <v>-115.0</v>
      </c>
      <c r="AB120" s="142" t="str">
        <f>if(isblank($B120),"",vlookup($B120,'Sort by Position'!$D$2:$M$34,10,FALSE))</f>
        <v/>
      </c>
      <c r="AC120" s="142" t="str">
        <f>if(isblank($B120),"",vlookup($C120,'Sort by Position'!$D$2:$M$34,10,FALSE))</f>
        <v/>
      </c>
      <c r="AD120" s="142" t="str">
        <f t="shared" si="12"/>
        <v/>
      </c>
      <c r="AE120" s="142" t="str">
        <f t="shared" si="13"/>
        <v/>
      </c>
      <c r="AF120" s="143"/>
      <c r="AG120" s="151" t="str">
        <f t="shared" si="27"/>
        <v/>
      </c>
      <c r="AH120" s="116"/>
      <c r="AI120" s="145">
        <v>-115.0</v>
      </c>
      <c r="AK120" s="142" t="str">
        <f>if(isblank(B120),"",vlookup(B120,'Sort by Position'!$D$2:$M$34,2,FALSE))</f>
        <v/>
      </c>
      <c r="AL120" s="142" t="str">
        <f>if(isblank(B120),"",vlookup(C120,'Sort by Position'!$D$2:$M$34,10,FALSE))</f>
        <v/>
      </c>
      <c r="AM120" s="142" t="str">
        <f t="shared" si="15"/>
        <v/>
      </c>
      <c r="AN120" s="142" t="str">
        <f t="shared" si="24"/>
        <v/>
      </c>
      <c r="AO120" s="163"/>
      <c r="AP120" s="117" t="str">
        <f t="shared" si="22"/>
        <v/>
      </c>
      <c r="AR120" s="145">
        <v>-115.0</v>
      </c>
    </row>
    <row r="121">
      <c r="A121" s="156"/>
      <c r="B121" s="147"/>
      <c r="C121" s="162"/>
      <c r="D121" s="162"/>
      <c r="E121" s="162"/>
      <c r="F121" s="13" t="str">
        <f t="shared" si="6"/>
        <v/>
      </c>
      <c r="G121" s="162"/>
      <c r="H121" s="162"/>
      <c r="I121" s="162"/>
      <c r="J121" s="13" t="str">
        <f t="shared" si="20"/>
        <v/>
      </c>
      <c r="N121" s="13" t="str">
        <f t="shared" si="8"/>
        <v/>
      </c>
      <c r="O121" s="4"/>
      <c r="P121" s="143"/>
      <c r="Q121" s="116" t="str">
        <f t="shared" si="17"/>
        <v/>
      </c>
      <c r="R121" s="117" t="str">
        <f t="shared" si="9"/>
        <v/>
      </c>
      <c r="S121" s="145">
        <v>-115.0</v>
      </c>
      <c r="T121" s="68"/>
      <c r="U121" s="143"/>
      <c r="V121" s="142"/>
      <c r="W121" s="142"/>
      <c r="X121" s="116" t="str">
        <f t="shared" si="26"/>
        <v/>
      </c>
      <c r="Y121" s="117" t="str">
        <f t="shared" si="23"/>
        <v/>
      </c>
      <c r="Z121" s="145">
        <v>-115.0</v>
      </c>
      <c r="AB121" s="142" t="str">
        <f>if(isblank($B121),"",vlookup($B121,'Sort by Position'!$D$2:$M$34,10,FALSE))</f>
        <v/>
      </c>
      <c r="AC121" s="142" t="str">
        <f>if(isblank($B121),"",vlookup($C121,'Sort by Position'!$D$2:$M$34,10,FALSE))</f>
        <v/>
      </c>
      <c r="AD121" s="142" t="str">
        <f t="shared" si="12"/>
        <v/>
      </c>
      <c r="AE121" s="142" t="str">
        <f t="shared" si="13"/>
        <v/>
      </c>
      <c r="AF121" s="143"/>
      <c r="AG121" s="151" t="str">
        <f t="shared" si="27"/>
        <v/>
      </c>
      <c r="AH121" s="116"/>
      <c r="AI121" s="145">
        <v>-115.0</v>
      </c>
      <c r="AK121" s="142" t="str">
        <f>if(isblank(B121),"",vlookup(B121,'Sort by Position'!$D$2:$M$34,2,FALSE))</f>
        <v/>
      </c>
      <c r="AL121" s="142" t="str">
        <f>if(isblank(B121),"",vlookup(C121,'Sort by Position'!$D$2:$M$34,10,FALSE))</f>
        <v/>
      </c>
      <c r="AM121" s="142" t="str">
        <f t="shared" si="15"/>
        <v/>
      </c>
      <c r="AN121" s="142" t="str">
        <f t="shared" si="24"/>
        <v/>
      </c>
      <c r="AO121" s="163"/>
      <c r="AP121" s="117" t="str">
        <f t="shared" si="22"/>
        <v/>
      </c>
      <c r="AR121" s="145">
        <v>-115.0</v>
      </c>
    </row>
    <row r="122">
      <c r="A122" s="156"/>
      <c r="B122" s="147"/>
      <c r="C122" s="162"/>
      <c r="D122" s="162"/>
      <c r="E122" s="162"/>
      <c r="F122" s="13" t="str">
        <f t="shared" si="6"/>
        <v/>
      </c>
      <c r="G122" s="162"/>
      <c r="H122" s="162"/>
      <c r="I122" s="162"/>
      <c r="J122" s="13" t="str">
        <f t="shared" si="20"/>
        <v/>
      </c>
      <c r="N122" s="13" t="str">
        <f t="shared" si="8"/>
        <v/>
      </c>
      <c r="O122" s="4"/>
      <c r="P122" s="143"/>
      <c r="Q122" s="116" t="str">
        <f t="shared" si="17"/>
        <v/>
      </c>
      <c r="R122" s="117" t="str">
        <f t="shared" si="9"/>
        <v/>
      </c>
      <c r="S122" s="145">
        <v>-115.0</v>
      </c>
      <c r="T122" s="68"/>
      <c r="U122" s="143"/>
      <c r="V122" s="142"/>
      <c r="W122" s="142"/>
      <c r="X122" s="116" t="str">
        <f t="shared" si="26"/>
        <v/>
      </c>
      <c r="Y122" s="117" t="str">
        <f t="shared" si="23"/>
        <v/>
      </c>
      <c r="Z122" s="145">
        <v>-115.0</v>
      </c>
      <c r="AB122" s="142" t="str">
        <f>if(isblank($B122),"",vlookup($B122,'Sort by Position'!$D$2:$M$34,10,FALSE))</f>
        <v/>
      </c>
      <c r="AC122" s="142" t="str">
        <f>if(isblank($B122),"",vlookup($C122,'Sort by Position'!$D$2:$M$34,10,FALSE))</f>
        <v/>
      </c>
      <c r="AD122" s="142" t="str">
        <f t="shared" si="12"/>
        <v/>
      </c>
      <c r="AE122" s="142" t="str">
        <f t="shared" si="13"/>
        <v/>
      </c>
      <c r="AF122" s="143"/>
      <c r="AG122" s="151" t="str">
        <f t="shared" si="27"/>
        <v/>
      </c>
      <c r="AH122" s="116"/>
      <c r="AI122" s="145">
        <v>-115.0</v>
      </c>
      <c r="AK122" s="142" t="str">
        <f>if(isblank(B122),"",vlookup(B122,'Sort by Position'!$D$2:$M$34,2,FALSE))</f>
        <v/>
      </c>
      <c r="AL122" s="142" t="str">
        <f>if(isblank(B122),"",vlookup(C122,'Sort by Position'!$D$2:$M$34,10,FALSE))</f>
        <v/>
      </c>
      <c r="AM122" s="142" t="str">
        <f t="shared" si="15"/>
        <v/>
      </c>
      <c r="AN122" s="142" t="str">
        <f t="shared" si="24"/>
        <v/>
      </c>
      <c r="AO122" s="163"/>
      <c r="AP122" s="117" t="str">
        <f t="shared" si="22"/>
        <v/>
      </c>
      <c r="AR122" s="145">
        <v>-115.0</v>
      </c>
    </row>
    <row r="123">
      <c r="A123" s="156"/>
      <c r="B123" s="147"/>
      <c r="C123" s="162"/>
      <c r="D123" s="162"/>
      <c r="E123" s="162"/>
      <c r="F123" s="13" t="str">
        <f t="shared" si="6"/>
        <v/>
      </c>
      <c r="G123" s="162"/>
      <c r="H123" s="162"/>
      <c r="I123" s="162"/>
      <c r="J123" s="13" t="str">
        <f t="shared" si="20"/>
        <v/>
      </c>
      <c r="N123" s="13" t="str">
        <f t="shared" si="8"/>
        <v/>
      </c>
      <c r="O123" s="4"/>
      <c r="P123" s="143"/>
      <c r="Q123" s="116" t="str">
        <f t="shared" si="17"/>
        <v/>
      </c>
      <c r="R123" s="117" t="str">
        <f t="shared" si="9"/>
        <v/>
      </c>
      <c r="S123" s="145">
        <v>-115.0</v>
      </c>
      <c r="T123" s="68"/>
      <c r="U123" s="143"/>
      <c r="V123" s="142"/>
      <c r="W123" s="142"/>
      <c r="X123" s="116" t="str">
        <f t="shared" si="26"/>
        <v/>
      </c>
      <c r="Y123" s="117" t="str">
        <f t="shared" si="23"/>
        <v/>
      </c>
      <c r="Z123" s="145">
        <v>-115.0</v>
      </c>
      <c r="AB123" s="142" t="str">
        <f>if(isblank($B123),"",vlookup($B123,'Sort by Position'!$D$2:$M$34,10,FALSE))</f>
        <v/>
      </c>
      <c r="AC123" s="142" t="str">
        <f>if(isblank($B123),"",vlookup($C123,'Sort by Position'!$D$2:$M$34,10,FALSE))</f>
        <v/>
      </c>
      <c r="AD123" s="142" t="str">
        <f t="shared" si="12"/>
        <v/>
      </c>
      <c r="AE123" s="142" t="str">
        <f t="shared" si="13"/>
        <v/>
      </c>
      <c r="AF123" s="143"/>
      <c r="AG123" s="151" t="str">
        <f t="shared" si="27"/>
        <v/>
      </c>
      <c r="AH123" s="116"/>
      <c r="AI123" s="145">
        <v>-115.0</v>
      </c>
      <c r="AK123" s="142" t="str">
        <f>if(isblank(B123),"",vlookup(B123,'Sort by Position'!$D$2:$M$34,2,FALSE))</f>
        <v/>
      </c>
      <c r="AL123" s="142" t="str">
        <f>if(isblank(B123),"",vlookup(C123,'Sort by Position'!$D$2:$M$34,10,FALSE))</f>
        <v/>
      </c>
      <c r="AM123" s="142" t="str">
        <f t="shared" si="15"/>
        <v/>
      </c>
      <c r="AN123" s="142" t="str">
        <f t="shared" si="24"/>
        <v/>
      </c>
      <c r="AO123" s="163"/>
      <c r="AP123" s="117" t="str">
        <f t="shared" si="22"/>
        <v/>
      </c>
      <c r="AR123" s="145">
        <v>-115.0</v>
      </c>
    </row>
    <row r="124">
      <c r="A124" s="168"/>
      <c r="B124" s="165"/>
      <c r="C124" s="166"/>
      <c r="D124" s="166"/>
      <c r="E124" s="166"/>
      <c r="F124" s="13" t="str">
        <f t="shared" si="6"/>
        <v/>
      </c>
      <c r="G124" s="169"/>
      <c r="H124" s="169"/>
      <c r="I124" s="169"/>
      <c r="J124" s="13" t="str">
        <f t="shared" si="20"/>
        <v/>
      </c>
      <c r="K124" s="173"/>
      <c r="L124" s="173"/>
      <c r="M124" s="173"/>
      <c r="N124" s="13" t="str">
        <f t="shared" si="8"/>
        <v/>
      </c>
      <c r="O124" s="39"/>
      <c r="P124" s="143"/>
      <c r="Q124" s="116" t="str">
        <f t="shared" si="17"/>
        <v/>
      </c>
      <c r="R124" s="117" t="str">
        <f t="shared" si="9"/>
        <v/>
      </c>
      <c r="S124" s="145">
        <v>-115.0</v>
      </c>
      <c r="T124" s="68"/>
      <c r="U124" s="143"/>
      <c r="V124" s="142"/>
      <c r="W124" s="142"/>
      <c r="X124" s="116" t="str">
        <f t="shared" si="26"/>
        <v/>
      </c>
      <c r="Y124" s="117" t="str">
        <f t="shared" si="23"/>
        <v/>
      </c>
      <c r="Z124" s="145">
        <v>-115.0</v>
      </c>
      <c r="AB124" s="142" t="str">
        <f>if(isblank($B124),"",vlookup($B124,'Sort by Position'!$D$2:$M$34,10,FALSE))</f>
        <v/>
      </c>
      <c r="AC124" s="142" t="str">
        <f>if(isblank($B124),"",vlookup($C124,'Sort by Position'!$D$2:$M$34,10,FALSE))</f>
        <v/>
      </c>
      <c r="AD124" s="142" t="str">
        <f t="shared" si="12"/>
        <v/>
      </c>
      <c r="AE124" s="142" t="str">
        <f t="shared" si="13"/>
        <v/>
      </c>
      <c r="AF124" s="143"/>
      <c r="AG124" s="151" t="str">
        <f t="shared" si="27"/>
        <v/>
      </c>
      <c r="AH124" s="116"/>
      <c r="AI124" s="145">
        <v>-115.0</v>
      </c>
      <c r="AK124" s="142" t="str">
        <f>if(isblank(B124),"",vlookup(B124,'Sort by Position'!$D$2:$M$34,2,FALSE))</f>
        <v/>
      </c>
      <c r="AL124" s="142" t="str">
        <f>if(isblank(B124),"",vlookup(C124,'Sort by Position'!$D$2:$M$34,10,FALSE))</f>
        <v/>
      </c>
      <c r="AM124" s="142" t="str">
        <f t="shared" si="15"/>
        <v/>
      </c>
      <c r="AN124" s="142" t="str">
        <f t="shared" si="24"/>
        <v/>
      </c>
      <c r="AO124" s="163"/>
      <c r="AP124" s="117" t="str">
        <f t="shared" si="22"/>
        <v/>
      </c>
      <c r="AR124" s="145">
        <v>-115.0</v>
      </c>
    </row>
    <row r="125">
      <c r="A125" s="152"/>
      <c r="B125" s="147"/>
      <c r="C125" s="162"/>
      <c r="D125" s="162"/>
      <c r="E125" s="162"/>
      <c r="F125" s="13" t="str">
        <f t="shared" si="6"/>
        <v/>
      </c>
      <c r="G125" s="162"/>
      <c r="H125" s="162"/>
      <c r="I125" s="162"/>
      <c r="J125" s="13" t="str">
        <f t="shared" si="20"/>
        <v/>
      </c>
      <c r="N125" s="13" t="str">
        <f t="shared" si="8"/>
        <v/>
      </c>
      <c r="O125" s="4"/>
      <c r="P125" s="143"/>
      <c r="Q125" s="116" t="str">
        <f t="shared" si="17"/>
        <v/>
      </c>
      <c r="R125" s="117" t="str">
        <f t="shared" si="9"/>
        <v/>
      </c>
      <c r="S125" s="145">
        <v>-115.0</v>
      </c>
      <c r="T125" s="68"/>
      <c r="U125" s="143"/>
      <c r="V125" s="142"/>
      <c r="W125" s="142"/>
      <c r="X125" s="116" t="str">
        <f t="shared" si="26"/>
        <v/>
      </c>
      <c r="Y125" s="117" t="str">
        <f t="shared" si="23"/>
        <v/>
      </c>
      <c r="Z125" s="145">
        <v>-115.0</v>
      </c>
      <c r="AB125" s="142" t="str">
        <f>if(isblank($B125),"",vlookup($B125,'Sort by Position'!$D$2:$M$34,10,FALSE))</f>
        <v/>
      </c>
      <c r="AC125" s="142" t="str">
        <f>if(isblank($B125),"",vlookup($C125,'Sort by Position'!$D$2:$M$34,10,FALSE))</f>
        <v/>
      </c>
      <c r="AD125" s="142" t="str">
        <f t="shared" si="12"/>
        <v/>
      </c>
      <c r="AE125" s="142" t="str">
        <f t="shared" si="13"/>
        <v/>
      </c>
      <c r="AF125" s="143"/>
      <c r="AG125" s="151" t="str">
        <f t="shared" si="27"/>
        <v/>
      </c>
      <c r="AH125" s="116"/>
      <c r="AI125" s="145">
        <v>-115.0</v>
      </c>
      <c r="AK125" s="142" t="str">
        <f>if(isblank(B125),"",vlookup(B125,'Sort by Position'!$D$2:$M$34,2,FALSE))</f>
        <v/>
      </c>
      <c r="AL125" s="142" t="str">
        <f>if(isblank(B125),"",vlookup(C125,'Sort by Position'!$D$2:$M$34,10,FALSE))</f>
        <v/>
      </c>
      <c r="AM125" s="142" t="str">
        <f t="shared" si="15"/>
        <v/>
      </c>
      <c r="AN125" s="142" t="str">
        <f t="shared" si="24"/>
        <v/>
      </c>
      <c r="AO125" s="163"/>
      <c r="AP125" s="117" t="str">
        <f t="shared" si="22"/>
        <v/>
      </c>
      <c r="AR125" s="145">
        <v>-115.0</v>
      </c>
    </row>
    <row r="126">
      <c r="A126" s="168"/>
      <c r="B126" s="165"/>
      <c r="C126" s="166"/>
      <c r="D126" s="166"/>
      <c r="E126" s="166"/>
      <c r="F126" s="13" t="str">
        <f t="shared" si="6"/>
        <v/>
      </c>
      <c r="G126" s="169"/>
      <c r="H126" s="169"/>
      <c r="I126" s="169"/>
      <c r="J126" s="13" t="str">
        <f t="shared" si="20"/>
        <v/>
      </c>
      <c r="K126" s="173"/>
      <c r="L126" s="173"/>
      <c r="M126" s="173"/>
      <c r="N126" s="13" t="str">
        <f t="shared" si="8"/>
        <v/>
      </c>
      <c r="O126" s="39"/>
      <c r="P126" s="143"/>
      <c r="Q126" s="116" t="str">
        <f t="shared" si="17"/>
        <v/>
      </c>
      <c r="R126" s="117" t="str">
        <f t="shared" si="9"/>
        <v/>
      </c>
      <c r="S126" s="145">
        <v>-115.0</v>
      </c>
      <c r="T126" s="68"/>
      <c r="U126" s="143"/>
      <c r="V126" s="142"/>
      <c r="W126" s="142"/>
      <c r="X126" s="116" t="str">
        <f t="shared" si="26"/>
        <v/>
      </c>
      <c r="Y126" s="117" t="str">
        <f t="shared" si="23"/>
        <v/>
      </c>
      <c r="Z126" s="145">
        <v>-115.0</v>
      </c>
      <c r="AB126" s="142" t="str">
        <f>if(isblank($B126),"",vlookup($B126,'Sort by Position'!$D$2:$M$34,10,FALSE))</f>
        <v/>
      </c>
      <c r="AC126" s="142" t="str">
        <f>if(isblank($B126),"",vlookup($C126,'Sort by Position'!$D$2:$M$34,10,FALSE))</f>
        <v/>
      </c>
      <c r="AD126" s="142" t="str">
        <f t="shared" si="12"/>
        <v/>
      </c>
      <c r="AE126" s="142" t="str">
        <f t="shared" si="13"/>
        <v/>
      </c>
      <c r="AF126" s="143"/>
      <c r="AG126" s="151" t="str">
        <f t="shared" si="27"/>
        <v/>
      </c>
      <c r="AH126" s="116"/>
      <c r="AI126" s="145">
        <v>-115.0</v>
      </c>
      <c r="AK126" s="142" t="str">
        <f>if(isblank(B126),"",vlookup(B126,'Sort by Position'!$D$2:$M$34,2,FALSE))</f>
        <v/>
      </c>
      <c r="AL126" s="142" t="str">
        <f>if(isblank(B126),"",vlookup(C126,'Sort by Position'!$D$2:$M$34,10,FALSE))</f>
        <v/>
      </c>
      <c r="AM126" s="142" t="str">
        <f t="shared" si="15"/>
        <v/>
      </c>
      <c r="AN126" s="142" t="str">
        <f t="shared" si="24"/>
        <v/>
      </c>
      <c r="AO126" s="163"/>
      <c r="AP126" s="117" t="str">
        <f t="shared" si="22"/>
        <v/>
      </c>
      <c r="AR126" s="145">
        <v>-115.0</v>
      </c>
    </row>
    <row r="127">
      <c r="A127" s="152"/>
      <c r="B127" s="147"/>
      <c r="C127" s="162"/>
      <c r="D127" s="162"/>
      <c r="E127" s="162"/>
      <c r="F127" s="13" t="str">
        <f t="shared" si="6"/>
        <v/>
      </c>
      <c r="G127" s="162"/>
      <c r="H127" s="162"/>
      <c r="I127" s="162"/>
      <c r="J127" s="13" t="str">
        <f t="shared" si="20"/>
        <v/>
      </c>
      <c r="N127" s="13" t="str">
        <f t="shared" si="8"/>
        <v/>
      </c>
      <c r="O127" s="4"/>
      <c r="P127" s="143"/>
      <c r="Q127" s="116" t="str">
        <f t="shared" si="17"/>
        <v/>
      </c>
      <c r="R127" s="117" t="str">
        <f t="shared" si="9"/>
        <v/>
      </c>
      <c r="S127" s="145">
        <v>-115.0</v>
      </c>
      <c r="T127" s="68"/>
      <c r="U127" s="143"/>
      <c r="V127" s="142"/>
      <c r="W127" s="142"/>
      <c r="X127" s="116" t="str">
        <f t="shared" si="26"/>
        <v/>
      </c>
      <c r="Y127" s="117" t="str">
        <f t="shared" si="23"/>
        <v/>
      </c>
      <c r="Z127" s="145">
        <v>-115.0</v>
      </c>
      <c r="AB127" s="142" t="str">
        <f>if(isblank($B127),"",vlookup($B127,'Sort by Position'!$D$2:$M$34,10,FALSE))</f>
        <v/>
      </c>
      <c r="AC127" s="142" t="str">
        <f>if(isblank($B127),"",vlookup($C127,'Sort by Position'!$D$2:$M$34,10,FALSE))</f>
        <v/>
      </c>
      <c r="AD127" s="142" t="str">
        <f t="shared" si="12"/>
        <v/>
      </c>
      <c r="AE127" s="142" t="str">
        <f t="shared" si="13"/>
        <v/>
      </c>
      <c r="AF127" s="143"/>
      <c r="AG127" s="151" t="str">
        <f t="shared" si="27"/>
        <v/>
      </c>
      <c r="AH127" s="116"/>
      <c r="AI127" s="145">
        <v>-115.0</v>
      </c>
      <c r="AK127" s="142" t="str">
        <f>if(isblank(B127),"",vlookup(B127,'Sort by Position'!$D$2:$M$34,2,FALSE))</f>
        <v/>
      </c>
      <c r="AL127" s="142" t="str">
        <f>if(isblank(B127),"",vlookup(C127,'Sort by Position'!$D$2:$M$34,10,FALSE))</f>
        <v/>
      </c>
      <c r="AM127" s="142" t="str">
        <f t="shared" si="15"/>
        <v/>
      </c>
      <c r="AN127" s="142" t="str">
        <f t="shared" si="24"/>
        <v/>
      </c>
      <c r="AO127" s="163"/>
      <c r="AP127" s="117" t="str">
        <f t="shared" si="22"/>
        <v/>
      </c>
      <c r="AR127" s="145">
        <v>-115.0</v>
      </c>
    </row>
    <row r="128">
      <c r="A128" s="156"/>
      <c r="B128" s="147"/>
      <c r="C128" s="162"/>
      <c r="D128" s="162"/>
      <c r="E128" s="162"/>
      <c r="F128" s="13" t="str">
        <f t="shared" si="6"/>
        <v/>
      </c>
      <c r="G128" s="162"/>
      <c r="H128" s="162"/>
      <c r="I128" s="162"/>
      <c r="J128" s="13" t="str">
        <f t="shared" si="20"/>
        <v/>
      </c>
      <c r="N128" s="13" t="str">
        <f t="shared" si="8"/>
        <v/>
      </c>
      <c r="O128" s="4"/>
      <c r="P128" s="143"/>
      <c r="Q128" s="116" t="str">
        <f t="shared" si="17"/>
        <v/>
      </c>
      <c r="R128" s="117" t="str">
        <f t="shared" si="9"/>
        <v/>
      </c>
      <c r="S128" s="145">
        <v>-115.0</v>
      </c>
      <c r="T128" s="68"/>
      <c r="U128" s="143"/>
      <c r="V128" s="142"/>
      <c r="W128" s="142"/>
      <c r="X128" s="116" t="str">
        <f t="shared" si="26"/>
        <v/>
      </c>
      <c r="Y128" s="117" t="str">
        <f t="shared" si="23"/>
        <v/>
      </c>
      <c r="Z128" s="145">
        <v>-115.0</v>
      </c>
      <c r="AB128" s="142" t="str">
        <f>if(isblank($B128),"",vlookup($B128,'Sort by Position'!$D$2:$M$34,10,FALSE))</f>
        <v/>
      </c>
      <c r="AC128" s="142" t="str">
        <f>if(isblank($B128),"",vlookup($C128,'Sort by Position'!$D$2:$M$34,10,FALSE))</f>
        <v/>
      </c>
      <c r="AD128" s="142" t="str">
        <f t="shared" si="12"/>
        <v/>
      </c>
      <c r="AE128" s="142" t="str">
        <f t="shared" si="13"/>
        <v/>
      </c>
      <c r="AF128" s="143"/>
      <c r="AG128" s="151" t="str">
        <f t="shared" si="27"/>
        <v/>
      </c>
      <c r="AH128" s="116"/>
      <c r="AI128" s="145">
        <v>-115.0</v>
      </c>
      <c r="AK128" s="142" t="str">
        <f>if(isblank(B128),"",vlookup(B128,'Sort by Position'!$D$2:$M$34,2,FALSE))</f>
        <v/>
      </c>
      <c r="AL128" s="142" t="str">
        <f>if(isblank(B128),"",vlookup(C128,'Sort by Position'!$D$2:$M$34,10,FALSE))</f>
        <v/>
      </c>
      <c r="AM128" s="142" t="str">
        <f t="shared" si="15"/>
        <v/>
      </c>
      <c r="AN128" s="142" t="str">
        <f t="shared" si="24"/>
        <v/>
      </c>
      <c r="AO128" s="163"/>
      <c r="AP128" s="117" t="str">
        <f t="shared" si="22"/>
        <v/>
      </c>
      <c r="AR128" s="145">
        <v>-115.0</v>
      </c>
    </row>
    <row r="129">
      <c r="A129" s="156"/>
      <c r="B129" s="147"/>
      <c r="C129" s="162"/>
      <c r="D129" s="162"/>
      <c r="E129" s="162"/>
      <c r="F129" s="13" t="str">
        <f t="shared" si="6"/>
        <v/>
      </c>
      <c r="G129" s="162"/>
      <c r="H129" s="162"/>
      <c r="I129" s="162"/>
      <c r="J129" s="13" t="str">
        <f t="shared" si="20"/>
        <v/>
      </c>
      <c r="N129" s="13" t="str">
        <f t="shared" si="8"/>
        <v/>
      </c>
      <c r="O129" s="4"/>
      <c r="P129" s="143"/>
      <c r="Q129" s="116" t="str">
        <f t="shared" si="17"/>
        <v/>
      </c>
      <c r="R129" s="117" t="str">
        <f t="shared" si="9"/>
        <v/>
      </c>
      <c r="S129" s="145">
        <v>-115.0</v>
      </c>
      <c r="T129" s="68"/>
      <c r="U129" s="143"/>
      <c r="V129" s="142"/>
      <c r="W129" s="142"/>
      <c r="X129" s="116" t="str">
        <f t="shared" si="26"/>
        <v/>
      </c>
      <c r="Y129" s="117" t="str">
        <f t="shared" si="23"/>
        <v/>
      </c>
      <c r="Z129" s="145">
        <v>-115.0</v>
      </c>
      <c r="AB129" s="142" t="str">
        <f>if(isblank($B129),"",vlookup($B129,'Sort by Position'!$D$2:$M$34,10,FALSE))</f>
        <v/>
      </c>
      <c r="AC129" s="142" t="str">
        <f>if(isblank($B129),"",vlookup($C129,'Sort by Position'!$D$2:$M$34,10,FALSE))</f>
        <v/>
      </c>
      <c r="AD129" s="142" t="str">
        <f t="shared" si="12"/>
        <v/>
      </c>
      <c r="AE129" s="142" t="str">
        <f t="shared" si="13"/>
        <v/>
      </c>
      <c r="AF129" s="143"/>
      <c r="AG129" s="151" t="str">
        <f t="shared" si="27"/>
        <v/>
      </c>
      <c r="AH129" s="116"/>
      <c r="AI129" s="145">
        <v>-115.0</v>
      </c>
      <c r="AK129" s="142" t="str">
        <f>if(isblank(B129),"",vlookup(B129,'Sort by Position'!$D$2:$M$34,2,FALSE))</f>
        <v/>
      </c>
      <c r="AL129" s="142" t="str">
        <f>if(isblank(B129),"",vlookup(C129,'Sort by Position'!$D$2:$M$34,10,FALSE))</f>
        <v/>
      </c>
      <c r="AM129" s="142" t="str">
        <f t="shared" si="15"/>
        <v/>
      </c>
      <c r="AN129" s="142" t="str">
        <f t="shared" si="24"/>
        <v/>
      </c>
      <c r="AO129" s="163"/>
      <c r="AP129" s="117" t="str">
        <f t="shared" si="22"/>
        <v/>
      </c>
      <c r="AR129" s="145">
        <v>-115.0</v>
      </c>
    </row>
    <row r="130">
      <c r="A130" s="156"/>
      <c r="B130" s="147"/>
      <c r="C130" s="162"/>
      <c r="D130" s="162"/>
      <c r="E130" s="162"/>
      <c r="F130" s="13" t="str">
        <f t="shared" si="6"/>
        <v/>
      </c>
      <c r="G130" s="162"/>
      <c r="H130" s="162"/>
      <c r="I130" s="162"/>
      <c r="J130" s="13" t="str">
        <f t="shared" si="20"/>
        <v/>
      </c>
      <c r="N130" s="13" t="str">
        <f t="shared" si="8"/>
        <v/>
      </c>
      <c r="O130" s="4"/>
      <c r="P130" s="143"/>
      <c r="Q130" s="116" t="str">
        <f t="shared" si="17"/>
        <v/>
      </c>
      <c r="R130" s="117" t="str">
        <f t="shared" si="9"/>
        <v/>
      </c>
      <c r="S130" s="145">
        <v>-115.0</v>
      </c>
      <c r="T130" s="68"/>
      <c r="U130" s="143"/>
      <c r="V130" s="142"/>
      <c r="W130" s="142"/>
      <c r="X130" s="116" t="str">
        <f t="shared" si="26"/>
        <v/>
      </c>
      <c r="Y130" s="117" t="str">
        <f t="shared" si="23"/>
        <v/>
      </c>
      <c r="Z130" s="145">
        <v>-115.0</v>
      </c>
      <c r="AB130" s="142" t="str">
        <f>if(isblank($B130),"",vlookup($B130,'Sort by Position'!$D$2:$M$34,10,FALSE))</f>
        <v/>
      </c>
      <c r="AC130" s="142" t="str">
        <f>if(isblank($B130),"",vlookup($C130,'Sort by Position'!$D$2:$M$34,10,FALSE))</f>
        <v/>
      </c>
      <c r="AD130" s="142" t="str">
        <f t="shared" si="12"/>
        <v/>
      </c>
      <c r="AE130" s="142" t="str">
        <f t="shared" si="13"/>
        <v/>
      </c>
      <c r="AF130" s="143"/>
      <c r="AG130" s="151" t="str">
        <f t="shared" si="27"/>
        <v/>
      </c>
      <c r="AH130" s="116"/>
      <c r="AI130" s="145">
        <v>-115.0</v>
      </c>
      <c r="AK130" s="142" t="str">
        <f>if(isblank(B130),"",vlookup(B130,'Sort by Position'!$D$2:$M$34,2,FALSE))</f>
        <v/>
      </c>
      <c r="AL130" s="142" t="str">
        <f>if(isblank(B130),"",vlookup(C130,'Sort by Position'!$D$2:$M$34,10,FALSE))</f>
        <v/>
      </c>
      <c r="AM130" s="142" t="str">
        <f t="shared" si="15"/>
        <v/>
      </c>
      <c r="AN130" s="142" t="str">
        <f t="shared" si="24"/>
        <v/>
      </c>
      <c r="AO130" s="163"/>
      <c r="AP130" s="117" t="str">
        <f t="shared" si="22"/>
        <v/>
      </c>
      <c r="AR130" s="145">
        <v>-115.0</v>
      </c>
    </row>
    <row r="131">
      <c r="A131" s="156"/>
      <c r="B131" s="147"/>
      <c r="C131" s="162"/>
      <c r="D131" s="162"/>
      <c r="E131" s="162"/>
      <c r="F131" s="13" t="str">
        <f t="shared" si="6"/>
        <v/>
      </c>
      <c r="G131" s="162"/>
      <c r="H131" s="162"/>
      <c r="I131" s="162"/>
      <c r="J131" s="13" t="str">
        <f t="shared" si="20"/>
        <v/>
      </c>
      <c r="N131" s="13" t="str">
        <f t="shared" si="8"/>
        <v/>
      </c>
      <c r="O131" s="4"/>
      <c r="P131" s="143"/>
      <c r="Q131" s="116" t="str">
        <f t="shared" si="17"/>
        <v/>
      </c>
      <c r="R131" s="117" t="str">
        <f t="shared" si="9"/>
        <v/>
      </c>
      <c r="S131" s="145">
        <v>-115.0</v>
      </c>
      <c r="T131" s="68"/>
      <c r="U131" s="143"/>
      <c r="V131" s="142"/>
      <c r="W131" s="142"/>
      <c r="X131" s="116" t="str">
        <f t="shared" si="26"/>
        <v/>
      </c>
      <c r="Y131" s="117" t="str">
        <f t="shared" si="23"/>
        <v/>
      </c>
      <c r="Z131" s="145">
        <v>-115.0</v>
      </c>
      <c r="AB131" s="142" t="str">
        <f>if(isblank($B131),"",vlookup($B131,'Sort by Position'!$D$2:$M$34,10,FALSE))</f>
        <v/>
      </c>
      <c r="AC131" s="142" t="str">
        <f>if(isblank($B131),"",vlookup($C131,'Sort by Position'!$D$2:$M$34,10,FALSE))</f>
        <v/>
      </c>
      <c r="AD131" s="142" t="str">
        <f t="shared" si="12"/>
        <v/>
      </c>
      <c r="AE131" s="142" t="str">
        <f t="shared" si="13"/>
        <v/>
      </c>
      <c r="AF131" s="143"/>
      <c r="AG131" s="151" t="str">
        <f t="shared" si="27"/>
        <v/>
      </c>
      <c r="AH131" s="116"/>
      <c r="AI131" s="145">
        <v>-115.0</v>
      </c>
      <c r="AK131" s="142" t="str">
        <f>if(isblank(B131),"",vlookup(B131,'Sort by Position'!$D$2:$M$34,2,FALSE))</f>
        <v/>
      </c>
      <c r="AL131" s="142" t="str">
        <f>if(isblank(B131),"",vlookup(C131,'Sort by Position'!$D$2:$M$34,10,FALSE))</f>
        <v/>
      </c>
      <c r="AM131" s="142" t="str">
        <f t="shared" si="15"/>
        <v/>
      </c>
      <c r="AN131" s="142" t="str">
        <f t="shared" si="24"/>
        <v/>
      </c>
      <c r="AO131" s="163"/>
      <c r="AP131" s="117" t="str">
        <f t="shared" si="22"/>
        <v/>
      </c>
      <c r="AR131" s="145">
        <v>-115.0</v>
      </c>
    </row>
    <row r="132">
      <c r="A132" s="156"/>
      <c r="B132" s="147"/>
      <c r="C132" s="162"/>
      <c r="D132" s="162"/>
      <c r="E132" s="162"/>
      <c r="F132" s="13" t="str">
        <f t="shared" si="6"/>
        <v/>
      </c>
      <c r="G132" s="162"/>
      <c r="H132" s="162"/>
      <c r="I132" s="162"/>
      <c r="J132" s="13" t="str">
        <f t="shared" si="20"/>
        <v/>
      </c>
      <c r="N132" s="13" t="str">
        <f t="shared" si="8"/>
        <v/>
      </c>
      <c r="O132" s="4"/>
      <c r="P132" s="143"/>
      <c r="Q132" s="116" t="str">
        <f t="shared" si="17"/>
        <v/>
      </c>
      <c r="R132" s="117" t="str">
        <f t="shared" si="9"/>
        <v/>
      </c>
      <c r="S132" s="145">
        <v>-115.0</v>
      </c>
      <c r="T132" s="68"/>
      <c r="U132" s="143"/>
      <c r="V132" s="142"/>
      <c r="W132" s="142"/>
      <c r="X132" s="116" t="str">
        <f t="shared" si="26"/>
        <v/>
      </c>
      <c r="Y132" s="117" t="str">
        <f t="shared" si="23"/>
        <v/>
      </c>
      <c r="Z132" s="145">
        <v>-115.0</v>
      </c>
      <c r="AB132" s="142" t="str">
        <f>if(isblank($B132),"",vlookup($B132,'Sort by Position'!$D$2:$M$34,10,FALSE))</f>
        <v/>
      </c>
      <c r="AC132" s="142" t="str">
        <f>if(isblank($B132),"",vlookup($C132,'Sort by Position'!$D$2:$M$34,10,FALSE))</f>
        <v/>
      </c>
      <c r="AD132" s="142" t="str">
        <f t="shared" si="12"/>
        <v/>
      </c>
      <c r="AE132" s="142" t="str">
        <f t="shared" si="13"/>
        <v/>
      </c>
      <c r="AF132" s="143"/>
      <c r="AG132" s="151" t="str">
        <f t="shared" si="27"/>
        <v/>
      </c>
      <c r="AH132" s="116"/>
      <c r="AI132" s="145">
        <v>-115.0</v>
      </c>
      <c r="AK132" s="142" t="str">
        <f>if(isblank(B132),"",vlookup(B132,'Sort by Position'!$D$2:$M$34,2,FALSE))</f>
        <v/>
      </c>
      <c r="AL132" s="142" t="str">
        <f>if(isblank(B132),"",vlookup(C132,'Sort by Position'!$D$2:$M$34,10,FALSE))</f>
        <v/>
      </c>
      <c r="AM132" s="142" t="str">
        <f t="shared" si="15"/>
        <v/>
      </c>
      <c r="AN132" s="142" t="str">
        <f t="shared" si="24"/>
        <v/>
      </c>
      <c r="AO132" s="163"/>
      <c r="AP132" s="117" t="str">
        <f t="shared" si="22"/>
        <v/>
      </c>
      <c r="AR132" s="145">
        <v>-115.0</v>
      </c>
    </row>
    <row r="133">
      <c r="A133" s="156"/>
      <c r="B133" s="147"/>
      <c r="C133" s="162"/>
      <c r="D133" s="162"/>
      <c r="E133" s="162"/>
      <c r="F133" s="13" t="str">
        <f t="shared" si="6"/>
        <v/>
      </c>
      <c r="G133" s="162"/>
      <c r="H133" s="162"/>
      <c r="I133" s="162"/>
      <c r="J133" s="13" t="str">
        <f t="shared" si="20"/>
        <v/>
      </c>
      <c r="N133" s="13" t="str">
        <f t="shared" si="8"/>
        <v/>
      </c>
      <c r="O133" s="4"/>
      <c r="P133" s="143"/>
      <c r="Q133" s="116" t="str">
        <f t="shared" si="17"/>
        <v/>
      </c>
      <c r="R133" s="117" t="str">
        <f t="shared" si="9"/>
        <v/>
      </c>
      <c r="S133" s="145">
        <v>-115.0</v>
      </c>
      <c r="T133" s="68"/>
      <c r="U133" s="143"/>
      <c r="V133" s="142"/>
      <c r="W133" s="142"/>
      <c r="X133" s="116" t="str">
        <f t="shared" si="26"/>
        <v/>
      </c>
      <c r="Y133" s="117" t="str">
        <f t="shared" si="23"/>
        <v/>
      </c>
      <c r="Z133" s="145">
        <v>-115.0</v>
      </c>
      <c r="AB133" s="142" t="str">
        <f>if(isblank($B133),"",vlookup($B133,'Sort by Position'!$D$2:$M$34,10,FALSE))</f>
        <v/>
      </c>
      <c r="AC133" s="142" t="str">
        <f>if(isblank($B133),"",vlookup($C133,'Sort by Position'!$D$2:$M$34,10,FALSE))</f>
        <v/>
      </c>
      <c r="AD133" s="142" t="str">
        <f t="shared" si="12"/>
        <v/>
      </c>
      <c r="AE133" s="142" t="str">
        <f t="shared" si="13"/>
        <v/>
      </c>
      <c r="AF133" s="143"/>
      <c r="AG133" s="151" t="str">
        <f t="shared" si="27"/>
        <v/>
      </c>
      <c r="AH133" s="116"/>
      <c r="AI133" s="145">
        <v>-115.0</v>
      </c>
      <c r="AK133" s="142" t="str">
        <f>if(isblank(B133),"",vlookup(B133,'Sort by Position'!$D$2:$M$34,2,FALSE))</f>
        <v/>
      </c>
      <c r="AL133" s="142" t="str">
        <f>if(isblank(B133),"",vlookup(C133,'Sort by Position'!$D$2:$M$34,10,FALSE))</f>
        <v/>
      </c>
      <c r="AM133" s="142" t="str">
        <f t="shared" si="15"/>
        <v/>
      </c>
      <c r="AN133" s="142" t="str">
        <f t="shared" si="24"/>
        <v/>
      </c>
      <c r="AO133" s="163"/>
      <c r="AP133" s="117" t="str">
        <f t="shared" si="22"/>
        <v/>
      </c>
      <c r="AR133" s="145">
        <v>-115.0</v>
      </c>
    </row>
    <row r="134">
      <c r="A134" s="155"/>
      <c r="B134" s="133"/>
      <c r="C134" s="134"/>
      <c r="D134" s="134"/>
      <c r="E134" s="134"/>
      <c r="F134" s="13" t="str">
        <f t="shared" si="6"/>
        <v/>
      </c>
      <c r="G134" s="174"/>
      <c r="H134" s="174"/>
      <c r="I134" s="174"/>
      <c r="J134" s="13" t="str">
        <f t="shared" si="20"/>
        <v/>
      </c>
      <c r="K134" s="101"/>
      <c r="L134" s="101"/>
      <c r="M134" s="101"/>
      <c r="N134" s="13" t="str">
        <f t="shared" si="8"/>
        <v/>
      </c>
      <c r="O134" s="17"/>
      <c r="P134" s="163"/>
      <c r="Q134" s="116" t="str">
        <f t="shared" si="17"/>
        <v/>
      </c>
      <c r="R134" s="117" t="str">
        <f t="shared" si="9"/>
        <v/>
      </c>
      <c r="S134" s="145">
        <v>-115.0</v>
      </c>
      <c r="T134" s="68"/>
      <c r="U134" s="163"/>
      <c r="V134" s="142"/>
      <c r="W134" s="142"/>
      <c r="X134" s="116" t="str">
        <f t="shared" si="26"/>
        <v/>
      </c>
      <c r="Y134" s="117" t="str">
        <f t="shared" si="23"/>
        <v/>
      </c>
      <c r="Z134" s="145">
        <v>-115.0</v>
      </c>
      <c r="AB134" s="142" t="str">
        <f>if(isblank($B134),"",vlookup($B134,'Sort by Position'!$D$2:$M$34,10,FALSE))</f>
        <v/>
      </c>
      <c r="AC134" s="142" t="str">
        <f>if(isblank($B134),"",vlookup($C134,'Sort by Position'!$D$2:$M$34,10,FALSE))</f>
        <v/>
      </c>
      <c r="AD134" s="142" t="str">
        <f t="shared" si="12"/>
        <v/>
      </c>
      <c r="AE134" s="142" t="str">
        <f t="shared" si="13"/>
        <v/>
      </c>
      <c r="AF134" s="163"/>
      <c r="AG134" s="151" t="str">
        <f t="shared" si="27"/>
        <v/>
      </c>
      <c r="AH134" s="138"/>
      <c r="AI134" s="145">
        <v>-115.0</v>
      </c>
      <c r="AK134" s="142" t="str">
        <f>if(isblank(B134),"",vlookup(B134,'Sort by Position'!$D$2:$M$34,2,FALSE))</f>
        <v/>
      </c>
      <c r="AL134" s="142" t="str">
        <f>if(isblank(B134),"",vlookup(C134,'Sort by Position'!$D$2:$M$34,10,FALSE))</f>
        <v/>
      </c>
      <c r="AM134" s="142" t="str">
        <f t="shared" si="15"/>
        <v/>
      </c>
      <c r="AN134" s="142" t="str">
        <f t="shared" si="24"/>
        <v/>
      </c>
      <c r="AO134" s="163"/>
      <c r="AP134" s="117" t="str">
        <f t="shared" si="22"/>
        <v/>
      </c>
      <c r="AR134" s="145">
        <v>-115.0</v>
      </c>
    </row>
    <row r="135">
      <c r="A135" s="156"/>
      <c r="B135" s="147"/>
      <c r="C135" s="162"/>
      <c r="D135" s="162"/>
      <c r="E135" s="162"/>
      <c r="F135" s="13" t="str">
        <f t="shared" si="6"/>
        <v/>
      </c>
      <c r="G135" s="162"/>
      <c r="H135" s="162"/>
      <c r="I135" s="162"/>
      <c r="J135" s="13" t="str">
        <f t="shared" si="20"/>
        <v/>
      </c>
      <c r="N135" s="13" t="str">
        <f t="shared" si="8"/>
        <v/>
      </c>
      <c r="O135" s="13"/>
      <c r="P135" s="163"/>
      <c r="Q135" s="116" t="str">
        <f t="shared" si="17"/>
        <v/>
      </c>
      <c r="R135" s="117" t="str">
        <f t="shared" si="9"/>
        <v/>
      </c>
      <c r="S135" s="145">
        <v>-115.0</v>
      </c>
      <c r="T135" s="68"/>
      <c r="U135" s="163"/>
      <c r="V135" s="142"/>
      <c r="W135" s="142"/>
      <c r="X135" s="116" t="str">
        <f t="shared" si="26"/>
        <v/>
      </c>
      <c r="Y135" s="117" t="str">
        <f t="shared" si="23"/>
        <v/>
      </c>
      <c r="Z135" s="145">
        <v>-115.0</v>
      </c>
      <c r="AB135" s="142" t="str">
        <f>if(isblank($B135),"",vlookup($B135,'Sort by Position'!$D$2:$M$34,10,FALSE))</f>
        <v/>
      </c>
      <c r="AC135" s="142" t="str">
        <f>if(isblank($B135),"",vlookup($C135,'Sort by Position'!$D$2:$M$34,10,FALSE))</f>
        <v/>
      </c>
      <c r="AD135" s="142" t="str">
        <f t="shared" si="12"/>
        <v/>
      </c>
      <c r="AE135" s="142" t="str">
        <f t="shared" si="13"/>
        <v/>
      </c>
      <c r="AF135" s="163"/>
      <c r="AG135" s="151" t="str">
        <f t="shared" si="27"/>
        <v/>
      </c>
      <c r="AH135" s="138"/>
      <c r="AI135" s="145">
        <v>-115.0</v>
      </c>
      <c r="AK135" s="142" t="str">
        <f>if(isblank(B135),"",vlookup(B135,'Sort by Position'!$D$2:$M$34,2,FALSE))</f>
        <v/>
      </c>
      <c r="AL135" s="142" t="str">
        <f>if(isblank(B135),"",vlookup(C135,'Sort by Position'!$D$2:$M$34,10,FALSE))</f>
        <v/>
      </c>
      <c r="AM135" s="142" t="str">
        <f t="shared" si="15"/>
        <v/>
      </c>
      <c r="AN135" s="142" t="str">
        <f t="shared" si="24"/>
        <v/>
      </c>
      <c r="AO135" s="163"/>
      <c r="AP135" s="117" t="str">
        <f t="shared" si="22"/>
        <v/>
      </c>
      <c r="AR135" s="145">
        <v>-115.0</v>
      </c>
    </row>
    <row r="136">
      <c r="A136" s="156"/>
      <c r="B136" s="147"/>
      <c r="C136" s="162"/>
      <c r="D136" s="162"/>
      <c r="E136" s="162"/>
      <c r="F136" s="13" t="str">
        <f t="shared" si="6"/>
        <v/>
      </c>
      <c r="G136" s="162"/>
      <c r="H136" s="162"/>
      <c r="I136" s="162"/>
      <c r="J136" s="13" t="str">
        <f t="shared" si="20"/>
        <v/>
      </c>
      <c r="N136" s="13" t="str">
        <f t="shared" si="8"/>
        <v/>
      </c>
      <c r="O136" s="4"/>
      <c r="P136" s="143"/>
      <c r="Q136" s="116" t="str">
        <f t="shared" si="17"/>
        <v/>
      </c>
      <c r="R136" s="117" t="str">
        <f t="shared" si="9"/>
        <v/>
      </c>
      <c r="S136" s="145">
        <v>-115.0</v>
      </c>
      <c r="T136" s="68"/>
      <c r="U136" s="143"/>
      <c r="V136" s="142"/>
      <c r="W136" s="142"/>
      <c r="X136" s="116" t="str">
        <f t="shared" si="26"/>
        <v/>
      </c>
      <c r="Y136" s="117" t="str">
        <f t="shared" si="23"/>
        <v/>
      </c>
      <c r="Z136" s="145">
        <v>-115.0</v>
      </c>
      <c r="AB136" s="142" t="str">
        <f>if(isblank($B136),"",vlookup($B136,'Sort by Position'!$D$2:$M$34,10,FALSE))</f>
        <v/>
      </c>
      <c r="AC136" s="142" t="str">
        <f>if(isblank($B136),"",vlookup($C136,'Sort by Position'!$D$2:$M$34,10,FALSE))</f>
        <v/>
      </c>
      <c r="AD136" s="142" t="str">
        <f t="shared" si="12"/>
        <v/>
      </c>
      <c r="AE136" s="142" t="str">
        <f t="shared" si="13"/>
        <v/>
      </c>
      <c r="AF136" s="143"/>
      <c r="AG136" s="151" t="str">
        <f t="shared" si="27"/>
        <v/>
      </c>
      <c r="AH136" s="138"/>
      <c r="AI136" s="145">
        <v>-115.0</v>
      </c>
      <c r="AK136" s="142" t="str">
        <f>if(isblank(B136),"",vlookup(B136,'Sort by Position'!$D$2:$M$34,2,FALSE))</f>
        <v/>
      </c>
      <c r="AL136" s="142" t="str">
        <f>if(isblank(B136),"",vlookup(C136,'Sort by Position'!$D$2:$M$34,10,FALSE))</f>
        <v/>
      </c>
      <c r="AM136" s="142" t="str">
        <f t="shared" si="15"/>
        <v/>
      </c>
      <c r="AN136" s="142" t="str">
        <f t="shared" si="24"/>
        <v/>
      </c>
      <c r="AO136" s="163"/>
      <c r="AP136" s="117" t="str">
        <f t="shared" si="22"/>
        <v/>
      </c>
      <c r="AR136" s="145">
        <v>-115.0</v>
      </c>
    </row>
    <row r="137">
      <c r="A137" s="156"/>
      <c r="B137" s="147"/>
      <c r="C137" s="162"/>
      <c r="D137" s="162"/>
      <c r="E137" s="162"/>
      <c r="F137" s="13" t="str">
        <f t="shared" si="6"/>
        <v/>
      </c>
      <c r="G137" s="162"/>
      <c r="H137" s="162"/>
      <c r="I137" s="162"/>
      <c r="J137" s="13" t="str">
        <f t="shared" si="20"/>
        <v/>
      </c>
      <c r="N137" s="13" t="str">
        <f t="shared" si="8"/>
        <v/>
      </c>
      <c r="O137" s="13"/>
      <c r="P137" s="163"/>
      <c r="Q137" s="116" t="str">
        <f t="shared" si="17"/>
        <v/>
      </c>
      <c r="R137" s="117" t="str">
        <f t="shared" si="9"/>
        <v/>
      </c>
      <c r="S137" s="145">
        <v>-115.0</v>
      </c>
      <c r="T137" s="68"/>
      <c r="U137" s="163"/>
      <c r="V137" s="142"/>
      <c r="W137" s="142"/>
      <c r="X137" s="116" t="str">
        <f t="shared" si="26"/>
        <v/>
      </c>
      <c r="Y137" s="117" t="str">
        <f t="shared" si="23"/>
        <v/>
      </c>
      <c r="Z137" s="145">
        <v>-115.0</v>
      </c>
      <c r="AB137" s="142" t="str">
        <f>if(isblank($B137),"",vlookup($B137,'Sort by Position'!$D$2:$M$34,10,FALSE))</f>
        <v/>
      </c>
      <c r="AC137" s="142" t="str">
        <f>if(isblank($B137),"",vlookup($C137,'Sort by Position'!$D$2:$M$34,10,FALSE))</f>
        <v/>
      </c>
      <c r="AD137" s="142" t="str">
        <f t="shared" si="12"/>
        <v/>
      </c>
      <c r="AE137" s="142" t="str">
        <f t="shared" si="13"/>
        <v/>
      </c>
      <c r="AF137" s="163"/>
      <c r="AG137" s="151" t="str">
        <f t="shared" si="27"/>
        <v/>
      </c>
      <c r="AH137" s="138"/>
      <c r="AI137" s="145">
        <v>-115.0</v>
      </c>
      <c r="AK137" s="142" t="str">
        <f>if(isblank(B137),"",vlookup(B137,'Sort by Position'!$D$2:$M$34,2,FALSE))</f>
        <v/>
      </c>
      <c r="AL137" s="142" t="str">
        <f>if(isblank(B137),"",vlookup(C137,'Sort by Position'!$D$2:$M$34,10,FALSE))</f>
        <v/>
      </c>
      <c r="AM137" s="142" t="str">
        <f t="shared" si="15"/>
        <v/>
      </c>
      <c r="AN137" s="142" t="str">
        <f t="shared" si="24"/>
        <v/>
      </c>
      <c r="AO137" s="163"/>
      <c r="AP137" s="117" t="str">
        <f t="shared" si="22"/>
        <v/>
      </c>
      <c r="AR137" s="145">
        <v>-115.0</v>
      </c>
    </row>
    <row r="138">
      <c r="A138" s="156"/>
      <c r="B138" s="147"/>
      <c r="C138" s="162"/>
      <c r="D138" s="162"/>
      <c r="E138" s="162"/>
      <c r="F138" s="13" t="str">
        <f t="shared" si="6"/>
        <v/>
      </c>
      <c r="G138" s="162"/>
      <c r="H138" s="162"/>
      <c r="I138" s="162"/>
      <c r="J138" s="13" t="str">
        <f t="shared" si="20"/>
        <v/>
      </c>
      <c r="N138" s="13" t="str">
        <f t="shared" si="8"/>
        <v/>
      </c>
      <c r="O138" s="4"/>
      <c r="P138" s="143"/>
      <c r="Q138" s="116" t="str">
        <f t="shared" si="17"/>
        <v/>
      </c>
      <c r="R138" s="117" t="str">
        <f t="shared" si="9"/>
        <v/>
      </c>
      <c r="S138" s="145">
        <v>-115.0</v>
      </c>
      <c r="T138" s="68"/>
      <c r="U138" s="143"/>
      <c r="V138" s="142"/>
      <c r="W138" s="142"/>
      <c r="X138" s="116" t="str">
        <f t="shared" si="26"/>
        <v/>
      </c>
      <c r="Y138" s="117" t="str">
        <f t="shared" si="23"/>
        <v/>
      </c>
      <c r="Z138" s="145">
        <v>-115.0</v>
      </c>
      <c r="AB138" s="142" t="str">
        <f>if(isblank($B138),"",vlookup($B138,'Sort by Position'!$D$2:$M$34,10,FALSE))</f>
        <v/>
      </c>
      <c r="AC138" s="142" t="str">
        <f>if(isblank($B138),"",vlookup($C138,'Sort by Position'!$D$2:$M$34,10,FALSE))</f>
        <v/>
      </c>
      <c r="AD138" s="142" t="str">
        <f t="shared" si="12"/>
        <v/>
      </c>
      <c r="AE138" s="142" t="str">
        <f t="shared" si="13"/>
        <v/>
      </c>
      <c r="AF138" s="143"/>
      <c r="AG138" s="151" t="str">
        <f t="shared" si="27"/>
        <v/>
      </c>
      <c r="AH138" s="138"/>
      <c r="AI138" s="145">
        <v>-115.0</v>
      </c>
      <c r="AK138" s="142" t="str">
        <f>if(isblank(B138),"",vlookup(B138,'Sort by Position'!$D$2:$M$34,2,FALSE))</f>
        <v/>
      </c>
      <c r="AL138" s="142" t="str">
        <f>if(isblank(B138),"",vlookup(C138,'Sort by Position'!$D$2:$M$34,10,FALSE))</f>
        <v/>
      </c>
      <c r="AM138" s="142" t="str">
        <f t="shared" si="15"/>
        <v/>
      </c>
      <c r="AN138" s="142" t="str">
        <f t="shared" si="24"/>
        <v/>
      </c>
      <c r="AO138" s="163"/>
      <c r="AP138" s="117" t="str">
        <f t="shared" si="22"/>
        <v/>
      </c>
      <c r="AR138" s="145">
        <v>-115.0</v>
      </c>
    </row>
    <row r="139">
      <c r="A139" s="168"/>
      <c r="B139" s="165"/>
      <c r="C139" s="166"/>
      <c r="D139" s="166"/>
      <c r="E139" s="166"/>
      <c r="F139" s="13" t="str">
        <f t="shared" si="6"/>
        <v/>
      </c>
      <c r="G139" s="169"/>
      <c r="H139" s="169"/>
      <c r="I139" s="169"/>
      <c r="J139" s="13" t="str">
        <f t="shared" si="20"/>
        <v/>
      </c>
      <c r="K139" s="173"/>
      <c r="L139" s="173"/>
      <c r="M139" s="173"/>
      <c r="N139" s="13" t="str">
        <f t="shared" si="8"/>
        <v/>
      </c>
      <c r="O139" s="40"/>
      <c r="P139" s="163"/>
      <c r="Q139" s="116" t="str">
        <f t="shared" si="17"/>
        <v/>
      </c>
      <c r="R139" s="117" t="str">
        <f t="shared" si="9"/>
        <v/>
      </c>
      <c r="S139" s="145">
        <v>-115.0</v>
      </c>
      <c r="T139" s="68"/>
      <c r="U139" s="163"/>
      <c r="V139" s="142"/>
      <c r="W139" s="142"/>
      <c r="X139" s="116" t="str">
        <f t="shared" si="26"/>
        <v/>
      </c>
      <c r="Y139" s="117" t="str">
        <f t="shared" si="23"/>
        <v/>
      </c>
      <c r="Z139" s="145">
        <v>-115.0</v>
      </c>
      <c r="AB139" s="142" t="str">
        <f>if(isblank($B139),"",vlookup($B139,'Sort by Position'!$D$2:$M$34,10,FALSE))</f>
        <v/>
      </c>
      <c r="AC139" s="142" t="str">
        <f>if(isblank($B139),"",vlookup($C139,'Sort by Position'!$D$2:$M$34,10,FALSE))</f>
        <v/>
      </c>
      <c r="AD139" s="142" t="str">
        <f t="shared" si="12"/>
        <v/>
      </c>
      <c r="AE139" s="142" t="str">
        <f t="shared" si="13"/>
        <v/>
      </c>
      <c r="AF139" s="163"/>
      <c r="AG139" s="151" t="str">
        <f t="shared" si="27"/>
        <v/>
      </c>
      <c r="AH139" s="138"/>
      <c r="AI139" s="145">
        <v>-115.0</v>
      </c>
      <c r="AK139" s="142" t="str">
        <f>if(isblank(B139),"",vlookup(B139,'Sort by Position'!$D$2:$M$34,2,FALSE))</f>
        <v/>
      </c>
      <c r="AL139" s="142" t="str">
        <f>if(isblank(B139),"",vlookup(C139,'Sort by Position'!$D$2:$M$34,10,FALSE))</f>
        <v/>
      </c>
      <c r="AM139" s="142" t="str">
        <f t="shared" si="15"/>
        <v/>
      </c>
      <c r="AN139" s="142" t="str">
        <f t="shared" si="24"/>
        <v/>
      </c>
      <c r="AO139" s="163"/>
      <c r="AP139" s="117" t="str">
        <f t="shared" si="22"/>
        <v/>
      </c>
      <c r="AR139" s="145">
        <v>-115.0</v>
      </c>
    </row>
    <row r="140">
      <c r="A140" s="152"/>
      <c r="B140" s="147"/>
      <c r="C140" s="162"/>
      <c r="D140" s="162"/>
      <c r="E140" s="162"/>
      <c r="F140" s="13" t="str">
        <f t="shared" si="6"/>
        <v/>
      </c>
      <c r="G140" s="162"/>
      <c r="H140" s="162"/>
      <c r="I140" s="162"/>
      <c r="J140" s="13" t="str">
        <f t="shared" si="20"/>
        <v/>
      </c>
      <c r="N140" s="13" t="str">
        <f t="shared" si="8"/>
        <v/>
      </c>
      <c r="O140" s="13"/>
      <c r="P140" s="163"/>
      <c r="Q140" s="116" t="str">
        <f t="shared" si="17"/>
        <v/>
      </c>
      <c r="R140" s="117" t="str">
        <f t="shared" si="9"/>
        <v/>
      </c>
      <c r="S140" s="145">
        <v>-115.0</v>
      </c>
      <c r="T140" s="68"/>
      <c r="U140" s="163"/>
      <c r="V140" s="142"/>
      <c r="W140" s="142"/>
      <c r="X140" s="116" t="str">
        <f t="shared" si="26"/>
        <v/>
      </c>
      <c r="Y140" s="117" t="str">
        <f t="shared" si="23"/>
        <v/>
      </c>
      <c r="Z140" s="145">
        <v>-115.0</v>
      </c>
      <c r="AB140" s="142" t="str">
        <f>if(isblank($B140),"",vlookup($B140,'Sort by Position'!$D$2:$M$34,10,FALSE))</f>
        <v/>
      </c>
      <c r="AC140" s="142" t="str">
        <f>if(isblank($B140),"",vlookup($C140,'Sort by Position'!$D$2:$M$34,10,FALSE))</f>
        <v/>
      </c>
      <c r="AD140" s="142" t="str">
        <f t="shared" si="12"/>
        <v/>
      </c>
      <c r="AE140" s="142" t="str">
        <f t="shared" si="13"/>
        <v/>
      </c>
      <c r="AF140" s="163"/>
      <c r="AG140" s="151" t="str">
        <f t="shared" si="27"/>
        <v/>
      </c>
      <c r="AH140" s="138"/>
      <c r="AI140" s="145">
        <v>-115.0</v>
      </c>
      <c r="AK140" s="142" t="str">
        <f>if(isblank(B140),"",vlookup(B140,'Sort by Position'!$D$2:$M$34,2,FALSE))</f>
        <v/>
      </c>
      <c r="AL140" s="142" t="str">
        <f>if(isblank(B140),"",vlookup(C140,'Sort by Position'!$D$2:$M$34,10,FALSE))</f>
        <v/>
      </c>
      <c r="AM140" s="142" t="str">
        <f t="shared" si="15"/>
        <v/>
      </c>
      <c r="AN140" s="142" t="str">
        <f t="shared" si="24"/>
        <v/>
      </c>
      <c r="AO140" s="163"/>
      <c r="AP140" s="117" t="str">
        <f t="shared" si="22"/>
        <v/>
      </c>
      <c r="AR140" s="145">
        <v>-115.0</v>
      </c>
    </row>
    <row r="141">
      <c r="A141" s="156"/>
      <c r="B141" s="147"/>
      <c r="C141" s="162"/>
      <c r="D141" s="162"/>
      <c r="E141" s="162"/>
      <c r="F141" s="13" t="str">
        <f t="shared" si="6"/>
        <v/>
      </c>
      <c r="G141" s="162"/>
      <c r="H141" s="162"/>
      <c r="I141" s="162"/>
      <c r="J141" s="13" t="str">
        <f t="shared" si="20"/>
        <v/>
      </c>
      <c r="N141" s="13" t="str">
        <f t="shared" si="8"/>
        <v/>
      </c>
      <c r="O141" s="13"/>
      <c r="P141" s="163"/>
      <c r="Q141" s="116" t="str">
        <f t="shared" si="17"/>
        <v/>
      </c>
      <c r="R141" s="117" t="str">
        <f t="shared" si="9"/>
        <v/>
      </c>
      <c r="S141" s="145">
        <v>-115.0</v>
      </c>
      <c r="T141" s="68"/>
      <c r="U141" s="163"/>
      <c r="V141" s="142"/>
      <c r="W141" s="142"/>
      <c r="X141" s="116" t="str">
        <f t="shared" si="26"/>
        <v/>
      </c>
      <c r="Y141" s="117" t="str">
        <f t="shared" si="23"/>
        <v/>
      </c>
      <c r="Z141" s="145">
        <v>-115.0</v>
      </c>
      <c r="AB141" s="142" t="str">
        <f>if(isblank($B141),"",vlookup($B141,'Sort by Position'!$D$2:$M$34,10,FALSE))</f>
        <v/>
      </c>
      <c r="AC141" s="142" t="str">
        <f>if(isblank($B141),"",vlookup($C141,'Sort by Position'!$D$2:$M$34,10,FALSE))</f>
        <v/>
      </c>
      <c r="AD141" s="142" t="str">
        <f t="shared" si="12"/>
        <v/>
      </c>
      <c r="AE141" s="142" t="str">
        <f t="shared" si="13"/>
        <v/>
      </c>
      <c r="AF141" s="163"/>
      <c r="AG141" s="151" t="str">
        <f t="shared" si="27"/>
        <v/>
      </c>
      <c r="AH141" s="138"/>
      <c r="AI141" s="145">
        <v>-115.0</v>
      </c>
      <c r="AK141" s="142" t="str">
        <f>if(isblank(B141),"",vlookup(B141,'Sort by Position'!$D$2:$M$34,2,FALSE))</f>
        <v/>
      </c>
      <c r="AL141" s="142" t="str">
        <f>if(isblank(B141),"",vlookup(C141,'Sort by Position'!$D$2:$M$34,10,FALSE))</f>
        <v/>
      </c>
      <c r="AM141" s="142" t="str">
        <f t="shared" si="15"/>
        <v/>
      </c>
      <c r="AN141" s="142" t="str">
        <f t="shared" si="24"/>
        <v/>
      </c>
      <c r="AO141" s="163"/>
      <c r="AP141" s="117" t="str">
        <f t="shared" si="22"/>
        <v/>
      </c>
      <c r="AR141" s="145">
        <v>-115.0</v>
      </c>
    </row>
    <row r="142">
      <c r="A142" s="156"/>
      <c r="B142" s="147"/>
      <c r="C142" s="162"/>
      <c r="D142" s="162"/>
      <c r="E142" s="162"/>
      <c r="F142" s="13" t="str">
        <f t="shared" si="6"/>
        <v/>
      </c>
      <c r="G142" s="162"/>
      <c r="H142" s="162"/>
      <c r="I142" s="162"/>
      <c r="J142" s="13" t="str">
        <f t="shared" si="20"/>
        <v/>
      </c>
      <c r="N142" s="13" t="str">
        <f t="shared" si="8"/>
        <v/>
      </c>
      <c r="O142" s="13"/>
      <c r="P142" s="163"/>
      <c r="Q142" s="116" t="str">
        <f t="shared" si="17"/>
        <v/>
      </c>
      <c r="R142" s="117" t="str">
        <f t="shared" si="9"/>
        <v/>
      </c>
      <c r="S142" s="145">
        <v>-115.0</v>
      </c>
      <c r="T142" s="68"/>
      <c r="U142" s="163"/>
      <c r="V142" s="172"/>
      <c r="W142" s="172"/>
      <c r="X142" s="116" t="str">
        <f t="shared" si="26"/>
        <v/>
      </c>
      <c r="Y142" s="117" t="str">
        <f t="shared" si="23"/>
        <v/>
      </c>
      <c r="Z142" s="145">
        <v>-115.0</v>
      </c>
      <c r="AB142" s="142" t="str">
        <f>if(isblank($B142),"",vlookup($B142,'Sort by Position'!$D$2:$M$34,10,FALSE))</f>
        <v/>
      </c>
      <c r="AC142" s="142" t="str">
        <f>if(isblank($B142),"",vlookup($C142,'Sort by Position'!$D$2:$M$34,10,FALSE))</f>
        <v/>
      </c>
      <c r="AD142" s="142" t="str">
        <f t="shared" si="12"/>
        <v/>
      </c>
      <c r="AE142" s="142" t="str">
        <f t="shared" si="13"/>
        <v/>
      </c>
      <c r="AF142" s="163"/>
      <c r="AG142" s="151" t="str">
        <f t="shared" si="27"/>
        <v/>
      </c>
      <c r="AH142" s="138"/>
      <c r="AI142" s="145">
        <v>-115.0</v>
      </c>
      <c r="AK142" s="142" t="str">
        <f>if(isblank(B142),"",vlookup(B142,'Sort by Position'!$D$2:$M$34,2,FALSE))</f>
        <v/>
      </c>
      <c r="AL142" s="142" t="str">
        <f>if(isblank(B142),"",vlookup(C142,'Sort by Position'!$D$2:$M$34,10,FALSE))</f>
        <v/>
      </c>
      <c r="AM142" s="142" t="str">
        <f t="shared" si="15"/>
        <v/>
      </c>
      <c r="AN142" s="142" t="str">
        <f t="shared" si="24"/>
        <v/>
      </c>
      <c r="AO142" s="163"/>
      <c r="AP142" s="117" t="str">
        <f t="shared" si="22"/>
        <v/>
      </c>
      <c r="AR142" s="145">
        <v>-115.0</v>
      </c>
    </row>
    <row r="143">
      <c r="A143" s="156"/>
      <c r="B143" s="147"/>
      <c r="C143" s="162"/>
      <c r="D143" s="162"/>
      <c r="E143" s="162"/>
      <c r="F143" s="13" t="str">
        <f t="shared" si="6"/>
        <v/>
      </c>
      <c r="G143" s="162"/>
      <c r="H143" s="162"/>
      <c r="I143" s="162"/>
      <c r="J143" s="13" t="str">
        <f t="shared" si="20"/>
        <v/>
      </c>
      <c r="N143" s="13" t="str">
        <f t="shared" si="8"/>
        <v/>
      </c>
      <c r="O143" s="13"/>
      <c r="P143" s="163"/>
      <c r="Q143" s="116" t="str">
        <f t="shared" si="17"/>
        <v/>
      </c>
      <c r="R143" s="117" t="str">
        <f t="shared" si="9"/>
        <v/>
      </c>
      <c r="S143" s="145">
        <v>-115.0</v>
      </c>
      <c r="T143" s="68"/>
      <c r="U143" s="163"/>
      <c r="V143" s="142"/>
      <c r="W143" s="142"/>
      <c r="X143" s="116" t="str">
        <f t="shared" si="26"/>
        <v/>
      </c>
      <c r="Y143" s="117" t="str">
        <f t="shared" si="23"/>
        <v/>
      </c>
      <c r="Z143" s="145">
        <v>-115.0</v>
      </c>
      <c r="AB143" s="142" t="str">
        <f>if(isblank($B143),"",vlookup($B143,'Sort by Position'!$D$2:$M$34,10,FALSE))</f>
        <v/>
      </c>
      <c r="AC143" s="142" t="str">
        <f>if(isblank($B143),"",vlookup($C143,'Sort by Position'!$D$2:$M$34,10,FALSE))</f>
        <v/>
      </c>
      <c r="AD143" s="142" t="str">
        <f t="shared" si="12"/>
        <v/>
      </c>
      <c r="AE143" s="142" t="str">
        <f t="shared" si="13"/>
        <v/>
      </c>
      <c r="AF143" s="163"/>
      <c r="AG143" s="151" t="str">
        <f t="shared" si="27"/>
        <v/>
      </c>
      <c r="AH143" s="138"/>
      <c r="AI143" s="145">
        <v>-115.0</v>
      </c>
      <c r="AK143" s="142" t="str">
        <f>if(isblank(B143),"",vlookup(B143,'Sort by Position'!$D$2:$M$34,2,FALSE))</f>
        <v/>
      </c>
      <c r="AL143" s="142" t="str">
        <f>if(isblank(B143),"",vlookup(C143,'Sort by Position'!$D$2:$M$34,10,FALSE))</f>
        <v/>
      </c>
      <c r="AM143" s="142" t="str">
        <f t="shared" si="15"/>
        <v/>
      </c>
      <c r="AN143" s="142" t="str">
        <f t="shared" si="24"/>
        <v/>
      </c>
      <c r="AO143" s="163"/>
      <c r="AP143" s="117" t="str">
        <f t="shared" si="22"/>
        <v/>
      </c>
      <c r="AR143" s="145">
        <v>-115.0</v>
      </c>
    </row>
    <row r="144">
      <c r="A144" s="168"/>
      <c r="B144" s="165"/>
      <c r="C144" s="166"/>
      <c r="D144" s="166"/>
      <c r="E144" s="166"/>
      <c r="F144" s="13" t="str">
        <f t="shared" si="6"/>
        <v/>
      </c>
      <c r="G144" s="169"/>
      <c r="H144" s="169"/>
      <c r="I144" s="169"/>
      <c r="J144" s="13" t="str">
        <f t="shared" si="20"/>
        <v/>
      </c>
      <c r="K144" s="173"/>
      <c r="L144" s="173"/>
      <c r="M144" s="173"/>
      <c r="N144" s="13" t="str">
        <f t="shared" si="8"/>
        <v/>
      </c>
      <c r="O144" s="40"/>
      <c r="P144" s="163"/>
      <c r="Q144" s="116" t="str">
        <f t="shared" si="17"/>
        <v/>
      </c>
      <c r="R144" s="117" t="str">
        <f t="shared" si="9"/>
        <v/>
      </c>
      <c r="S144" s="145">
        <v>-115.0</v>
      </c>
      <c r="T144" s="68"/>
      <c r="U144" s="163"/>
      <c r="V144" s="142"/>
      <c r="W144" s="142"/>
      <c r="X144" s="116" t="str">
        <f t="shared" si="26"/>
        <v/>
      </c>
      <c r="Y144" s="117" t="str">
        <f t="shared" si="23"/>
        <v/>
      </c>
      <c r="Z144" s="145">
        <v>-115.0</v>
      </c>
      <c r="AB144" s="142" t="str">
        <f>if(isblank($B144),"",vlookup($B144,'Sort by Position'!$D$2:$M$34,10,FALSE))</f>
        <v/>
      </c>
      <c r="AC144" s="142" t="str">
        <f>if(isblank($B144),"",vlookup($C144,'Sort by Position'!$D$2:$M$34,10,FALSE))</f>
        <v/>
      </c>
      <c r="AD144" s="142" t="str">
        <f t="shared" si="12"/>
        <v/>
      </c>
      <c r="AE144" s="142" t="str">
        <f t="shared" si="13"/>
        <v/>
      </c>
      <c r="AF144" s="163"/>
      <c r="AG144" s="151" t="str">
        <f t="shared" si="27"/>
        <v/>
      </c>
      <c r="AH144" s="138"/>
      <c r="AI144" s="145">
        <v>-115.0</v>
      </c>
      <c r="AK144" s="142" t="str">
        <f>if(isblank(B144),"",vlookup(B144,'Sort by Position'!$D$2:$M$34,2,FALSE))</f>
        <v/>
      </c>
      <c r="AL144" s="142" t="str">
        <f>if(isblank(B144),"",vlookup(C144,'Sort by Position'!$D$2:$M$34,10,FALSE))</f>
        <v/>
      </c>
      <c r="AM144" s="142" t="str">
        <f t="shared" si="15"/>
        <v/>
      </c>
      <c r="AN144" s="142" t="str">
        <f t="shared" si="24"/>
        <v/>
      </c>
      <c r="AO144" s="163"/>
      <c r="AP144" s="117" t="str">
        <f t="shared" si="22"/>
        <v/>
      </c>
      <c r="AR144" s="145">
        <v>-115.0</v>
      </c>
    </row>
    <row r="145">
      <c r="A145" s="152"/>
      <c r="B145" s="147"/>
      <c r="C145" s="162"/>
      <c r="D145" s="162"/>
      <c r="E145" s="162"/>
      <c r="F145" s="13" t="str">
        <f t="shared" si="6"/>
        <v/>
      </c>
      <c r="G145" s="162"/>
      <c r="H145" s="162"/>
      <c r="I145" s="162"/>
      <c r="J145" s="13" t="str">
        <f t="shared" si="20"/>
        <v/>
      </c>
      <c r="N145" s="13" t="str">
        <f t="shared" si="8"/>
        <v/>
      </c>
      <c r="O145" s="13"/>
      <c r="P145" s="163"/>
      <c r="Q145" s="116" t="str">
        <f t="shared" si="17"/>
        <v/>
      </c>
      <c r="R145" s="117" t="str">
        <f t="shared" si="9"/>
        <v/>
      </c>
      <c r="S145" s="145">
        <v>-115.0</v>
      </c>
      <c r="T145" s="68"/>
      <c r="U145" s="163"/>
      <c r="V145" s="142"/>
      <c r="W145" s="142"/>
      <c r="X145" s="116" t="str">
        <f t="shared" si="26"/>
        <v/>
      </c>
      <c r="Y145" s="117" t="str">
        <f t="shared" si="23"/>
        <v/>
      </c>
      <c r="Z145" s="145">
        <v>-115.0</v>
      </c>
      <c r="AB145" s="142" t="str">
        <f>if(isblank($B145),"",vlookup($B145,'Sort by Position'!$D$2:$M$34,10,FALSE))</f>
        <v/>
      </c>
      <c r="AC145" s="142" t="str">
        <f>if(isblank($B145),"",vlookup($C145,'Sort by Position'!$D$2:$M$34,10,FALSE))</f>
        <v/>
      </c>
      <c r="AD145" s="142" t="str">
        <f t="shared" si="12"/>
        <v/>
      </c>
      <c r="AE145" s="142" t="str">
        <f t="shared" si="13"/>
        <v/>
      </c>
      <c r="AF145" s="163"/>
      <c r="AG145" s="151" t="str">
        <f t="shared" si="27"/>
        <v/>
      </c>
      <c r="AH145" s="138"/>
      <c r="AI145" s="145">
        <v>-115.0</v>
      </c>
      <c r="AK145" s="142" t="str">
        <f>if(isblank(B145),"",vlookup(B145,'Sort by Position'!$D$2:$M$34,2,FALSE))</f>
        <v/>
      </c>
      <c r="AL145" s="142" t="str">
        <f>if(isblank(B145),"",vlookup(C145,'Sort by Position'!$D$2:$M$34,10,FALSE))</f>
        <v/>
      </c>
      <c r="AM145" s="142" t="str">
        <f t="shared" si="15"/>
        <v/>
      </c>
      <c r="AN145" s="142" t="str">
        <f t="shared" si="24"/>
        <v/>
      </c>
      <c r="AO145" s="163"/>
      <c r="AP145" s="117" t="str">
        <f t="shared" si="22"/>
        <v/>
      </c>
      <c r="AR145" s="145">
        <v>-115.0</v>
      </c>
    </row>
    <row r="146">
      <c r="A146" s="156"/>
      <c r="B146" s="147"/>
      <c r="C146" s="162"/>
      <c r="D146" s="162"/>
      <c r="E146" s="162"/>
      <c r="F146" s="13" t="str">
        <f t="shared" si="6"/>
        <v/>
      </c>
      <c r="G146" s="162"/>
      <c r="H146" s="162"/>
      <c r="I146" s="162"/>
      <c r="J146" s="13" t="str">
        <f t="shared" si="20"/>
        <v/>
      </c>
      <c r="N146" s="13" t="str">
        <f t="shared" si="8"/>
        <v/>
      </c>
      <c r="O146" s="13"/>
      <c r="P146" s="163"/>
      <c r="Q146" s="116" t="str">
        <f t="shared" si="17"/>
        <v/>
      </c>
      <c r="R146" s="117" t="str">
        <f t="shared" si="9"/>
        <v/>
      </c>
      <c r="S146" s="145">
        <v>-115.0</v>
      </c>
      <c r="T146" s="68"/>
      <c r="U146" s="163"/>
      <c r="V146" s="172"/>
      <c r="W146" s="172"/>
      <c r="X146" s="116" t="str">
        <f t="shared" si="26"/>
        <v/>
      </c>
      <c r="Y146" s="117" t="str">
        <f t="shared" si="23"/>
        <v/>
      </c>
      <c r="Z146" s="145">
        <v>-115.0</v>
      </c>
      <c r="AB146" s="142" t="str">
        <f>if(isblank($B146),"",vlookup($B146,'Sort by Position'!$D$2:$M$34,10,FALSE))</f>
        <v/>
      </c>
      <c r="AC146" s="142" t="str">
        <f>if(isblank($B146),"",vlookup($C146,'Sort by Position'!$D$2:$M$34,10,FALSE))</f>
        <v/>
      </c>
      <c r="AD146" s="142" t="str">
        <f t="shared" si="12"/>
        <v/>
      </c>
      <c r="AE146" s="142" t="str">
        <f t="shared" si="13"/>
        <v/>
      </c>
      <c r="AF146" s="163"/>
      <c r="AG146" s="151" t="str">
        <f t="shared" si="27"/>
        <v/>
      </c>
      <c r="AH146" s="138"/>
      <c r="AI146" s="145">
        <v>-115.0</v>
      </c>
      <c r="AK146" s="142" t="str">
        <f>if(isblank(B146),"",vlookup(B146,'Sort by Position'!$D$2:$M$34,2,FALSE))</f>
        <v/>
      </c>
      <c r="AL146" s="142" t="str">
        <f>if(isblank(B146),"",vlookup(C146,'Sort by Position'!$D$2:$M$34,10,FALSE))</f>
        <v/>
      </c>
      <c r="AM146" s="142" t="str">
        <f t="shared" si="15"/>
        <v/>
      </c>
      <c r="AN146" s="142" t="str">
        <f t="shared" si="24"/>
        <v/>
      </c>
      <c r="AO146" s="163"/>
      <c r="AP146" s="117" t="str">
        <f t="shared" si="22"/>
        <v/>
      </c>
      <c r="AR146" s="145">
        <v>-115.0</v>
      </c>
    </row>
    <row r="147">
      <c r="A147" s="156"/>
      <c r="B147" s="147"/>
      <c r="C147" s="162"/>
      <c r="D147" s="162"/>
      <c r="E147" s="162"/>
      <c r="F147" s="13" t="str">
        <f t="shared" si="6"/>
        <v/>
      </c>
      <c r="G147" s="162"/>
      <c r="H147" s="162"/>
      <c r="I147" s="162"/>
      <c r="J147" s="13" t="str">
        <f t="shared" si="20"/>
        <v/>
      </c>
      <c r="N147" s="13" t="str">
        <f t="shared" si="8"/>
        <v/>
      </c>
      <c r="O147" s="4"/>
      <c r="P147" s="143"/>
      <c r="Q147" s="116" t="str">
        <f t="shared" si="17"/>
        <v/>
      </c>
      <c r="R147" s="117" t="str">
        <f t="shared" si="9"/>
        <v/>
      </c>
      <c r="S147" s="145">
        <v>-115.0</v>
      </c>
      <c r="T147" s="68"/>
      <c r="U147" s="143"/>
      <c r="V147" s="142"/>
      <c r="W147" s="142"/>
      <c r="X147" s="116" t="str">
        <f t="shared" si="26"/>
        <v/>
      </c>
      <c r="Y147" s="117" t="str">
        <f t="shared" si="23"/>
        <v/>
      </c>
      <c r="Z147" s="145">
        <v>-115.0</v>
      </c>
      <c r="AB147" s="142" t="str">
        <f>if(isblank($B147),"",vlookup($B147,'Sort by Position'!$D$2:$M$34,10,FALSE))</f>
        <v/>
      </c>
      <c r="AC147" s="142" t="str">
        <f>if(isblank($B147),"",vlookup($C147,'Sort by Position'!$D$2:$M$34,10,FALSE))</f>
        <v/>
      </c>
      <c r="AD147" s="142" t="str">
        <f t="shared" si="12"/>
        <v/>
      </c>
      <c r="AE147" s="142" t="str">
        <f t="shared" si="13"/>
        <v/>
      </c>
      <c r="AF147" s="143"/>
      <c r="AG147" s="151" t="str">
        <f t="shared" si="27"/>
        <v/>
      </c>
      <c r="AH147" s="138"/>
      <c r="AI147" s="145">
        <v>-115.0</v>
      </c>
      <c r="AK147" s="142" t="str">
        <f>if(isblank(B147),"",vlookup(B147,'Sort by Position'!$D$2:$M$34,2,FALSE))</f>
        <v/>
      </c>
      <c r="AL147" s="142" t="str">
        <f>if(isblank(B147),"",vlookup(C147,'Sort by Position'!$D$2:$M$34,10,FALSE))</f>
        <v/>
      </c>
      <c r="AM147" s="142" t="str">
        <f t="shared" si="15"/>
        <v/>
      </c>
      <c r="AN147" s="142" t="str">
        <f t="shared" si="24"/>
        <v/>
      </c>
      <c r="AO147" s="163"/>
      <c r="AP147" s="117" t="str">
        <f t="shared" si="22"/>
        <v/>
      </c>
      <c r="AR147" s="145">
        <v>-115.0</v>
      </c>
    </row>
    <row r="148">
      <c r="A148" s="156"/>
      <c r="B148" s="147"/>
      <c r="C148" s="162"/>
      <c r="D148" s="162"/>
      <c r="E148" s="162"/>
      <c r="F148" s="13" t="str">
        <f t="shared" si="6"/>
        <v/>
      </c>
      <c r="G148" s="162"/>
      <c r="H148" s="162"/>
      <c r="I148" s="162"/>
      <c r="J148" s="13" t="str">
        <f t="shared" si="20"/>
        <v/>
      </c>
      <c r="N148" s="13" t="str">
        <f t="shared" si="8"/>
        <v/>
      </c>
      <c r="O148" s="13"/>
      <c r="P148" s="163"/>
      <c r="Q148" s="116" t="str">
        <f t="shared" si="17"/>
        <v/>
      </c>
      <c r="R148" s="117" t="str">
        <f t="shared" si="9"/>
        <v/>
      </c>
      <c r="S148" s="145">
        <v>-115.0</v>
      </c>
      <c r="T148" s="68"/>
      <c r="U148" s="163"/>
      <c r="V148" s="172"/>
      <c r="W148" s="172"/>
      <c r="X148" s="116" t="str">
        <f t="shared" si="26"/>
        <v/>
      </c>
      <c r="Y148" s="117" t="str">
        <f t="shared" si="23"/>
        <v/>
      </c>
      <c r="Z148" s="145">
        <v>-115.0</v>
      </c>
      <c r="AB148" s="142" t="str">
        <f>if(isblank($B148),"",vlookup($B148,'Sort by Position'!$D$2:$M$34,10,FALSE))</f>
        <v/>
      </c>
      <c r="AC148" s="142" t="str">
        <f>if(isblank($B148),"",vlookup($C148,'Sort by Position'!$D$2:$M$34,10,FALSE))</f>
        <v/>
      </c>
      <c r="AD148" s="142" t="str">
        <f t="shared" si="12"/>
        <v/>
      </c>
      <c r="AE148" s="142" t="str">
        <f t="shared" si="13"/>
        <v/>
      </c>
      <c r="AF148" s="163"/>
      <c r="AG148" s="151" t="str">
        <f t="shared" si="27"/>
        <v/>
      </c>
      <c r="AH148" s="138"/>
      <c r="AI148" s="145">
        <v>-115.0</v>
      </c>
      <c r="AK148" s="142" t="str">
        <f>if(isblank(B148),"",vlookup(B148,'Sort by Position'!$D$2:$M$34,2,FALSE))</f>
        <v/>
      </c>
      <c r="AL148" s="142" t="str">
        <f>if(isblank(B148),"",vlookup(C148,'Sort by Position'!$D$2:$M$34,10,FALSE))</f>
        <v/>
      </c>
      <c r="AM148" s="142" t="str">
        <f t="shared" si="15"/>
        <v/>
      </c>
      <c r="AN148" s="142" t="str">
        <f t="shared" si="24"/>
        <v/>
      </c>
      <c r="AO148" s="163"/>
      <c r="AP148" s="117" t="str">
        <f t="shared" si="22"/>
        <v/>
      </c>
      <c r="AR148" s="145">
        <v>-115.0</v>
      </c>
    </row>
    <row r="149">
      <c r="A149" s="156"/>
      <c r="B149" s="147"/>
      <c r="C149" s="162"/>
      <c r="D149" s="162"/>
      <c r="E149" s="162"/>
      <c r="F149" s="13" t="str">
        <f t="shared" si="6"/>
        <v/>
      </c>
      <c r="G149" s="162"/>
      <c r="H149" s="162"/>
      <c r="I149" s="162"/>
      <c r="J149" s="13" t="str">
        <f t="shared" si="20"/>
        <v/>
      </c>
      <c r="N149" s="13" t="str">
        <f t="shared" si="8"/>
        <v/>
      </c>
      <c r="O149" s="13"/>
      <c r="P149" s="163"/>
      <c r="Q149" s="116" t="str">
        <f t="shared" si="17"/>
        <v/>
      </c>
      <c r="R149" s="117" t="str">
        <f t="shared" si="9"/>
        <v/>
      </c>
      <c r="S149" s="145">
        <v>-115.0</v>
      </c>
      <c r="T149" s="68"/>
      <c r="U149" s="163"/>
      <c r="V149" s="142"/>
      <c r="W149" s="142"/>
      <c r="X149" s="116" t="str">
        <f t="shared" si="26"/>
        <v/>
      </c>
      <c r="Y149" s="117" t="str">
        <f t="shared" si="23"/>
        <v/>
      </c>
      <c r="Z149" s="145">
        <v>-115.0</v>
      </c>
      <c r="AB149" s="142" t="str">
        <f>if(isblank($B149),"",vlookup($B149,'Sort by Position'!$D$2:$M$34,10,FALSE))</f>
        <v/>
      </c>
      <c r="AC149" s="142" t="str">
        <f>if(isblank($B149),"",vlookup($C149,'Sort by Position'!$D$2:$M$34,10,FALSE))</f>
        <v/>
      </c>
      <c r="AD149" s="142" t="str">
        <f t="shared" si="12"/>
        <v/>
      </c>
      <c r="AE149" s="142" t="str">
        <f t="shared" si="13"/>
        <v/>
      </c>
      <c r="AF149" s="163"/>
      <c r="AG149" s="151" t="str">
        <f t="shared" si="27"/>
        <v/>
      </c>
      <c r="AH149" s="138"/>
      <c r="AI149" s="145">
        <v>-115.0</v>
      </c>
      <c r="AK149" s="142" t="str">
        <f>if(isblank(B149),"",vlookup(B149,'Sort by Position'!$D$2:$M$34,2,FALSE))</f>
        <v/>
      </c>
      <c r="AL149" s="142" t="str">
        <f>if(isblank(B149),"",vlookup(C149,'Sort by Position'!$D$2:$M$34,10,FALSE))</f>
        <v/>
      </c>
      <c r="AM149" s="142" t="str">
        <f t="shared" si="15"/>
        <v/>
      </c>
      <c r="AN149" s="142" t="str">
        <f t="shared" si="24"/>
        <v/>
      </c>
      <c r="AO149" s="163"/>
      <c r="AP149" s="117" t="str">
        <f t="shared" si="22"/>
        <v/>
      </c>
      <c r="AR149" s="145">
        <v>-115.0</v>
      </c>
    </row>
    <row r="150">
      <c r="A150" s="156"/>
      <c r="B150" s="147"/>
      <c r="C150" s="162"/>
      <c r="D150" s="162"/>
      <c r="E150" s="162"/>
      <c r="F150" s="13" t="str">
        <f t="shared" si="6"/>
        <v/>
      </c>
      <c r="G150" s="162"/>
      <c r="H150" s="162"/>
      <c r="I150" s="162"/>
      <c r="J150" s="13" t="str">
        <f t="shared" si="20"/>
        <v/>
      </c>
      <c r="N150" s="13" t="str">
        <f t="shared" si="8"/>
        <v/>
      </c>
      <c r="O150" s="4"/>
      <c r="P150" s="143"/>
      <c r="Q150" s="116" t="str">
        <f t="shared" si="17"/>
        <v/>
      </c>
      <c r="R150" s="117" t="str">
        <f t="shared" si="9"/>
        <v/>
      </c>
      <c r="S150" s="145">
        <v>-115.0</v>
      </c>
      <c r="T150" s="68"/>
      <c r="U150" s="143"/>
      <c r="V150" s="142"/>
      <c r="W150" s="142"/>
      <c r="X150" s="116" t="str">
        <f t="shared" si="26"/>
        <v/>
      </c>
      <c r="Y150" s="117" t="str">
        <f t="shared" si="23"/>
        <v/>
      </c>
      <c r="Z150" s="145">
        <v>-115.0</v>
      </c>
      <c r="AB150" s="142" t="str">
        <f>if(isblank($B150),"",vlookup($B150,'Sort by Position'!$D$2:$M$34,10,FALSE))</f>
        <v/>
      </c>
      <c r="AC150" s="142" t="str">
        <f>if(isblank($B150),"",vlookup($C150,'Sort by Position'!$D$2:$M$34,10,FALSE))</f>
        <v/>
      </c>
      <c r="AD150" s="142" t="str">
        <f t="shared" si="12"/>
        <v/>
      </c>
      <c r="AE150" s="142" t="str">
        <f t="shared" si="13"/>
        <v/>
      </c>
      <c r="AF150" s="143"/>
      <c r="AG150" s="151" t="str">
        <f t="shared" si="27"/>
        <v/>
      </c>
      <c r="AH150" s="138"/>
      <c r="AI150" s="145">
        <v>-115.0</v>
      </c>
      <c r="AK150" s="142" t="str">
        <f>if(isblank(B150),"",vlookup(B150,'Sort by Position'!$D$2:$M$34,2,FALSE))</f>
        <v/>
      </c>
      <c r="AL150" s="142" t="str">
        <f>if(isblank(B150),"",vlookup(C150,'Sort by Position'!$D$2:$M$34,10,FALSE))</f>
        <v/>
      </c>
      <c r="AM150" s="142" t="str">
        <f t="shared" si="15"/>
        <v/>
      </c>
      <c r="AN150" s="142" t="str">
        <f t="shared" si="24"/>
        <v/>
      </c>
      <c r="AO150" s="163"/>
      <c r="AP150" s="117" t="str">
        <f t="shared" si="22"/>
        <v/>
      </c>
      <c r="AR150" s="145">
        <v>-115.0</v>
      </c>
    </row>
    <row r="151">
      <c r="A151" s="155"/>
      <c r="B151" s="133"/>
      <c r="C151" s="134"/>
      <c r="D151" s="134"/>
      <c r="E151" s="134"/>
      <c r="F151" s="13" t="str">
        <f t="shared" si="6"/>
        <v/>
      </c>
      <c r="G151" s="174"/>
      <c r="H151" s="174"/>
      <c r="I151" s="174"/>
      <c r="J151" s="13" t="str">
        <f t="shared" si="20"/>
        <v/>
      </c>
      <c r="K151" s="101"/>
      <c r="L151" s="101"/>
      <c r="M151" s="101"/>
      <c r="N151" s="13" t="str">
        <f t="shared" si="8"/>
        <v/>
      </c>
      <c r="O151" s="17"/>
      <c r="P151" s="163"/>
      <c r="Q151" s="116" t="str">
        <f t="shared" si="17"/>
        <v/>
      </c>
      <c r="R151" s="117" t="str">
        <f t="shared" si="9"/>
        <v/>
      </c>
      <c r="S151" s="145">
        <v>-115.0</v>
      </c>
      <c r="T151" s="68"/>
      <c r="U151" s="163"/>
      <c r="V151" s="142"/>
      <c r="W151" s="142"/>
      <c r="X151" s="116" t="str">
        <f t="shared" si="26"/>
        <v/>
      </c>
      <c r="Y151" s="117" t="str">
        <f t="shared" si="23"/>
        <v/>
      </c>
      <c r="Z151" s="145">
        <v>-115.0</v>
      </c>
      <c r="AA151" s="101"/>
      <c r="AB151" s="142" t="str">
        <f>if(isblank($B151),"",vlookup($B151,'Sort by Position'!$D$2:$M$34,10,FALSE))</f>
        <v/>
      </c>
      <c r="AC151" s="142" t="str">
        <f>if(isblank($B151),"",vlookup($C151,'Sort by Position'!$D$2:$M$34,10,FALSE))</f>
        <v/>
      </c>
      <c r="AD151" s="142" t="str">
        <f t="shared" si="12"/>
        <v/>
      </c>
      <c r="AE151" s="142" t="str">
        <f t="shared" si="13"/>
        <v/>
      </c>
      <c r="AF151" s="163"/>
      <c r="AG151" s="151" t="str">
        <f t="shared" si="27"/>
        <v/>
      </c>
      <c r="AH151" s="138"/>
      <c r="AI151" s="145">
        <v>-115.0</v>
      </c>
      <c r="AJ151" s="101"/>
      <c r="AK151" s="142" t="str">
        <f>if(isblank(B151),"",vlookup(B151,'Sort by Position'!$D$2:$M$34,2,FALSE))</f>
        <v/>
      </c>
      <c r="AL151" s="142" t="str">
        <f>if(isblank(B151),"",vlookup(C151,'Sort by Position'!$D$2:$M$34,10,FALSE))</f>
        <v/>
      </c>
      <c r="AM151" s="142" t="str">
        <f t="shared" si="15"/>
        <v/>
      </c>
      <c r="AN151" s="142" t="str">
        <f t="shared" si="24"/>
        <v/>
      </c>
      <c r="AO151" s="163"/>
      <c r="AP151" s="117" t="str">
        <f t="shared" si="22"/>
        <v/>
      </c>
      <c r="AR151" s="145">
        <v>-115.0</v>
      </c>
    </row>
    <row r="152">
      <c r="A152" s="156"/>
      <c r="B152" s="147"/>
      <c r="C152" s="162"/>
      <c r="D152" s="162"/>
      <c r="E152" s="162"/>
      <c r="F152" s="13" t="str">
        <f t="shared" si="6"/>
        <v/>
      </c>
      <c r="G152" s="162"/>
      <c r="H152" s="162"/>
      <c r="I152" s="162"/>
      <c r="J152" s="13" t="str">
        <f t="shared" si="20"/>
        <v/>
      </c>
      <c r="N152" s="13" t="str">
        <f t="shared" si="8"/>
        <v/>
      </c>
      <c r="O152" s="4"/>
      <c r="P152" s="143"/>
      <c r="Q152" s="116" t="str">
        <f t="shared" si="17"/>
        <v/>
      </c>
      <c r="R152" s="117" t="str">
        <f t="shared" si="9"/>
        <v/>
      </c>
      <c r="S152" s="145">
        <v>-115.0</v>
      </c>
      <c r="T152" s="68"/>
      <c r="U152" s="143"/>
      <c r="V152" s="142"/>
      <c r="W152" s="142"/>
      <c r="X152" s="116" t="str">
        <f t="shared" si="26"/>
        <v/>
      </c>
      <c r="Y152" s="117" t="str">
        <f t="shared" si="23"/>
        <v/>
      </c>
      <c r="Z152" s="145">
        <v>-115.0</v>
      </c>
      <c r="AB152" s="142" t="str">
        <f>if(isblank($B152),"",vlookup($B152,'Sort by Position'!$D$2:$M$34,10,FALSE))</f>
        <v/>
      </c>
      <c r="AC152" s="142" t="str">
        <f>if(isblank($B152),"",vlookup($C152,'Sort by Position'!$D$2:$M$34,10,FALSE))</f>
        <v/>
      </c>
      <c r="AD152" s="142" t="str">
        <f t="shared" si="12"/>
        <v/>
      </c>
      <c r="AE152" s="142" t="str">
        <f t="shared" si="13"/>
        <v/>
      </c>
      <c r="AF152" s="143"/>
      <c r="AG152" s="151" t="str">
        <f t="shared" si="27"/>
        <v/>
      </c>
      <c r="AH152" s="138"/>
      <c r="AI152" s="145">
        <v>-115.0</v>
      </c>
      <c r="AK152" s="142" t="str">
        <f>if(isblank(B152),"",vlookup(B152,'Sort by Position'!$D$2:$M$34,2,FALSE))</f>
        <v/>
      </c>
      <c r="AL152" s="142" t="str">
        <f>if(isblank(B152),"",vlookup(C152,'Sort by Position'!$D$2:$M$34,10,FALSE))</f>
        <v/>
      </c>
      <c r="AM152" s="142" t="str">
        <f t="shared" si="15"/>
        <v/>
      </c>
      <c r="AN152" s="142" t="str">
        <f t="shared" si="24"/>
        <v/>
      </c>
      <c r="AO152" s="163"/>
      <c r="AP152" s="117" t="str">
        <f t="shared" si="22"/>
        <v/>
      </c>
      <c r="AR152" s="145">
        <v>-115.0</v>
      </c>
    </row>
    <row r="153">
      <c r="A153" s="156"/>
      <c r="B153" s="147"/>
      <c r="C153" s="162"/>
      <c r="D153" s="162"/>
      <c r="E153" s="162"/>
      <c r="F153" s="13" t="str">
        <f t="shared" si="6"/>
        <v/>
      </c>
      <c r="G153" s="162"/>
      <c r="H153" s="162"/>
      <c r="I153" s="162"/>
      <c r="J153" s="13" t="str">
        <f t="shared" si="20"/>
        <v/>
      </c>
      <c r="N153" s="13" t="str">
        <f t="shared" si="8"/>
        <v/>
      </c>
      <c r="O153" s="4"/>
      <c r="P153" s="143"/>
      <c r="Q153" s="116" t="str">
        <f t="shared" si="17"/>
        <v/>
      </c>
      <c r="R153" s="117" t="str">
        <f t="shared" si="9"/>
        <v/>
      </c>
      <c r="S153" s="145">
        <v>-115.0</v>
      </c>
      <c r="T153" s="68"/>
      <c r="U153" s="143"/>
      <c r="V153" s="142"/>
      <c r="W153" s="142"/>
      <c r="X153" s="116" t="str">
        <f t="shared" si="26"/>
        <v/>
      </c>
      <c r="Y153" s="117" t="str">
        <f t="shared" si="23"/>
        <v/>
      </c>
      <c r="Z153" s="145">
        <v>-115.0</v>
      </c>
      <c r="AB153" s="142" t="str">
        <f>if(isblank($B153),"",vlookup($B153,'Sort by Position'!$D$2:$M$34,10,FALSE))</f>
        <v/>
      </c>
      <c r="AC153" s="142" t="str">
        <f>if(isblank($B153),"",vlookup($C153,'Sort by Position'!$D$2:$M$34,10,FALSE))</f>
        <v/>
      </c>
      <c r="AD153" s="142" t="str">
        <f t="shared" si="12"/>
        <v/>
      </c>
      <c r="AE153" s="142" t="str">
        <f t="shared" si="13"/>
        <v/>
      </c>
      <c r="AF153" s="143"/>
      <c r="AG153" s="151" t="str">
        <f t="shared" si="27"/>
        <v/>
      </c>
      <c r="AH153" s="138"/>
      <c r="AI153" s="145">
        <v>-115.0</v>
      </c>
      <c r="AK153" s="142" t="str">
        <f>if(isblank(B153),"",vlookup(B153,'Sort by Position'!$D$2:$M$34,2,FALSE))</f>
        <v/>
      </c>
      <c r="AL153" s="142" t="str">
        <f>if(isblank(B153),"",vlookup(C153,'Sort by Position'!$D$2:$M$34,10,FALSE))</f>
        <v/>
      </c>
      <c r="AM153" s="142" t="str">
        <f t="shared" si="15"/>
        <v/>
      </c>
      <c r="AN153" s="142" t="str">
        <f t="shared" si="24"/>
        <v/>
      </c>
      <c r="AO153" s="163"/>
      <c r="AP153" s="117" t="str">
        <f t="shared" si="22"/>
        <v/>
      </c>
      <c r="AR153" s="145">
        <v>-115.0</v>
      </c>
    </row>
    <row r="154">
      <c r="A154" s="168"/>
      <c r="B154" s="165"/>
      <c r="C154" s="166"/>
      <c r="D154" s="166"/>
      <c r="E154" s="166"/>
      <c r="F154" s="13" t="str">
        <f t="shared" si="6"/>
        <v/>
      </c>
      <c r="G154" s="169"/>
      <c r="H154" s="169"/>
      <c r="I154" s="169"/>
      <c r="J154" s="13" t="str">
        <f t="shared" si="20"/>
        <v/>
      </c>
      <c r="K154" s="173"/>
      <c r="L154" s="173"/>
      <c r="M154" s="173"/>
      <c r="N154" s="13" t="str">
        <f t="shared" si="8"/>
        <v/>
      </c>
      <c r="O154" s="39"/>
      <c r="P154" s="143"/>
      <c r="Q154" s="116" t="str">
        <f t="shared" si="17"/>
        <v/>
      </c>
      <c r="R154" s="117" t="str">
        <f t="shared" si="9"/>
        <v/>
      </c>
      <c r="S154" s="145">
        <v>-115.0</v>
      </c>
      <c r="T154" s="68"/>
      <c r="U154" s="143"/>
      <c r="V154" s="142"/>
      <c r="W154" s="142"/>
      <c r="X154" s="116" t="str">
        <f t="shared" si="26"/>
        <v/>
      </c>
      <c r="Y154" s="117" t="str">
        <f t="shared" si="23"/>
        <v/>
      </c>
      <c r="Z154" s="145">
        <v>-115.0</v>
      </c>
      <c r="AB154" s="142" t="str">
        <f>if(isblank($B154),"",vlookup($B154,'Sort by Position'!$D$2:$M$34,10,FALSE))</f>
        <v/>
      </c>
      <c r="AC154" s="142" t="str">
        <f>if(isblank($B154),"",vlookup($C154,'Sort by Position'!$D$2:$M$34,10,FALSE))</f>
        <v/>
      </c>
      <c r="AD154" s="142" t="str">
        <f t="shared" si="12"/>
        <v/>
      </c>
      <c r="AE154" s="142" t="str">
        <f t="shared" si="13"/>
        <v/>
      </c>
      <c r="AF154" s="143"/>
      <c r="AG154" s="151" t="str">
        <f t="shared" si="27"/>
        <v/>
      </c>
      <c r="AH154" s="138"/>
      <c r="AI154" s="145">
        <v>-115.0</v>
      </c>
      <c r="AK154" s="142" t="str">
        <f>if(isblank(B154),"",vlookup(B154,'Sort by Position'!$D$2:$M$34,2,FALSE))</f>
        <v/>
      </c>
      <c r="AL154" s="142" t="str">
        <f>if(isblank(B154),"",vlookup(C154,'Sort by Position'!$D$2:$M$34,10,FALSE))</f>
        <v/>
      </c>
      <c r="AM154" s="142" t="str">
        <f t="shared" si="15"/>
        <v/>
      </c>
      <c r="AN154" s="142" t="str">
        <f t="shared" si="24"/>
        <v/>
      </c>
      <c r="AO154" s="163"/>
      <c r="AP154" s="117" t="str">
        <f t="shared" si="22"/>
        <v/>
      </c>
      <c r="AR154" s="145">
        <v>-115.0</v>
      </c>
    </row>
    <row r="155">
      <c r="A155" s="152"/>
      <c r="B155" s="147"/>
      <c r="C155" s="162"/>
      <c r="D155" s="162"/>
      <c r="E155" s="162"/>
      <c r="F155" s="13" t="str">
        <f t="shared" si="6"/>
        <v/>
      </c>
      <c r="G155" s="162"/>
      <c r="H155" s="162"/>
      <c r="I155" s="162"/>
      <c r="J155" s="13" t="str">
        <f t="shared" si="20"/>
        <v/>
      </c>
      <c r="N155" s="13" t="str">
        <f t="shared" si="8"/>
        <v/>
      </c>
      <c r="O155" s="4"/>
      <c r="P155" s="143"/>
      <c r="Q155" s="116" t="str">
        <f t="shared" si="17"/>
        <v/>
      </c>
      <c r="R155" s="117" t="str">
        <f t="shared" si="9"/>
        <v/>
      </c>
      <c r="S155" s="145">
        <v>-115.0</v>
      </c>
      <c r="T155" s="68"/>
      <c r="U155" s="143"/>
      <c r="V155" s="142"/>
      <c r="W155" s="142"/>
      <c r="X155" s="116" t="str">
        <f t="shared" si="26"/>
        <v/>
      </c>
      <c r="Y155" s="117" t="str">
        <f t="shared" si="23"/>
        <v/>
      </c>
      <c r="Z155" s="145">
        <v>-115.0</v>
      </c>
      <c r="AB155" s="142" t="str">
        <f>if(isblank($B155),"",vlookup($B155,'Sort by Position'!$D$2:$M$34,10,FALSE))</f>
        <v/>
      </c>
      <c r="AC155" s="142" t="str">
        <f>if(isblank($B155),"",vlookup($C155,'Sort by Position'!$D$2:$M$34,10,FALSE))</f>
        <v/>
      </c>
      <c r="AD155" s="142" t="str">
        <f t="shared" si="12"/>
        <v/>
      </c>
      <c r="AE155" s="142" t="str">
        <f t="shared" si="13"/>
        <v/>
      </c>
      <c r="AF155" s="143"/>
      <c r="AG155" s="151" t="str">
        <f t="shared" si="27"/>
        <v/>
      </c>
      <c r="AH155" s="138"/>
      <c r="AI155" s="145">
        <v>-115.0</v>
      </c>
      <c r="AK155" s="142" t="str">
        <f>if(isblank(B155),"",vlookup(B155,'Sort by Position'!$D$2:$M$34,2,FALSE))</f>
        <v/>
      </c>
      <c r="AL155" s="142" t="str">
        <f>if(isblank(B155),"",vlookup(C155,'Sort by Position'!$D$2:$M$34,10,FALSE))</f>
        <v/>
      </c>
      <c r="AM155" s="142" t="str">
        <f t="shared" si="15"/>
        <v/>
      </c>
      <c r="AN155" s="142" t="str">
        <f t="shared" si="24"/>
        <v/>
      </c>
      <c r="AO155" s="163"/>
      <c r="AP155" s="117" t="str">
        <f t="shared" si="22"/>
        <v/>
      </c>
      <c r="AR155" s="145">
        <v>-115.0</v>
      </c>
    </row>
    <row r="156">
      <c r="A156" s="156"/>
      <c r="B156" s="147"/>
      <c r="C156" s="162"/>
      <c r="D156" s="162"/>
      <c r="E156" s="162"/>
      <c r="F156" s="13" t="str">
        <f t="shared" si="6"/>
        <v/>
      </c>
      <c r="G156" s="162"/>
      <c r="H156" s="162"/>
      <c r="I156" s="162"/>
      <c r="J156" s="13" t="str">
        <f t="shared" si="20"/>
        <v/>
      </c>
      <c r="N156" s="13" t="str">
        <f t="shared" si="8"/>
        <v/>
      </c>
      <c r="O156" s="4"/>
      <c r="P156" s="143"/>
      <c r="Q156" s="116" t="str">
        <f t="shared" si="17"/>
        <v/>
      </c>
      <c r="R156" s="117" t="str">
        <f t="shared" si="9"/>
        <v/>
      </c>
      <c r="S156" s="145">
        <v>-115.0</v>
      </c>
      <c r="T156" s="68"/>
      <c r="U156" s="143"/>
      <c r="V156" s="142"/>
      <c r="W156" s="142"/>
      <c r="X156" s="116" t="str">
        <f t="shared" si="26"/>
        <v/>
      </c>
      <c r="Y156" s="117" t="str">
        <f t="shared" si="23"/>
        <v/>
      </c>
      <c r="Z156" s="145">
        <v>-115.0</v>
      </c>
      <c r="AB156" s="142" t="str">
        <f>if(isblank($B156),"",vlookup($B156,'Sort by Position'!$D$2:$M$34,10,FALSE))</f>
        <v/>
      </c>
      <c r="AC156" s="142" t="str">
        <f>if(isblank($B156),"",vlookup($C156,'Sort by Position'!$D$2:$M$34,10,FALSE))</f>
        <v/>
      </c>
      <c r="AD156" s="142" t="str">
        <f t="shared" si="12"/>
        <v/>
      </c>
      <c r="AE156" s="142" t="str">
        <f t="shared" si="13"/>
        <v/>
      </c>
      <c r="AF156" s="143"/>
      <c r="AG156" s="151" t="str">
        <f t="shared" si="27"/>
        <v/>
      </c>
      <c r="AH156" s="138"/>
      <c r="AI156" s="145">
        <v>-115.0</v>
      </c>
      <c r="AK156" s="142" t="str">
        <f>if(isblank(B156),"",vlookup(B156,'Sort by Position'!$D$2:$M$34,2,FALSE))</f>
        <v/>
      </c>
      <c r="AL156" s="142" t="str">
        <f>if(isblank(B156),"",vlookup(C156,'Sort by Position'!$D$2:$M$34,10,FALSE))</f>
        <v/>
      </c>
      <c r="AM156" s="142" t="str">
        <f t="shared" si="15"/>
        <v/>
      </c>
      <c r="AN156" s="142" t="str">
        <f t="shared" si="24"/>
        <v/>
      </c>
      <c r="AO156" s="163"/>
      <c r="AP156" s="117" t="str">
        <f t="shared" si="22"/>
        <v/>
      </c>
      <c r="AR156" s="145">
        <v>-115.0</v>
      </c>
    </row>
    <row r="157">
      <c r="A157" s="156"/>
      <c r="B157" s="147"/>
      <c r="C157" s="162"/>
      <c r="D157" s="162"/>
      <c r="E157" s="162"/>
      <c r="F157" s="13" t="str">
        <f t="shared" si="6"/>
        <v/>
      </c>
      <c r="G157" s="162"/>
      <c r="H157" s="162"/>
      <c r="I157" s="162"/>
      <c r="J157" s="13" t="str">
        <f t="shared" si="20"/>
        <v/>
      </c>
      <c r="N157" s="13" t="str">
        <f t="shared" si="8"/>
        <v/>
      </c>
      <c r="O157" s="4"/>
      <c r="P157" s="143"/>
      <c r="Q157" s="116" t="str">
        <f t="shared" si="17"/>
        <v/>
      </c>
      <c r="R157" s="117" t="str">
        <f t="shared" si="9"/>
        <v/>
      </c>
      <c r="S157" s="145">
        <v>-115.0</v>
      </c>
      <c r="T157" s="68"/>
      <c r="U157" s="143"/>
      <c r="V157" s="142"/>
      <c r="W157" s="142"/>
      <c r="X157" s="116" t="str">
        <f t="shared" si="26"/>
        <v/>
      </c>
      <c r="Y157" s="117" t="str">
        <f t="shared" si="23"/>
        <v/>
      </c>
      <c r="Z157" s="145">
        <v>-115.0</v>
      </c>
      <c r="AB157" s="142" t="str">
        <f>if(isblank($B157),"",vlookup($B157,'Sort by Position'!$D$2:$M$34,10,FALSE))</f>
        <v/>
      </c>
      <c r="AC157" s="142" t="str">
        <f>if(isblank($B157),"",vlookup($C157,'Sort by Position'!$D$2:$M$34,10,FALSE))</f>
        <v/>
      </c>
      <c r="AD157" s="142" t="str">
        <f t="shared" si="12"/>
        <v/>
      </c>
      <c r="AE157" s="142" t="str">
        <f t="shared" si="13"/>
        <v/>
      </c>
      <c r="AF157" s="143"/>
      <c r="AG157" s="151" t="str">
        <f t="shared" si="27"/>
        <v/>
      </c>
      <c r="AH157" s="138"/>
      <c r="AI157" s="145">
        <v>-115.0</v>
      </c>
      <c r="AK157" s="142" t="str">
        <f>if(isblank(B157),"",vlookup(B157,'Sort by Position'!$D$2:$M$34,2,FALSE))</f>
        <v/>
      </c>
      <c r="AL157" s="142" t="str">
        <f>if(isblank(B157),"",vlookup(C157,'Sort by Position'!$D$2:$M$34,10,FALSE))</f>
        <v/>
      </c>
      <c r="AM157" s="142" t="str">
        <f t="shared" si="15"/>
        <v/>
      </c>
      <c r="AN157" s="142" t="str">
        <f t="shared" si="24"/>
        <v/>
      </c>
      <c r="AO157" s="163"/>
      <c r="AP157" s="117" t="str">
        <f t="shared" si="22"/>
        <v/>
      </c>
      <c r="AR157" s="145">
        <v>-115.0</v>
      </c>
    </row>
    <row r="158">
      <c r="A158" s="156"/>
      <c r="B158" s="147"/>
      <c r="C158" s="162"/>
      <c r="D158" s="162"/>
      <c r="E158" s="162"/>
      <c r="F158" s="13" t="str">
        <f t="shared" si="6"/>
        <v/>
      </c>
      <c r="G158" s="162"/>
      <c r="H158" s="162"/>
      <c r="I158" s="162"/>
      <c r="J158" s="13" t="str">
        <f t="shared" si="20"/>
        <v/>
      </c>
      <c r="N158" s="13" t="str">
        <f t="shared" si="8"/>
        <v/>
      </c>
      <c r="O158" s="4"/>
      <c r="P158" s="143"/>
      <c r="Q158" s="116" t="str">
        <f t="shared" si="17"/>
        <v/>
      </c>
      <c r="R158" s="117" t="str">
        <f t="shared" si="9"/>
        <v/>
      </c>
      <c r="S158" s="145">
        <v>-115.0</v>
      </c>
      <c r="T158" s="68"/>
      <c r="U158" s="143"/>
      <c r="V158" s="142"/>
      <c r="W158" s="142"/>
      <c r="X158" s="116" t="str">
        <f t="shared" si="26"/>
        <v/>
      </c>
      <c r="Y158" s="117" t="str">
        <f t="shared" si="23"/>
        <v/>
      </c>
      <c r="Z158" s="145">
        <v>-115.0</v>
      </c>
      <c r="AB158" s="142" t="str">
        <f>if(isblank($B158),"",vlookup($B158,'Sort by Position'!$D$2:$M$34,10,FALSE))</f>
        <v/>
      </c>
      <c r="AC158" s="142" t="str">
        <f>if(isblank($B158),"",vlookup($C158,'Sort by Position'!$D$2:$M$34,10,FALSE))</f>
        <v/>
      </c>
      <c r="AD158" s="142" t="str">
        <f t="shared" si="12"/>
        <v/>
      </c>
      <c r="AE158" s="142" t="str">
        <f t="shared" si="13"/>
        <v/>
      </c>
      <c r="AF158" s="143"/>
      <c r="AG158" s="151" t="str">
        <f t="shared" si="27"/>
        <v/>
      </c>
      <c r="AH158" s="138"/>
      <c r="AI158" s="145">
        <v>-115.0</v>
      </c>
      <c r="AK158" s="142" t="str">
        <f>if(isblank(B158),"",vlookup(B158,'Sort by Position'!$D$2:$M$34,2,FALSE))</f>
        <v/>
      </c>
      <c r="AL158" s="142" t="str">
        <f>if(isblank(B158),"",vlookup(C158,'Sort by Position'!$D$2:$M$34,10,FALSE))</f>
        <v/>
      </c>
      <c r="AM158" s="142" t="str">
        <f t="shared" si="15"/>
        <v/>
      </c>
      <c r="AN158" s="142" t="str">
        <f t="shared" si="24"/>
        <v/>
      </c>
      <c r="AO158" s="163"/>
      <c r="AP158" s="117" t="str">
        <f t="shared" si="22"/>
        <v/>
      </c>
      <c r="AR158" s="145">
        <v>-115.0</v>
      </c>
    </row>
    <row r="159">
      <c r="A159" s="168"/>
      <c r="B159" s="165"/>
      <c r="C159" s="166"/>
      <c r="D159" s="166"/>
      <c r="E159" s="166"/>
      <c r="F159" s="13" t="str">
        <f t="shared" si="6"/>
        <v/>
      </c>
      <c r="G159" s="169"/>
      <c r="H159" s="169"/>
      <c r="I159" s="169"/>
      <c r="J159" s="13" t="str">
        <f t="shared" si="20"/>
        <v/>
      </c>
      <c r="K159" s="173"/>
      <c r="L159" s="173"/>
      <c r="M159" s="173"/>
      <c r="N159" s="13" t="str">
        <f t="shared" si="8"/>
        <v/>
      </c>
      <c r="O159" s="39"/>
      <c r="P159" s="143"/>
      <c r="Q159" s="116" t="str">
        <f t="shared" si="17"/>
        <v/>
      </c>
      <c r="R159" s="117" t="str">
        <f t="shared" si="9"/>
        <v/>
      </c>
      <c r="S159" s="145">
        <v>-115.0</v>
      </c>
      <c r="T159" s="68"/>
      <c r="U159" s="143"/>
      <c r="V159" s="142"/>
      <c r="W159" s="142"/>
      <c r="X159" s="116" t="str">
        <f t="shared" si="26"/>
        <v/>
      </c>
      <c r="Y159" s="117" t="str">
        <f t="shared" si="23"/>
        <v/>
      </c>
      <c r="Z159" s="145">
        <v>-115.0</v>
      </c>
      <c r="AB159" s="142" t="str">
        <f>if(isblank($B159),"",vlookup($B159,'Sort by Position'!$D$2:$M$34,10,FALSE))</f>
        <v/>
      </c>
      <c r="AC159" s="142" t="str">
        <f>if(isblank($B159),"",vlookup($C159,'Sort by Position'!$D$2:$M$34,10,FALSE))</f>
        <v/>
      </c>
      <c r="AD159" s="142" t="str">
        <f t="shared" si="12"/>
        <v/>
      </c>
      <c r="AE159" s="142" t="str">
        <f t="shared" si="13"/>
        <v/>
      </c>
      <c r="AF159" s="143"/>
      <c r="AG159" s="151" t="str">
        <f t="shared" si="27"/>
        <v/>
      </c>
      <c r="AH159" s="138"/>
      <c r="AI159" s="145">
        <v>-115.0</v>
      </c>
      <c r="AK159" s="142" t="str">
        <f>if(isblank(B159),"",vlookup(B159,'Sort by Position'!$D$2:$M$34,2,FALSE))</f>
        <v/>
      </c>
      <c r="AL159" s="142" t="str">
        <f>if(isblank(B159),"",vlookup(C159,'Sort by Position'!$D$2:$M$34,10,FALSE))</f>
        <v/>
      </c>
      <c r="AM159" s="142" t="str">
        <f t="shared" si="15"/>
        <v/>
      </c>
      <c r="AN159" s="142" t="str">
        <f t="shared" si="24"/>
        <v/>
      </c>
      <c r="AO159" s="163"/>
      <c r="AP159" s="117" t="str">
        <f t="shared" si="22"/>
        <v/>
      </c>
      <c r="AR159" s="145">
        <v>-115.0</v>
      </c>
    </row>
    <row r="160">
      <c r="A160" s="152"/>
      <c r="B160" s="147"/>
      <c r="C160" s="162"/>
      <c r="D160" s="162"/>
      <c r="E160" s="162"/>
      <c r="F160" s="13" t="str">
        <f t="shared" si="6"/>
        <v/>
      </c>
      <c r="G160" s="162"/>
      <c r="H160" s="162"/>
      <c r="I160" s="162"/>
      <c r="J160" s="13" t="str">
        <f t="shared" si="20"/>
        <v/>
      </c>
      <c r="N160" s="13" t="str">
        <f t="shared" si="8"/>
        <v/>
      </c>
      <c r="O160" s="13"/>
      <c r="P160" s="163"/>
      <c r="Q160" s="116" t="str">
        <f t="shared" si="17"/>
        <v/>
      </c>
      <c r="R160" s="117" t="str">
        <f t="shared" si="9"/>
        <v/>
      </c>
      <c r="S160" s="145">
        <v>-115.0</v>
      </c>
      <c r="T160" s="68"/>
      <c r="U160" s="163"/>
      <c r="V160" s="142"/>
      <c r="W160" s="142"/>
      <c r="X160" s="116" t="str">
        <f t="shared" si="26"/>
        <v/>
      </c>
      <c r="Y160" s="117" t="str">
        <f t="shared" si="23"/>
        <v/>
      </c>
      <c r="Z160" s="145">
        <v>-115.0</v>
      </c>
      <c r="AB160" s="142" t="str">
        <f>if(isblank($B160),"",vlookup($B160,'Sort by Position'!$D$2:$M$34,10,FALSE))</f>
        <v/>
      </c>
      <c r="AC160" s="142" t="str">
        <f>if(isblank($B160),"",vlookup($C160,'Sort by Position'!$D$2:$M$34,10,FALSE))</f>
        <v/>
      </c>
      <c r="AD160" s="142" t="str">
        <f t="shared" si="12"/>
        <v/>
      </c>
      <c r="AE160" s="142" t="str">
        <f t="shared" si="13"/>
        <v/>
      </c>
      <c r="AF160" s="163"/>
      <c r="AG160" s="151" t="str">
        <f t="shared" si="27"/>
        <v/>
      </c>
      <c r="AH160" s="138"/>
      <c r="AI160" s="145">
        <v>-115.0</v>
      </c>
      <c r="AK160" s="142" t="str">
        <f>if(isblank(B160),"",vlookup(B160,'Sort by Position'!$D$2:$M$34,2,FALSE))</f>
        <v/>
      </c>
      <c r="AL160" s="142" t="str">
        <f>if(isblank(B160),"",vlookup(C160,'Sort by Position'!$D$2:$M$34,10,FALSE))</f>
        <v/>
      </c>
      <c r="AM160" s="142" t="str">
        <f t="shared" si="15"/>
        <v/>
      </c>
      <c r="AN160" s="142" t="str">
        <f t="shared" si="24"/>
        <v/>
      </c>
      <c r="AO160" s="163"/>
      <c r="AP160" s="117" t="str">
        <f t="shared" si="22"/>
        <v/>
      </c>
      <c r="AR160" s="145">
        <v>-115.0</v>
      </c>
    </row>
    <row r="161">
      <c r="A161" s="168"/>
      <c r="B161" s="165"/>
      <c r="C161" s="166"/>
      <c r="D161" s="166"/>
      <c r="E161" s="166"/>
      <c r="F161" s="13" t="str">
        <f t="shared" si="6"/>
        <v/>
      </c>
      <c r="G161" s="169"/>
      <c r="H161" s="169"/>
      <c r="I161" s="169"/>
      <c r="J161" s="13" t="str">
        <f t="shared" si="20"/>
        <v/>
      </c>
      <c r="K161" s="173"/>
      <c r="L161" s="173"/>
      <c r="M161" s="173"/>
      <c r="N161" s="13" t="str">
        <f t="shared" si="8"/>
        <v/>
      </c>
      <c r="O161" s="40"/>
      <c r="P161" s="163"/>
      <c r="Q161" s="116" t="str">
        <f t="shared" si="17"/>
        <v/>
      </c>
      <c r="R161" s="117" t="str">
        <f t="shared" si="9"/>
        <v/>
      </c>
      <c r="S161" s="145">
        <v>-115.0</v>
      </c>
      <c r="T161" s="68"/>
      <c r="U161" s="163"/>
      <c r="V161" s="142"/>
      <c r="W161" s="142"/>
      <c r="X161" s="116" t="str">
        <f t="shared" si="26"/>
        <v/>
      </c>
      <c r="Y161" s="117" t="str">
        <f t="shared" si="23"/>
        <v/>
      </c>
      <c r="Z161" s="145">
        <v>-115.0</v>
      </c>
      <c r="AB161" s="142" t="str">
        <f>if(isblank($B161),"",vlookup($B161,'Sort by Position'!$D$2:$M$34,10,FALSE))</f>
        <v/>
      </c>
      <c r="AC161" s="142" t="str">
        <f>if(isblank($B161),"",vlookup($C161,'Sort by Position'!$D$2:$M$34,10,FALSE))</f>
        <v/>
      </c>
      <c r="AD161" s="142" t="str">
        <f t="shared" si="12"/>
        <v/>
      </c>
      <c r="AE161" s="142" t="str">
        <f t="shared" si="13"/>
        <v/>
      </c>
      <c r="AF161" s="163"/>
      <c r="AG161" s="151" t="str">
        <f t="shared" si="27"/>
        <v/>
      </c>
      <c r="AH161" s="138"/>
      <c r="AI161" s="145">
        <v>-115.0</v>
      </c>
      <c r="AK161" s="142" t="str">
        <f>if(isblank(B161),"",vlookup(B161,'Sort by Position'!$D$2:$M$34,2,FALSE))</f>
        <v/>
      </c>
      <c r="AL161" s="142" t="str">
        <f>if(isblank(B161),"",vlookup(C161,'Sort by Position'!$D$2:$M$34,10,FALSE))</f>
        <v/>
      </c>
      <c r="AM161" s="142" t="str">
        <f t="shared" si="15"/>
        <v/>
      </c>
      <c r="AN161" s="142" t="str">
        <f t="shared" si="24"/>
        <v/>
      </c>
      <c r="AO161" s="163"/>
      <c r="AP161" s="117" t="str">
        <f t="shared" si="22"/>
        <v/>
      </c>
      <c r="AR161" s="145">
        <v>-115.0</v>
      </c>
    </row>
    <row r="162">
      <c r="A162" s="152"/>
      <c r="B162" s="147"/>
      <c r="C162" s="162"/>
      <c r="D162" s="162"/>
      <c r="E162" s="162"/>
      <c r="F162" s="13" t="str">
        <f t="shared" si="6"/>
        <v/>
      </c>
      <c r="G162" s="162"/>
      <c r="H162" s="162"/>
      <c r="I162" s="162"/>
      <c r="J162" s="13" t="str">
        <f t="shared" si="20"/>
        <v/>
      </c>
      <c r="N162" s="13" t="str">
        <f t="shared" si="8"/>
        <v/>
      </c>
      <c r="O162" s="13"/>
      <c r="P162" s="163"/>
      <c r="Q162" s="116" t="str">
        <f t="shared" si="17"/>
        <v/>
      </c>
      <c r="R162" s="117" t="str">
        <f t="shared" si="9"/>
        <v/>
      </c>
      <c r="S162" s="145">
        <v>-115.0</v>
      </c>
      <c r="T162" s="68"/>
      <c r="U162" s="163"/>
      <c r="V162" s="142"/>
      <c r="W162" s="142"/>
      <c r="X162" s="116" t="str">
        <f t="shared" si="26"/>
        <v/>
      </c>
      <c r="Y162" s="117" t="str">
        <f t="shared" si="23"/>
        <v/>
      </c>
      <c r="Z162" s="145">
        <v>-115.0</v>
      </c>
      <c r="AB162" s="142" t="str">
        <f>if(isblank($B162),"",vlookup($B162,'Sort by Position'!$D$2:$M$34,10,FALSE))</f>
        <v/>
      </c>
      <c r="AC162" s="142" t="str">
        <f>if(isblank($B162),"",vlookup($C162,'Sort by Position'!$D$2:$M$34,10,FALSE))</f>
        <v/>
      </c>
      <c r="AD162" s="142" t="str">
        <f t="shared" si="12"/>
        <v/>
      </c>
      <c r="AE162" s="142" t="str">
        <f t="shared" si="13"/>
        <v/>
      </c>
      <c r="AF162" s="163"/>
      <c r="AG162" s="151" t="str">
        <f t="shared" si="27"/>
        <v/>
      </c>
      <c r="AH162" s="138"/>
      <c r="AI162" s="145">
        <v>-115.0</v>
      </c>
      <c r="AK162" s="142" t="str">
        <f>if(isblank(B162),"",vlookup(B162,'Sort by Position'!$D$2:$M$34,2,FALSE))</f>
        <v/>
      </c>
      <c r="AL162" s="142" t="str">
        <f>if(isblank(B162),"",vlookup(C162,'Sort by Position'!$D$2:$M$34,10,FALSE))</f>
        <v/>
      </c>
      <c r="AM162" s="142" t="str">
        <f t="shared" si="15"/>
        <v/>
      </c>
      <c r="AN162" s="142" t="str">
        <f t="shared" si="24"/>
        <v/>
      </c>
      <c r="AO162" s="163"/>
      <c r="AP162" s="117" t="str">
        <f t="shared" si="22"/>
        <v/>
      </c>
      <c r="AR162" s="145">
        <v>-115.0</v>
      </c>
    </row>
    <row r="163">
      <c r="A163" s="156"/>
      <c r="B163" s="147"/>
      <c r="C163" s="162"/>
      <c r="D163" s="162"/>
      <c r="E163" s="162"/>
      <c r="F163" s="13" t="str">
        <f t="shared" si="6"/>
        <v/>
      </c>
      <c r="G163" s="162"/>
      <c r="H163" s="162"/>
      <c r="I163" s="162"/>
      <c r="J163" s="13" t="str">
        <f t="shared" si="20"/>
        <v/>
      </c>
      <c r="N163" s="13" t="str">
        <f t="shared" si="8"/>
        <v/>
      </c>
      <c r="O163" s="13"/>
      <c r="P163" s="163"/>
      <c r="Q163" s="116" t="str">
        <f t="shared" si="17"/>
        <v/>
      </c>
      <c r="R163" s="117" t="str">
        <f t="shared" si="9"/>
        <v/>
      </c>
      <c r="S163" s="145">
        <v>-115.0</v>
      </c>
      <c r="T163" s="68"/>
      <c r="U163" s="163"/>
      <c r="V163" s="142"/>
      <c r="W163" s="142"/>
      <c r="X163" s="116" t="str">
        <f t="shared" si="26"/>
        <v/>
      </c>
      <c r="Y163" s="117" t="str">
        <f t="shared" si="23"/>
        <v/>
      </c>
      <c r="Z163" s="145">
        <v>-115.0</v>
      </c>
      <c r="AB163" s="142" t="str">
        <f>if(isblank($B163),"",vlookup($B163,'Sort by Position'!$D$2:$M$34,10,FALSE))</f>
        <v/>
      </c>
      <c r="AC163" s="142" t="str">
        <f>if(isblank($B163),"",vlookup($C163,'Sort by Position'!$D$2:$M$34,10,FALSE))</f>
        <v/>
      </c>
      <c r="AD163" s="142" t="str">
        <f t="shared" si="12"/>
        <v/>
      </c>
      <c r="AE163" s="142" t="str">
        <f t="shared" si="13"/>
        <v/>
      </c>
      <c r="AF163" s="163"/>
      <c r="AG163" s="151" t="str">
        <f t="shared" si="27"/>
        <v/>
      </c>
      <c r="AH163" s="138"/>
      <c r="AI163" s="145">
        <v>-115.0</v>
      </c>
      <c r="AK163" s="142" t="str">
        <f>if(isblank(B163),"",vlookup(B163,'Sort by Position'!$D$2:$M$34,2,FALSE))</f>
        <v/>
      </c>
      <c r="AL163" s="142" t="str">
        <f>if(isblank(B163),"",vlookup(C163,'Sort by Position'!$D$2:$M$34,10,FALSE))</f>
        <v/>
      </c>
      <c r="AM163" s="142" t="str">
        <f t="shared" si="15"/>
        <v/>
      </c>
      <c r="AN163" s="142" t="str">
        <f t="shared" si="24"/>
        <v/>
      </c>
      <c r="AO163" s="163"/>
      <c r="AP163" s="117" t="str">
        <f t="shared" si="22"/>
        <v/>
      </c>
      <c r="AR163" s="145">
        <v>-115.0</v>
      </c>
    </row>
    <row r="164">
      <c r="A164" s="156"/>
      <c r="B164" s="147"/>
      <c r="C164" s="162"/>
      <c r="D164" s="162"/>
      <c r="E164" s="162"/>
      <c r="F164" s="13" t="str">
        <f t="shared" si="6"/>
        <v/>
      </c>
      <c r="G164" s="162"/>
      <c r="H164" s="162"/>
      <c r="I164" s="162"/>
      <c r="J164" s="13" t="str">
        <f t="shared" si="20"/>
        <v/>
      </c>
      <c r="N164" s="13" t="str">
        <f t="shared" si="8"/>
        <v/>
      </c>
      <c r="O164" s="13"/>
      <c r="P164" s="163"/>
      <c r="Q164" s="116" t="str">
        <f t="shared" si="17"/>
        <v/>
      </c>
      <c r="R164" s="117" t="str">
        <f t="shared" si="9"/>
        <v/>
      </c>
      <c r="S164" s="145">
        <v>-115.0</v>
      </c>
      <c r="T164" s="68"/>
      <c r="U164" s="163"/>
      <c r="V164" s="142"/>
      <c r="W164" s="142"/>
      <c r="X164" s="116" t="str">
        <f t="shared" si="26"/>
        <v/>
      </c>
      <c r="Y164" s="117" t="str">
        <f t="shared" si="23"/>
        <v/>
      </c>
      <c r="Z164" s="145">
        <v>-115.0</v>
      </c>
      <c r="AB164" s="142" t="str">
        <f>if(isblank($B164),"",vlookup($B164,'Sort by Position'!$D$2:$M$34,10,FALSE))</f>
        <v/>
      </c>
      <c r="AC164" s="142" t="str">
        <f>if(isblank($B164),"",vlookup($C164,'Sort by Position'!$D$2:$M$34,10,FALSE))</f>
        <v/>
      </c>
      <c r="AD164" s="142" t="str">
        <f t="shared" si="12"/>
        <v/>
      </c>
      <c r="AE164" s="142" t="str">
        <f t="shared" si="13"/>
        <v/>
      </c>
      <c r="AF164" s="163"/>
      <c r="AG164" s="151" t="str">
        <f t="shared" si="27"/>
        <v/>
      </c>
      <c r="AH164" s="138"/>
      <c r="AI164" s="145">
        <v>-115.0</v>
      </c>
      <c r="AK164" s="142" t="str">
        <f>if(isblank(B164),"",vlookup(B164,'Sort by Position'!$D$2:$M$34,2,FALSE))</f>
        <v/>
      </c>
      <c r="AL164" s="142" t="str">
        <f>if(isblank(B164),"",vlookup(C164,'Sort by Position'!$D$2:$M$34,10,FALSE))</f>
        <v/>
      </c>
      <c r="AM164" s="142" t="str">
        <f t="shared" si="15"/>
        <v/>
      </c>
      <c r="AN164" s="142" t="str">
        <f t="shared" si="24"/>
        <v/>
      </c>
      <c r="AO164" s="163"/>
      <c r="AP164" s="117" t="str">
        <f t="shared" si="22"/>
        <v/>
      </c>
      <c r="AR164" s="145">
        <v>-115.0</v>
      </c>
    </row>
    <row r="165">
      <c r="A165" s="168"/>
      <c r="B165" s="165"/>
      <c r="C165" s="166"/>
      <c r="D165" s="166"/>
      <c r="E165" s="166"/>
      <c r="F165" s="13" t="str">
        <f t="shared" si="6"/>
        <v/>
      </c>
      <c r="G165" s="169"/>
      <c r="H165" s="169"/>
      <c r="I165" s="169"/>
      <c r="J165" s="13" t="str">
        <f t="shared" si="20"/>
        <v/>
      </c>
      <c r="K165" s="173"/>
      <c r="L165" s="173"/>
      <c r="M165" s="173"/>
      <c r="N165" s="13" t="str">
        <f t="shared" si="8"/>
        <v/>
      </c>
      <c r="O165" s="40"/>
      <c r="P165" s="163"/>
      <c r="Q165" s="116" t="str">
        <f t="shared" si="17"/>
        <v/>
      </c>
      <c r="R165" s="117" t="str">
        <f t="shared" si="9"/>
        <v/>
      </c>
      <c r="S165" s="145">
        <v>-115.0</v>
      </c>
      <c r="T165" s="68"/>
      <c r="U165" s="163"/>
      <c r="V165" s="142"/>
      <c r="W165" s="142"/>
      <c r="X165" s="116" t="str">
        <f t="shared" si="26"/>
        <v/>
      </c>
      <c r="Y165" s="117" t="str">
        <f t="shared" si="23"/>
        <v/>
      </c>
      <c r="Z165" s="145">
        <v>-115.0</v>
      </c>
      <c r="AB165" s="142" t="str">
        <f>if(isblank($B165),"",vlookup($B165,'Sort by Position'!$D$2:$M$34,10,FALSE))</f>
        <v/>
      </c>
      <c r="AC165" s="142" t="str">
        <f>if(isblank($B165),"",vlookup($C165,'Sort by Position'!$D$2:$M$34,10,FALSE))</f>
        <v/>
      </c>
      <c r="AD165" s="142" t="str">
        <f t="shared" si="12"/>
        <v/>
      </c>
      <c r="AE165" s="142" t="str">
        <f t="shared" si="13"/>
        <v/>
      </c>
      <c r="AF165" s="163"/>
      <c r="AG165" s="151" t="str">
        <f t="shared" si="27"/>
        <v/>
      </c>
      <c r="AH165" s="138"/>
      <c r="AI165" s="145">
        <v>-115.0</v>
      </c>
      <c r="AK165" s="142" t="str">
        <f>if(isblank(B165),"",vlookup(B165,'Sort by Position'!$D$2:$M$34,2,FALSE))</f>
        <v/>
      </c>
      <c r="AL165" s="142" t="str">
        <f>if(isblank(B165),"",vlookup(C165,'Sort by Position'!$D$2:$M$34,10,FALSE))</f>
        <v/>
      </c>
      <c r="AM165" s="142" t="str">
        <f t="shared" si="15"/>
        <v/>
      </c>
      <c r="AN165" s="142" t="str">
        <f t="shared" si="24"/>
        <v/>
      </c>
      <c r="AO165" s="163"/>
      <c r="AP165" s="117" t="str">
        <f t="shared" si="22"/>
        <v/>
      </c>
      <c r="AR165" s="145">
        <v>-115.0</v>
      </c>
    </row>
    <row r="166">
      <c r="A166" s="152"/>
      <c r="B166" s="147"/>
      <c r="C166" s="162"/>
      <c r="D166" s="162"/>
      <c r="E166" s="162"/>
      <c r="F166" s="13" t="str">
        <f t="shared" si="6"/>
        <v/>
      </c>
      <c r="G166" s="162"/>
      <c r="H166" s="162"/>
      <c r="I166" s="162"/>
      <c r="J166" s="13" t="str">
        <f t="shared" si="20"/>
        <v/>
      </c>
      <c r="N166" s="13" t="str">
        <f t="shared" si="8"/>
        <v/>
      </c>
      <c r="O166" s="13"/>
      <c r="P166" s="163"/>
      <c r="Q166" s="116" t="str">
        <f t="shared" si="17"/>
        <v/>
      </c>
      <c r="R166" s="117" t="str">
        <f t="shared" si="9"/>
        <v/>
      </c>
      <c r="S166" s="145">
        <v>-115.0</v>
      </c>
      <c r="T166" s="68"/>
      <c r="U166" s="163"/>
      <c r="V166" s="142"/>
      <c r="W166" s="142"/>
      <c r="X166" s="116" t="str">
        <f t="shared" si="26"/>
        <v/>
      </c>
      <c r="Y166" s="117" t="str">
        <f t="shared" si="23"/>
        <v/>
      </c>
      <c r="Z166" s="145">
        <v>-115.0</v>
      </c>
      <c r="AB166" s="142" t="str">
        <f>if(isblank($B166),"",vlookup($B166,'Sort by Position'!$D$2:$M$34,10,FALSE))</f>
        <v/>
      </c>
      <c r="AC166" s="142" t="str">
        <f>if(isblank($B166),"",vlookup($C166,'Sort by Position'!$D$2:$M$34,10,FALSE))</f>
        <v/>
      </c>
      <c r="AD166" s="142" t="str">
        <f t="shared" si="12"/>
        <v/>
      </c>
      <c r="AE166" s="142" t="str">
        <f t="shared" si="13"/>
        <v/>
      </c>
      <c r="AF166" s="163"/>
      <c r="AG166" s="151" t="str">
        <f t="shared" si="27"/>
        <v/>
      </c>
      <c r="AH166" s="138"/>
      <c r="AI166" s="145">
        <v>-115.0</v>
      </c>
      <c r="AK166" s="142" t="str">
        <f>if(isblank(B166),"",vlookup(B166,'Sort by Position'!$D$2:$M$34,2,FALSE))</f>
        <v/>
      </c>
      <c r="AL166" s="142" t="str">
        <f>if(isblank(B166),"",vlookup(C166,'Sort by Position'!$D$2:$M$34,10,FALSE))</f>
        <v/>
      </c>
      <c r="AM166" s="142" t="str">
        <f t="shared" si="15"/>
        <v/>
      </c>
      <c r="AN166" s="142" t="str">
        <f t="shared" si="24"/>
        <v/>
      </c>
      <c r="AO166" s="163"/>
      <c r="AP166" s="117" t="str">
        <f t="shared" si="22"/>
        <v/>
      </c>
      <c r="AR166" s="145">
        <v>-115.0</v>
      </c>
    </row>
    <row r="167">
      <c r="A167" s="156"/>
      <c r="B167" s="147"/>
      <c r="C167" s="162"/>
      <c r="D167" s="162"/>
      <c r="E167" s="162"/>
      <c r="F167" s="13" t="str">
        <f t="shared" si="6"/>
        <v/>
      </c>
      <c r="G167" s="162"/>
      <c r="H167" s="162"/>
      <c r="I167" s="162"/>
      <c r="J167" s="13" t="str">
        <f t="shared" si="20"/>
        <v/>
      </c>
      <c r="N167" s="13" t="str">
        <f t="shared" si="8"/>
        <v/>
      </c>
      <c r="O167" s="13"/>
      <c r="P167" s="163"/>
      <c r="Q167" s="116" t="str">
        <f t="shared" si="17"/>
        <v/>
      </c>
      <c r="R167" s="117" t="str">
        <f t="shared" si="9"/>
        <v/>
      </c>
      <c r="S167" s="145">
        <v>-115.0</v>
      </c>
      <c r="T167" s="68"/>
      <c r="U167" s="163"/>
      <c r="V167" s="142"/>
      <c r="W167" s="142"/>
      <c r="X167" s="116" t="str">
        <f t="shared" si="26"/>
        <v/>
      </c>
      <c r="Y167" s="117" t="str">
        <f t="shared" si="23"/>
        <v/>
      </c>
      <c r="Z167" s="145">
        <v>-115.0</v>
      </c>
      <c r="AB167" s="142" t="str">
        <f>if(isblank($B167),"",vlookup($B167,'Sort by Position'!$D$2:$M$34,10,FALSE))</f>
        <v/>
      </c>
      <c r="AC167" s="142" t="str">
        <f>if(isblank($B167),"",vlookup($C167,'Sort by Position'!$D$2:$M$34,10,FALSE))</f>
        <v/>
      </c>
      <c r="AD167" s="142" t="str">
        <f t="shared" si="12"/>
        <v/>
      </c>
      <c r="AE167" s="142" t="str">
        <f t="shared" si="13"/>
        <v/>
      </c>
      <c r="AF167" s="163"/>
      <c r="AG167" s="151" t="str">
        <f t="shared" si="27"/>
        <v/>
      </c>
      <c r="AH167" s="138"/>
      <c r="AI167" s="145">
        <v>-115.0</v>
      </c>
      <c r="AK167" s="142" t="str">
        <f>if(isblank(B167),"",vlookup(B167,'Sort by Position'!$D$2:$M$34,2,FALSE))</f>
        <v/>
      </c>
      <c r="AL167" s="142" t="str">
        <f>if(isblank(B167),"",vlookup(C167,'Sort by Position'!$D$2:$M$34,10,FALSE))</f>
        <v/>
      </c>
      <c r="AM167" s="142" t="str">
        <f t="shared" si="15"/>
        <v/>
      </c>
      <c r="AN167" s="142" t="str">
        <f t="shared" si="24"/>
        <v/>
      </c>
      <c r="AO167" s="163"/>
      <c r="AP167" s="117" t="str">
        <f t="shared" si="22"/>
        <v/>
      </c>
      <c r="AR167" s="145">
        <v>-115.0</v>
      </c>
    </row>
    <row r="168">
      <c r="A168" s="156"/>
      <c r="B168" s="147"/>
      <c r="C168" s="162"/>
      <c r="D168" s="162"/>
      <c r="E168" s="162"/>
      <c r="F168" s="13" t="str">
        <f t="shared" si="6"/>
        <v/>
      </c>
      <c r="G168" s="162"/>
      <c r="H168" s="162"/>
      <c r="I168" s="162"/>
      <c r="J168" s="13" t="str">
        <f t="shared" si="20"/>
        <v/>
      </c>
      <c r="N168" s="13" t="str">
        <f t="shared" si="8"/>
        <v/>
      </c>
      <c r="O168" s="13"/>
      <c r="P168" s="163"/>
      <c r="Q168" s="116" t="str">
        <f t="shared" si="17"/>
        <v/>
      </c>
      <c r="R168" s="117" t="str">
        <f t="shared" si="9"/>
        <v/>
      </c>
      <c r="S168" s="145">
        <v>-115.0</v>
      </c>
      <c r="T168" s="68"/>
      <c r="U168" s="163"/>
      <c r="V168" s="142"/>
      <c r="W168" s="142"/>
      <c r="X168" s="116" t="str">
        <f t="shared" si="26"/>
        <v/>
      </c>
      <c r="Y168" s="117" t="str">
        <f t="shared" si="23"/>
        <v/>
      </c>
      <c r="Z168" s="145">
        <v>-115.0</v>
      </c>
      <c r="AB168" s="142" t="str">
        <f>if(isblank($B168),"",vlookup($B168,'Sort by Position'!$D$2:$M$34,10,FALSE))</f>
        <v/>
      </c>
      <c r="AC168" s="142" t="str">
        <f>if(isblank($B168),"",vlookup($C168,'Sort by Position'!$D$2:$M$34,10,FALSE))</f>
        <v/>
      </c>
      <c r="AD168" s="142" t="str">
        <f t="shared" si="12"/>
        <v/>
      </c>
      <c r="AE168" s="142" t="str">
        <f t="shared" si="13"/>
        <v/>
      </c>
      <c r="AF168" s="163"/>
      <c r="AG168" s="151" t="str">
        <f t="shared" si="27"/>
        <v/>
      </c>
      <c r="AH168" s="138"/>
      <c r="AI168" s="145">
        <v>-115.0</v>
      </c>
      <c r="AK168" s="142" t="str">
        <f>if(isblank(B168),"",vlookup(B168,'Sort by Position'!$D$2:$M$34,2,FALSE))</f>
        <v/>
      </c>
      <c r="AL168" s="142" t="str">
        <f>if(isblank(B168),"",vlookup(C168,'Sort by Position'!$D$2:$M$34,10,FALSE))</f>
        <v/>
      </c>
      <c r="AM168" s="142" t="str">
        <f t="shared" si="15"/>
        <v/>
      </c>
      <c r="AN168" s="142" t="str">
        <f t="shared" si="24"/>
        <v/>
      </c>
      <c r="AO168" s="163"/>
      <c r="AP168" s="117" t="str">
        <f t="shared" si="22"/>
        <v/>
      </c>
      <c r="AR168" s="145">
        <v>-115.0</v>
      </c>
    </row>
    <row r="169">
      <c r="A169" s="168"/>
      <c r="B169" s="165"/>
      <c r="C169" s="166"/>
      <c r="D169" s="166"/>
      <c r="E169" s="166"/>
      <c r="F169" s="13" t="str">
        <f t="shared" si="6"/>
        <v/>
      </c>
      <c r="G169" s="169"/>
      <c r="H169" s="169"/>
      <c r="I169" s="169"/>
      <c r="J169" s="13" t="str">
        <f t="shared" si="20"/>
        <v/>
      </c>
      <c r="K169" s="173"/>
      <c r="L169" s="173"/>
      <c r="M169" s="173"/>
      <c r="N169" s="13" t="str">
        <f t="shared" si="8"/>
        <v/>
      </c>
      <c r="O169" s="40"/>
      <c r="P169" s="163"/>
      <c r="Q169" s="116" t="str">
        <f t="shared" si="17"/>
        <v/>
      </c>
      <c r="R169" s="117" t="str">
        <f t="shared" si="9"/>
        <v/>
      </c>
      <c r="S169" s="145">
        <v>-115.0</v>
      </c>
      <c r="T169" s="68"/>
      <c r="U169" s="163"/>
      <c r="V169" s="142"/>
      <c r="W169" s="142"/>
      <c r="X169" s="116" t="str">
        <f t="shared" si="26"/>
        <v/>
      </c>
      <c r="Y169" s="117" t="str">
        <f t="shared" si="23"/>
        <v/>
      </c>
      <c r="Z169" s="145">
        <v>-115.0</v>
      </c>
      <c r="AB169" s="142" t="str">
        <f>if(isblank($B169),"",vlookup($B169,'Sort by Position'!$D$2:$M$34,10,FALSE))</f>
        <v/>
      </c>
      <c r="AC169" s="142" t="str">
        <f>if(isblank($B169),"",vlookup($C169,'Sort by Position'!$D$2:$M$34,10,FALSE))</f>
        <v/>
      </c>
      <c r="AD169" s="142" t="str">
        <f t="shared" si="12"/>
        <v/>
      </c>
      <c r="AE169" s="142" t="str">
        <f t="shared" si="13"/>
        <v/>
      </c>
      <c r="AF169" s="163"/>
      <c r="AG169" s="151" t="str">
        <f t="shared" si="27"/>
        <v/>
      </c>
      <c r="AH169" s="138"/>
      <c r="AI169" s="145">
        <v>-115.0</v>
      </c>
      <c r="AK169" s="142" t="str">
        <f>if(isblank(B169),"",vlookup(B169,'Sort by Position'!$D$2:$M$34,2,FALSE))</f>
        <v/>
      </c>
      <c r="AL169" s="142" t="str">
        <f>if(isblank(B169),"",vlookup(C169,'Sort by Position'!$D$2:$M$34,10,FALSE))</f>
        <v/>
      </c>
      <c r="AM169" s="142" t="str">
        <f t="shared" si="15"/>
        <v/>
      </c>
      <c r="AN169" s="142" t="str">
        <f t="shared" si="24"/>
        <v/>
      </c>
      <c r="AO169" s="163"/>
      <c r="AP169" s="117" t="str">
        <f t="shared" si="22"/>
        <v/>
      </c>
      <c r="AR169" s="145">
        <v>-115.0</v>
      </c>
    </row>
    <row r="170">
      <c r="A170" s="152"/>
      <c r="B170" s="147"/>
      <c r="C170" s="162"/>
      <c r="D170" s="162"/>
      <c r="E170" s="162"/>
      <c r="F170" s="13" t="str">
        <f t="shared" si="6"/>
        <v/>
      </c>
      <c r="G170" s="162"/>
      <c r="H170" s="162"/>
      <c r="I170" s="162"/>
      <c r="J170" s="13" t="str">
        <f t="shared" si="20"/>
        <v/>
      </c>
      <c r="N170" s="13" t="str">
        <f t="shared" si="8"/>
        <v/>
      </c>
      <c r="O170" s="13"/>
      <c r="P170" s="163"/>
      <c r="Q170" s="116" t="str">
        <f t="shared" si="17"/>
        <v/>
      </c>
      <c r="R170" s="117" t="str">
        <f t="shared" si="9"/>
        <v/>
      </c>
      <c r="S170" s="145">
        <v>-115.0</v>
      </c>
      <c r="T170" s="68"/>
      <c r="U170" s="163"/>
      <c r="V170" s="142"/>
      <c r="W170" s="142"/>
      <c r="X170" s="116" t="str">
        <f t="shared" si="26"/>
        <v/>
      </c>
      <c r="Y170" s="117" t="str">
        <f t="shared" si="23"/>
        <v/>
      </c>
      <c r="Z170" s="145">
        <v>-115.0</v>
      </c>
      <c r="AB170" s="142" t="str">
        <f>if(isblank($B170),"",vlookup($B170,'Sort by Position'!$D$2:$M$34,10,FALSE))</f>
        <v/>
      </c>
      <c r="AC170" s="142" t="str">
        <f>if(isblank($B170),"",vlookup($C170,'Sort by Position'!$D$2:$M$34,10,FALSE))</f>
        <v/>
      </c>
      <c r="AD170" s="142" t="str">
        <f t="shared" si="12"/>
        <v/>
      </c>
      <c r="AE170" s="142" t="str">
        <f t="shared" si="13"/>
        <v/>
      </c>
      <c r="AF170" s="163"/>
      <c r="AG170" s="151" t="str">
        <f t="shared" si="27"/>
        <v/>
      </c>
      <c r="AH170" s="138"/>
      <c r="AI170" s="145">
        <v>-115.0</v>
      </c>
      <c r="AK170" s="142" t="str">
        <f>if(isblank(B170),"",vlookup(B170,'Sort by Position'!$D$2:$M$34,2,FALSE))</f>
        <v/>
      </c>
      <c r="AL170" s="142" t="str">
        <f>if(isblank(B170),"",vlookup(C170,'Sort by Position'!$D$2:$M$34,10,FALSE))</f>
        <v/>
      </c>
      <c r="AM170" s="142" t="str">
        <f t="shared" si="15"/>
        <v/>
      </c>
      <c r="AN170" s="142" t="str">
        <f t="shared" si="24"/>
        <v/>
      </c>
      <c r="AO170" s="163"/>
      <c r="AP170" s="117" t="str">
        <f t="shared" si="22"/>
        <v/>
      </c>
      <c r="AR170" s="145">
        <v>-115.0</v>
      </c>
    </row>
    <row r="171">
      <c r="A171" s="156"/>
      <c r="B171" s="147"/>
      <c r="C171" s="162"/>
      <c r="D171" s="162"/>
      <c r="E171" s="162"/>
      <c r="F171" s="13" t="str">
        <f t="shared" si="6"/>
        <v/>
      </c>
      <c r="G171" s="162"/>
      <c r="H171" s="162"/>
      <c r="I171" s="162"/>
      <c r="J171" s="13" t="str">
        <f t="shared" si="20"/>
        <v/>
      </c>
      <c r="N171" s="13" t="str">
        <f t="shared" si="8"/>
        <v/>
      </c>
      <c r="O171" s="13"/>
      <c r="P171" s="163"/>
      <c r="Q171" s="116" t="str">
        <f t="shared" si="17"/>
        <v/>
      </c>
      <c r="R171" s="117" t="str">
        <f t="shared" si="9"/>
        <v/>
      </c>
      <c r="S171" s="145">
        <v>-115.0</v>
      </c>
      <c r="T171" s="68"/>
      <c r="U171" s="163"/>
      <c r="V171" s="142"/>
      <c r="W171" s="142"/>
      <c r="X171" s="116" t="str">
        <f t="shared" si="26"/>
        <v/>
      </c>
      <c r="Y171" s="117" t="str">
        <f t="shared" si="23"/>
        <v/>
      </c>
      <c r="Z171" s="145">
        <v>-115.0</v>
      </c>
      <c r="AB171" s="142" t="str">
        <f>if(isblank($B171),"",vlookup($B171,'Sort by Position'!$D$2:$M$34,10,FALSE))</f>
        <v/>
      </c>
      <c r="AC171" s="142" t="str">
        <f>if(isblank($B171),"",vlookup($C171,'Sort by Position'!$D$2:$M$34,10,FALSE))</f>
        <v/>
      </c>
      <c r="AD171" s="142" t="str">
        <f t="shared" si="12"/>
        <v/>
      </c>
      <c r="AE171" s="142" t="str">
        <f t="shared" si="13"/>
        <v/>
      </c>
      <c r="AF171" s="163"/>
      <c r="AG171" s="151" t="str">
        <f t="shared" si="27"/>
        <v/>
      </c>
      <c r="AH171" s="138"/>
      <c r="AI171" s="145">
        <v>-115.0</v>
      </c>
      <c r="AK171" s="142" t="str">
        <f>if(isblank(B171),"",vlookup(B171,'Sort by Position'!$D$2:$M$34,2,FALSE))</f>
        <v/>
      </c>
      <c r="AL171" s="142" t="str">
        <f>if(isblank(B171),"",vlookup(C171,'Sort by Position'!$D$2:$M$34,10,FALSE))</f>
        <v/>
      </c>
      <c r="AM171" s="142" t="str">
        <f t="shared" si="15"/>
        <v/>
      </c>
      <c r="AN171" s="142" t="str">
        <f t="shared" si="24"/>
        <v/>
      </c>
      <c r="AO171" s="163"/>
      <c r="AP171" s="117" t="str">
        <f t="shared" si="22"/>
        <v/>
      </c>
      <c r="AR171" s="145">
        <v>-115.0</v>
      </c>
    </row>
    <row r="172">
      <c r="A172" s="156"/>
      <c r="B172" s="147"/>
      <c r="C172" s="162"/>
      <c r="D172" s="162"/>
      <c r="E172" s="162"/>
      <c r="F172" s="13" t="str">
        <f t="shared" si="6"/>
        <v/>
      </c>
      <c r="G172" s="162"/>
      <c r="H172" s="162"/>
      <c r="I172" s="162"/>
      <c r="J172" s="13" t="str">
        <f t="shared" si="20"/>
        <v/>
      </c>
      <c r="N172" s="13" t="str">
        <f t="shared" si="8"/>
        <v/>
      </c>
      <c r="O172" s="13"/>
      <c r="P172" s="163"/>
      <c r="Q172" s="116" t="str">
        <f t="shared" si="17"/>
        <v/>
      </c>
      <c r="R172" s="117" t="str">
        <f t="shared" si="9"/>
        <v/>
      </c>
      <c r="S172" s="145">
        <v>-115.0</v>
      </c>
      <c r="T172" s="68"/>
      <c r="U172" s="163"/>
      <c r="V172" s="142"/>
      <c r="W172" s="142"/>
      <c r="X172" s="116" t="str">
        <f t="shared" si="26"/>
        <v/>
      </c>
      <c r="Y172" s="117" t="str">
        <f t="shared" si="23"/>
        <v/>
      </c>
      <c r="Z172" s="145">
        <v>-115.0</v>
      </c>
      <c r="AB172" s="142" t="str">
        <f>if(isblank($B172),"",vlookup($B172,'Sort by Position'!$D$2:$M$34,10,FALSE))</f>
        <v/>
      </c>
      <c r="AC172" s="142" t="str">
        <f>if(isblank($B172),"",vlookup($C172,'Sort by Position'!$D$2:$M$34,10,FALSE))</f>
        <v/>
      </c>
      <c r="AD172" s="142" t="str">
        <f t="shared" si="12"/>
        <v/>
      </c>
      <c r="AE172" s="142" t="str">
        <f t="shared" si="13"/>
        <v/>
      </c>
      <c r="AF172" s="163"/>
      <c r="AG172" s="151" t="str">
        <f t="shared" si="27"/>
        <v/>
      </c>
      <c r="AH172" s="138"/>
      <c r="AI172" s="145">
        <v>-115.0</v>
      </c>
      <c r="AK172" s="142" t="str">
        <f>if(isblank(B172),"",vlookup(B172,'Sort by Position'!$D$2:$M$34,2,FALSE))</f>
        <v/>
      </c>
      <c r="AL172" s="142" t="str">
        <f>if(isblank(B172),"",vlookup(C172,'Sort by Position'!$D$2:$M$34,10,FALSE))</f>
        <v/>
      </c>
      <c r="AM172" s="142" t="str">
        <f t="shared" si="15"/>
        <v/>
      </c>
      <c r="AN172" s="142" t="str">
        <f t="shared" si="24"/>
        <v/>
      </c>
      <c r="AO172" s="163"/>
      <c r="AP172" s="117" t="str">
        <f t="shared" si="22"/>
        <v/>
      </c>
      <c r="AR172" s="145">
        <v>-115.0</v>
      </c>
    </row>
    <row r="173">
      <c r="A173" s="168"/>
      <c r="B173" s="165"/>
      <c r="C173" s="166"/>
      <c r="D173" s="166"/>
      <c r="E173" s="166"/>
      <c r="F173" s="13" t="str">
        <f t="shared" si="6"/>
        <v/>
      </c>
      <c r="G173" s="169"/>
      <c r="H173" s="169"/>
      <c r="I173" s="169"/>
      <c r="J173" s="13" t="str">
        <f t="shared" si="20"/>
        <v/>
      </c>
      <c r="K173" s="173"/>
      <c r="L173" s="173"/>
      <c r="M173" s="173"/>
      <c r="N173" s="13" t="str">
        <f t="shared" si="8"/>
        <v/>
      </c>
      <c r="O173" s="40"/>
      <c r="P173" s="163"/>
      <c r="Q173" s="116" t="str">
        <f t="shared" si="17"/>
        <v/>
      </c>
      <c r="R173" s="117" t="str">
        <f t="shared" si="9"/>
        <v/>
      </c>
      <c r="S173" s="145">
        <v>-115.0</v>
      </c>
      <c r="T173" s="68"/>
      <c r="U173" s="163"/>
      <c r="V173" s="142"/>
      <c r="W173" s="142"/>
      <c r="X173" s="116" t="str">
        <f t="shared" si="26"/>
        <v/>
      </c>
      <c r="Y173" s="117" t="str">
        <f t="shared" si="23"/>
        <v/>
      </c>
      <c r="Z173" s="145">
        <v>-115.0</v>
      </c>
      <c r="AB173" s="142" t="str">
        <f>if(isblank($B173),"",vlookup($B173,'Sort by Position'!$D$2:$M$34,10,FALSE))</f>
        <v/>
      </c>
      <c r="AC173" s="142" t="str">
        <f>if(isblank($B173),"",vlookup($C173,'Sort by Position'!$D$2:$M$34,10,FALSE))</f>
        <v/>
      </c>
      <c r="AD173" s="142" t="str">
        <f t="shared" si="12"/>
        <v/>
      </c>
      <c r="AE173" s="142" t="str">
        <f t="shared" si="13"/>
        <v/>
      </c>
      <c r="AF173" s="163"/>
      <c r="AG173" s="151" t="str">
        <f t="shared" si="27"/>
        <v/>
      </c>
      <c r="AH173" s="138"/>
      <c r="AI173" s="145">
        <v>-115.0</v>
      </c>
      <c r="AK173" s="142" t="str">
        <f>if(isblank(B173),"",vlookup(B173,'Sort by Position'!$D$2:$M$34,2,FALSE))</f>
        <v/>
      </c>
      <c r="AL173" s="142" t="str">
        <f>if(isblank(B173),"",vlookup(C173,'Sort by Position'!$D$2:$M$34,10,FALSE))</f>
        <v/>
      </c>
      <c r="AM173" s="142" t="str">
        <f t="shared" si="15"/>
        <v/>
      </c>
      <c r="AN173" s="142" t="str">
        <f t="shared" si="24"/>
        <v/>
      </c>
      <c r="AO173" s="163"/>
      <c r="AP173" s="117" t="str">
        <f t="shared" si="22"/>
        <v/>
      </c>
      <c r="AR173" s="145">
        <v>-115.0</v>
      </c>
    </row>
    <row r="174">
      <c r="A174" s="152"/>
      <c r="B174" s="147"/>
      <c r="C174" s="162"/>
      <c r="D174" s="162"/>
      <c r="E174" s="162"/>
      <c r="F174" s="13" t="str">
        <f t="shared" si="6"/>
        <v/>
      </c>
      <c r="G174" s="162"/>
      <c r="H174" s="162"/>
      <c r="I174" s="162"/>
      <c r="J174" s="13" t="str">
        <f t="shared" si="20"/>
        <v/>
      </c>
      <c r="N174" s="13" t="str">
        <f t="shared" si="8"/>
        <v/>
      </c>
      <c r="O174" s="13"/>
      <c r="P174" s="163"/>
      <c r="Q174" s="116" t="str">
        <f t="shared" si="17"/>
        <v/>
      </c>
      <c r="R174" s="117" t="str">
        <f t="shared" si="9"/>
        <v/>
      </c>
      <c r="S174" s="145">
        <v>-115.0</v>
      </c>
      <c r="T174" s="68"/>
      <c r="U174" s="163"/>
      <c r="V174" s="142"/>
      <c r="W174" s="142"/>
      <c r="X174" s="116" t="str">
        <f t="shared" si="26"/>
        <v/>
      </c>
      <c r="Y174" s="117" t="str">
        <f t="shared" si="23"/>
        <v/>
      </c>
      <c r="Z174" s="145">
        <v>-115.0</v>
      </c>
      <c r="AB174" s="142" t="str">
        <f>if(isblank($B174),"",vlookup($B174,'Sort by Position'!$D$2:$M$34,10,FALSE))</f>
        <v/>
      </c>
      <c r="AC174" s="142" t="str">
        <f>if(isblank($B174),"",vlookup($C174,'Sort by Position'!$D$2:$M$34,10,FALSE))</f>
        <v/>
      </c>
      <c r="AD174" s="142" t="str">
        <f t="shared" si="12"/>
        <v/>
      </c>
      <c r="AE174" s="142" t="str">
        <f t="shared" si="13"/>
        <v/>
      </c>
      <c r="AF174" s="163"/>
      <c r="AG174" s="151" t="str">
        <f t="shared" si="27"/>
        <v/>
      </c>
      <c r="AH174" s="138"/>
      <c r="AI174" s="145">
        <v>-115.0</v>
      </c>
      <c r="AK174" s="142" t="str">
        <f>if(isblank(B174),"",vlookup(B174,'Sort by Position'!$D$2:$M$34,2,FALSE))</f>
        <v/>
      </c>
      <c r="AL174" s="142" t="str">
        <f>if(isblank(B174),"",vlookup(C174,'Sort by Position'!$D$2:$M$34,10,FALSE))</f>
        <v/>
      </c>
      <c r="AM174" s="142" t="str">
        <f t="shared" si="15"/>
        <v/>
      </c>
      <c r="AN174" s="142" t="str">
        <f t="shared" si="24"/>
        <v/>
      </c>
      <c r="AO174" s="163"/>
      <c r="AP174" s="117" t="str">
        <f t="shared" si="22"/>
        <v/>
      </c>
      <c r="AR174" s="145">
        <v>-115.0</v>
      </c>
    </row>
    <row r="175">
      <c r="A175" s="156"/>
      <c r="B175" s="147"/>
      <c r="C175" s="162"/>
      <c r="D175" s="162"/>
      <c r="E175" s="162"/>
      <c r="F175" s="13" t="str">
        <f t="shared" si="6"/>
        <v/>
      </c>
      <c r="G175" s="162"/>
      <c r="H175" s="162"/>
      <c r="I175" s="162"/>
      <c r="J175" s="13" t="str">
        <f t="shared" si="20"/>
        <v/>
      </c>
      <c r="N175" s="13" t="str">
        <f t="shared" si="8"/>
        <v/>
      </c>
      <c r="O175" s="13"/>
      <c r="P175" s="163"/>
      <c r="Q175" s="116" t="str">
        <f t="shared" si="17"/>
        <v/>
      </c>
      <c r="R175" s="117" t="str">
        <f t="shared" si="9"/>
        <v/>
      </c>
      <c r="S175" s="145">
        <v>-115.0</v>
      </c>
      <c r="T175" s="68"/>
      <c r="U175" s="163"/>
      <c r="V175" s="142"/>
      <c r="W175" s="142"/>
      <c r="X175" s="116" t="str">
        <f t="shared" si="26"/>
        <v/>
      </c>
      <c r="Y175" s="117" t="str">
        <f t="shared" si="23"/>
        <v/>
      </c>
      <c r="Z175" s="145">
        <v>-115.0</v>
      </c>
      <c r="AB175" s="142" t="str">
        <f>if(isblank($B175),"",vlookup($B175,'Sort by Position'!$D$2:$M$34,10,FALSE))</f>
        <v/>
      </c>
      <c r="AC175" s="142" t="str">
        <f>if(isblank($B175),"",vlookup($C175,'Sort by Position'!$D$2:$M$34,10,FALSE))</f>
        <v/>
      </c>
      <c r="AD175" s="142" t="str">
        <f t="shared" si="12"/>
        <v/>
      </c>
      <c r="AE175" s="142" t="str">
        <f t="shared" si="13"/>
        <v/>
      </c>
      <c r="AF175" s="163"/>
      <c r="AG175" s="151" t="str">
        <f t="shared" si="27"/>
        <v/>
      </c>
      <c r="AH175" s="138"/>
      <c r="AI175" s="145">
        <v>-115.0</v>
      </c>
      <c r="AK175" s="142" t="str">
        <f>if(isblank(B175),"",vlookup(B175,'Sort by Position'!$D$2:$M$34,2,FALSE))</f>
        <v/>
      </c>
      <c r="AL175" s="142" t="str">
        <f>if(isblank(B175),"",vlookup(C175,'Sort by Position'!$D$2:$M$34,10,FALSE))</f>
        <v/>
      </c>
      <c r="AM175" s="142" t="str">
        <f t="shared" si="15"/>
        <v/>
      </c>
      <c r="AN175" s="142" t="str">
        <f t="shared" si="24"/>
        <v/>
      </c>
      <c r="AO175" s="163"/>
      <c r="AP175" s="117" t="str">
        <f t="shared" si="22"/>
        <v/>
      </c>
      <c r="AR175" s="145">
        <v>-115.0</v>
      </c>
    </row>
    <row r="176">
      <c r="A176" s="156"/>
      <c r="B176" s="147"/>
      <c r="C176" s="162"/>
      <c r="D176" s="162"/>
      <c r="E176" s="162"/>
      <c r="F176" s="13" t="str">
        <f t="shared" si="6"/>
        <v/>
      </c>
      <c r="G176" s="162"/>
      <c r="H176" s="162"/>
      <c r="I176" s="162"/>
      <c r="J176" s="13" t="str">
        <f t="shared" si="20"/>
        <v/>
      </c>
      <c r="N176" s="13" t="str">
        <f t="shared" si="8"/>
        <v/>
      </c>
      <c r="O176" s="13"/>
      <c r="P176" s="163"/>
      <c r="Q176" s="116" t="str">
        <f t="shared" si="17"/>
        <v/>
      </c>
      <c r="R176" s="117" t="str">
        <f t="shared" si="9"/>
        <v/>
      </c>
      <c r="S176" s="145">
        <v>-115.0</v>
      </c>
      <c r="T176" s="68"/>
      <c r="U176" s="163"/>
      <c r="V176" s="142"/>
      <c r="W176" s="142"/>
      <c r="X176" s="116" t="str">
        <f t="shared" si="26"/>
        <v/>
      </c>
      <c r="Y176" s="117" t="str">
        <f t="shared" si="23"/>
        <v/>
      </c>
      <c r="Z176" s="145">
        <v>-115.0</v>
      </c>
      <c r="AB176" s="142" t="str">
        <f>if(isblank($B176),"",vlookup($B176,'Sort by Position'!$D$2:$M$34,10,FALSE))</f>
        <v/>
      </c>
      <c r="AC176" s="142" t="str">
        <f>if(isblank($B176),"",vlookup($C176,'Sort by Position'!$D$2:$M$34,10,FALSE))</f>
        <v/>
      </c>
      <c r="AD176" s="142" t="str">
        <f t="shared" si="12"/>
        <v/>
      </c>
      <c r="AE176" s="142" t="str">
        <f t="shared" si="13"/>
        <v/>
      </c>
      <c r="AF176" s="163"/>
      <c r="AG176" s="151" t="str">
        <f t="shared" si="27"/>
        <v/>
      </c>
      <c r="AH176" s="138"/>
      <c r="AI176" s="145">
        <v>-115.0</v>
      </c>
      <c r="AK176" s="142" t="str">
        <f>if(isblank(B176),"",vlookup(B176,'Sort by Position'!$D$2:$M$34,2,FALSE))</f>
        <v/>
      </c>
      <c r="AL176" s="142" t="str">
        <f>if(isblank(B176),"",vlookup(C176,'Sort by Position'!$D$2:$M$34,10,FALSE))</f>
        <v/>
      </c>
      <c r="AM176" s="142" t="str">
        <f t="shared" si="15"/>
        <v/>
      </c>
      <c r="AN176" s="142" t="str">
        <f t="shared" si="24"/>
        <v/>
      </c>
      <c r="AO176" s="163"/>
      <c r="AP176" s="117" t="str">
        <f t="shared" si="22"/>
        <v/>
      </c>
      <c r="AR176" s="145">
        <v>-115.0</v>
      </c>
    </row>
    <row r="177">
      <c r="A177" s="168"/>
      <c r="B177" s="165"/>
      <c r="C177" s="166"/>
      <c r="D177" s="166"/>
      <c r="E177" s="166"/>
      <c r="F177" s="13" t="str">
        <f t="shared" si="6"/>
        <v/>
      </c>
      <c r="G177" s="169"/>
      <c r="H177" s="169"/>
      <c r="I177" s="169"/>
      <c r="J177" s="13" t="str">
        <f t="shared" si="20"/>
        <v/>
      </c>
      <c r="K177" s="173"/>
      <c r="L177" s="173"/>
      <c r="M177" s="173"/>
      <c r="N177" s="13" t="str">
        <f t="shared" si="8"/>
        <v/>
      </c>
      <c r="O177" s="40"/>
      <c r="P177" s="163"/>
      <c r="Q177" s="116" t="str">
        <f t="shared" si="17"/>
        <v/>
      </c>
      <c r="R177" s="117" t="str">
        <f t="shared" si="9"/>
        <v/>
      </c>
      <c r="S177" s="145">
        <v>-115.0</v>
      </c>
      <c r="T177" s="68"/>
      <c r="U177" s="163"/>
      <c r="V177" s="142"/>
      <c r="W177" s="142"/>
      <c r="X177" s="116" t="str">
        <f t="shared" si="26"/>
        <v/>
      </c>
      <c r="Y177" s="117" t="str">
        <f t="shared" si="23"/>
        <v/>
      </c>
      <c r="Z177" s="145">
        <v>-115.0</v>
      </c>
      <c r="AB177" s="142" t="str">
        <f>if(isblank($B177),"",vlookup($B177,'Sort by Position'!$D$2:$M$34,10,FALSE))</f>
        <v/>
      </c>
      <c r="AC177" s="142" t="str">
        <f>if(isblank($B177),"",vlookup($C177,'Sort by Position'!$D$2:$M$34,10,FALSE))</f>
        <v/>
      </c>
      <c r="AD177" s="142" t="str">
        <f t="shared" si="12"/>
        <v/>
      </c>
      <c r="AE177" s="142" t="str">
        <f t="shared" si="13"/>
        <v/>
      </c>
      <c r="AF177" s="163"/>
      <c r="AG177" s="151" t="str">
        <f t="shared" si="27"/>
        <v/>
      </c>
      <c r="AH177" s="138"/>
      <c r="AI177" s="145">
        <v>-115.0</v>
      </c>
      <c r="AK177" s="142" t="str">
        <f>if(isblank(B177),"",vlookup(B177,'Sort by Position'!$D$2:$M$34,2,FALSE))</f>
        <v/>
      </c>
      <c r="AL177" s="142" t="str">
        <f>if(isblank(B177),"",vlookup(C177,'Sort by Position'!$D$2:$M$34,10,FALSE))</f>
        <v/>
      </c>
      <c r="AM177" s="142" t="str">
        <f t="shared" si="15"/>
        <v/>
      </c>
      <c r="AN177" s="142" t="str">
        <f t="shared" si="24"/>
        <v/>
      </c>
      <c r="AO177" s="163"/>
      <c r="AP177" s="117" t="str">
        <f t="shared" si="22"/>
        <v/>
      </c>
      <c r="AR177" s="145">
        <v>-115.0</v>
      </c>
    </row>
    <row r="178">
      <c r="A178" s="152"/>
      <c r="B178" s="147"/>
      <c r="C178" s="162"/>
      <c r="D178" s="162"/>
      <c r="E178" s="162"/>
      <c r="F178" s="13" t="str">
        <f t="shared" si="6"/>
        <v/>
      </c>
      <c r="G178" s="162"/>
      <c r="H178" s="162"/>
      <c r="I178" s="162"/>
      <c r="J178" s="13" t="str">
        <f t="shared" si="20"/>
        <v/>
      </c>
      <c r="N178" s="13" t="str">
        <f t="shared" si="8"/>
        <v/>
      </c>
      <c r="O178" s="13"/>
      <c r="P178" s="163"/>
      <c r="Q178" s="116" t="str">
        <f t="shared" si="17"/>
        <v/>
      </c>
      <c r="R178" s="117" t="str">
        <f t="shared" si="9"/>
        <v/>
      </c>
      <c r="S178" s="145">
        <v>-115.0</v>
      </c>
      <c r="T178" s="68"/>
      <c r="U178" s="163"/>
      <c r="V178" s="172"/>
      <c r="W178" s="172"/>
      <c r="X178" s="116" t="str">
        <f t="shared" si="26"/>
        <v/>
      </c>
      <c r="Y178" s="117" t="str">
        <f t="shared" si="23"/>
        <v/>
      </c>
      <c r="Z178" s="145">
        <v>-115.0</v>
      </c>
      <c r="AB178" s="142" t="str">
        <f>if(isblank($B178),"",vlookup($B178,'Sort by Position'!$D$2:$M$34,10,FALSE))</f>
        <v/>
      </c>
      <c r="AC178" s="142" t="str">
        <f>if(isblank($B178),"",vlookup($C178,'Sort by Position'!$D$2:$M$34,10,FALSE))</f>
        <v/>
      </c>
      <c r="AD178" s="142" t="str">
        <f t="shared" si="12"/>
        <v/>
      </c>
      <c r="AE178" s="142" t="str">
        <f t="shared" si="13"/>
        <v/>
      </c>
      <c r="AF178" s="163"/>
      <c r="AG178" s="151" t="str">
        <f t="shared" si="27"/>
        <v/>
      </c>
      <c r="AH178" s="138"/>
      <c r="AI178" s="145">
        <v>-115.0</v>
      </c>
      <c r="AK178" s="142" t="str">
        <f>if(isblank(B178),"",vlookup(B178,'Sort by Position'!$D$2:$M$34,2,FALSE))</f>
        <v/>
      </c>
      <c r="AL178" s="142" t="str">
        <f>if(isblank(B178),"",vlookup(C178,'Sort by Position'!$D$2:$M$34,10,FALSE))</f>
        <v/>
      </c>
      <c r="AM178" s="142" t="str">
        <f t="shared" si="15"/>
        <v/>
      </c>
      <c r="AN178" s="142" t="str">
        <f t="shared" si="24"/>
        <v/>
      </c>
      <c r="AO178" s="163"/>
      <c r="AP178" s="117" t="str">
        <f t="shared" si="22"/>
        <v/>
      </c>
      <c r="AR178" s="145">
        <v>-115.0</v>
      </c>
    </row>
    <row r="179">
      <c r="A179" s="156"/>
      <c r="B179" s="147"/>
      <c r="C179" s="162"/>
      <c r="D179" s="162"/>
      <c r="E179" s="162"/>
      <c r="F179" s="13" t="str">
        <f t="shared" si="6"/>
        <v/>
      </c>
      <c r="G179" s="162"/>
      <c r="H179" s="162"/>
      <c r="I179" s="162"/>
      <c r="J179" s="13" t="str">
        <f t="shared" si="20"/>
        <v/>
      </c>
      <c r="N179" s="13" t="str">
        <f t="shared" si="8"/>
        <v/>
      </c>
      <c r="O179" s="13"/>
      <c r="P179" s="163"/>
      <c r="Q179" s="116" t="str">
        <f t="shared" si="17"/>
        <v/>
      </c>
      <c r="R179" s="117" t="str">
        <f t="shared" si="9"/>
        <v/>
      </c>
      <c r="S179" s="145">
        <v>-115.0</v>
      </c>
      <c r="T179" s="68"/>
      <c r="U179" s="163"/>
      <c r="V179" s="172"/>
      <c r="W179" s="172"/>
      <c r="X179" s="116" t="str">
        <f t="shared" si="26"/>
        <v/>
      </c>
      <c r="Y179" s="117" t="str">
        <f t="shared" si="23"/>
        <v/>
      </c>
      <c r="Z179" s="145">
        <v>-115.0</v>
      </c>
      <c r="AB179" s="142" t="str">
        <f>if(isblank($B179),"",vlookup($B179,'Sort by Position'!$D$2:$M$34,10,FALSE))</f>
        <v/>
      </c>
      <c r="AC179" s="142" t="str">
        <f>if(isblank($B179),"",vlookup($C179,'Sort by Position'!$D$2:$M$34,10,FALSE))</f>
        <v/>
      </c>
      <c r="AD179" s="142" t="str">
        <f t="shared" si="12"/>
        <v/>
      </c>
      <c r="AE179" s="142" t="str">
        <f t="shared" si="13"/>
        <v/>
      </c>
      <c r="AF179" s="163"/>
      <c r="AG179" s="151" t="str">
        <f t="shared" si="27"/>
        <v/>
      </c>
      <c r="AH179" s="138"/>
      <c r="AI179" s="145">
        <v>-115.0</v>
      </c>
      <c r="AK179" s="142" t="str">
        <f>if(isblank(B179),"",vlookup(B179,'Sort by Position'!$D$2:$M$34,2,FALSE))</f>
        <v/>
      </c>
      <c r="AL179" s="142" t="str">
        <f>if(isblank(B179),"",vlookup(C179,'Sort by Position'!$D$2:$M$34,10,FALSE))</f>
        <v/>
      </c>
      <c r="AM179" s="142" t="str">
        <f t="shared" si="15"/>
        <v/>
      </c>
      <c r="AN179" s="142" t="str">
        <f t="shared" si="24"/>
        <v/>
      </c>
      <c r="AO179" s="163"/>
      <c r="AP179" s="117" t="str">
        <f t="shared" si="22"/>
        <v/>
      </c>
      <c r="AR179" s="145">
        <v>-115.0</v>
      </c>
    </row>
    <row r="180">
      <c r="A180" s="156"/>
      <c r="B180" s="147"/>
      <c r="C180" s="162"/>
      <c r="D180" s="162"/>
      <c r="E180" s="162"/>
      <c r="F180" s="13" t="str">
        <f t="shared" si="6"/>
        <v/>
      </c>
      <c r="G180" s="162"/>
      <c r="H180" s="162"/>
      <c r="I180" s="162"/>
      <c r="J180" s="13" t="str">
        <f t="shared" si="20"/>
        <v/>
      </c>
      <c r="N180" s="13" t="str">
        <f t="shared" si="8"/>
        <v/>
      </c>
      <c r="O180" s="13"/>
      <c r="P180" s="163"/>
      <c r="Q180" s="116" t="str">
        <f t="shared" si="17"/>
        <v/>
      </c>
      <c r="R180" s="117" t="str">
        <f t="shared" si="9"/>
        <v/>
      </c>
      <c r="S180" s="145">
        <v>-115.0</v>
      </c>
      <c r="T180" s="68"/>
      <c r="U180" s="163"/>
      <c r="V180" s="172"/>
      <c r="W180" s="172"/>
      <c r="X180" s="116" t="str">
        <f t="shared" si="26"/>
        <v/>
      </c>
      <c r="Y180" s="117" t="str">
        <f t="shared" si="23"/>
        <v/>
      </c>
      <c r="Z180" s="145">
        <v>-115.0</v>
      </c>
      <c r="AB180" s="142" t="str">
        <f>if(isblank($B180),"",vlookup($B180,'Sort by Position'!$D$2:$M$34,10,FALSE))</f>
        <v/>
      </c>
      <c r="AC180" s="142" t="str">
        <f>if(isblank($B180),"",vlookup($C180,'Sort by Position'!$D$2:$M$34,10,FALSE))</f>
        <v/>
      </c>
      <c r="AD180" s="142" t="str">
        <f t="shared" si="12"/>
        <v/>
      </c>
      <c r="AE180" s="142" t="str">
        <f t="shared" si="13"/>
        <v/>
      </c>
      <c r="AF180" s="163"/>
      <c r="AG180" s="151" t="str">
        <f t="shared" si="27"/>
        <v/>
      </c>
      <c r="AH180" s="138"/>
      <c r="AI180" s="145">
        <v>-115.0</v>
      </c>
      <c r="AK180" s="142" t="str">
        <f>if(isblank(B180),"",vlookup(B180,'Sort by Position'!$D$2:$M$34,2,FALSE))</f>
        <v/>
      </c>
      <c r="AL180" s="142" t="str">
        <f>if(isblank(B180),"",vlookup(C180,'Sort by Position'!$D$2:$M$34,10,FALSE))</f>
        <v/>
      </c>
      <c r="AM180" s="142" t="str">
        <f t="shared" si="15"/>
        <v/>
      </c>
      <c r="AN180" s="142" t="str">
        <f t="shared" si="24"/>
        <v/>
      </c>
      <c r="AO180" s="163"/>
      <c r="AP180" s="117" t="str">
        <f t="shared" si="22"/>
        <v/>
      </c>
      <c r="AR180" s="145">
        <v>-115.0</v>
      </c>
    </row>
    <row r="181">
      <c r="A181" s="168"/>
      <c r="B181" s="165"/>
      <c r="C181" s="166"/>
      <c r="D181" s="166"/>
      <c r="E181" s="169"/>
      <c r="F181" s="13" t="str">
        <f t="shared" si="6"/>
        <v/>
      </c>
      <c r="G181" s="169"/>
      <c r="H181" s="169"/>
      <c r="I181" s="169"/>
      <c r="J181" s="13" t="str">
        <f t="shared" si="20"/>
        <v/>
      </c>
      <c r="K181" s="173"/>
      <c r="L181" s="173"/>
      <c r="M181" s="173"/>
      <c r="N181" s="13" t="str">
        <f t="shared" si="8"/>
        <v/>
      </c>
      <c r="O181" s="40"/>
      <c r="P181" s="163"/>
      <c r="Q181" s="116" t="str">
        <f t="shared" si="17"/>
        <v/>
      </c>
      <c r="R181" s="117" t="str">
        <f t="shared" si="9"/>
        <v/>
      </c>
      <c r="S181" s="145">
        <v>-115.0</v>
      </c>
      <c r="T181" s="68"/>
      <c r="U181" s="163"/>
      <c r="V181" s="172"/>
      <c r="W181" s="172"/>
      <c r="X181" s="116" t="str">
        <f t="shared" si="26"/>
        <v/>
      </c>
      <c r="Y181" s="117" t="str">
        <f t="shared" si="23"/>
        <v/>
      </c>
      <c r="Z181" s="145">
        <v>-115.0</v>
      </c>
      <c r="AB181" s="142" t="str">
        <f>if(isblank($B181),"",vlookup($B181,'Sort by Position'!$D$2:$M$34,10,FALSE))</f>
        <v/>
      </c>
      <c r="AC181" s="142" t="str">
        <f>if(isblank($B181),"",vlookup($C181,'Sort by Position'!$D$2:$M$34,10,FALSE))</f>
        <v/>
      </c>
      <c r="AD181" s="142" t="str">
        <f t="shared" si="12"/>
        <v/>
      </c>
      <c r="AE181" s="142" t="str">
        <f t="shared" si="13"/>
        <v/>
      </c>
      <c r="AF181" s="163"/>
      <c r="AG181" s="151" t="str">
        <f t="shared" si="27"/>
        <v/>
      </c>
      <c r="AH181" s="138"/>
      <c r="AI181" s="145">
        <v>-115.0</v>
      </c>
      <c r="AK181" s="142" t="str">
        <f>if(isblank(B181),"",vlookup(B181,'Sort by Position'!$D$2:$M$34,2,FALSE))</f>
        <v/>
      </c>
      <c r="AL181" s="142" t="str">
        <f>if(isblank(B181),"",vlookup(C181,'Sort by Position'!$D$2:$M$34,10,FALSE))</f>
        <v/>
      </c>
      <c r="AM181" s="142" t="str">
        <f t="shared" si="15"/>
        <v/>
      </c>
      <c r="AN181" s="142" t="str">
        <f t="shared" si="24"/>
        <v/>
      </c>
      <c r="AO181" s="163"/>
      <c r="AP181" s="117" t="str">
        <f t="shared" si="22"/>
        <v/>
      </c>
      <c r="AR181" s="145">
        <v>-115.0</v>
      </c>
    </row>
    <row r="182">
      <c r="A182" s="156"/>
      <c r="B182" s="175"/>
      <c r="C182" s="162"/>
      <c r="D182" s="162"/>
      <c r="E182" s="162"/>
      <c r="F182" s="13" t="str">
        <f t="shared" si="6"/>
        <v/>
      </c>
      <c r="G182" s="162"/>
      <c r="H182" s="162"/>
      <c r="I182" s="162"/>
      <c r="J182" s="13" t="str">
        <f t="shared" si="20"/>
        <v/>
      </c>
      <c r="N182" s="13" t="str">
        <f t="shared" si="8"/>
        <v/>
      </c>
      <c r="O182" s="13"/>
      <c r="P182" s="163"/>
      <c r="Q182" s="116" t="str">
        <f t="shared" si="17"/>
        <v/>
      </c>
      <c r="R182" s="117" t="str">
        <f t="shared" si="9"/>
        <v/>
      </c>
      <c r="S182" s="145">
        <v>-115.0</v>
      </c>
      <c r="T182" s="68"/>
      <c r="U182" s="163"/>
      <c r="V182" s="172"/>
      <c r="W182" s="172"/>
      <c r="X182" s="116" t="str">
        <f t="shared" si="26"/>
        <v/>
      </c>
      <c r="Y182" s="117" t="str">
        <f t="shared" si="23"/>
        <v/>
      </c>
      <c r="Z182" s="145">
        <v>-115.0</v>
      </c>
      <c r="AB182" s="142" t="str">
        <f>if(isblank($B182),"",vlookup($B182,'Sort by Position'!$D$2:$M$34,10,FALSE))</f>
        <v/>
      </c>
      <c r="AC182" s="142" t="str">
        <f>if(isblank($B182),"",vlookup($C182,'Sort by Position'!$D$2:$M$34,10,FALSE))</f>
        <v/>
      </c>
      <c r="AD182" s="142" t="str">
        <f t="shared" si="12"/>
        <v/>
      </c>
      <c r="AE182" s="142" t="str">
        <f t="shared" si="13"/>
        <v/>
      </c>
      <c r="AF182" s="163"/>
      <c r="AG182" s="151" t="str">
        <f t="shared" si="27"/>
        <v/>
      </c>
      <c r="AH182" s="138"/>
      <c r="AI182" s="145">
        <v>-115.0</v>
      </c>
      <c r="AK182" s="142" t="str">
        <f>if(isblank(B182),"",vlookup(B182,'Sort by Position'!$D$2:$M$34,2,FALSE))</f>
        <v/>
      </c>
      <c r="AL182" s="142" t="str">
        <f>if(isblank(B182),"",vlookup(C182,'Sort by Position'!$D$2:$M$34,10,FALSE))</f>
        <v/>
      </c>
      <c r="AM182" s="142" t="str">
        <f t="shared" si="15"/>
        <v/>
      </c>
      <c r="AN182" s="142" t="str">
        <f t="shared" si="24"/>
        <v/>
      </c>
      <c r="AO182" s="163"/>
      <c r="AP182" s="117" t="str">
        <f t="shared" si="22"/>
        <v/>
      </c>
      <c r="AR182" s="145">
        <v>-115.0</v>
      </c>
    </row>
    <row r="183">
      <c r="A183" s="156"/>
      <c r="B183" s="175"/>
      <c r="C183" s="162"/>
      <c r="D183" s="162"/>
      <c r="E183" s="162"/>
      <c r="F183" s="13" t="str">
        <f t="shared" si="6"/>
        <v/>
      </c>
      <c r="G183" s="162"/>
      <c r="H183" s="162"/>
      <c r="I183" s="162"/>
      <c r="J183" s="13" t="str">
        <f t="shared" si="20"/>
        <v/>
      </c>
      <c r="N183" s="13" t="str">
        <f t="shared" si="8"/>
        <v/>
      </c>
      <c r="O183" s="13"/>
      <c r="P183" s="163"/>
      <c r="Q183" s="116" t="str">
        <f t="shared" si="17"/>
        <v/>
      </c>
      <c r="R183" s="117" t="str">
        <f t="shared" si="9"/>
        <v/>
      </c>
      <c r="S183" s="145">
        <v>-115.0</v>
      </c>
      <c r="T183" s="68"/>
      <c r="U183" s="163"/>
      <c r="V183" s="172"/>
      <c r="W183" s="172"/>
      <c r="X183" s="116" t="str">
        <f t="shared" si="26"/>
        <v/>
      </c>
      <c r="Y183" s="117" t="str">
        <f t="shared" si="23"/>
        <v/>
      </c>
      <c r="Z183" s="145">
        <v>-115.0</v>
      </c>
      <c r="AB183" s="142" t="str">
        <f>if(isblank($B183),"",vlookup($B183,'Sort by Position'!$D$2:$M$34,10,FALSE))</f>
        <v/>
      </c>
      <c r="AC183" s="142" t="str">
        <f>if(isblank($B183),"",vlookup($C183,'Sort by Position'!$D$2:$M$34,10,FALSE))</f>
        <v/>
      </c>
      <c r="AD183" s="142" t="str">
        <f t="shared" si="12"/>
        <v/>
      </c>
      <c r="AE183" s="142" t="str">
        <f t="shared" si="13"/>
        <v/>
      </c>
      <c r="AF183" s="163"/>
      <c r="AG183" s="151" t="str">
        <f t="shared" si="27"/>
        <v/>
      </c>
      <c r="AH183" s="138"/>
      <c r="AI183" s="145">
        <v>-115.0</v>
      </c>
      <c r="AK183" s="142" t="str">
        <f>if(isblank(B183),"",vlookup(B183,'Sort by Position'!$D$2:$M$34,2,FALSE))</f>
        <v/>
      </c>
      <c r="AL183" s="142" t="str">
        <f>if(isblank(B183),"",vlookup(C183,'Sort by Position'!$D$2:$M$34,10,FALSE))</f>
        <v/>
      </c>
      <c r="AM183" s="142" t="str">
        <f t="shared" si="15"/>
        <v/>
      </c>
      <c r="AN183" s="142" t="str">
        <f t="shared" si="24"/>
        <v/>
      </c>
      <c r="AO183" s="163"/>
      <c r="AP183" s="117" t="str">
        <f t="shared" si="22"/>
        <v/>
      </c>
      <c r="AR183" s="145">
        <v>-115.0</v>
      </c>
    </row>
    <row r="184">
      <c r="A184" s="156"/>
      <c r="B184" s="175"/>
      <c r="C184" s="162"/>
      <c r="D184" s="162"/>
      <c r="E184" s="162"/>
      <c r="F184" s="13" t="str">
        <f t="shared" si="6"/>
        <v/>
      </c>
      <c r="G184" s="162"/>
      <c r="H184" s="162"/>
      <c r="I184" s="162"/>
      <c r="J184" s="13" t="str">
        <f t="shared" si="20"/>
        <v/>
      </c>
      <c r="N184" s="13" t="str">
        <f t="shared" si="8"/>
        <v/>
      </c>
      <c r="O184" s="13"/>
      <c r="P184" s="163"/>
      <c r="Q184" s="116" t="str">
        <f t="shared" si="17"/>
        <v/>
      </c>
      <c r="R184" s="117" t="str">
        <f t="shared" si="9"/>
        <v/>
      </c>
      <c r="S184" s="145">
        <v>-115.0</v>
      </c>
      <c r="T184" s="68"/>
      <c r="U184" s="163"/>
      <c r="V184" s="172"/>
      <c r="W184" s="172"/>
      <c r="X184" s="116" t="str">
        <f t="shared" si="26"/>
        <v/>
      </c>
      <c r="Y184" s="117" t="str">
        <f t="shared" si="23"/>
        <v/>
      </c>
      <c r="Z184" s="145">
        <v>-115.0</v>
      </c>
      <c r="AB184" s="142" t="str">
        <f>if(isblank($B184),"",vlookup($B184,'Sort by Position'!$D$2:$M$34,10,FALSE))</f>
        <v/>
      </c>
      <c r="AC184" s="142" t="str">
        <f>if(isblank($B184),"",vlookup($C184,'Sort by Position'!$D$2:$M$34,10,FALSE))</f>
        <v/>
      </c>
      <c r="AD184" s="142" t="str">
        <f t="shared" si="12"/>
        <v/>
      </c>
      <c r="AE184" s="142" t="str">
        <f t="shared" si="13"/>
        <v/>
      </c>
      <c r="AF184" s="163"/>
      <c r="AG184" s="151" t="str">
        <f t="shared" si="27"/>
        <v/>
      </c>
      <c r="AH184" s="138"/>
      <c r="AI184" s="145">
        <v>-115.0</v>
      </c>
      <c r="AK184" s="142" t="str">
        <f>if(isblank(B184),"",vlookup(B184,'Sort by Position'!$D$2:$M$34,2,FALSE))</f>
        <v/>
      </c>
      <c r="AL184" s="142" t="str">
        <f>if(isblank(B184),"",vlookup(C184,'Sort by Position'!$D$2:$M$34,10,FALSE))</f>
        <v/>
      </c>
      <c r="AM184" s="142" t="str">
        <f t="shared" si="15"/>
        <v/>
      </c>
      <c r="AN184" s="142" t="str">
        <f t="shared" si="24"/>
        <v/>
      </c>
      <c r="AO184" s="163"/>
      <c r="AP184" s="117" t="str">
        <f t="shared" si="22"/>
        <v/>
      </c>
      <c r="AR184" s="145">
        <v>-115.0</v>
      </c>
    </row>
    <row r="185">
      <c r="A185" s="156"/>
      <c r="B185" s="175"/>
      <c r="C185" s="162"/>
      <c r="D185" s="162"/>
      <c r="E185" s="162"/>
      <c r="F185" s="13" t="str">
        <f t="shared" si="6"/>
        <v/>
      </c>
      <c r="G185" s="162"/>
      <c r="H185" s="162"/>
      <c r="I185" s="162"/>
      <c r="J185" s="13" t="str">
        <f t="shared" si="20"/>
        <v/>
      </c>
      <c r="N185" s="13" t="str">
        <f t="shared" si="8"/>
        <v/>
      </c>
      <c r="O185" s="13"/>
      <c r="P185" s="163"/>
      <c r="Q185" s="116" t="str">
        <f t="shared" si="17"/>
        <v/>
      </c>
      <c r="R185" s="117" t="str">
        <f t="shared" si="9"/>
        <v/>
      </c>
      <c r="S185" s="145">
        <v>-115.0</v>
      </c>
      <c r="T185" s="68"/>
      <c r="U185" s="163"/>
      <c r="V185" s="172"/>
      <c r="W185" s="172"/>
      <c r="X185" s="116" t="str">
        <f t="shared" si="26"/>
        <v/>
      </c>
      <c r="Y185" s="117" t="str">
        <f t="shared" si="23"/>
        <v/>
      </c>
      <c r="Z185" s="145">
        <v>-115.0</v>
      </c>
      <c r="AB185" s="142" t="str">
        <f>if(isblank($B185),"",vlookup($B185,'Sort by Position'!$D$2:$M$34,10,FALSE))</f>
        <v/>
      </c>
      <c r="AC185" s="142" t="str">
        <f>if(isblank($B185),"",vlookup($C185,'Sort by Position'!$D$2:$M$34,10,FALSE))</f>
        <v/>
      </c>
      <c r="AD185" s="142" t="str">
        <f t="shared" si="12"/>
        <v/>
      </c>
      <c r="AE185" s="142" t="str">
        <f t="shared" si="13"/>
        <v/>
      </c>
      <c r="AF185" s="163"/>
      <c r="AG185" s="151" t="str">
        <f t="shared" si="27"/>
        <v/>
      </c>
      <c r="AH185" s="138"/>
      <c r="AI185" s="145">
        <v>-115.0</v>
      </c>
      <c r="AK185" s="142" t="str">
        <f>if(isblank(B185),"",vlookup(B185,'Sort by Position'!$D$2:$M$34,2,FALSE))</f>
        <v/>
      </c>
      <c r="AL185" s="142" t="str">
        <f>if(isblank(B185),"",vlookup(C185,'Sort by Position'!$D$2:$M$34,10,FALSE))</f>
        <v/>
      </c>
      <c r="AM185" s="142" t="str">
        <f t="shared" si="15"/>
        <v/>
      </c>
      <c r="AN185" s="142" t="str">
        <f t="shared" si="24"/>
        <v/>
      </c>
      <c r="AO185" s="163"/>
      <c r="AP185" s="117" t="str">
        <f t="shared" si="22"/>
        <v/>
      </c>
      <c r="AR185" s="145">
        <v>-115.0</v>
      </c>
    </row>
    <row r="186">
      <c r="A186" s="156"/>
      <c r="B186" s="175"/>
      <c r="C186" s="162"/>
      <c r="D186" s="162"/>
      <c r="E186" s="162"/>
      <c r="F186" s="13" t="str">
        <f t="shared" si="6"/>
        <v/>
      </c>
      <c r="G186" s="162"/>
      <c r="H186" s="162"/>
      <c r="I186" s="162"/>
      <c r="J186" s="13" t="str">
        <f t="shared" si="20"/>
        <v/>
      </c>
      <c r="N186" s="13" t="str">
        <f t="shared" si="8"/>
        <v/>
      </c>
      <c r="O186" s="13"/>
      <c r="P186" s="163"/>
      <c r="Q186" s="116" t="str">
        <f t="shared" si="17"/>
        <v/>
      </c>
      <c r="R186" s="117" t="str">
        <f t="shared" si="9"/>
        <v/>
      </c>
      <c r="S186" s="145">
        <v>-115.0</v>
      </c>
      <c r="T186" s="68"/>
      <c r="U186" s="163"/>
      <c r="V186" s="172"/>
      <c r="W186" s="172"/>
      <c r="X186" s="116" t="str">
        <f t="shared" si="26"/>
        <v/>
      </c>
      <c r="Y186" s="117" t="str">
        <f t="shared" si="23"/>
        <v/>
      </c>
      <c r="Z186" s="145">
        <v>-115.0</v>
      </c>
      <c r="AB186" s="142" t="str">
        <f>if(isblank($B186),"",vlookup($B186,'Sort by Position'!$D$2:$M$34,10,FALSE))</f>
        <v/>
      </c>
      <c r="AC186" s="142" t="str">
        <f>if(isblank($B186),"",vlookup($C186,'Sort by Position'!$D$2:$M$34,10,FALSE))</f>
        <v/>
      </c>
      <c r="AD186" s="142" t="str">
        <f t="shared" si="12"/>
        <v/>
      </c>
      <c r="AE186" s="142" t="str">
        <f t="shared" si="13"/>
        <v/>
      </c>
      <c r="AF186" s="163"/>
      <c r="AG186" s="151" t="str">
        <f t="shared" si="27"/>
        <v/>
      </c>
      <c r="AH186" s="138"/>
      <c r="AI186" s="145">
        <v>-115.0</v>
      </c>
      <c r="AK186" s="142" t="str">
        <f>if(isblank(B186),"",vlookup(B186,'Sort by Position'!$D$2:$M$34,2,FALSE))</f>
        <v/>
      </c>
      <c r="AL186" s="142" t="str">
        <f>if(isblank(B186),"",vlookup(C186,'Sort by Position'!$D$2:$M$34,10,FALSE))</f>
        <v/>
      </c>
      <c r="AM186" s="142" t="str">
        <f t="shared" si="15"/>
        <v/>
      </c>
      <c r="AN186" s="142" t="str">
        <f t="shared" si="24"/>
        <v/>
      </c>
      <c r="AO186" s="163"/>
      <c r="AP186" s="117" t="str">
        <f t="shared" si="22"/>
        <v/>
      </c>
      <c r="AR186" s="145">
        <v>-115.0</v>
      </c>
    </row>
    <row r="187">
      <c r="A187" s="156"/>
      <c r="B187" s="175"/>
      <c r="C187" s="162"/>
      <c r="D187" s="162"/>
      <c r="E187" s="162"/>
      <c r="F187" s="13" t="str">
        <f t="shared" si="6"/>
        <v/>
      </c>
      <c r="G187" s="162"/>
      <c r="H187" s="162"/>
      <c r="I187" s="162"/>
      <c r="J187" s="13" t="str">
        <f t="shared" si="20"/>
        <v/>
      </c>
      <c r="N187" s="13" t="str">
        <f t="shared" si="8"/>
        <v/>
      </c>
      <c r="O187" s="13"/>
      <c r="P187" s="163"/>
      <c r="Q187" s="116" t="str">
        <f t="shared" si="17"/>
        <v/>
      </c>
      <c r="R187" s="117" t="str">
        <f t="shared" si="9"/>
        <v/>
      </c>
      <c r="S187" s="145">
        <v>-115.0</v>
      </c>
      <c r="T187" s="68"/>
      <c r="U187" s="163"/>
      <c r="V187" s="172"/>
      <c r="W187" s="172"/>
      <c r="X187" s="116" t="str">
        <f t="shared" si="26"/>
        <v/>
      </c>
      <c r="Y187" s="117" t="str">
        <f t="shared" si="23"/>
        <v/>
      </c>
      <c r="Z187" s="145">
        <v>-115.0</v>
      </c>
      <c r="AB187" s="142" t="str">
        <f>if(isblank($B187),"",vlookup($B187,'Sort by Position'!$D$2:$M$34,10,FALSE))</f>
        <v/>
      </c>
      <c r="AC187" s="142" t="str">
        <f>if(isblank($B187),"",vlookup($C187,'Sort by Position'!$D$2:$M$34,10,FALSE))</f>
        <v/>
      </c>
      <c r="AD187" s="142" t="str">
        <f t="shared" si="12"/>
        <v/>
      </c>
      <c r="AE187" s="142" t="str">
        <f t="shared" si="13"/>
        <v/>
      </c>
      <c r="AF187" s="163"/>
      <c r="AG187" s="151" t="str">
        <f t="shared" si="27"/>
        <v/>
      </c>
      <c r="AH187" s="138"/>
      <c r="AI187" s="145">
        <v>-115.0</v>
      </c>
      <c r="AK187" s="142" t="str">
        <f>if(isblank(B187),"",vlookup(B187,'Sort by Position'!$D$2:$M$34,2,FALSE))</f>
        <v/>
      </c>
      <c r="AL187" s="142" t="str">
        <f>if(isblank(B187),"",vlookup(C187,'Sort by Position'!$D$2:$M$34,10,FALSE))</f>
        <v/>
      </c>
      <c r="AM187" s="142" t="str">
        <f t="shared" si="15"/>
        <v/>
      </c>
      <c r="AN187" s="142" t="str">
        <f t="shared" si="24"/>
        <v/>
      </c>
      <c r="AO187" s="163"/>
      <c r="AP187" s="117" t="str">
        <f t="shared" si="22"/>
        <v/>
      </c>
      <c r="AR187" s="145">
        <v>-115.0</v>
      </c>
    </row>
    <row r="188">
      <c r="A188" s="156"/>
      <c r="B188" s="175"/>
      <c r="C188" s="162"/>
      <c r="D188" s="162"/>
      <c r="E188" s="162"/>
      <c r="F188" s="13" t="str">
        <f t="shared" si="6"/>
        <v/>
      </c>
      <c r="G188" s="162"/>
      <c r="H188" s="162"/>
      <c r="I188" s="162"/>
      <c r="J188" s="13" t="str">
        <f t="shared" si="20"/>
        <v/>
      </c>
      <c r="N188" s="13" t="str">
        <f t="shared" si="8"/>
        <v/>
      </c>
      <c r="O188" s="13"/>
      <c r="P188" s="163"/>
      <c r="Q188" s="116" t="str">
        <f t="shared" si="17"/>
        <v/>
      </c>
      <c r="R188" s="117" t="str">
        <f t="shared" si="9"/>
        <v/>
      </c>
      <c r="S188" s="145">
        <v>-115.0</v>
      </c>
      <c r="T188" s="68"/>
      <c r="U188" s="163"/>
      <c r="V188" s="172"/>
      <c r="W188" s="172"/>
      <c r="X188" s="116" t="str">
        <f t="shared" si="26"/>
        <v/>
      </c>
      <c r="Y188" s="117" t="str">
        <f t="shared" si="23"/>
        <v/>
      </c>
      <c r="Z188" s="145">
        <v>-115.0</v>
      </c>
      <c r="AB188" s="142" t="str">
        <f>if(isblank($B188),"",vlookup($B188,'Sort by Position'!$D$2:$M$34,10,FALSE))</f>
        <v/>
      </c>
      <c r="AC188" s="142" t="str">
        <f>if(isblank($B188),"",vlookup($C188,'Sort by Position'!$D$2:$M$34,10,FALSE))</f>
        <v/>
      </c>
      <c r="AD188" s="142" t="str">
        <f t="shared" si="12"/>
        <v/>
      </c>
      <c r="AE188" s="142" t="str">
        <f t="shared" si="13"/>
        <v/>
      </c>
      <c r="AF188" s="163"/>
      <c r="AG188" s="151" t="str">
        <f t="shared" si="27"/>
        <v/>
      </c>
      <c r="AH188" s="138"/>
      <c r="AI188" s="145">
        <v>-115.0</v>
      </c>
      <c r="AK188" s="142" t="str">
        <f>if(isblank(B188),"",vlookup(B188,'Sort by Position'!$D$2:$M$34,2,FALSE))</f>
        <v/>
      </c>
      <c r="AL188" s="142" t="str">
        <f>if(isblank(B188),"",vlookup(C188,'Sort by Position'!$D$2:$M$34,10,FALSE))</f>
        <v/>
      </c>
      <c r="AM188" s="142" t="str">
        <f t="shared" si="15"/>
        <v/>
      </c>
      <c r="AN188" s="142" t="str">
        <f t="shared" si="24"/>
        <v/>
      </c>
      <c r="AO188" s="163"/>
      <c r="AP188" s="117" t="str">
        <f t="shared" si="22"/>
        <v/>
      </c>
      <c r="AR188" s="145">
        <v>-115.0</v>
      </c>
    </row>
    <row r="189">
      <c r="A189" s="156"/>
      <c r="B189" s="175"/>
      <c r="C189" s="162"/>
      <c r="D189" s="162"/>
      <c r="E189" s="162"/>
      <c r="F189" s="13" t="str">
        <f t="shared" si="6"/>
        <v/>
      </c>
      <c r="G189" s="162"/>
      <c r="H189" s="162"/>
      <c r="I189" s="162"/>
      <c r="J189" s="13" t="str">
        <f t="shared" si="20"/>
        <v/>
      </c>
      <c r="N189" s="13" t="str">
        <f t="shared" si="8"/>
        <v/>
      </c>
      <c r="O189" s="13"/>
      <c r="P189" s="163"/>
      <c r="Q189" s="116" t="str">
        <f t="shared" si="17"/>
        <v/>
      </c>
      <c r="R189" s="117" t="str">
        <f t="shared" si="9"/>
        <v/>
      </c>
      <c r="S189" s="145">
        <v>-115.0</v>
      </c>
      <c r="T189" s="68"/>
      <c r="U189" s="163"/>
      <c r="V189" s="172"/>
      <c r="W189" s="172"/>
      <c r="X189" s="116" t="str">
        <f t="shared" si="26"/>
        <v/>
      </c>
      <c r="Y189" s="117" t="str">
        <f t="shared" si="23"/>
        <v/>
      </c>
      <c r="Z189" s="145">
        <v>-115.0</v>
      </c>
      <c r="AB189" s="142" t="str">
        <f>if(isblank($B189),"",vlookup($B189,'Sort by Position'!$D$2:$M$34,10,FALSE))</f>
        <v/>
      </c>
      <c r="AC189" s="142" t="str">
        <f>if(isblank($B189),"",vlookup($C189,'Sort by Position'!$D$2:$M$34,10,FALSE))</f>
        <v/>
      </c>
      <c r="AD189" s="142" t="str">
        <f t="shared" si="12"/>
        <v/>
      </c>
      <c r="AE189" s="142" t="str">
        <f t="shared" si="13"/>
        <v/>
      </c>
      <c r="AF189" s="163"/>
      <c r="AG189" s="151" t="str">
        <f t="shared" si="27"/>
        <v/>
      </c>
      <c r="AH189" s="138"/>
      <c r="AI189" s="145">
        <v>-115.0</v>
      </c>
      <c r="AK189" s="142" t="str">
        <f>if(isblank(B189),"",vlookup(B189,'Sort by Position'!$D$2:$M$34,2,FALSE))</f>
        <v/>
      </c>
      <c r="AL189" s="142" t="str">
        <f>if(isblank(B189),"",vlookup(C189,'Sort by Position'!$D$2:$M$34,10,FALSE))</f>
        <v/>
      </c>
      <c r="AM189" s="142" t="str">
        <f t="shared" si="15"/>
        <v/>
      </c>
      <c r="AN189" s="142" t="str">
        <f t="shared" si="24"/>
        <v/>
      </c>
      <c r="AO189" s="163"/>
      <c r="AP189" s="117" t="str">
        <f t="shared" si="22"/>
        <v/>
      </c>
      <c r="AR189" s="145">
        <v>-115.0</v>
      </c>
    </row>
    <row r="190">
      <c r="A190" s="156"/>
      <c r="B190" s="175"/>
      <c r="C190" s="162"/>
      <c r="D190" s="162"/>
      <c r="E190" s="162"/>
      <c r="F190" s="13" t="str">
        <f t="shared" si="6"/>
        <v/>
      </c>
      <c r="G190" s="162"/>
      <c r="H190" s="162"/>
      <c r="I190" s="162"/>
      <c r="J190" s="13" t="str">
        <f t="shared" si="20"/>
        <v/>
      </c>
      <c r="N190" s="13" t="str">
        <f t="shared" si="8"/>
        <v/>
      </c>
      <c r="O190" s="13"/>
      <c r="P190" s="163"/>
      <c r="Q190" s="116" t="str">
        <f t="shared" si="17"/>
        <v/>
      </c>
      <c r="R190" s="117" t="str">
        <f t="shared" si="9"/>
        <v/>
      </c>
      <c r="S190" s="145">
        <v>-115.0</v>
      </c>
      <c r="T190" s="68"/>
      <c r="U190" s="163"/>
      <c r="V190" s="172"/>
      <c r="W190" s="172"/>
      <c r="X190" s="116" t="str">
        <f t="shared" si="26"/>
        <v/>
      </c>
      <c r="Y190" s="117" t="str">
        <f t="shared" si="23"/>
        <v/>
      </c>
      <c r="Z190" s="145">
        <v>-115.0</v>
      </c>
      <c r="AB190" s="142" t="str">
        <f>if(isblank($B190),"",vlookup($B190,'Sort by Position'!$D$2:$M$34,10,FALSE))</f>
        <v/>
      </c>
      <c r="AC190" s="142" t="str">
        <f>if(isblank($B190),"",vlookup($C190,'Sort by Position'!$D$2:$M$34,10,FALSE))</f>
        <v/>
      </c>
      <c r="AD190" s="142" t="str">
        <f t="shared" si="12"/>
        <v/>
      </c>
      <c r="AE190" s="142" t="str">
        <f t="shared" si="13"/>
        <v/>
      </c>
      <c r="AF190" s="163"/>
      <c r="AG190" s="151" t="str">
        <f t="shared" si="27"/>
        <v/>
      </c>
      <c r="AH190" s="138"/>
      <c r="AI190" s="145">
        <v>-115.0</v>
      </c>
      <c r="AK190" s="142" t="str">
        <f>if(isblank(B190),"",vlookup(B190,'Sort by Position'!$D$2:$M$34,2,FALSE))</f>
        <v/>
      </c>
      <c r="AL190" s="142" t="str">
        <f>if(isblank(B190),"",vlookup(C190,'Sort by Position'!$D$2:$M$34,10,FALSE))</f>
        <v/>
      </c>
      <c r="AM190" s="142" t="str">
        <f t="shared" si="15"/>
        <v/>
      </c>
      <c r="AN190" s="142" t="str">
        <f t="shared" si="24"/>
        <v/>
      </c>
      <c r="AO190" s="163"/>
      <c r="AP190" s="117" t="str">
        <f t="shared" si="22"/>
        <v/>
      </c>
      <c r="AR190" s="145">
        <v>-115.0</v>
      </c>
    </row>
    <row r="191">
      <c r="A191" s="156"/>
      <c r="B191" s="175"/>
      <c r="C191" s="162"/>
      <c r="D191" s="162"/>
      <c r="E191" s="162"/>
      <c r="F191" s="13" t="str">
        <f t="shared" si="6"/>
        <v/>
      </c>
      <c r="G191" s="162"/>
      <c r="H191" s="162"/>
      <c r="I191" s="162"/>
      <c r="J191" s="13" t="str">
        <f t="shared" si="20"/>
        <v/>
      </c>
      <c r="N191" s="13" t="str">
        <f t="shared" si="8"/>
        <v/>
      </c>
      <c r="O191" s="13"/>
      <c r="P191" s="163"/>
      <c r="Q191" s="116" t="str">
        <f t="shared" si="17"/>
        <v/>
      </c>
      <c r="R191" s="117" t="str">
        <f t="shared" si="9"/>
        <v/>
      </c>
      <c r="S191" s="145">
        <v>-115.0</v>
      </c>
      <c r="T191" s="68"/>
      <c r="U191" s="163"/>
      <c r="V191" s="172"/>
      <c r="W191" s="172"/>
      <c r="X191" s="116" t="str">
        <f t="shared" si="26"/>
        <v/>
      </c>
      <c r="Y191" s="117" t="str">
        <f t="shared" si="23"/>
        <v/>
      </c>
      <c r="Z191" s="145">
        <v>-115.0</v>
      </c>
      <c r="AB191" s="142" t="str">
        <f>if(isblank($B191),"",vlookup($B191,'Sort by Position'!$D$2:$M$34,10,FALSE))</f>
        <v/>
      </c>
      <c r="AC191" s="142" t="str">
        <f>if(isblank($B191),"",vlookup($C191,'Sort by Position'!$D$2:$M$34,10,FALSE))</f>
        <v/>
      </c>
      <c r="AD191" s="142" t="str">
        <f t="shared" si="12"/>
        <v/>
      </c>
      <c r="AE191" s="142" t="str">
        <f t="shared" si="13"/>
        <v/>
      </c>
      <c r="AF191" s="163"/>
      <c r="AG191" s="151" t="str">
        <f t="shared" si="27"/>
        <v/>
      </c>
      <c r="AH191" s="138"/>
      <c r="AI191" s="145">
        <v>-115.0</v>
      </c>
      <c r="AK191" s="142" t="str">
        <f>if(isblank(B191),"",vlookup(B191,'Sort by Position'!$D$2:$M$34,2,FALSE))</f>
        <v/>
      </c>
      <c r="AL191" s="142" t="str">
        <f>if(isblank(B191),"",vlookup(C191,'Sort by Position'!$D$2:$M$34,10,FALSE))</f>
        <v/>
      </c>
      <c r="AM191" s="142" t="str">
        <f t="shared" si="15"/>
        <v/>
      </c>
      <c r="AN191" s="142" t="str">
        <f t="shared" si="24"/>
        <v/>
      </c>
      <c r="AO191" s="163"/>
      <c r="AP191" s="117" t="str">
        <f t="shared" si="22"/>
        <v/>
      </c>
      <c r="AR191" s="145">
        <v>-115.0</v>
      </c>
    </row>
    <row r="192">
      <c r="A192" s="156"/>
      <c r="B192" s="175"/>
      <c r="C192" s="162"/>
      <c r="D192" s="162"/>
      <c r="E192" s="162"/>
      <c r="F192" s="13" t="str">
        <f t="shared" si="6"/>
        <v/>
      </c>
      <c r="G192" s="162"/>
      <c r="H192" s="162"/>
      <c r="I192" s="162"/>
      <c r="J192" s="13" t="str">
        <f t="shared" si="20"/>
        <v/>
      </c>
      <c r="N192" s="13" t="str">
        <f t="shared" si="8"/>
        <v/>
      </c>
      <c r="O192" s="13"/>
      <c r="P192" s="163"/>
      <c r="Q192" s="116" t="str">
        <f t="shared" si="17"/>
        <v/>
      </c>
      <c r="R192" s="117" t="str">
        <f t="shared" si="9"/>
        <v/>
      </c>
      <c r="S192" s="145">
        <v>-115.0</v>
      </c>
      <c r="T192" s="68"/>
      <c r="U192" s="163"/>
      <c r="V192" s="172"/>
      <c r="W192" s="172"/>
      <c r="X192" s="116" t="str">
        <f t="shared" si="26"/>
        <v/>
      </c>
      <c r="Y192" s="117" t="str">
        <f t="shared" si="23"/>
        <v/>
      </c>
      <c r="Z192" s="145">
        <v>-115.0</v>
      </c>
      <c r="AB192" s="142" t="str">
        <f>if(isblank($B192),"",vlookup($B192,'Sort by Position'!$D$2:$M$34,10,FALSE))</f>
        <v/>
      </c>
      <c r="AC192" s="142" t="str">
        <f>if(isblank($B192),"",vlookup($C192,'Sort by Position'!$D$2:$M$34,10,FALSE))</f>
        <v/>
      </c>
      <c r="AD192" s="142" t="str">
        <f t="shared" si="12"/>
        <v/>
      </c>
      <c r="AE192" s="142" t="str">
        <f t="shared" si="13"/>
        <v/>
      </c>
      <c r="AF192" s="163"/>
      <c r="AG192" s="151" t="str">
        <f t="shared" si="27"/>
        <v/>
      </c>
      <c r="AH192" s="138"/>
      <c r="AI192" s="145">
        <v>-115.0</v>
      </c>
      <c r="AK192" s="142" t="str">
        <f>if(isblank(B192),"",vlookup(B192,'Sort by Position'!$D$2:$M$34,2,FALSE))</f>
        <v/>
      </c>
      <c r="AL192" s="142" t="str">
        <f>if(isblank(B192),"",vlookup(C192,'Sort by Position'!$D$2:$M$34,10,FALSE))</f>
        <v/>
      </c>
      <c r="AM192" s="142" t="str">
        <f t="shared" si="15"/>
        <v/>
      </c>
      <c r="AN192" s="142" t="str">
        <f t="shared" si="24"/>
        <v/>
      </c>
      <c r="AO192" s="163"/>
      <c r="AP192" s="117" t="str">
        <f t="shared" si="22"/>
        <v/>
      </c>
      <c r="AR192" s="145">
        <v>-115.0</v>
      </c>
    </row>
    <row r="193">
      <c r="A193" s="156"/>
      <c r="B193" s="175"/>
      <c r="C193" s="162"/>
      <c r="D193" s="162"/>
      <c r="E193" s="162"/>
      <c r="F193" s="13" t="str">
        <f t="shared" si="6"/>
        <v/>
      </c>
      <c r="G193" s="162"/>
      <c r="H193" s="162"/>
      <c r="I193" s="162"/>
      <c r="J193" s="13" t="str">
        <f t="shared" si="20"/>
        <v/>
      </c>
      <c r="N193" s="13" t="str">
        <f t="shared" si="8"/>
        <v/>
      </c>
      <c r="O193" s="13"/>
      <c r="P193" s="163"/>
      <c r="Q193" s="116" t="str">
        <f t="shared" si="17"/>
        <v/>
      </c>
      <c r="R193" s="117" t="str">
        <f t="shared" si="9"/>
        <v/>
      </c>
      <c r="S193" s="145">
        <v>-115.0</v>
      </c>
      <c r="T193" s="68"/>
      <c r="U193" s="163"/>
      <c r="V193" s="172"/>
      <c r="W193" s="172"/>
      <c r="X193" s="116" t="str">
        <f t="shared" si="26"/>
        <v/>
      </c>
      <c r="Y193" s="117" t="str">
        <f t="shared" si="23"/>
        <v/>
      </c>
      <c r="Z193" s="145">
        <v>-115.0</v>
      </c>
      <c r="AB193" s="142" t="str">
        <f>if(isblank($B193),"",vlookup($B193,'Sort by Position'!$D$2:$M$34,10,FALSE))</f>
        <v/>
      </c>
      <c r="AC193" s="142" t="str">
        <f>if(isblank($B193),"",vlookup($C193,'Sort by Position'!$D$2:$M$34,10,FALSE))</f>
        <v/>
      </c>
      <c r="AD193" s="142" t="str">
        <f t="shared" si="12"/>
        <v/>
      </c>
      <c r="AE193" s="142" t="str">
        <f t="shared" si="13"/>
        <v/>
      </c>
      <c r="AF193" s="163"/>
      <c r="AG193" s="151" t="str">
        <f t="shared" si="27"/>
        <v/>
      </c>
      <c r="AH193" s="138"/>
      <c r="AI193" s="145">
        <v>-115.0</v>
      </c>
      <c r="AK193" s="142" t="str">
        <f>if(isblank(B193),"",vlookup(B193,'Sort by Position'!$D$2:$M$34,2,FALSE))</f>
        <v/>
      </c>
      <c r="AL193" s="142" t="str">
        <f>if(isblank(B193),"",vlookup(C193,'Sort by Position'!$D$2:$M$34,10,FALSE))</f>
        <v/>
      </c>
      <c r="AM193" s="142" t="str">
        <f t="shared" si="15"/>
        <v/>
      </c>
      <c r="AN193" s="142" t="str">
        <f t="shared" si="24"/>
        <v/>
      </c>
      <c r="AO193" s="163"/>
      <c r="AP193" s="117" t="str">
        <f t="shared" si="22"/>
        <v/>
      </c>
      <c r="AR193" s="145">
        <v>-115.0</v>
      </c>
    </row>
    <row r="194">
      <c r="A194" s="156"/>
      <c r="B194" s="175"/>
      <c r="C194" s="162"/>
      <c r="D194" s="162"/>
      <c r="E194" s="162"/>
      <c r="F194" s="13" t="str">
        <f t="shared" si="6"/>
        <v/>
      </c>
      <c r="G194" s="162"/>
      <c r="H194" s="162"/>
      <c r="I194" s="162"/>
      <c r="J194" s="13" t="str">
        <f t="shared" si="20"/>
        <v/>
      </c>
      <c r="N194" s="13" t="str">
        <f t="shared" si="8"/>
        <v/>
      </c>
      <c r="O194" s="13"/>
      <c r="P194" s="163"/>
      <c r="Q194" s="116" t="str">
        <f t="shared" si="17"/>
        <v/>
      </c>
      <c r="R194" s="117" t="str">
        <f t="shared" si="9"/>
        <v/>
      </c>
      <c r="S194" s="145">
        <v>-115.0</v>
      </c>
      <c r="T194" s="68"/>
      <c r="U194" s="163"/>
      <c r="V194" s="172"/>
      <c r="W194" s="172"/>
      <c r="X194" s="116" t="str">
        <f t="shared" si="26"/>
        <v/>
      </c>
      <c r="Y194" s="117" t="str">
        <f t="shared" si="23"/>
        <v/>
      </c>
      <c r="Z194" s="145">
        <v>-115.0</v>
      </c>
      <c r="AB194" s="142" t="str">
        <f>if(isblank($B194),"",vlookup($B194,'Sort by Position'!$D$2:$M$34,10,FALSE))</f>
        <v/>
      </c>
      <c r="AC194" s="142" t="str">
        <f>if(isblank($B194),"",vlookup($C194,'Sort by Position'!$D$2:$M$34,10,FALSE))</f>
        <v/>
      </c>
      <c r="AD194" s="142" t="str">
        <f t="shared" si="12"/>
        <v/>
      </c>
      <c r="AE194" s="142" t="str">
        <f t="shared" si="13"/>
        <v/>
      </c>
      <c r="AF194" s="163"/>
      <c r="AG194" s="151" t="str">
        <f t="shared" si="27"/>
        <v/>
      </c>
      <c r="AH194" s="138"/>
      <c r="AI194" s="145">
        <v>-115.0</v>
      </c>
      <c r="AK194" s="142" t="str">
        <f>if(isblank(B194),"",vlookup(B194,'Sort by Position'!$D$2:$M$34,2,FALSE))</f>
        <v/>
      </c>
      <c r="AL194" s="142" t="str">
        <f>if(isblank(B194),"",vlookup(C194,'Sort by Position'!$D$2:$M$34,10,FALSE))</f>
        <v/>
      </c>
      <c r="AM194" s="142" t="str">
        <f t="shared" si="15"/>
        <v/>
      </c>
      <c r="AN194" s="142" t="str">
        <f t="shared" si="24"/>
        <v/>
      </c>
      <c r="AO194" s="163"/>
      <c r="AP194" s="117" t="str">
        <f t="shared" si="22"/>
        <v/>
      </c>
      <c r="AR194" s="145">
        <v>-115.0</v>
      </c>
    </row>
    <row r="195">
      <c r="A195" s="156"/>
      <c r="B195" s="175"/>
      <c r="C195" s="162"/>
      <c r="D195" s="162"/>
      <c r="E195" s="162"/>
      <c r="F195" s="13" t="str">
        <f t="shared" si="6"/>
        <v/>
      </c>
      <c r="G195" s="162"/>
      <c r="H195" s="162"/>
      <c r="I195" s="162"/>
      <c r="J195" s="13" t="str">
        <f t="shared" si="20"/>
        <v/>
      </c>
      <c r="N195" s="13" t="str">
        <f t="shared" si="8"/>
        <v/>
      </c>
      <c r="O195" s="13"/>
      <c r="P195" s="163"/>
      <c r="Q195" s="116" t="str">
        <f t="shared" si="17"/>
        <v/>
      </c>
      <c r="R195" s="117" t="str">
        <f t="shared" si="9"/>
        <v/>
      </c>
      <c r="S195" s="145">
        <v>-115.0</v>
      </c>
      <c r="T195" s="68"/>
      <c r="U195" s="163"/>
      <c r="V195" s="172"/>
      <c r="W195" s="172"/>
      <c r="X195" s="116" t="str">
        <f t="shared" si="26"/>
        <v/>
      </c>
      <c r="Y195" s="117" t="str">
        <f t="shared" si="23"/>
        <v/>
      </c>
      <c r="Z195" s="145">
        <v>-115.0</v>
      </c>
      <c r="AB195" s="142" t="str">
        <f>if(isblank($B195),"",vlookup($B195,'Sort by Position'!$D$2:$M$34,10,FALSE))</f>
        <v/>
      </c>
      <c r="AC195" s="142" t="str">
        <f>if(isblank($B195),"",vlookup($C195,'Sort by Position'!$D$2:$M$34,10,FALSE))</f>
        <v/>
      </c>
      <c r="AD195" s="142" t="str">
        <f t="shared" si="12"/>
        <v/>
      </c>
      <c r="AE195" s="142" t="str">
        <f t="shared" si="13"/>
        <v/>
      </c>
      <c r="AF195" s="163"/>
      <c r="AG195" s="151" t="str">
        <f t="shared" si="27"/>
        <v/>
      </c>
      <c r="AH195" s="138"/>
      <c r="AI195" s="145">
        <v>-115.0</v>
      </c>
      <c r="AK195" s="142" t="str">
        <f>if(isblank(B195),"",vlookup(B195,'Sort by Position'!$D$2:$M$34,2,FALSE))</f>
        <v/>
      </c>
      <c r="AL195" s="142" t="str">
        <f>if(isblank(B195),"",vlookup(C195,'Sort by Position'!$D$2:$M$34,10,FALSE))</f>
        <v/>
      </c>
      <c r="AM195" s="142" t="str">
        <f t="shared" si="15"/>
        <v/>
      </c>
      <c r="AN195" s="142" t="str">
        <f t="shared" si="24"/>
        <v/>
      </c>
      <c r="AO195" s="163"/>
      <c r="AP195" s="117" t="str">
        <f t="shared" si="22"/>
        <v/>
      </c>
      <c r="AR195" s="145">
        <v>-115.0</v>
      </c>
    </row>
    <row r="196">
      <c r="A196" s="156"/>
      <c r="B196" s="175"/>
      <c r="C196" s="162"/>
      <c r="D196" s="162"/>
      <c r="E196" s="162"/>
      <c r="F196" s="13" t="str">
        <f t="shared" si="6"/>
        <v/>
      </c>
      <c r="G196" s="162"/>
      <c r="H196" s="162"/>
      <c r="I196" s="162"/>
      <c r="J196" s="13" t="str">
        <f t="shared" si="20"/>
        <v/>
      </c>
      <c r="N196" s="13" t="str">
        <f t="shared" si="8"/>
        <v/>
      </c>
      <c r="O196" s="13"/>
      <c r="P196" s="163"/>
      <c r="Q196" s="116" t="str">
        <f t="shared" si="17"/>
        <v/>
      </c>
      <c r="R196" s="117" t="str">
        <f t="shared" si="9"/>
        <v/>
      </c>
      <c r="S196" s="145">
        <v>-115.0</v>
      </c>
      <c r="T196" s="68"/>
      <c r="U196" s="163"/>
      <c r="V196" s="172"/>
      <c r="W196" s="172"/>
      <c r="X196" s="116" t="str">
        <f t="shared" si="26"/>
        <v/>
      </c>
      <c r="Y196" s="117" t="str">
        <f t="shared" si="23"/>
        <v/>
      </c>
      <c r="Z196" s="145">
        <v>-115.0</v>
      </c>
      <c r="AB196" s="142" t="str">
        <f>if(isblank($B196),"",vlookup($B196,'Sort by Position'!$D$2:$M$34,10,FALSE))</f>
        <v/>
      </c>
      <c r="AC196" s="142" t="str">
        <f>if(isblank($B196),"",vlookup($C196,'Sort by Position'!$D$2:$M$34,10,FALSE))</f>
        <v/>
      </c>
      <c r="AD196" s="142" t="str">
        <f t="shared" si="12"/>
        <v/>
      </c>
      <c r="AE196" s="142" t="str">
        <f t="shared" si="13"/>
        <v/>
      </c>
      <c r="AF196" s="163"/>
      <c r="AG196" s="151" t="str">
        <f t="shared" si="27"/>
        <v/>
      </c>
      <c r="AH196" s="138"/>
      <c r="AI196" s="145">
        <v>-115.0</v>
      </c>
      <c r="AK196" s="142" t="str">
        <f>if(isblank(B196),"",vlookup(B196,'Sort by Position'!$D$2:$M$34,2,FALSE))</f>
        <v/>
      </c>
      <c r="AL196" s="142" t="str">
        <f>if(isblank(B196),"",vlookup(C196,'Sort by Position'!$D$2:$M$34,10,FALSE))</f>
        <v/>
      </c>
      <c r="AM196" s="142" t="str">
        <f t="shared" si="15"/>
        <v/>
      </c>
      <c r="AN196" s="142" t="str">
        <f t="shared" si="24"/>
        <v/>
      </c>
      <c r="AO196" s="163"/>
      <c r="AP196" s="117" t="str">
        <f t="shared" si="22"/>
        <v/>
      </c>
      <c r="AR196" s="145">
        <v>-115.0</v>
      </c>
    </row>
    <row r="197">
      <c r="A197" s="156"/>
      <c r="B197" s="175"/>
      <c r="C197" s="162"/>
      <c r="D197" s="162"/>
      <c r="E197" s="162"/>
      <c r="F197" s="13" t="str">
        <f t="shared" si="6"/>
        <v/>
      </c>
      <c r="G197" s="162"/>
      <c r="H197" s="162"/>
      <c r="I197" s="162"/>
      <c r="J197" s="13" t="str">
        <f t="shared" si="20"/>
        <v/>
      </c>
      <c r="N197" s="13" t="str">
        <f t="shared" si="8"/>
        <v/>
      </c>
      <c r="O197" s="13"/>
      <c r="P197" s="163"/>
      <c r="Q197" s="116" t="str">
        <f t="shared" si="17"/>
        <v/>
      </c>
      <c r="R197" s="117" t="str">
        <f t="shared" si="9"/>
        <v/>
      </c>
      <c r="S197" s="145">
        <v>-115.0</v>
      </c>
      <c r="T197" s="68"/>
      <c r="U197" s="163"/>
      <c r="V197" s="172"/>
      <c r="W197" s="172"/>
      <c r="X197" s="116" t="str">
        <f t="shared" si="26"/>
        <v/>
      </c>
      <c r="Y197" s="117" t="str">
        <f t="shared" si="23"/>
        <v/>
      </c>
      <c r="Z197" s="145">
        <v>-115.0</v>
      </c>
      <c r="AB197" s="142" t="str">
        <f>if(isblank($B197),"",vlookup($B197,'Sort by Position'!$D$2:$M$34,10,FALSE))</f>
        <v/>
      </c>
      <c r="AC197" s="142" t="str">
        <f>if(isblank($B197),"",vlookup($C197,'Sort by Position'!$D$2:$M$34,10,FALSE))</f>
        <v/>
      </c>
      <c r="AD197" s="142" t="str">
        <f t="shared" si="12"/>
        <v/>
      </c>
      <c r="AE197" s="142" t="str">
        <f t="shared" si="13"/>
        <v/>
      </c>
      <c r="AF197" s="163"/>
      <c r="AG197" s="151" t="str">
        <f t="shared" si="27"/>
        <v/>
      </c>
      <c r="AH197" s="138"/>
      <c r="AI197" s="145">
        <v>-115.0</v>
      </c>
      <c r="AK197" s="142" t="str">
        <f>if(isblank(B197),"",vlookup(B197,'Sort by Position'!$D$2:$M$34,2,FALSE))</f>
        <v/>
      </c>
      <c r="AL197" s="142" t="str">
        <f>if(isblank(B197),"",vlookup(C197,'Sort by Position'!$D$2:$M$34,10,FALSE))</f>
        <v/>
      </c>
      <c r="AM197" s="142" t="str">
        <f t="shared" si="15"/>
        <v/>
      </c>
      <c r="AN197" s="142" t="str">
        <f t="shared" si="24"/>
        <v/>
      </c>
      <c r="AO197" s="163"/>
      <c r="AP197" s="117" t="str">
        <f t="shared" si="22"/>
        <v/>
      </c>
      <c r="AR197" s="145">
        <v>-115.0</v>
      </c>
    </row>
    <row r="198">
      <c r="A198" s="156"/>
      <c r="B198" s="175"/>
      <c r="C198" s="162"/>
      <c r="D198" s="162"/>
      <c r="E198" s="162"/>
      <c r="F198" s="13" t="str">
        <f t="shared" si="6"/>
        <v/>
      </c>
      <c r="G198" s="162"/>
      <c r="H198" s="162"/>
      <c r="I198" s="162"/>
      <c r="J198" s="13" t="str">
        <f t="shared" si="20"/>
        <v/>
      </c>
      <c r="N198" s="13" t="str">
        <f t="shared" si="8"/>
        <v/>
      </c>
      <c r="O198" s="13"/>
      <c r="P198" s="163"/>
      <c r="Q198" s="116" t="str">
        <f t="shared" si="17"/>
        <v/>
      </c>
      <c r="R198" s="117" t="str">
        <f t="shared" si="9"/>
        <v/>
      </c>
      <c r="S198" s="145">
        <v>-115.0</v>
      </c>
      <c r="T198" s="68"/>
      <c r="U198" s="163"/>
      <c r="V198" s="172"/>
      <c r="W198" s="172"/>
      <c r="X198" s="116" t="str">
        <f t="shared" si="26"/>
        <v/>
      </c>
      <c r="Y198" s="117" t="str">
        <f t="shared" si="23"/>
        <v/>
      </c>
      <c r="Z198" s="145">
        <v>-115.0</v>
      </c>
      <c r="AB198" s="142" t="str">
        <f>if(isblank($B198),"",vlookup($B198,'Sort by Position'!$D$2:$M$34,10,FALSE))</f>
        <v/>
      </c>
      <c r="AC198" s="142" t="str">
        <f>if(isblank($B198),"",vlookup($C198,'Sort by Position'!$D$2:$M$34,10,FALSE))</f>
        <v/>
      </c>
      <c r="AD198" s="142" t="str">
        <f t="shared" si="12"/>
        <v/>
      </c>
      <c r="AE198" s="142" t="str">
        <f t="shared" si="13"/>
        <v/>
      </c>
      <c r="AF198" s="163"/>
      <c r="AG198" s="151" t="str">
        <f t="shared" si="27"/>
        <v/>
      </c>
      <c r="AH198" s="138"/>
      <c r="AI198" s="145">
        <v>-115.0</v>
      </c>
      <c r="AK198" s="142" t="str">
        <f>if(isblank(B198),"",vlookup(B198,'Sort by Position'!$D$2:$M$34,2,FALSE))</f>
        <v/>
      </c>
      <c r="AL198" s="142" t="str">
        <f>if(isblank(B198),"",vlookup(C198,'Sort by Position'!$D$2:$M$34,10,FALSE))</f>
        <v/>
      </c>
      <c r="AM198" s="142" t="str">
        <f t="shared" si="15"/>
        <v/>
      </c>
      <c r="AN198" s="142" t="str">
        <f t="shared" si="24"/>
        <v/>
      </c>
      <c r="AO198" s="163"/>
      <c r="AP198" s="117" t="str">
        <f t="shared" si="22"/>
        <v/>
      </c>
      <c r="AR198" s="145">
        <v>-115.0</v>
      </c>
    </row>
    <row r="199">
      <c r="A199" s="156"/>
      <c r="B199" s="175"/>
      <c r="C199" s="162"/>
      <c r="D199" s="162"/>
      <c r="E199" s="162"/>
      <c r="F199" s="13" t="str">
        <f t="shared" si="6"/>
        <v/>
      </c>
      <c r="G199" s="162"/>
      <c r="H199" s="162"/>
      <c r="I199" s="162"/>
      <c r="J199" s="13" t="str">
        <f t="shared" si="20"/>
        <v/>
      </c>
      <c r="N199" s="13" t="str">
        <f t="shared" si="8"/>
        <v/>
      </c>
      <c r="O199" s="13"/>
      <c r="P199" s="163"/>
      <c r="Q199" s="116" t="str">
        <f t="shared" si="17"/>
        <v/>
      </c>
      <c r="R199" s="117" t="str">
        <f t="shared" si="9"/>
        <v/>
      </c>
      <c r="S199" s="145">
        <v>-115.0</v>
      </c>
      <c r="T199" s="68"/>
      <c r="U199" s="163"/>
      <c r="V199" s="172"/>
      <c r="W199" s="172"/>
      <c r="X199" s="116" t="str">
        <f t="shared" si="26"/>
        <v/>
      </c>
      <c r="Y199" s="117" t="str">
        <f t="shared" si="23"/>
        <v/>
      </c>
      <c r="Z199" s="145">
        <v>-115.0</v>
      </c>
      <c r="AB199" s="142" t="str">
        <f>if(isblank($B199),"",vlookup($B199,'Sort by Position'!$D$2:$M$34,10,FALSE))</f>
        <v/>
      </c>
      <c r="AC199" s="142" t="str">
        <f>if(isblank($B199),"",vlookup($C199,'Sort by Position'!$D$2:$M$34,10,FALSE))</f>
        <v/>
      </c>
      <c r="AD199" s="142" t="str">
        <f t="shared" si="12"/>
        <v/>
      </c>
      <c r="AE199" s="142" t="str">
        <f t="shared" si="13"/>
        <v/>
      </c>
      <c r="AF199" s="163"/>
      <c r="AG199" s="151" t="str">
        <f t="shared" si="27"/>
        <v/>
      </c>
      <c r="AH199" s="138"/>
      <c r="AI199" s="145">
        <v>-115.0</v>
      </c>
      <c r="AK199" s="142" t="str">
        <f>if(isblank(B199),"",vlookup(B199,'Sort by Position'!$D$2:$M$34,2,FALSE))</f>
        <v/>
      </c>
      <c r="AL199" s="142" t="str">
        <f>if(isblank(B199),"",vlookup(C199,'Sort by Position'!$D$2:$M$34,10,FALSE))</f>
        <v/>
      </c>
      <c r="AM199" s="142" t="str">
        <f t="shared" si="15"/>
        <v/>
      </c>
      <c r="AN199" s="142" t="str">
        <f t="shared" si="24"/>
        <v/>
      </c>
      <c r="AO199" s="163"/>
      <c r="AP199" s="117" t="str">
        <f t="shared" si="22"/>
        <v/>
      </c>
      <c r="AR199" s="145">
        <v>-115.0</v>
      </c>
    </row>
    <row r="200">
      <c r="A200" s="156"/>
      <c r="B200" s="175"/>
      <c r="C200" s="162"/>
      <c r="D200" s="162"/>
      <c r="E200" s="162"/>
      <c r="F200" s="13" t="str">
        <f t="shared" si="6"/>
        <v/>
      </c>
      <c r="G200" s="162"/>
      <c r="H200" s="162"/>
      <c r="I200" s="162"/>
      <c r="J200" s="13" t="str">
        <f t="shared" si="20"/>
        <v/>
      </c>
      <c r="N200" s="13" t="str">
        <f t="shared" si="8"/>
        <v/>
      </c>
      <c r="O200" s="13"/>
      <c r="P200" s="163"/>
      <c r="Q200" s="116" t="str">
        <f t="shared" si="17"/>
        <v/>
      </c>
      <c r="R200" s="117" t="str">
        <f t="shared" si="9"/>
        <v/>
      </c>
      <c r="S200" s="145">
        <v>-115.0</v>
      </c>
      <c r="T200" s="68"/>
      <c r="U200" s="163"/>
      <c r="V200" s="172"/>
      <c r="W200" s="172"/>
      <c r="X200" s="116" t="str">
        <f t="shared" si="26"/>
        <v/>
      </c>
      <c r="Y200" s="117" t="str">
        <f t="shared" si="23"/>
        <v/>
      </c>
      <c r="Z200" s="145">
        <v>-115.0</v>
      </c>
      <c r="AB200" s="142" t="str">
        <f>if(isblank($B200),"",vlookup($B200,'Sort by Position'!$D$2:$M$34,10,FALSE))</f>
        <v/>
      </c>
      <c r="AC200" s="142" t="str">
        <f>if(isblank($B200),"",vlookup($C200,'Sort by Position'!$D$2:$M$34,10,FALSE))</f>
        <v/>
      </c>
      <c r="AD200" s="142" t="str">
        <f t="shared" si="12"/>
        <v/>
      </c>
      <c r="AE200" s="142" t="str">
        <f t="shared" si="13"/>
        <v/>
      </c>
      <c r="AF200" s="163"/>
      <c r="AG200" s="151" t="str">
        <f t="shared" si="27"/>
        <v/>
      </c>
      <c r="AH200" s="138"/>
      <c r="AI200" s="145">
        <v>-115.0</v>
      </c>
      <c r="AK200" s="142" t="str">
        <f>if(isblank(B200),"",vlookup(B200,'Sort by Position'!$D$2:$M$34,2,FALSE))</f>
        <v/>
      </c>
      <c r="AL200" s="142" t="str">
        <f>if(isblank(B200),"",vlookup(C200,'Sort by Position'!$D$2:$M$34,10,FALSE))</f>
        <v/>
      </c>
      <c r="AM200" s="142" t="str">
        <f t="shared" si="15"/>
        <v/>
      </c>
      <c r="AN200" s="142" t="str">
        <f t="shared" si="24"/>
        <v/>
      </c>
      <c r="AO200" s="163"/>
      <c r="AP200" s="117" t="str">
        <f t="shared" si="22"/>
        <v/>
      </c>
      <c r="AR200" s="145">
        <v>-115.0</v>
      </c>
    </row>
    <row r="201">
      <c r="A201" s="156"/>
      <c r="B201" s="175"/>
      <c r="C201" s="162"/>
      <c r="D201" s="162"/>
      <c r="E201" s="162"/>
      <c r="F201" s="13" t="str">
        <f t="shared" si="6"/>
        <v/>
      </c>
      <c r="G201" s="162"/>
      <c r="H201" s="162"/>
      <c r="I201" s="162"/>
      <c r="J201" s="13" t="str">
        <f t="shared" si="20"/>
        <v/>
      </c>
      <c r="N201" s="13" t="str">
        <f t="shared" si="8"/>
        <v/>
      </c>
      <c r="O201" s="13"/>
      <c r="P201" s="163"/>
      <c r="Q201" s="116" t="str">
        <f t="shared" si="17"/>
        <v/>
      </c>
      <c r="R201" s="117" t="str">
        <f t="shared" si="9"/>
        <v/>
      </c>
      <c r="S201" s="145">
        <v>-115.0</v>
      </c>
      <c r="T201" s="68"/>
      <c r="U201" s="163"/>
      <c r="V201" s="172"/>
      <c r="W201" s="172"/>
      <c r="X201" s="116" t="str">
        <f t="shared" si="26"/>
        <v/>
      </c>
      <c r="Y201" s="117" t="str">
        <f t="shared" si="23"/>
        <v/>
      </c>
      <c r="Z201" s="145">
        <v>-115.0</v>
      </c>
      <c r="AB201" s="142" t="str">
        <f>if(isblank($B201),"",vlookup($B201,'Sort by Position'!$D$2:$M$34,10,FALSE))</f>
        <v/>
      </c>
      <c r="AC201" s="142" t="str">
        <f>if(isblank($B201),"",vlookup($C201,'Sort by Position'!$D$2:$M$34,10,FALSE))</f>
        <v/>
      </c>
      <c r="AD201" s="142" t="str">
        <f t="shared" si="12"/>
        <v/>
      </c>
      <c r="AE201" s="142" t="str">
        <f t="shared" si="13"/>
        <v/>
      </c>
      <c r="AF201" s="163"/>
      <c r="AG201" s="151" t="str">
        <f t="shared" si="27"/>
        <v/>
      </c>
      <c r="AH201" s="138"/>
      <c r="AI201" s="145">
        <v>-115.0</v>
      </c>
      <c r="AK201" s="142" t="str">
        <f>if(isblank(B201),"",vlookup(B201,'Sort by Position'!$D$2:$M$34,2,FALSE))</f>
        <v/>
      </c>
      <c r="AL201" s="142" t="str">
        <f>if(isblank(B201),"",vlookup(C201,'Sort by Position'!$D$2:$M$34,10,FALSE))</f>
        <v/>
      </c>
      <c r="AM201" s="142" t="str">
        <f t="shared" si="15"/>
        <v/>
      </c>
      <c r="AN201" s="142" t="str">
        <f t="shared" si="24"/>
        <v/>
      </c>
      <c r="AO201" s="163"/>
      <c r="AP201" s="117" t="str">
        <f t="shared" si="22"/>
        <v/>
      </c>
      <c r="AR201" s="145">
        <v>-115.0</v>
      </c>
    </row>
    <row r="202">
      <c r="A202" s="156"/>
      <c r="B202" s="175"/>
      <c r="C202" s="162"/>
      <c r="D202" s="162"/>
      <c r="E202" s="162"/>
      <c r="F202" s="13" t="str">
        <f t="shared" si="6"/>
        <v/>
      </c>
      <c r="G202" s="162"/>
      <c r="H202" s="162"/>
      <c r="I202" s="162"/>
      <c r="J202" s="13" t="str">
        <f t="shared" si="20"/>
        <v/>
      </c>
      <c r="N202" s="13" t="str">
        <f t="shared" si="8"/>
        <v/>
      </c>
      <c r="O202" s="13"/>
      <c r="P202" s="163"/>
      <c r="Q202" s="116" t="str">
        <f t="shared" si="17"/>
        <v/>
      </c>
      <c r="R202" s="117" t="str">
        <f t="shared" si="9"/>
        <v/>
      </c>
      <c r="S202" s="145">
        <v>-115.0</v>
      </c>
      <c r="T202" s="68"/>
      <c r="U202" s="163"/>
      <c r="V202" s="172"/>
      <c r="W202" s="172"/>
      <c r="X202" s="116" t="str">
        <f t="shared" si="26"/>
        <v/>
      </c>
      <c r="Y202" s="117" t="str">
        <f t="shared" si="23"/>
        <v/>
      </c>
      <c r="Z202" s="145">
        <v>-115.0</v>
      </c>
      <c r="AB202" s="142" t="str">
        <f>if(isblank($B202),"",vlookup($B202,'Sort by Position'!$D$2:$M$34,10,FALSE))</f>
        <v/>
      </c>
      <c r="AC202" s="142" t="str">
        <f>if(isblank($B202),"",vlookup($C202,'Sort by Position'!$D$2:$M$34,10,FALSE))</f>
        <v/>
      </c>
      <c r="AD202" s="142" t="str">
        <f t="shared" si="12"/>
        <v/>
      </c>
      <c r="AE202" s="142" t="str">
        <f t="shared" si="13"/>
        <v/>
      </c>
      <c r="AF202" s="163"/>
      <c r="AG202" s="151" t="str">
        <f t="shared" si="27"/>
        <v/>
      </c>
      <c r="AH202" s="138"/>
      <c r="AI202" s="145">
        <v>-115.0</v>
      </c>
      <c r="AK202" s="142" t="str">
        <f>if(isblank(B202),"",vlookup(B202,'Sort by Position'!$D$2:$M$34,2,FALSE))</f>
        <v/>
      </c>
      <c r="AL202" s="142" t="str">
        <f>if(isblank(B202),"",vlookup(C202,'Sort by Position'!$D$2:$M$34,10,FALSE))</f>
        <v/>
      </c>
      <c r="AM202" s="142" t="str">
        <f t="shared" si="15"/>
        <v/>
      </c>
      <c r="AN202" s="142" t="str">
        <f t="shared" si="24"/>
        <v/>
      </c>
      <c r="AO202" s="163"/>
      <c r="AP202" s="117" t="str">
        <f t="shared" si="22"/>
        <v/>
      </c>
      <c r="AR202" s="145">
        <v>-115.0</v>
      </c>
    </row>
    <row r="203">
      <c r="A203" s="156"/>
      <c r="B203" s="175"/>
      <c r="C203" s="162"/>
      <c r="D203" s="162"/>
      <c r="E203" s="162"/>
      <c r="F203" s="13" t="str">
        <f t="shared" si="6"/>
        <v/>
      </c>
      <c r="G203" s="162"/>
      <c r="H203" s="162"/>
      <c r="I203" s="162"/>
      <c r="J203" s="13" t="str">
        <f t="shared" si="20"/>
        <v/>
      </c>
      <c r="N203" s="13" t="str">
        <f t="shared" si="8"/>
        <v/>
      </c>
      <c r="O203" s="13"/>
      <c r="P203" s="163"/>
      <c r="Q203" s="116" t="str">
        <f t="shared" si="17"/>
        <v/>
      </c>
      <c r="R203" s="117" t="str">
        <f t="shared" si="9"/>
        <v/>
      </c>
      <c r="S203" s="145">
        <v>-115.0</v>
      </c>
      <c r="T203" s="68"/>
      <c r="U203" s="163"/>
      <c r="V203" s="172"/>
      <c r="W203" s="172"/>
      <c r="X203" s="116" t="str">
        <f t="shared" si="26"/>
        <v/>
      </c>
      <c r="Y203" s="117" t="str">
        <f t="shared" si="23"/>
        <v/>
      </c>
      <c r="Z203" s="145">
        <v>-115.0</v>
      </c>
      <c r="AB203" s="142" t="str">
        <f>if(isblank($B203),"",vlookup($B203,'Sort by Position'!$D$2:$M$34,10,FALSE))</f>
        <v/>
      </c>
      <c r="AC203" s="142" t="str">
        <f>if(isblank($B203),"",vlookup($C203,'Sort by Position'!$D$2:$M$34,10,FALSE))</f>
        <v/>
      </c>
      <c r="AD203" s="142" t="str">
        <f t="shared" si="12"/>
        <v/>
      </c>
      <c r="AE203" s="142" t="str">
        <f t="shared" si="13"/>
        <v/>
      </c>
      <c r="AF203" s="163"/>
      <c r="AG203" s="151" t="str">
        <f t="shared" si="27"/>
        <v/>
      </c>
      <c r="AH203" s="138"/>
      <c r="AI203" s="145">
        <v>-115.0</v>
      </c>
      <c r="AK203" s="142" t="str">
        <f>if(isblank(B203),"",vlookup(B203,'Sort by Position'!$D$2:$M$34,2,FALSE))</f>
        <v/>
      </c>
      <c r="AL203" s="142" t="str">
        <f>if(isblank(B203),"",vlookup(C203,'Sort by Position'!$D$2:$M$34,10,FALSE))</f>
        <v/>
      </c>
      <c r="AM203" s="142" t="str">
        <f t="shared" si="15"/>
        <v/>
      </c>
      <c r="AN203" s="142" t="str">
        <f t="shared" si="24"/>
        <v/>
      </c>
      <c r="AO203" s="163"/>
      <c r="AP203" s="117" t="str">
        <f t="shared" si="22"/>
        <v/>
      </c>
      <c r="AR203" s="145">
        <v>-115.0</v>
      </c>
    </row>
    <row r="204">
      <c r="A204" s="156"/>
      <c r="B204" s="175"/>
      <c r="C204" s="162"/>
      <c r="D204" s="162"/>
      <c r="E204" s="162"/>
      <c r="F204" s="13" t="str">
        <f t="shared" si="6"/>
        <v/>
      </c>
      <c r="G204" s="162"/>
      <c r="H204" s="162"/>
      <c r="I204" s="162"/>
      <c r="J204" s="13" t="str">
        <f t="shared" si="20"/>
        <v/>
      </c>
      <c r="N204" s="13" t="str">
        <f t="shared" si="8"/>
        <v/>
      </c>
      <c r="O204" s="13"/>
      <c r="P204" s="163"/>
      <c r="Q204" s="116" t="str">
        <f t="shared" si="17"/>
        <v/>
      </c>
      <c r="R204" s="117" t="str">
        <f t="shared" si="9"/>
        <v/>
      </c>
      <c r="S204" s="145">
        <v>-115.0</v>
      </c>
      <c r="T204" s="68"/>
      <c r="U204" s="163"/>
      <c r="V204" s="172"/>
      <c r="W204" s="172"/>
      <c r="X204" s="116" t="str">
        <f t="shared" si="26"/>
        <v/>
      </c>
      <c r="Y204" s="117" t="str">
        <f t="shared" si="23"/>
        <v/>
      </c>
      <c r="Z204" s="145">
        <v>-115.0</v>
      </c>
      <c r="AB204" s="142" t="str">
        <f>if(isblank($B204),"",vlookup($B204,'Sort by Position'!$D$2:$M$34,10,FALSE))</f>
        <v/>
      </c>
      <c r="AC204" s="142" t="str">
        <f>if(isblank($B204),"",vlookup($C204,'Sort by Position'!$D$2:$M$34,10,FALSE))</f>
        <v/>
      </c>
      <c r="AD204" s="142" t="str">
        <f t="shared" si="12"/>
        <v/>
      </c>
      <c r="AE204" s="142" t="str">
        <f t="shared" si="13"/>
        <v/>
      </c>
      <c r="AF204" s="163"/>
      <c r="AG204" s="151" t="str">
        <f t="shared" si="27"/>
        <v/>
      </c>
      <c r="AH204" s="138"/>
      <c r="AI204" s="145">
        <v>-115.0</v>
      </c>
      <c r="AK204" s="142" t="str">
        <f>if(isblank(B204),"",vlookup(B204,'Sort by Position'!$D$2:$M$34,2,FALSE))</f>
        <v/>
      </c>
      <c r="AL204" s="142" t="str">
        <f>if(isblank(B204),"",vlookup(C204,'Sort by Position'!$D$2:$M$34,10,FALSE))</f>
        <v/>
      </c>
      <c r="AM204" s="142" t="str">
        <f t="shared" si="15"/>
        <v/>
      </c>
      <c r="AN204" s="142" t="str">
        <f t="shared" si="24"/>
        <v/>
      </c>
      <c r="AO204" s="163"/>
      <c r="AP204" s="117" t="str">
        <f t="shared" si="22"/>
        <v/>
      </c>
      <c r="AR204" s="145">
        <v>-115.0</v>
      </c>
    </row>
    <row r="205">
      <c r="A205" s="156"/>
      <c r="B205" s="175"/>
      <c r="C205" s="162"/>
      <c r="D205" s="162"/>
      <c r="E205" s="162"/>
      <c r="F205" s="13" t="str">
        <f t="shared" si="6"/>
        <v/>
      </c>
      <c r="G205" s="162"/>
      <c r="H205" s="162"/>
      <c r="I205" s="162"/>
      <c r="J205" s="13" t="str">
        <f t="shared" si="20"/>
        <v/>
      </c>
      <c r="N205" s="13" t="str">
        <f t="shared" si="8"/>
        <v/>
      </c>
      <c r="O205" s="13"/>
      <c r="P205" s="163"/>
      <c r="Q205" s="116" t="str">
        <f t="shared" si="17"/>
        <v/>
      </c>
      <c r="R205" s="117" t="str">
        <f t="shared" si="9"/>
        <v/>
      </c>
      <c r="S205" s="145">
        <v>-115.0</v>
      </c>
      <c r="T205" s="68"/>
      <c r="U205" s="163"/>
      <c r="V205" s="172"/>
      <c r="W205" s="172"/>
      <c r="X205" s="116" t="str">
        <f t="shared" si="26"/>
        <v/>
      </c>
      <c r="Y205" s="117" t="str">
        <f t="shared" si="23"/>
        <v/>
      </c>
      <c r="Z205" s="145">
        <v>-115.0</v>
      </c>
      <c r="AB205" s="142" t="str">
        <f>if(isblank($B205),"",vlookup($B205,'Sort by Position'!$D$2:$M$34,10,FALSE))</f>
        <v/>
      </c>
      <c r="AC205" s="142" t="str">
        <f>if(isblank($B205),"",vlookup($C205,'Sort by Position'!$D$2:$M$34,10,FALSE))</f>
        <v/>
      </c>
      <c r="AD205" s="142" t="str">
        <f t="shared" si="12"/>
        <v/>
      </c>
      <c r="AE205" s="142" t="str">
        <f t="shared" si="13"/>
        <v/>
      </c>
      <c r="AF205" s="163"/>
      <c r="AG205" s="151" t="str">
        <f t="shared" si="27"/>
        <v/>
      </c>
      <c r="AH205" s="138"/>
      <c r="AI205" s="145">
        <v>-115.0</v>
      </c>
      <c r="AK205" s="142" t="str">
        <f>if(isblank(B205),"",vlookup(B205,'Sort by Position'!$D$2:$M$34,2,FALSE))</f>
        <v/>
      </c>
      <c r="AL205" s="142" t="str">
        <f>if(isblank(B205),"",vlookup(C205,'Sort by Position'!$D$2:$M$34,10,FALSE))</f>
        <v/>
      </c>
      <c r="AM205" s="142" t="str">
        <f t="shared" si="15"/>
        <v/>
      </c>
      <c r="AN205" s="142" t="str">
        <f t="shared" si="24"/>
        <v/>
      </c>
      <c r="AO205" s="163"/>
      <c r="AP205" s="117" t="str">
        <f t="shared" si="22"/>
        <v/>
      </c>
      <c r="AR205" s="145">
        <v>-115.0</v>
      </c>
    </row>
    <row r="206">
      <c r="A206" s="156"/>
      <c r="B206" s="175"/>
      <c r="C206" s="162"/>
      <c r="D206" s="162"/>
      <c r="E206" s="162"/>
      <c r="F206" s="13" t="str">
        <f t="shared" si="6"/>
        <v/>
      </c>
      <c r="G206" s="162"/>
      <c r="H206" s="162"/>
      <c r="I206" s="162"/>
      <c r="J206" s="13" t="str">
        <f t="shared" si="20"/>
        <v/>
      </c>
      <c r="N206" s="13" t="str">
        <f t="shared" si="8"/>
        <v/>
      </c>
      <c r="O206" s="13"/>
      <c r="P206" s="163"/>
      <c r="Q206" s="116" t="str">
        <f t="shared" si="17"/>
        <v/>
      </c>
      <c r="R206" s="117" t="str">
        <f t="shared" si="9"/>
        <v/>
      </c>
      <c r="S206" s="145">
        <v>-115.0</v>
      </c>
      <c r="T206" s="68"/>
      <c r="U206" s="163"/>
      <c r="V206" s="172"/>
      <c r="W206" s="172"/>
      <c r="X206" s="116" t="str">
        <f t="shared" si="26"/>
        <v/>
      </c>
      <c r="Y206" s="117" t="str">
        <f t="shared" si="23"/>
        <v/>
      </c>
      <c r="Z206" s="145">
        <v>-115.0</v>
      </c>
      <c r="AB206" s="142" t="str">
        <f>if(isblank($B206),"",vlookup($B206,'Sort by Position'!$D$2:$M$34,10,FALSE))</f>
        <v/>
      </c>
      <c r="AC206" s="142" t="str">
        <f>if(isblank($B206),"",vlookup($C206,'Sort by Position'!$D$2:$M$34,10,FALSE))</f>
        <v/>
      </c>
      <c r="AD206" s="142" t="str">
        <f t="shared" si="12"/>
        <v/>
      </c>
      <c r="AE206" s="142" t="str">
        <f t="shared" si="13"/>
        <v/>
      </c>
      <c r="AF206" s="163"/>
      <c r="AG206" s="151" t="str">
        <f t="shared" si="27"/>
        <v/>
      </c>
      <c r="AH206" s="138"/>
      <c r="AI206" s="145">
        <v>-115.0</v>
      </c>
      <c r="AK206" s="142" t="str">
        <f>if(isblank(B206),"",vlookup(B206,'Sort by Position'!$D$2:$M$34,2,FALSE))</f>
        <v/>
      </c>
      <c r="AL206" s="142" t="str">
        <f>if(isblank(B206),"",vlookup(C206,'Sort by Position'!$D$2:$M$34,10,FALSE))</f>
        <v/>
      </c>
      <c r="AM206" s="142" t="str">
        <f t="shared" si="15"/>
        <v/>
      </c>
      <c r="AN206" s="142" t="str">
        <f t="shared" si="24"/>
        <v/>
      </c>
      <c r="AO206" s="163"/>
      <c r="AP206" s="117" t="str">
        <f t="shared" si="22"/>
        <v/>
      </c>
      <c r="AR206" s="145">
        <v>-115.0</v>
      </c>
    </row>
    <row r="207">
      <c r="A207" s="156"/>
      <c r="B207" s="175"/>
      <c r="C207" s="162"/>
      <c r="D207" s="162"/>
      <c r="E207" s="162"/>
      <c r="F207" s="13" t="str">
        <f t="shared" si="6"/>
        <v/>
      </c>
      <c r="G207" s="162"/>
      <c r="H207" s="162"/>
      <c r="I207" s="162"/>
      <c r="J207" s="13" t="str">
        <f t="shared" si="20"/>
        <v/>
      </c>
      <c r="N207" s="13" t="str">
        <f t="shared" si="8"/>
        <v/>
      </c>
      <c r="O207" s="13"/>
      <c r="P207" s="163"/>
      <c r="Q207" s="116" t="str">
        <f t="shared" si="17"/>
        <v/>
      </c>
      <c r="R207" s="117" t="str">
        <f t="shared" si="9"/>
        <v/>
      </c>
      <c r="S207" s="145">
        <v>-115.0</v>
      </c>
      <c r="T207" s="68"/>
      <c r="U207" s="163"/>
      <c r="V207" s="172"/>
      <c r="W207" s="172"/>
      <c r="X207" s="116" t="str">
        <f t="shared" si="26"/>
        <v/>
      </c>
      <c r="Y207" s="117" t="str">
        <f t="shared" si="23"/>
        <v/>
      </c>
      <c r="Z207" s="145">
        <v>-115.0</v>
      </c>
      <c r="AB207" s="142" t="str">
        <f>if(isblank($B207),"",vlookup($B207,'Sort by Position'!$D$2:$M$34,10,FALSE))</f>
        <v/>
      </c>
      <c r="AC207" s="142" t="str">
        <f>if(isblank($B207),"",vlookup($C207,'Sort by Position'!$D$2:$M$34,10,FALSE))</f>
        <v/>
      </c>
      <c r="AD207" s="142" t="str">
        <f t="shared" si="12"/>
        <v/>
      </c>
      <c r="AE207" s="142" t="str">
        <f t="shared" si="13"/>
        <v/>
      </c>
      <c r="AF207" s="163"/>
      <c r="AG207" s="151" t="str">
        <f t="shared" si="27"/>
        <v/>
      </c>
      <c r="AH207" s="138"/>
      <c r="AI207" s="145">
        <v>-115.0</v>
      </c>
      <c r="AK207" s="142" t="str">
        <f>if(isblank(B207),"",vlookup(B207,'Sort by Position'!$D$2:$M$34,2,FALSE))</f>
        <v/>
      </c>
      <c r="AL207" s="142" t="str">
        <f>if(isblank(B207),"",vlookup(C207,'Sort by Position'!$D$2:$M$34,10,FALSE))</f>
        <v/>
      </c>
      <c r="AM207" s="142" t="str">
        <f t="shared" si="15"/>
        <v/>
      </c>
      <c r="AN207" s="142" t="str">
        <f t="shared" si="24"/>
        <v/>
      </c>
      <c r="AO207" s="163"/>
      <c r="AP207" s="117" t="str">
        <f t="shared" si="22"/>
        <v/>
      </c>
      <c r="AR207" s="145">
        <v>-115.0</v>
      </c>
    </row>
    <row r="208">
      <c r="A208" s="156"/>
      <c r="B208" s="175"/>
      <c r="C208" s="162"/>
      <c r="D208" s="162"/>
      <c r="E208" s="162"/>
      <c r="F208" s="13" t="str">
        <f t="shared" si="6"/>
        <v/>
      </c>
      <c r="G208" s="162"/>
      <c r="H208" s="162"/>
      <c r="I208" s="162"/>
      <c r="J208" s="13" t="str">
        <f t="shared" si="20"/>
        <v/>
      </c>
      <c r="N208" s="13" t="str">
        <f t="shared" si="8"/>
        <v/>
      </c>
      <c r="O208" s="13"/>
      <c r="P208" s="163"/>
      <c r="Q208" s="116" t="str">
        <f t="shared" si="17"/>
        <v/>
      </c>
      <c r="R208" s="117" t="str">
        <f t="shared" si="9"/>
        <v/>
      </c>
      <c r="S208" s="145">
        <v>-115.0</v>
      </c>
      <c r="T208" s="68"/>
      <c r="U208" s="163"/>
      <c r="V208" s="172"/>
      <c r="W208" s="172"/>
      <c r="X208" s="116" t="str">
        <f t="shared" si="26"/>
        <v/>
      </c>
      <c r="Y208" s="117" t="str">
        <f t="shared" si="23"/>
        <v/>
      </c>
      <c r="Z208" s="145">
        <v>-115.0</v>
      </c>
      <c r="AB208" s="142" t="str">
        <f>if(isblank($B208),"",vlookup($B208,'Sort by Position'!$D$2:$M$34,10,FALSE))</f>
        <v/>
      </c>
      <c r="AC208" s="142" t="str">
        <f>if(isblank($B208),"",vlookup($C208,'Sort by Position'!$D$2:$M$34,10,FALSE))</f>
        <v/>
      </c>
      <c r="AD208" s="142" t="str">
        <f t="shared" si="12"/>
        <v/>
      </c>
      <c r="AE208" s="142" t="str">
        <f t="shared" si="13"/>
        <v/>
      </c>
      <c r="AF208" s="163"/>
      <c r="AG208" s="151" t="str">
        <f t="shared" si="27"/>
        <v/>
      </c>
      <c r="AH208" s="138"/>
      <c r="AI208" s="145">
        <v>-115.0</v>
      </c>
      <c r="AK208" s="142" t="str">
        <f>if(isblank(B208),"",vlookup(B208,'Sort by Position'!$D$2:$M$34,2,FALSE))</f>
        <v/>
      </c>
      <c r="AL208" s="142" t="str">
        <f>if(isblank(B208),"",vlookup(C208,'Sort by Position'!$D$2:$M$34,10,FALSE))</f>
        <v/>
      </c>
      <c r="AM208" s="142" t="str">
        <f t="shared" si="15"/>
        <v/>
      </c>
      <c r="AN208" s="142" t="str">
        <f t="shared" si="24"/>
        <v/>
      </c>
      <c r="AO208" s="163"/>
      <c r="AP208" s="117" t="str">
        <f t="shared" si="22"/>
        <v/>
      </c>
      <c r="AR208" s="145">
        <v>-115.0</v>
      </c>
    </row>
    <row r="209">
      <c r="A209" s="156"/>
      <c r="B209" s="175"/>
      <c r="C209" s="162"/>
      <c r="D209" s="162"/>
      <c r="E209" s="162"/>
      <c r="F209" s="13" t="str">
        <f t="shared" si="6"/>
        <v/>
      </c>
      <c r="G209" s="162"/>
      <c r="H209" s="162"/>
      <c r="I209" s="162"/>
      <c r="J209" s="13" t="str">
        <f t="shared" si="20"/>
        <v/>
      </c>
      <c r="N209" s="13" t="str">
        <f t="shared" si="8"/>
        <v/>
      </c>
      <c r="O209" s="13"/>
      <c r="P209" s="163"/>
      <c r="Q209" s="116" t="str">
        <f t="shared" si="17"/>
        <v/>
      </c>
      <c r="R209" s="117" t="str">
        <f t="shared" si="9"/>
        <v/>
      </c>
      <c r="S209" s="145">
        <v>-115.0</v>
      </c>
      <c r="T209" s="68"/>
      <c r="U209" s="163"/>
      <c r="V209" s="172"/>
      <c r="W209" s="172"/>
      <c r="X209" s="116" t="str">
        <f t="shared" si="26"/>
        <v/>
      </c>
      <c r="Y209" s="117" t="str">
        <f t="shared" si="23"/>
        <v/>
      </c>
      <c r="Z209" s="145">
        <v>-115.0</v>
      </c>
      <c r="AB209" s="142" t="str">
        <f>if(isblank($B209),"",vlookup($B209,'Sort by Position'!$D$2:$M$34,10,FALSE))</f>
        <v/>
      </c>
      <c r="AC209" s="142" t="str">
        <f>if(isblank($B209),"",vlookup($C209,'Sort by Position'!$D$2:$M$34,10,FALSE))</f>
        <v/>
      </c>
      <c r="AD209" s="142" t="str">
        <f t="shared" si="12"/>
        <v/>
      </c>
      <c r="AE209" s="142" t="str">
        <f t="shared" si="13"/>
        <v/>
      </c>
      <c r="AF209" s="163"/>
      <c r="AG209" s="151" t="str">
        <f t="shared" si="27"/>
        <v/>
      </c>
      <c r="AH209" s="138"/>
      <c r="AI209" s="145">
        <v>-115.0</v>
      </c>
      <c r="AK209" s="142" t="str">
        <f>if(isblank(B209),"",vlookup(B209,'Sort by Position'!$D$2:$M$34,2,FALSE))</f>
        <v/>
      </c>
      <c r="AL209" s="142" t="str">
        <f>if(isblank(B209),"",vlookup(C209,'Sort by Position'!$D$2:$M$34,10,FALSE))</f>
        <v/>
      </c>
      <c r="AM209" s="142" t="str">
        <f t="shared" si="15"/>
        <v/>
      </c>
      <c r="AN209" s="142" t="str">
        <f t="shared" si="24"/>
        <v/>
      </c>
      <c r="AO209" s="163"/>
      <c r="AP209" s="117" t="str">
        <f t="shared" si="22"/>
        <v/>
      </c>
      <c r="AR209" s="145">
        <v>-115.0</v>
      </c>
    </row>
    <row r="210">
      <c r="A210" s="156"/>
      <c r="B210" s="175"/>
      <c r="C210" s="162"/>
      <c r="D210" s="162"/>
      <c r="E210" s="162"/>
      <c r="F210" s="13" t="str">
        <f t="shared" si="6"/>
        <v/>
      </c>
      <c r="G210" s="162"/>
      <c r="H210" s="162"/>
      <c r="I210" s="162"/>
      <c r="J210" s="13" t="str">
        <f t="shared" si="20"/>
        <v/>
      </c>
      <c r="N210" s="13" t="str">
        <f t="shared" si="8"/>
        <v/>
      </c>
      <c r="O210" s="13"/>
      <c r="P210" s="163"/>
      <c r="Q210" s="116" t="str">
        <f t="shared" si="17"/>
        <v/>
      </c>
      <c r="R210" s="117" t="str">
        <f t="shared" si="9"/>
        <v/>
      </c>
      <c r="S210" s="145">
        <v>-115.0</v>
      </c>
      <c r="T210" s="68"/>
      <c r="U210" s="163"/>
      <c r="V210" s="172"/>
      <c r="W210" s="172"/>
      <c r="X210" s="116" t="str">
        <f t="shared" si="26"/>
        <v/>
      </c>
      <c r="Y210" s="117" t="str">
        <f t="shared" si="23"/>
        <v/>
      </c>
      <c r="Z210" s="145">
        <v>-115.0</v>
      </c>
      <c r="AB210" s="142" t="str">
        <f>if(isblank($B210),"",vlookup($B210,'Sort by Position'!$D$2:$M$34,10,FALSE))</f>
        <v/>
      </c>
      <c r="AC210" s="142" t="str">
        <f>if(isblank($B210),"",vlookup($C210,'Sort by Position'!$D$2:$M$34,10,FALSE))</f>
        <v/>
      </c>
      <c r="AD210" s="142" t="str">
        <f t="shared" si="12"/>
        <v/>
      </c>
      <c r="AE210" s="142" t="str">
        <f t="shared" si="13"/>
        <v/>
      </c>
      <c r="AF210" s="163"/>
      <c r="AG210" s="151" t="str">
        <f t="shared" si="27"/>
        <v/>
      </c>
      <c r="AH210" s="138"/>
      <c r="AI210" s="145">
        <v>-115.0</v>
      </c>
      <c r="AK210" s="142" t="str">
        <f>if(isblank(B210),"",vlookup(B210,'Sort by Position'!$D$2:$M$34,2,FALSE))</f>
        <v/>
      </c>
      <c r="AL210" s="142" t="str">
        <f>if(isblank(B210),"",vlookup(C210,'Sort by Position'!$D$2:$M$34,10,FALSE))</f>
        <v/>
      </c>
      <c r="AM210" s="142" t="str">
        <f t="shared" si="15"/>
        <v/>
      </c>
      <c r="AN210" s="142" t="str">
        <f t="shared" si="24"/>
        <v/>
      </c>
      <c r="AO210" s="163"/>
      <c r="AP210" s="117" t="str">
        <f t="shared" si="22"/>
        <v/>
      </c>
      <c r="AR210" s="145">
        <v>-115.0</v>
      </c>
    </row>
    <row r="211">
      <c r="A211" s="156"/>
      <c r="B211" s="175"/>
      <c r="C211" s="162"/>
      <c r="D211" s="162"/>
      <c r="E211" s="162"/>
      <c r="F211" s="13" t="str">
        <f t="shared" si="6"/>
        <v/>
      </c>
      <c r="G211" s="162"/>
      <c r="H211" s="162"/>
      <c r="I211" s="162"/>
      <c r="J211" s="13" t="str">
        <f t="shared" si="20"/>
        <v/>
      </c>
      <c r="N211" s="13" t="str">
        <f t="shared" si="8"/>
        <v/>
      </c>
      <c r="O211" s="13"/>
      <c r="P211" s="163"/>
      <c r="Q211" s="116" t="str">
        <f t="shared" si="17"/>
        <v/>
      </c>
      <c r="R211" s="117" t="str">
        <f t="shared" si="9"/>
        <v/>
      </c>
      <c r="S211" s="145">
        <v>-115.0</v>
      </c>
      <c r="T211" s="68"/>
      <c r="U211" s="163"/>
      <c r="V211" s="172"/>
      <c r="W211" s="172"/>
      <c r="X211" s="116" t="str">
        <f t="shared" si="26"/>
        <v/>
      </c>
      <c r="Y211" s="117" t="str">
        <f t="shared" si="23"/>
        <v/>
      </c>
      <c r="Z211" s="145">
        <v>-115.0</v>
      </c>
      <c r="AB211" s="142" t="str">
        <f>if(isblank($B211),"",vlookup($B211,'Sort by Position'!$D$2:$M$34,10,FALSE))</f>
        <v/>
      </c>
      <c r="AC211" s="142" t="str">
        <f>if(isblank($B211),"",vlookup($C211,'Sort by Position'!$D$2:$M$34,10,FALSE))</f>
        <v/>
      </c>
      <c r="AD211" s="142" t="str">
        <f t="shared" si="12"/>
        <v/>
      </c>
      <c r="AE211" s="142" t="str">
        <f t="shared" si="13"/>
        <v/>
      </c>
      <c r="AF211" s="163"/>
      <c r="AG211" s="151" t="str">
        <f t="shared" si="27"/>
        <v/>
      </c>
      <c r="AH211" s="138"/>
      <c r="AI211" s="145">
        <v>-115.0</v>
      </c>
      <c r="AK211" s="142" t="str">
        <f>if(isblank(B211),"",vlookup(B211,'Sort by Position'!$D$2:$M$34,2,FALSE))</f>
        <v/>
      </c>
      <c r="AL211" s="142" t="str">
        <f>if(isblank(B211),"",vlookup(C211,'Sort by Position'!$D$2:$M$34,10,FALSE))</f>
        <v/>
      </c>
      <c r="AM211" s="142" t="str">
        <f t="shared" si="15"/>
        <v/>
      </c>
      <c r="AN211" s="142" t="str">
        <f t="shared" si="24"/>
        <v/>
      </c>
      <c r="AO211" s="163"/>
      <c r="AP211" s="117" t="str">
        <f t="shared" si="22"/>
        <v/>
      </c>
      <c r="AR211" s="145">
        <v>-115.0</v>
      </c>
    </row>
    <row r="212">
      <c r="A212" s="156"/>
      <c r="B212" s="175"/>
      <c r="C212" s="162"/>
      <c r="D212" s="162"/>
      <c r="E212" s="162"/>
      <c r="F212" s="13" t="str">
        <f t="shared" si="6"/>
        <v/>
      </c>
      <c r="G212" s="162"/>
      <c r="H212" s="162"/>
      <c r="I212" s="162"/>
      <c r="J212" s="13" t="str">
        <f t="shared" si="20"/>
        <v/>
      </c>
      <c r="N212" s="13" t="str">
        <f t="shared" si="8"/>
        <v/>
      </c>
      <c r="O212" s="13"/>
      <c r="P212" s="163"/>
      <c r="Q212" s="116" t="str">
        <f t="shared" si="17"/>
        <v/>
      </c>
      <c r="R212" s="117" t="str">
        <f t="shared" si="9"/>
        <v/>
      </c>
      <c r="S212" s="145">
        <v>-115.0</v>
      </c>
      <c r="T212" s="68"/>
      <c r="U212" s="163"/>
      <c r="V212" s="172"/>
      <c r="W212" s="172"/>
      <c r="X212" s="116" t="str">
        <f t="shared" si="26"/>
        <v/>
      </c>
      <c r="Y212" s="117" t="str">
        <f t="shared" si="23"/>
        <v/>
      </c>
      <c r="Z212" s="145">
        <v>-115.0</v>
      </c>
      <c r="AB212" s="142" t="str">
        <f>if(isblank($B212),"",vlookup($B212,'Sort by Position'!$D$2:$M$34,10,FALSE))</f>
        <v/>
      </c>
      <c r="AC212" s="142" t="str">
        <f>if(isblank($B212),"",vlookup($C212,'Sort by Position'!$D$2:$M$34,10,FALSE))</f>
        <v/>
      </c>
      <c r="AD212" s="142" t="str">
        <f t="shared" si="12"/>
        <v/>
      </c>
      <c r="AE212" s="142" t="str">
        <f t="shared" si="13"/>
        <v/>
      </c>
      <c r="AF212" s="163"/>
      <c r="AG212" s="151" t="str">
        <f t="shared" si="27"/>
        <v/>
      </c>
      <c r="AH212" s="138"/>
      <c r="AI212" s="145">
        <v>-115.0</v>
      </c>
      <c r="AK212" s="142" t="str">
        <f>if(isblank(B212),"",vlookup(B212,'Sort by Position'!$D$2:$M$34,2,FALSE))</f>
        <v/>
      </c>
      <c r="AL212" s="142" t="str">
        <f>if(isblank(B212),"",vlookup(C212,'Sort by Position'!$D$2:$M$34,10,FALSE))</f>
        <v/>
      </c>
      <c r="AM212" s="142" t="str">
        <f t="shared" si="15"/>
        <v/>
      </c>
      <c r="AN212" s="142" t="str">
        <f t="shared" si="24"/>
        <v/>
      </c>
      <c r="AO212" s="163"/>
      <c r="AP212" s="117" t="str">
        <f t="shared" si="22"/>
        <v/>
      </c>
      <c r="AR212" s="145">
        <v>-115.0</v>
      </c>
    </row>
    <row r="213">
      <c r="A213" s="156"/>
      <c r="B213" s="175"/>
      <c r="C213" s="162"/>
      <c r="D213" s="162"/>
      <c r="E213" s="162"/>
      <c r="F213" s="13" t="str">
        <f t="shared" si="6"/>
        <v/>
      </c>
      <c r="G213" s="162"/>
      <c r="H213" s="162"/>
      <c r="I213" s="162"/>
      <c r="J213" s="13" t="str">
        <f t="shared" si="20"/>
        <v/>
      </c>
      <c r="N213" s="13" t="str">
        <f t="shared" si="8"/>
        <v/>
      </c>
      <c r="O213" s="13"/>
      <c r="P213" s="163"/>
      <c r="Q213" s="116" t="str">
        <f t="shared" si="17"/>
        <v/>
      </c>
      <c r="R213" s="117" t="str">
        <f t="shared" si="9"/>
        <v/>
      </c>
      <c r="S213" s="145">
        <v>-115.0</v>
      </c>
      <c r="T213" s="68"/>
      <c r="U213" s="163"/>
      <c r="V213" s="172"/>
      <c r="W213" s="172"/>
      <c r="X213" s="116" t="str">
        <f t="shared" si="26"/>
        <v/>
      </c>
      <c r="Y213" s="117" t="str">
        <f t="shared" si="23"/>
        <v/>
      </c>
      <c r="Z213" s="145">
        <v>-115.0</v>
      </c>
      <c r="AB213" s="142" t="str">
        <f>if(isblank($B213),"",vlookup($B213,'Sort by Position'!$D$2:$M$34,10,FALSE))</f>
        <v/>
      </c>
      <c r="AC213" s="142" t="str">
        <f>if(isblank($B213),"",vlookup($C213,'Sort by Position'!$D$2:$M$34,10,FALSE))</f>
        <v/>
      </c>
      <c r="AD213" s="142" t="str">
        <f t="shared" si="12"/>
        <v/>
      </c>
      <c r="AE213" s="142" t="str">
        <f t="shared" si="13"/>
        <v/>
      </c>
      <c r="AF213" s="163"/>
      <c r="AG213" s="151" t="str">
        <f t="shared" si="27"/>
        <v/>
      </c>
      <c r="AH213" s="138"/>
      <c r="AI213" s="145">
        <v>-115.0</v>
      </c>
      <c r="AK213" s="142" t="str">
        <f>if(isblank(B213),"",vlookup(B213,'Sort by Position'!$D$2:$M$34,2,FALSE))</f>
        <v/>
      </c>
      <c r="AL213" s="142" t="str">
        <f>if(isblank(B213),"",vlookup(C213,'Sort by Position'!$D$2:$M$34,10,FALSE))</f>
        <v/>
      </c>
      <c r="AM213" s="142" t="str">
        <f t="shared" si="15"/>
        <v/>
      </c>
      <c r="AN213" s="142" t="str">
        <f t="shared" si="24"/>
        <v/>
      </c>
      <c r="AO213" s="163"/>
      <c r="AP213" s="117" t="str">
        <f t="shared" si="22"/>
        <v/>
      </c>
      <c r="AR213" s="145">
        <v>-115.0</v>
      </c>
    </row>
    <row r="214">
      <c r="A214" s="156"/>
      <c r="B214" s="175"/>
      <c r="C214" s="162"/>
      <c r="D214" s="162"/>
      <c r="E214" s="162"/>
      <c r="F214" s="13" t="str">
        <f t="shared" si="6"/>
        <v/>
      </c>
      <c r="G214" s="162"/>
      <c r="H214" s="162"/>
      <c r="I214" s="162"/>
      <c r="J214" s="13" t="str">
        <f t="shared" si="20"/>
        <v/>
      </c>
      <c r="N214" s="13" t="str">
        <f t="shared" si="8"/>
        <v/>
      </c>
      <c r="O214" s="13"/>
      <c r="P214" s="163"/>
      <c r="Q214" s="116" t="str">
        <f t="shared" si="17"/>
        <v/>
      </c>
      <c r="R214" s="117" t="str">
        <f t="shared" si="9"/>
        <v/>
      </c>
      <c r="S214" s="145">
        <v>-115.0</v>
      </c>
      <c r="T214" s="68"/>
      <c r="U214" s="163"/>
      <c r="V214" s="172"/>
      <c r="W214" s="172"/>
      <c r="X214" s="116" t="str">
        <f t="shared" si="26"/>
        <v/>
      </c>
      <c r="Y214" s="117" t="str">
        <f t="shared" si="23"/>
        <v/>
      </c>
      <c r="Z214" s="145">
        <v>-115.0</v>
      </c>
      <c r="AB214" s="142" t="str">
        <f>if(isblank($B214),"",vlookup($B214,'Sort by Position'!$D$2:$M$34,10,FALSE))</f>
        <v/>
      </c>
      <c r="AC214" s="142" t="str">
        <f>if(isblank($B214),"",vlookup($C214,'Sort by Position'!$D$2:$M$34,10,FALSE))</f>
        <v/>
      </c>
      <c r="AD214" s="142" t="str">
        <f t="shared" si="12"/>
        <v/>
      </c>
      <c r="AE214" s="142" t="str">
        <f t="shared" si="13"/>
        <v/>
      </c>
      <c r="AF214" s="163"/>
      <c r="AG214" s="151" t="str">
        <f t="shared" si="27"/>
        <v/>
      </c>
      <c r="AH214" s="138"/>
      <c r="AI214" s="145">
        <v>-115.0</v>
      </c>
      <c r="AK214" s="142" t="str">
        <f>if(isblank(B214),"",vlookup(B214,'Sort by Position'!$D$2:$M$34,2,FALSE))</f>
        <v/>
      </c>
      <c r="AL214" s="142" t="str">
        <f>if(isblank(B214),"",vlookup(C214,'Sort by Position'!$D$2:$M$34,10,FALSE))</f>
        <v/>
      </c>
      <c r="AM214" s="142" t="str">
        <f t="shared" si="15"/>
        <v/>
      </c>
      <c r="AN214" s="142" t="str">
        <f t="shared" si="24"/>
        <v/>
      </c>
      <c r="AO214" s="163"/>
      <c r="AP214" s="117" t="str">
        <f t="shared" si="22"/>
        <v/>
      </c>
      <c r="AR214" s="145">
        <v>-115.0</v>
      </c>
    </row>
    <row r="215">
      <c r="A215" s="156"/>
      <c r="B215" s="175"/>
      <c r="C215" s="162"/>
      <c r="D215" s="162"/>
      <c r="E215" s="162"/>
      <c r="F215" s="13" t="str">
        <f t="shared" si="6"/>
        <v/>
      </c>
      <c r="G215" s="162"/>
      <c r="H215" s="162"/>
      <c r="I215" s="162"/>
      <c r="J215" s="13" t="str">
        <f t="shared" si="20"/>
        <v/>
      </c>
      <c r="N215" s="13" t="str">
        <f t="shared" si="8"/>
        <v/>
      </c>
      <c r="O215" s="13"/>
      <c r="P215" s="163"/>
      <c r="Q215" s="116" t="str">
        <f t="shared" si="17"/>
        <v/>
      </c>
      <c r="R215" s="117" t="str">
        <f t="shared" si="9"/>
        <v/>
      </c>
      <c r="S215" s="145">
        <v>-115.0</v>
      </c>
      <c r="T215" s="68"/>
      <c r="U215" s="163"/>
      <c r="V215" s="172"/>
      <c r="W215" s="172"/>
      <c r="X215" s="116" t="str">
        <f t="shared" si="26"/>
        <v/>
      </c>
      <c r="Y215" s="117" t="str">
        <f t="shared" si="23"/>
        <v/>
      </c>
      <c r="Z215" s="145">
        <v>-115.0</v>
      </c>
      <c r="AB215" s="142" t="str">
        <f>if(isblank($B215),"",vlookup($B215,'Sort by Position'!$D$2:$M$34,10,FALSE))</f>
        <v/>
      </c>
      <c r="AC215" s="142" t="str">
        <f>if(isblank($B215),"",vlookup($C215,'Sort by Position'!$D$2:$M$34,10,FALSE))</f>
        <v/>
      </c>
      <c r="AD215" s="142" t="str">
        <f t="shared" si="12"/>
        <v/>
      </c>
      <c r="AE215" s="142" t="str">
        <f t="shared" si="13"/>
        <v/>
      </c>
      <c r="AF215" s="163"/>
      <c r="AG215" s="151" t="str">
        <f t="shared" si="27"/>
        <v/>
      </c>
      <c r="AH215" s="138"/>
      <c r="AI215" s="145">
        <v>-115.0</v>
      </c>
      <c r="AK215" s="142" t="str">
        <f>if(isblank(B215),"",vlookup(B215,'Sort by Position'!$D$2:$M$34,2,FALSE))</f>
        <v/>
      </c>
      <c r="AL215" s="142" t="str">
        <f>if(isblank(B215),"",vlookup(C215,'Sort by Position'!$D$2:$M$34,10,FALSE))</f>
        <v/>
      </c>
      <c r="AM215" s="142" t="str">
        <f t="shared" si="15"/>
        <v/>
      </c>
      <c r="AN215" s="142" t="str">
        <f t="shared" si="24"/>
        <v/>
      </c>
      <c r="AO215" s="163"/>
      <c r="AP215" s="117" t="str">
        <f t="shared" si="22"/>
        <v/>
      </c>
      <c r="AR215" s="145">
        <v>-115.0</v>
      </c>
    </row>
    <row r="216">
      <c r="A216" s="156"/>
      <c r="B216" s="175"/>
      <c r="C216" s="162"/>
      <c r="D216" s="162"/>
      <c r="E216" s="162"/>
      <c r="F216" s="13" t="str">
        <f t="shared" si="6"/>
        <v/>
      </c>
      <c r="G216" s="162"/>
      <c r="H216" s="162"/>
      <c r="I216" s="162"/>
      <c r="J216" s="13" t="str">
        <f t="shared" si="20"/>
        <v/>
      </c>
      <c r="N216" s="13" t="str">
        <f t="shared" si="8"/>
        <v/>
      </c>
      <c r="O216" s="13"/>
      <c r="P216" s="163"/>
      <c r="Q216" s="116" t="str">
        <f t="shared" si="17"/>
        <v/>
      </c>
      <c r="R216" s="117" t="str">
        <f t="shared" si="9"/>
        <v/>
      </c>
      <c r="S216" s="145">
        <v>-115.0</v>
      </c>
      <c r="T216" s="68"/>
      <c r="U216" s="163"/>
      <c r="V216" s="172"/>
      <c r="W216" s="172"/>
      <c r="X216" s="116" t="str">
        <f t="shared" si="26"/>
        <v/>
      </c>
      <c r="Y216" s="117" t="str">
        <f t="shared" si="23"/>
        <v/>
      </c>
      <c r="Z216" s="145">
        <v>-115.0</v>
      </c>
      <c r="AB216" s="142" t="str">
        <f>if(isblank($B216),"",vlookup($B216,'Sort by Position'!$D$2:$M$34,10,FALSE))</f>
        <v/>
      </c>
      <c r="AC216" s="142" t="str">
        <f>if(isblank($B216),"",vlookup($C216,'Sort by Position'!$D$2:$M$34,10,FALSE))</f>
        <v/>
      </c>
      <c r="AD216" s="142" t="str">
        <f t="shared" si="12"/>
        <v/>
      </c>
      <c r="AE216" s="142" t="str">
        <f t="shared" si="13"/>
        <v/>
      </c>
      <c r="AF216" s="163"/>
      <c r="AG216" s="151" t="str">
        <f t="shared" si="27"/>
        <v/>
      </c>
      <c r="AH216" s="138"/>
      <c r="AI216" s="145">
        <v>-115.0</v>
      </c>
      <c r="AK216" s="142" t="str">
        <f>if(isblank(B216),"",vlookup(B216,'Sort by Position'!$D$2:$M$34,2,FALSE))</f>
        <v/>
      </c>
      <c r="AL216" s="142" t="str">
        <f>if(isblank(B216),"",vlookup(C216,'Sort by Position'!$D$2:$M$34,10,FALSE))</f>
        <v/>
      </c>
      <c r="AM216" s="142" t="str">
        <f t="shared" si="15"/>
        <v/>
      </c>
      <c r="AN216" s="142" t="str">
        <f t="shared" si="24"/>
        <v/>
      </c>
      <c r="AO216" s="163"/>
      <c r="AP216" s="117" t="str">
        <f t="shared" si="22"/>
        <v/>
      </c>
      <c r="AR216" s="145">
        <v>-115.0</v>
      </c>
    </row>
    <row r="217">
      <c r="A217" s="156"/>
      <c r="B217" s="175"/>
      <c r="C217" s="162"/>
      <c r="D217" s="162"/>
      <c r="E217" s="162"/>
      <c r="F217" s="13" t="str">
        <f t="shared" si="6"/>
        <v/>
      </c>
      <c r="G217" s="162"/>
      <c r="H217" s="162"/>
      <c r="I217" s="162"/>
      <c r="J217" s="13" t="str">
        <f t="shared" si="20"/>
        <v/>
      </c>
      <c r="N217" s="13" t="str">
        <f t="shared" si="8"/>
        <v/>
      </c>
      <c r="O217" s="13"/>
      <c r="P217" s="163"/>
      <c r="Q217" s="116" t="str">
        <f t="shared" si="17"/>
        <v/>
      </c>
      <c r="R217" s="117" t="str">
        <f t="shared" si="9"/>
        <v/>
      </c>
      <c r="S217" s="145">
        <v>-115.0</v>
      </c>
      <c r="T217" s="68"/>
      <c r="U217" s="163"/>
      <c r="V217" s="172"/>
      <c r="W217" s="172"/>
      <c r="X217" s="116" t="str">
        <f t="shared" si="26"/>
        <v/>
      </c>
      <c r="Y217" s="117" t="str">
        <f t="shared" si="23"/>
        <v/>
      </c>
      <c r="Z217" s="145">
        <v>-115.0</v>
      </c>
      <c r="AB217" s="142" t="str">
        <f>if(isblank($B217),"",vlookup($B217,'Sort by Position'!$D$2:$M$34,10,FALSE))</f>
        <v/>
      </c>
      <c r="AC217" s="142" t="str">
        <f>if(isblank($B217),"",vlookup($C217,'Sort by Position'!$D$2:$M$34,10,FALSE))</f>
        <v/>
      </c>
      <c r="AD217" s="142" t="str">
        <f t="shared" si="12"/>
        <v/>
      </c>
      <c r="AE217" s="142" t="str">
        <f t="shared" si="13"/>
        <v/>
      </c>
      <c r="AF217" s="163"/>
      <c r="AG217" s="151" t="str">
        <f t="shared" si="27"/>
        <v/>
      </c>
      <c r="AH217" s="138"/>
      <c r="AI217" s="145">
        <v>-115.0</v>
      </c>
      <c r="AK217" s="142" t="str">
        <f>if(isblank(B217),"",vlookup(B217,'Sort by Position'!$D$2:$M$34,2,FALSE))</f>
        <v/>
      </c>
      <c r="AL217" s="142" t="str">
        <f>if(isblank(B217),"",vlookup(C217,'Sort by Position'!$D$2:$M$34,10,FALSE))</f>
        <v/>
      </c>
      <c r="AM217" s="142" t="str">
        <f t="shared" si="15"/>
        <v/>
      </c>
      <c r="AN217" s="142" t="str">
        <f t="shared" si="24"/>
        <v/>
      </c>
      <c r="AO217" s="163"/>
      <c r="AP217" s="117" t="str">
        <f t="shared" si="22"/>
        <v/>
      </c>
      <c r="AR217" s="145">
        <v>-115.0</v>
      </c>
    </row>
    <row r="218">
      <c r="A218" s="156"/>
      <c r="B218" s="175"/>
      <c r="C218" s="162"/>
      <c r="D218" s="162"/>
      <c r="E218" s="162"/>
      <c r="F218" s="13" t="str">
        <f t="shared" si="6"/>
        <v/>
      </c>
      <c r="G218" s="162"/>
      <c r="H218" s="162"/>
      <c r="I218" s="162"/>
      <c r="J218" s="13" t="str">
        <f t="shared" si="20"/>
        <v/>
      </c>
      <c r="N218" s="13" t="str">
        <f t="shared" si="8"/>
        <v/>
      </c>
      <c r="O218" s="13"/>
      <c r="P218" s="163"/>
      <c r="Q218" s="116" t="str">
        <f t="shared" si="17"/>
        <v/>
      </c>
      <c r="R218" s="117" t="str">
        <f t="shared" si="9"/>
        <v/>
      </c>
      <c r="S218" s="145">
        <v>-115.0</v>
      </c>
      <c r="T218" s="68"/>
      <c r="U218" s="163"/>
      <c r="V218" s="172"/>
      <c r="W218" s="172"/>
      <c r="X218" s="116" t="str">
        <f t="shared" si="26"/>
        <v/>
      </c>
      <c r="Y218" s="117" t="str">
        <f t="shared" si="23"/>
        <v/>
      </c>
      <c r="Z218" s="145">
        <v>-115.0</v>
      </c>
      <c r="AB218" s="142" t="str">
        <f>if(isblank($B218),"",vlookup($B218,'Sort by Position'!$D$2:$M$34,10,FALSE))</f>
        <v/>
      </c>
      <c r="AC218" s="142" t="str">
        <f>if(isblank($B218),"",vlookup($C218,'Sort by Position'!$D$2:$M$34,10,FALSE))</f>
        <v/>
      </c>
      <c r="AD218" s="142" t="str">
        <f t="shared" si="12"/>
        <v/>
      </c>
      <c r="AE218" s="142" t="str">
        <f t="shared" si="13"/>
        <v/>
      </c>
      <c r="AF218" s="163"/>
      <c r="AG218" s="151" t="str">
        <f t="shared" si="27"/>
        <v/>
      </c>
      <c r="AH218" s="138"/>
      <c r="AI218" s="145">
        <v>-115.0</v>
      </c>
      <c r="AK218" s="142" t="str">
        <f>if(isblank(B218),"",vlookup(B218,'Sort by Position'!$D$2:$M$34,2,FALSE))</f>
        <v/>
      </c>
      <c r="AL218" s="142" t="str">
        <f>if(isblank(B218),"",vlookup(C218,'Sort by Position'!$D$2:$M$34,10,FALSE))</f>
        <v/>
      </c>
      <c r="AM218" s="142" t="str">
        <f t="shared" si="15"/>
        <v/>
      </c>
      <c r="AN218" s="142" t="str">
        <f t="shared" si="24"/>
        <v/>
      </c>
      <c r="AO218" s="163"/>
      <c r="AP218" s="117" t="str">
        <f t="shared" si="22"/>
        <v/>
      </c>
      <c r="AR218" s="145">
        <v>-115.0</v>
      </c>
    </row>
    <row r="219">
      <c r="A219" s="156"/>
      <c r="B219" s="175"/>
      <c r="C219" s="162"/>
      <c r="D219" s="162"/>
      <c r="E219" s="162"/>
      <c r="F219" s="13" t="str">
        <f t="shared" si="6"/>
        <v/>
      </c>
      <c r="G219" s="162"/>
      <c r="H219" s="162"/>
      <c r="I219" s="162"/>
      <c r="J219" s="13" t="str">
        <f t="shared" si="20"/>
        <v/>
      </c>
      <c r="N219" s="13" t="str">
        <f t="shared" si="8"/>
        <v/>
      </c>
      <c r="O219" s="13"/>
      <c r="P219" s="163"/>
      <c r="Q219" s="116" t="str">
        <f t="shared" si="17"/>
        <v/>
      </c>
      <c r="R219" s="117" t="str">
        <f t="shared" si="9"/>
        <v/>
      </c>
      <c r="S219" s="145">
        <v>-115.0</v>
      </c>
      <c r="T219" s="68"/>
      <c r="U219" s="163"/>
      <c r="V219" s="172"/>
      <c r="W219" s="172"/>
      <c r="X219" s="116" t="str">
        <f t="shared" si="26"/>
        <v/>
      </c>
      <c r="Y219" s="117" t="str">
        <f t="shared" si="23"/>
        <v/>
      </c>
      <c r="Z219" s="145">
        <v>-115.0</v>
      </c>
      <c r="AB219" s="142" t="str">
        <f>if(isblank($B219),"",vlookup($B219,'Sort by Position'!$D$2:$M$34,10,FALSE))</f>
        <v/>
      </c>
      <c r="AC219" s="142" t="str">
        <f>if(isblank($B219),"",vlookup($C219,'Sort by Position'!$D$2:$M$34,10,FALSE))</f>
        <v/>
      </c>
      <c r="AD219" s="142" t="str">
        <f t="shared" si="12"/>
        <v/>
      </c>
      <c r="AE219" s="142" t="str">
        <f t="shared" si="13"/>
        <v/>
      </c>
      <c r="AF219" s="163"/>
      <c r="AG219" s="151" t="str">
        <f t="shared" si="27"/>
        <v/>
      </c>
      <c r="AH219" s="138"/>
      <c r="AI219" s="145">
        <v>-115.0</v>
      </c>
      <c r="AK219" s="142" t="str">
        <f>if(isblank(B219),"",vlookup(B219,'Sort by Position'!$D$2:$M$34,2,FALSE))</f>
        <v/>
      </c>
      <c r="AL219" s="142" t="str">
        <f>if(isblank(B219),"",vlookup(C219,'Sort by Position'!$D$2:$M$34,10,FALSE))</f>
        <v/>
      </c>
      <c r="AM219" s="142" t="str">
        <f t="shared" si="15"/>
        <v/>
      </c>
      <c r="AN219" s="142" t="str">
        <f t="shared" si="24"/>
        <v/>
      </c>
      <c r="AO219" s="163"/>
      <c r="AP219" s="117" t="str">
        <f t="shared" si="22"/>
        <v/>
      </c>
      <c r="AR219" s="145">
        <v>-115.0</v>
      </c>
    </row>
    <row r="220">
      <c r="A220" s="156"/>
      <c r="B220" s="175"/>
      <c r="C220" s="162"/>
      <c r="D220" s="162"/>
      <c r="E220" s="162"/>
      <c r="F220" s="13" t="str">
        <f t="shared" si="6"/>
        <v/>
      </c>
      <c r="G220" s="162"/>
      <c r="H220" s="162"/>
      <c r="I220" s="162"/>
      <c r="J220" s="13" t="str">
        <f t="shared" si="20"/>
        <v/>
      </c>
      <c r="N220" s="13" t="str">
        <f t="shared" si="8"/>
        <v/>
      </c>
      <c r="O220" s="13"/>
      <c r="P220" s="163"/>
      <c r="Q220" s="116" t="str">
        <f t="shared" si="17"/>
        <v/>
      </c>
      <c r="R220" s="117" t="str">
        <f t="shared" si="9"/>
        <v/>
      </c>
      <c r="S220" s="145">
        <v>-115.0</v>
      </c>
      <c r="T220" s="68"/>
      <c r="U220" s="163"/>
      <c r="V220" s="172"/>
      <c r="W220" s="172"/>
      <c r="X220" s="116" t="str">
        <f t="shared" si="26"/>
        <v/>
      </c>
      <c r="Y220" s="117" t="str">
        <f t="shared" si="23"/>
        <v/>
      </c>
      <c r="Z220" s="145">
        <v>-115.0</v>
      </c>
      <c r="AB220" s="142" t="str">
        <f>if(isblank($B220),"",vlookup($B220,'Sort by Position'!$D$2:$M$34,10,FALSE))</f>
        <v/>
      </c>
      <c r="AC220" s="142" t="str">
        <f>if(isblank($B220),"",vlookup($C220,'Sort by Position'!$D$2:$M$34,10,FALSE))</f>
        <v/>
      </c>
      <c r="AD220" s="142" t="str">
        <f t="shared" si="12"/>
        <v/>
      </c>
      <c r="AE220" s="142" t="str">
        <f t="shared" si="13"/>
        <v/>
      </c>
      <c r="AF220" s="163"/>
      <c r="AG220" s="151" t="str">
        <f t="shared" si="27"/>
        <v/>
      </c>
      <c r="AH220" s="138"/>
      <c r="AI220" s="145">
        <v>-115.0</v>
      </c>
      <c r="AK220" s="142" t="str">
        <f>if(isblank(B220),"",vlookup(B220,'Sort by Position'!$D$2:$M$34,2,FALSE))</f>
        <v/>
      </c>
      <c r="AL220" s="142" t="str">
        <f>if(isblank(B220),"",vlookup(C220,'Sort by Position'!$D$2:$M$34,10,FALSE))</f>
        <v/>
      </c>
      <c r="AM220" s="142" t="str">
        <f t="shared" si="15"/>
        <v/>
      </c>
      <c r="AN220" s="142" t="str">
        <f t="shared" si="24"/>
        <v/>
      </c>
      <c r="AO220" s="163"/>
      <c r="AP220" s="117" t="str">
        <f t="shared" si="22"/>
        <v/>
      </c>
      <c r="AR220" s="145">
        <v>-115.0</v>
      </c>
    </row>
    <row r="221">
      <c r="A221" s="156"/>
      <c r="B221" s="175"/>
      <c r="C221" s="162"/>
      <c r="D221" s="162"/>
      <c r="E221" s="162"/>
      <c r="F221" s="13" t="str">
        <f t="shared" si="6"/>
        <v/>
      </c>
      <c r="G221" s="162"/>
      <c r="H221" s="162"/>
      <c r="I221" s="162"/>
      <c r="J221" s="13" t="str">
        <f t="shared" si="20"/>
        <v/>
      </c>
      <c r="N221" s="13" t="str">
        <f t="shared" si="8"/>
        <v/>
      </c>
      <c r="O221" s="13"/>
      <c r="P221" s="163"/>
      <c r="Q221" s="116" t="str">
        <f t="shared" si="17"/>
        <v/>
      </c>
      <c r="R221" s="117" t="str">
        <f t="shared" si="9"/>
        <v/>
      </c>
      <c r="S221" s="145">
        <v>-115.0</v>
      </c>
      <c r="T221" s="68"/>
      <c r="U221" s="163"/>
      <c r="V221" s="172"/>
      <c r="W221" s="172"/>
      <c r="X221" s="116" t="str">
        <f t="shared" si="26"/>
        <v/>
      </c>
      <c r="Y221" s="117" t="str">
        <f t="shared" si="23"/>
        <v/>
      </c>
      <c r="Z221" s="145">
        <v>-115.0</v>
      </c>
      <c r="AB221" s="142" t="str">
        <f>if(isblank($B221),"",vlookup($B221,'Sort by Position'!$D$2:$M$34,10,FALSE))</f>
        <v/>
      </c>
      <c r="AC221" s="142" t="str">
        <f>if(isblank($B221),"",vlookup($C221,'Sort by Position'!$D$2:$M$34,10,FALSE))</f>
        <v/>
      </c>
      <c r="AD221" s="142" t="str">
        <f t="shared" si="12"/>
        <v/>
      </c>
      <c r="AE221" s="142" t="str">
        <f t="shared" si="13"/>
        <v/>
      </c>
      <c r="AF221" s="163"/>
      <c r="AG221" s="151" t="str">
        <f t="shared" si="27"/>
        <v/>
      </c>
      <c r="AH221" s="138"/>
      <c r="AI221" s="145">
        <v>-115.0</v>
      </c>
      <c r="AK221" s="142" t="str">
        <f>if(isblank(B221),"",vlookup(B221,'Sort by Position'!$D$2:$M$34,2,FALSE))</f>
        <v/>
      </c>
      <c r="AL221" s="142" t="str">
        <f>if(isblank(B221),"",vlookup(C221,'Sort by Position'!$D$2:$M$34,10,FALSE))</f>
        <v/>
      </c>
      <c r="AM221" s="142" t="str">
        <f t="shared" si="15"/>
        <v/>
      </c>
      <c r="AN221" s="142" t="str">
        <f t="shared" si="24"/>
        <v/>
      </c>
      <c r="AO221" s="163"/>
      <c r="AP221" s="117" t="str">
        <f t="shared" si="22"/>
        <v/>
      </c>
      <c r="AR221" s="145">
        <v>-115.0</v>
      </c>
    </row>
    <row r="222">
      <c r="A222" s="156"/>
      <c r="B222" s="175"/>
      <c r="C222" s="162"/>
      <c r="D222" s="162"/>
      <c r="E222" s="162"/>
      <c r="F222" s="13" t="str">
        <f t="shared" si="6"/>
        <v/>
      </c>
      <c r="G222" s="162"/>
      <c r="H222" s="162"/>
      <c r="I222" s="162"/>
      <c r="J222" s="13" t="str">
        <f t="shared" si="20"/>
        <v/>
      </c>
      <c r="N222" s="13" t="str">
        <f t="shared" si="8"/>
        <v/>
      </c>
      <c r="O222" s="13"/>
      <c r="P222" s="163"/>
      <c r="Q222" s="116" t="str">
        <f t="shared" si="17"/>
        <v/>
      </c>
      <c r="R222" s="117" t="str">
        <f t="shared" si="9"/>
        <v/>
      </c>
      <c r="S222" s="145">
        <v>-115.0</v>
      </c>
      <c r="T222" s="68"/>
      <c r="U222" s="163"/>
      <c r="V222" s="172"/>
      <c r="W222" s="172"/>
      <c r="X222" s="116" t="str">
        <f t="shared" si="26"/>
        <v/>
      </c>
      <c r="Y222" s="117" t="str">
        <f t="shared" si="23"/>
        <v/>
      </c>
      <c r="Z222" s="145">
        <v>-115.0</v>
      </c>
      <c r="AB222" s="142" t="str">
        <f>if(isblank($B222),"",vlookup($B222,'Sort by Position'!$D$2:$M$34,10,FALSE))</f>
        <v/>
      </c>
      <c r="AC222" s="142" t="str">
        <f>if(isblank($B222),"",vlookup($C222,'Sort by Position'!$D$2:$M$34,10,FALSE))</f>
        <v/>
      </c>
      <c r="AD222" s="142" t="str">
        <f t="shared" si="12"/>
        <v/>
      </c>
      <c r="AE222" s="142" t="str">
        <f t="shared" si="13"/>
        <v/>
      </c>
      <c r="AF222" s="163"/>
      <c r="AG222" s="151" t="str">
        <f t="shared" si="27"/>
        <v/>
      </c>
      <c r="AH222" s="138"/>
      <c r="AI222" s="145">
        <v>-115.0</v>
      </c>
      <c r="AK222" s="142" t="str">
        <f>if(isblank(B222),"",vlookup(B222,'Sort by Position'!$D$2:$M$34,2,FALSE))</f>
        <v/>
      </c>
      <c r="AL222" s="142" t="str">
        <f>if(isblank(B222),"",vlookup(C222,'Sort by Position'!$D$2:$M$34,10,FALSE))</f>
        <v/>
      </c>
      <c r="AM222" s="142" t="str">
        <f t="shared" si="15"/>
        <v/>
      </c>
      <c r="AN222" s="142" t="str">
        <f t="shared" si="24"/>
        <v/>
      </c>
      <c r="AO222" s="163"/>
      <c r="AP222" s="117" t="str">
        <f t="shared" si="22"/>
        <v/>
      </c>
      <c r="AR222" s="145">
        <v>-115.0</v>
      </c>
    </row>
    <row r="223">
      <c r="A223" s="156"/>
      <c r="B223" s="175"/>
      <c r="C223" s="162"/>
      <c r="D223" s="162"/>
      <c r="E223" s="162"/>
      <c r="F223" s="13" t="str">
        <f t="shared" si="6"/>
        <v/>
      </c>
      <c r="G223" s="162"/>
      <c r="H223" s="162"/>
      <c r="I223" s="162"/>
      <c r="J223" s="13" t="str">
        <f t="shared" si="20"/>
        <v/>
      </c>
      <c r="N223" s="13" t="str">
        <f t="shared" si="8"/>
        <v/>
      </c>
      <c r="O223" s="13"/>
      <c r="P223" s="163"/>
      <c r="Q223" s="116" t="str">
        <f t="shared" si="17"/>
        <v/>
      </c>
      <c r="R223" s="117" t="str">
        <f t="shared" si="9"/>
        <v/>
      </c>
      <c r="S223" s="145">
        <v>-115.0</v>
      </c>
      <c r="T223" s="68"/>
      <c r="U223" s="163"/>
      <c r="V223" s="172"/>
      <c r="W223" s="172"/>
      <c r="X223" s="116" t="str">
        <f t="shared" si="26"/>
        <v/>
      </c>
      <c r="Y223" s="117" t="str">
        <f t="shared" si="23"/>
        <v/>
      </c>
      <c r="Z223" s="145">
        <v>-115.0</v>
      </c>
      <c r="AB223" s="142" t="str">
        <f>if(isblank($B223),"",vlookup($B223,'Sort by Position'!$D$2:$M$34,10,FALSE))</f>
        <v/>
      </c>
      <c r="AC223" s="142" t="str">
        <f>if(isblank($B223),"",vlookup($C223,'Sort by Position'!$D$2:$M$34,10,FALSE))</f>
        <v/>
      </c>
      <c r="AD223" s="142" t="str">
        <f t="shared" si="12"/>
        <v/>
      </c>
      <c r="AE223" s="142" t="str">
        <f t="shared" si="13"/>
        <v/>
      </c>
      <c r="AF223" s="163"/>
      <c r="AG223" s="151" t="str">
        <f t="shared" si="27"/>
        <v/>
      </c>
      <c r="AH223" s="138"/>
      <c r="AI223" s="145">
        <v>-115.0</v>
      </c>
      <c r="AK223" s="142" t="str">
        <f>if(isblank(B223),"",vlookup(B223,'Sort by Position'!$D$2:$M$34,2,FALSE))</f>
        <v/>
      </c>
      <c r="AL223" s="142" t="str">
        <f>if(isblank(B223),"",vlookup(C223,'Sort by Position'!$D$2:$M$34,10,FALSE))</f>
        <v/>
      </c>
      <c r="AM223" s="142" t="str">
        <f t="shared" si="15"/>
        <v/>
      </c>
      <c r="AN223" s="142" t="str">
        <f t="shared" si="24"/>
        <v/>
      </c>
      <c r="AO223" s="163"/>
      <c r="AP223" s="117" t="str">
        <f t="shared" si="22"/>
        <v/>
      </c>
      <c r="AR223" s="145">
        <v>-115.0</v>
      </c>
    </row>
    <row r="224">
      <c r="A224" s="156"/>
      <c r="B224" s="175"/>
      <c r="C224" s="162"/>
      <c r="D224" s="162"/>
      <c r="E224" s="162"/>
      <c r="F224" s="13" t="str">
        <f t="shared" si="6"/>
        <v/>
      </c>
      <c r="G224" s="162"/>
      <c r="H224" s="162"/>
      <c r="I224" s="162"/>
      <c r="J224" s="13" t="str">
        <f t="shared" si="20"/>
        <v/>
      </c>
      <c r="N224" s="13" t="str">
        <f t="shared" si="8"/>
        <v/>
      </c>
      <c r="O224" s="13"/>
      <c r="P224" s="163"/>
      <c r="Q224" s="116" t="str">
        <f t="shared" si="17"/>
        <v/>
      </c>
      <c r="R224" s="117" t="str">
        <f t="shared" si="9"/>
        <v/>
      </c>
      <c r="S224" s="145">
        <v>-115.0</v>
      </c>
      <c r="T224" s="68"/>
      <c r="U224" s="163"/>
      <c r="V224" s="172"/>
      <c r="W224" s="172"/>
      <c r="X224" s="116" t="str">
        <f t="shared" si="26"/>
        <v/>
      </c>
      <c r="Y224" s="117" t="str">
        <f t="shared" si="23"/>
        <v/>
      </c>
      <c r="Z224" s="145">
        <v>-115.0</v>
      </c>
      <c r="AB224" s="142" t="str">
        <f>if(isblank($B224),"",vlookup($B224,'Sort by Position'!$D$2:$M$34,10,FALSE))</f>
        <v/>
      </c>
      <c r="AC224" s="142" t="str">
        <f>if(isblank($B224),"",vlookup($C224,'Sort by Position'!$D$2:$M$34,10,FALSE))</f>
        <v/>
      </c>
      <c r="AD224" s="142" t="str">
        <f t="shared" si="12"/>
        <v/>
      </c>
      <c r="AE224" s="142" t="str">
        <f t="shared" si="13"/>
        <v/>
      </c>
      <c r="AF224" s="163"/>
      <c r="AG224" s="151" t="str">
        <f t="shared" si="27"/>
        <v/>
      </c>
      <c r="AH224" s="138"/>
      <c r="AI224" s="145">
        <v>-115.0</v>
      </c>
      <c r="AK224" s="142" t="str">
        <f>if(isblank(B224),"",vlookup(B224,'Sort by Position'!$D$2:$M$34,2,FALSE))</f>
        <v/>
      </c>
      <c r="AL224" s="142" t="str">
        <f>if(isblank(B224),"",vlookup(C224,'Sort by Position'!$D$2:$M$34,10,FALSE))</f>
        <v/>
      </c>
      <c r="AM224" s="142" t="str">
        <f t="shared" si="15"/>
        <v/>
      </c>
      <c r="AN224" s="142" t="str">
        <f t="shared" si="24"/>
        <v/>
      </c>
      <c r="AO224" s="163"/>
      <c r="AP224" s="117" t="str">
        <f t="shared" si="22"/>
        <v/>
      </c>
      <c r="AR224" s="145">
        <v>-115.0</v>
      </c>
    </row>
    <row r="225">
      <c r="A225" s="156"/>
      <c r="B225" s="175"/>
      <c r="C225" s="162"/>
      <c r="D225" s="162"/>
      <c r="E225" s="162"/>
      <c r="F225" s="13" t="str">
        <f t="shared" si="6"/>
        <v/>
      </c>
      <c r="G225" s="162"/>
      <c r="H225" s="162"/>
      <c r="I225" s="162"/>
      <c r="J225" s="13" t="str">
        <f t="shared" si="20"/>
        <v/>
      </c>
      <c r="N225" s="13" t="str">
        <f t="shared" si="8"/>
        <v/>
      </c>
      <c r="O225" s="13"/>
      <c r="P225" s="163"/>
      <c r="Q225" s="116" t="str">
        <f t="shared" si="17"/>
        <v/>
      </c>
      <c r="R225" s="117" t="str">
        <f t="shared" si="9"/>
        <v/>
      </c>
      <c r="S225" s="145">
        <v>-115.0</v>
      </c>
      <c r="T225" s="68"/>
      <c r="U225" s="163"/>
      <c r="V225" s="172"/>
      <c r="W225" s="172"/>
      <c r="X225" s="116" t="str">
        <f t="shared" si="26"/>
        <v/>
      </c>
      <c r="Y225" s="117" t="str">
        <f t="shared" si="23"/>
        <v/>
      </c>
      <c r="Z225" s="145">
        <v>-115.0</v>
      </c>
      <c r="AB225" s="142" t="str">
        <f>if(isblank($B225),"",vlookup($B225,'Sort by Position'!$D$2:$M$34,10,FALSE))</f>
        <v/>
      </c>
      <c r="AC225" s="142" t="str">
        <f>if(isblank($B225),"",vlookup($C225,'Sort by Position'!$D$2:$M$34,10,FALSE))</f>
        <v/>
      </c>
      <c r="AD225" s="142" t="str">
        <f t="shared" si="12"/>
        <v/>
      </c>
      <c r="AE225" s="142" t="str">
        <f t="shared" si="13"/>
        <v/>
      </c>
      <c r="AF225" s="163"/>
      <c r="AG225" s="151" t="str">
        <f t="shared" si="27"/>
        <v/>
      </c>
      <c r="AH225" s="138"/>
      <c r="AI225" s="145">
        <v>-115.0</v>
      </c>
      <c r="AK225" s="142" t="str">
        <f>if(isblank(B225),"",vlookup(B225,'Sort by Position'!$D$2:$M$34,2,FALSE))</f>
        <v/>
      </c>
      <c r="AL225" s="142" t="str">
        <f>if(isblank(B225),"",vlookup(C225,'Sort by Position'!$D$2:$M$34,10,FALSE))</f>
        <v/>
      </c>
      <c r="AM225" s="142" t="str">
        <f t="shared" si="15"/>
        <v/>
      </c>
      <c r="AN225" s="142" t="str">
        <f t="shared" si="24"/>
        <v/>
      </c>
      <c r="AO225" s="163"/>
      <c r="AP225" s="117" t="str">
        <f t="shared" si="22"/>
        <v/>
      </c>
      <c r="AR225" s="145">
        <v>-115.0</v>
      </c>
    </row>
    <row r="226">
      <c r="A226" s="156"/>
      <c r="B226" s="175"/>
      <c r="C226" s="162"/>
      <c r="D226" s="162"/>
      <c r="E226" s="162"/>
      <c r="F226" s="13" t="str">
        <f t="shared" si="6"/>
        <v/>
      </c>
      <c r="G226" s="162"/>
      <c r="H226" s="162"/>
      <c r="I226" s="162"/>
      <c r="J226" s="13" t="str">
        <f t="shared" si="20"/>
        <v/>
      </c>
      <c r="N226" s="13" t="str">
        <f t="shared" si="8"/>
        <v/>
      </c>
      <c r="O226" s="13"/>
      <c r="P226" s="163"/>
      <c r="Q226" s="116" t="str">
        <f t="shared" si="17"/>
        <v/>
      </c>
      <c r="R226" s="117" t="str">
        <f t="shared" si="9"/>
        <v/>
      </c>
      <c r="S226" s="145">
        <v>-115.0</v>
      </c>
      <c r="T226" s="68"/>
      <c r="U226" s="163"/>
      <c r="V226" s="172"/>
      <c r="W226" s="172"/>
      <c r="X226" s="116" t="str">
        <f t="shared" si="26"/>
        <v/>
      </c>
      <c r="Y226" s="117" t="str">
        <f t="shared" si="23"/>
        <v/>
      </c>
      <c r="Z226" s="145">
        <v>-115.0</v>
      </c>
      <c r="AB226" s="142" t="str">
        <f>if(isblank($B226),"",vlookup($B226,'Sort by Position'!$D$2:$M$34,10,FALSE))</f>
        <v/>
      </c>
      <c r="AC226" s="142" t="str">
        <f>if(isblank($B226),"",vlookup($C226,'Sort by Position'!$D$2:$M$34,10,FALSE))</f>
        <v/>
      </c>
      <c r="AD226" s="142" t="str">
        <f t="shared" si="12"/>
        <v/>
      </c>
      <c r="AE226" s="142" t="str">
        <f t="shared" si="13"/>
        <v/>
      </c>
      <c r="AF226" s="163"/>
      <c r="AG226" s="151" t="str">
        <f t="shared" si="27"/>
        <v/>
      </c>
      <c r="AH226" s="138"/>
      <c r="AI226" s="145">
        <v>-115.0</v>
      </c>
      <c r="AK226" s="142" t="str">
        <f>if(isblank(B226),"",vlookup(B226,'Sort by Position'!$D$2:$M$34,2,FALSE))</f>
        <v/>
      </c>
      <c r="AL226" s="142" t="str">
        <f>if(isblank(B226),"",vlookup(C226,'Sort by Position'!$D$2:$M$34,10,FALSE))</f>
        <v/>
      </c>
      <c r="AM226" s="142" t="str">
        <f t="shared" si="15"/>
        <v/>
      </c>
      <c r="AN226" s="142" t="str">
        <f t="shared" si="24"/>
        <v/>
      </c>
      <c r="AO226" s="163"/>
      <c r="AP226" s="117" t="str">
        <f t="shared" si="22"/>
        <v/>
      </c>
      <c r="AR226" s="145">
        <v>-115.0</v>
      </c>
    </row>
    <row r="227">
      <c r="A227" s="156"/>
      <c r="B227" s="175"/>
      <c r="C227" s="162"/>
      <c r="D227" s="162"/>
      <c r="E227" s="162"/>
      <c r="F227" s="13" t="str">
        <f t="shared" si="6"/>
        <v/>
      </c>
      <c r="G227" s="162"/>
      <c r="H227" s="162"/>
      <c r="I227" s="162"/>
      <c r="J227" s="13" t="str">
        <f t="shared" si="20"/>
        <v/>
      </c>
      <c r="N227" s="13" t="str">
        <f t="shared" si="8"/>
        <v/>
      </c>
      <c r="O227" s="13"/>
      <c r="P227" s="163"/>
      <c r="Q227" s="116" t="str">
        <f t="shared" si="17"/>
        <v/>
      </c>
      <c r="R227" s="117" t="str">
        <f t="shared" si="9"/>
        <v/>
      </c>
      <c r="S227" s="145">
        <v>-115.0</v>
      </c>
      <c r="T227" s="68"/>
      <c r="U227" s="163"/>
      <c r="V227" s="172"/>
      <c r="W227" s="172"/>
      <c r="X227" s="116" t="str">
        <f t="shared" si="26"/>
        <v/>
      </c>
      <c r="Y227" s="117" t="str">
        <f t="shared" si="23"/>
        <v/>
      </c>
      <c r="Z227" s="145">
        <v>-115.0</v>
      </c>
      <c r="AB227" s="142" t="str">
        <f>if(isblank($B227),"",vlookup($B227,'Sort by Position'!$D$2:$M$34,10,FALSE))</f>
        <v/>
      </c>
      <c r="AC227" s="142" t="str">
        <f>if(isblank($B227),"",vlookup($C227,'Sort by Position'!$D$2:$M$34,10,FALSE))</f>
        <v/>
      </c>
      <c r="AD227" s="142" t="str">
        <f t="shared" si="12"/>
        <v/>
      </c>
      <c r="AE227" s="142" t="str">
        <f t="shared" si="13"/>
        <v/>
      </c>
      <c r="AF227" s="163"/>
      <c r="AG227" s="151" t="str">
        <f t="shared" si="27"/>
        <v/>
      </c>
      <c r="AH227" s="138"/>
      <c r="AI227" s="145">
        <v>-115.0</v>
      </c>
      <c r="AK227" s="142" t="str">
        <f>if(isblank(B227),"",vlookup(B227,'Sort by Position'!$D$2:$M$34,2,FALSE))</f>
        <v/>
      </c>
      <c r="AL227" s="142" t="str">
        <f>if(isblank(B227),"",vlookup(C227,'Sort by Position'!$D$2:$M$34,10,FALSE))</f>
        <v/>
      </c>
      <c r="AM227" s="142" t="str">
        <f t="shared" si="15"/>
        <v/>
      </c>
      <c r="AN227" s="142" t="str">
        <f t="shared" si="24"/>
        <v/>
      </c>
      <c r="AO227" s="163"/>
      <c r="AP227" s="117" t="str">
        <f t="shared" si="22"/>
        <v/>
      </c>
      <c r="AR227" s="145">
        <v>-115.0</v>
      </c>
    </row>
    <row r="228">
      <c r="A228" s="156"/>
      <c r="B228" s="175"/>
      <c r="C228" s="162"/>
      <c r="D228" s="162"/>
      <c r="E228" s="162"/>
      <c r="F228" s="13" t="str">
        <f t="shared" si="6"/>
        <v/>
      </c>
      <c r="G228" s="162"/>
      <c r="H228" s="162"/>
      <c r="I228" s="162"/>
      <c r="J228" s="13" t="str">
        <f t="shared" si="20"/>
        <v/>
      </c>
      <c r="N228" s="13" t="str">
        <f t="shared" si="8"/>
        <v/>
      </c>
      <c r="O228" s="13"/>
      <c r="P228" s="163"/>
      <c r="Q228" s="116" t="str">
        <f t="shared" si="17"/>
        <v/>
      </c>
      <c r="R228" s="117" t="str">
        <f t="shared" si="9"/>
        <v/>
      </c>
      <c r="S228" s="145">
        <v>-115.0</v>
      </c>
      <c r="T228" s="68"/>
      <c r="U228" s="163"/>
      <c r="V228" s="172"/>
      <c r="W228" s="172"/>
      <c r="X228" s="116" t="str">
        <f t="shared" si="26"/>
        <v/>
      </c>
      <c r="Y228" s="117" t="str">
        <f t="shared" si="23"/>
        <v/>
      </c>
      <c r="Z228" s="145">
        <v>-115.0</v>
      </c>
      <c r="AB228" s="142" t="str">
        <f>if(isblank($B228),"",vlookup($B228,'Sort by Position'!$D$2:$M$34,10,FALSE))</f>
        <v/>
      </c>
      <c r="AC228" s="142" t="str">
        <f>if(isblank($B228),"",vlookup($C228,'Sort by Position'!$D$2:$M$34,10,FALSE))</f>
        <v/>
      </c>
      <c r="AD228" s="142" t="str">
        <f t="shared" si="12"/>
        <v/>
      </c>
      <c r="AE228" s="142" t="str">
        <f t="shared" si="13"/>
        <v/>
      </c>
      <c r="AF228" s="163"/>
      <c r="AG228" s="151" t="str">
        <f t="shared" si="27"/>
        <v/>
      </c>
      <c r="AH228" s="138"/>
      <c r="AI228" s="145">
        <v>-115.0</v>
      </c>
      <c r="AK228" s="142" t="str">
        <f>if(isblank(B228),"",vlookup(B228,'Sort by Position'!$D$2:$M$34,2,FALSE))</f>
        <v/>
      </c>
      <c r="AL228" s="142" t="str">
        <f>if(isblank(B228),"",vlookup(C228,'Sort by Position'!$D$2:$M$34,10,FALSE))</f>
        <v/>
      </c>
      <c r="AM228" s="142" t="str">
        <f t="shared" si="15"/>
        <v/>
      </c>
      <c r="AN228" s="142" t="str">
        <f t="shared" si="24"/>
        <v/>
      </c>
      <c r="AO228" s="163"/>
      <c r="AP228" s="117" t="str">
        <f t="shared" si="22"/>
        <v/>
      </c>
      <c r="AR228" s="145">
        <v>-115.0</v>
      </c>
    </row>
    <row r="229">
      <c r="A229" s="156"/>
      <c r="B229" s="175"/>
      <c r="C229" s="162"/>
      <c r="D229" s="162"/>
      <c r="E229" s="162"/>
      <c r="F229" s="13" t="str">
        <f t="shared" si="6"/>
        <v/>
      </c>
      <c r="G229" s="162"/>
      <c r="H229" s="162"/>
      <c r="I229" s="162"/>
      <c r="J229" s="13" t="str">
        <f t="shared" si="20"/>
        <v/>
      </c>
      <c r="N229" s="13" t="str">
        <f t="shared" si="8"/>
        <v/>
      </c>
      <c r="O229" s="13"/>
      <c r="P229" s="163"/>
      <c r="Q229" s="116" t="str">
        <f t="shared" si="17"/>
        <v/>
      </c>
      <c r="R229" s="117" t="str">
        <f t="shared" si="9"/>
        <v/>
      </c>
      <c r="S229" s="145">
        <v>-115.0</v>
      </c>
      <c r="T229" s="68"/>
      <c r="U229" s="163"/>
      <c r="V229" s="172"/>
      <c r="W229" s="172"/>
      <c r="X229" s="116" t="str">
        <f t="shared" si="26"/>
        <v/>
      </c>
      <c r="Y229" s="117" t="str">
        <f t="shared" si="23"/>
        <v/>
      </c>
      <c r="Z229" s="145">
        <v>-115.0</v>
      </c>
      <c r="AB229" s="142" t="str">
        <f>if(isblank($B229),"",vlookup($B229,'Sort by Position'!$D$2:$M$34,10,FALSE))</f>
        <v/>
      </c>
      <c r="AC229" s="142" t="str">
        <f>if(isblank($B229),"",vlookup($C229,'Sort by Position'!$D$2:$M$34,10,FALSE))</f>
        <v/>
      </c>
      <c r="AD229" s="142" t="str">
        <f t="shared" si="12"/>
        <v/>
      </c>
      <c r="AE229" s="142" t="str">
        <f t="shared" si="13"/>
        <v/>
      </c>
      <c r="AF229" s="163"/>
      <c r="AG229" s="151" t="str">
        <f t="shared" si="27"/>
        <v/>
      </c>
      <c r="AH229" s="138"/>
      <c r="AI229" s="145">
        <v>-115.0</v>
      </c>
      <c r="AK229" s="142" t="str">
        <f>if(isblank(B229),"",vlookup(B229,'Sort by Position'!$D$2:$M$34,2,FALSE))</f>
        <v/>
      </c>
      <c r="AL229" s="142" t="str">
        <f>if(isblank(B229),"",vlookup(C229,'Sort by Position'!$D$2:$M$34,10,FALSE))</f>
        <v/>
      </c>
      <c r="AM229" s="142" t="str">
        <f t="shared" si="15"/>
        <v/>
      </c>
      <c r="AN229" s="142" t="str">
        <f t="shared" si="24"/>
        <v/>
      </c>
      <c r="AO229" s="163"/>
      <c r="AP229" s="117" t="str">
        <f t="shared" si="22"/>
        <v/>
      </c>
      <c r="AR229" s="145">
        <v>-115.0</v>
      </c>
    </row>
    <row r="230">
      <c r="A230" s="156"/>
      <c r="B230" s="175"/>
      <c r="C230" s="162"/>
      <c r="D230" s="162"/>
      <c r="E230" s="162"/>
      <c r="F230" s="13" t="str">
        <f t="shared" si="6"/>
        <v/>
      </c>
      <c r="G230" s="162"/>
      <c r="H230" s="162"/>
      <c r="I230" s="162"/>
      <c r="J230" s="13" t="str">
        <f t="shared" si="20"/>
        <v/>
      </c>
      <c r="N230" s="13" t="str">
        <f t="shared" si="8"/>
        <v/>
      </c>
      <c r="O230" s="13"/>
      <c r="P230" s="163"/>
      <c r="Q230" s="116" t="str">
        <f t="shared" si="17"/>
        <v/>
      </c>
      <c r="R230" s="117" t="str">
        <f t="shared" si="9"/>
        <v/>
      </c>
      <c r="S230" s="145">
        <v>-115.0</v>
      </c>
      <c r="T230" s="68"/>
      <c r="U230" s="163"/>
      <c r="V230" s="172"/>
      <c r="W230" s="172"/>
      <c r="X230" s="116" t="str">
        <f t="shared" si="26"/>
        <v/>
      </c>
      <c r="Y230" s="117" t="str">
        <f t="shared" si="23"/>
        <v/>
      </c>
      <c r="Z230" s="145">
        <v>-115.0</v>
      </c>
      <c r="AB230" s="142" t="str">
        <f>if(isblank($B230),"",vlookup($B230,'Sort by Position'!$D$2:$M$34,10,FALSE))</f>
        <v/>
      </c>
      <c r="AC230" s="142" t="str">
        <f>if(isblank($B230),"",vlookup($C230,'Sort by Position'!$D$2:$M$34,10,FALSE))</f>
        <v/>
      </c>
      <c r="AD230" s="142" t="str">
        <f t="shared" si="12"/>
        <v/>
      </c>
      <c r="AE230" s="142" t="str">
        <f t="shared" si="13"/>
        <v/>
      </c>
      <c r="AF230" s="163"/>
      <c r="AG230" s="151" t="str">
        <f t="shared" si="27"/>
        <v/>
      </c>
      <c r="AH230" s="138"/>
      <c r="AI230" s="145">
        <v>-115.0</v>
      </c>
      <c r="AK230" s="142" t="str">
        <f>if(isblank(B230),"",vlookup(B230,'Sort by Position'!$D$2:$M$34,2,FALSE))</f>
        <v/>
      </c>
      <c r="AL230" s="142" t="str">
        <f>if(isblank(B230),"",vlookup(C230,'Sort by Position'!$D$2:$M$34,10,FALSE))</f>
        <v/>
      </c>
      <c r="AM230" s="142" t="str">
        <f t="shared" si="15"/>
        <v/>
      </c>
      <c r="AN230" s="142" t="str">
        <f t="shared" si="24"/>
        <v/>
      </c>
      <c r="AO230" s="163"/>
      <c r="AP230" s="117" t="str">
        <f t="shared" si="22"/>
        <v/>
      </c>
      <c r="AR230" s="145">
        <v>-115.0</v>
      </c>
    </row>
    <row r="231">
      <c r="A231" s="156"/>
      <c r="B231" s="175"/>
      <c r="C231" s="162"/>
      <c r="D231" s="162"/>
      <c r="E231" s="162"/>
      <c r="F231" s="13" t="str">
        <f t="shared" si="6"/>
        <v/>
      </c>
      <c r="G231" s="162"/>
      <c r="H231" s="162"/>
      <c r="I231" s="162"/>
      <c r="J231" s="13" t="str">
        <f t="shared" si="20"/>
        <v/>
      </c>
      <c r="N231" s="13" t="str">
        <f t="shared" si="8"/>
        <v/>
      </c>
      <c r="O231" s="13"/>
      <c r="P231" s="163"/>
      <c r="Q231" s="116" t="str">
        <f t="shared" si="17"/>
        <v/>
      </c>
      <c r="R231" s="117" t="str">
        <f t="shared" si="9"/>
        <v/>
      </c>
      <c r="S231" s="145">
        <v>-115.0</v>
      </c>
      <c r="T231" s="68"/>
      <c r="U231" s="163"/>
      <c r="V231" s="172"/>
      <c r="W231" s="172"/>
      <c r="X231" s="116" t="str">
        <f t="shared" si="26"/>
        <v/>
      </c>
      <c r="Y231" s="117" t="str">
        <f t="shared" si="23"/>
        <v/>
      </c>
      <c r="Z231" s="145">
        <v>-115.0</v>
      </c>
      <c r="AB231" s="142" t="str">
        <f>if(isblank($B231),"",vlookup($B231,'Sort by Position'!$D$2:$M$34,10,FALSE))</f>
        <v/>
      </c>
      <c r="AC231" s="142" t="str">
        <f>if(isblank($B231),"",vlookup($C231,'Sort by Position'!$D$2:$M$34,10,FALSE))</f>
        <v/>
      </c>
      <c r="AD231" s="142" t="str">
        <f t="shared" si="12"/>
        <v/>
      </c>
      <c r="AE231" s="142" t="str">
        <f t="shared" si="13"/>
        <v/>
      </c>
      <c r="AF231" s="163"/>
      <c r="AG231" s="151" t="str">
        <f t="shared" si="27"/>
        <v/>
      </c>
      <c r="AH231" s="138"/>
      <c r="AI231" s="145">
        <v>-115.0</v>
      </c>
      <c r="AK231" s="142" t="str">
        <f>if(isblank(B231),"",vlookup(B231,'Sort by Position'!$D$2:$M$34,2,FALSE))</f>
        <v/>
      </c>
      <c r="AL231" s="142" t="str">
        <f>if(isblank(B231),"",vlookup(C231,'Sort by Position'!$D$2:$M$34,10,FALSE))</f>
        <v/>
      </c>
      <c r="AM231" s="142" t="str">
        <f t="shared" si="15"/>
        <v/>
      </c>
      <c r="AN231" s="142" t="str">
        <f t="shared" si="24"/>
        <v/>
      </c>
      <c r="AO231" s="163"/>
      <c r="AP231" s="117" t="str">
        <f t="shared" si="22"/>
        <v/>
      </c>
      <c r="AR231" s="145">
        <v>-115.0</v>
      </c>
    </row>
    <row r="232">
      <c r="A232" s="156"/>
      <c r="B232" s="175"/>
      <c r="C232" s="162"/>
      <c r="D232" s="162"/>
      <c r="E232" s="162"/>
      <c r="F232" s="13" t="str">
        <f t="shared" si="6"/>
        <v/>
      </c>
      <c r="G232" s="162"/>
      <c r="H232" s="162"/>
      <c r="I232" s="162"/>
      <c r="J232" s="13" t="str">
        <f t="shared" si="20"/>
        <v/>
      </c>
      <c r="N232" s="13" t="str">
        <f t="shared" si="8"/>
        <v/>
      </c>
      <c r="O232" s="13"/>
      <c r="P232" s="163"/>
      <c r="Q232" s="116" t="str">
        <f t="shared" si="17"/>
        <v/>
      </c>
      <c r="R232" s="117" t="str">
        <f t="shared" si="9"/>
        <v/>
      </c>
      <c r="S232" s="145">
        <v>-115.0</v>
      </c>
      <c r="T232" s="68"/>
      <c r="U232" s="163"/>
      <c r="V232" s="172"/>
      <c r="W232" s="172"/>
      <c r="X232" s="116" t="str">
        <f t="shared" si="26"/>
        <v/>
      </c>
      <c r="Y232" s="117" t="str">
        <f t="shared" si="23"/>
        <v/>
      </c>
      <c r="Z232" s="145">
        <v>-115.0</v>
      </c>
      <c r="AB232" s="142" t="str">
        <f>if(isblank($B232),"",vlookup($B232,'Sort by Position'!$D$2:$M$34,10,FALSE))</f>
        <v/>
      </c>
      <c r="AC232" s="142" t="str">
        <f>if(isblank($B232),"",vlookup($C232,'Sort by Position'!$D$2:$M$34,10,FALSE))</f>
        <v/>
      </c>
      <c r="AD232" s="142" t="str">
        <f t="shared" si="12"/>
        <v/>
      </c>
      <c r="AE232" s="142" t="str">
        <f t="shared" si="13"/>
        <v/>
      </c>
      <c r="AF232" s="163"/>
      <c r="AG232" s="151" t="str">
        <f t="shared" si="27"/>
        <v/>
      </c>
      <c r="AH232" s="138"/>
      <c r="AI232" s="145">
        <v>-115.0</v>
      </c>
      <c r="AK232" s="142" t="str">
        <f>if(isblank(B232),"",vlookup(B232,'Sort by Position'!$D$2:$M$34,2,FALSE))</f>
        <v/>
      </c>
      <c r="AL232" s="142" t="str">
        <f>if(isblank(B232),"",vlookup(C232,'Sort by Position'!$D$2:$M$34,10,FALSE))</f>
        <v/>
      </c>
      <c r="AM232" s="142" t="str">
        <f t="shared" si="15"/>
        <v/>
      </c>
      <c r="AN232" s="142" t="str">
        <f t="shared" si="24"/>
        <v/>
      </c>
      <c r="AO232" s="163"/>
      <c r="AP232" s="117" t="str">
        <f t="shared" si="22"/>
        <v/>
      </c>
      <c r="AR232" s="145">
        <v>-115.0</v>
      </c>
    </row>
    <row r="233">
      <c r="A233" s="156"/>
      <c r="B233" s="175"/>
      <c r="C233" s="162"/>
      <c r="D233" s="162"/>
      <c r="E233" s="162"/>
      <c r="F233" s="13" t="str">
        <f t="shared" si="6"/>
        <v/>
      </c>
      <c r="G233" s="162"/>
      <c r="H233" s="162"/>
      <c r="I233" s="162"/>
      <c r="J233" s="13" t="str">
        <f t="shared" si="20"/>
        <v/>
      </c>
      <c r="N233" s="13" t="str">
        <f t="shared" si="8"/>
        <v/>
      </c>
      <c r="O233" s="13"/>
      <c r="P233" s="163"/>
      <c r="Q233" s="116" t="str">
        <f t="shared" si="17"/>
        <v/>
      </c>
      <c r="R233" s="117" t="str">
        <f t="shared" si="9"/>
        <v/>
      </c>
      <c r="S233" s="145">
        <v>-115.0</v>
      </c>
      <c r="T233" s="68"/>
      <c r="U233" s="163"/>
      <c r="V233" s="172"/>
      <c r="W233" s="172"/>
      <c r="X233" s="116" t="str">
        <f t="shared" si="26"/>
        <v/>
      </c>
      <c r="Y233" s="117" t="str">
        <f t="shared" si="23"/>
        <v/>
      </c>
      <c r="Z233" s="145">
        <v>-115.0</v>
      </c>
      <c r="AB233" s="142" t="str">
        <f>if(isblank($B233),"",vlookup($B233,'Sort by Position'!$D$2:$M$34,10,FALSE))</f>
        <v/>
      </c>
      <c r="AC233" s="142" t="str">
        <f>if(isblank($B233),"",vlookup($C233,'Sort by Position'!$D$2:$M$34,10,FALSE))</f>
        <v/>
      </c>
      <c r="AD233" s="142" t="str">
        <f t="shared" si="12"/>
        <v/>
      </c>
      <c r="AE233" s="142" t="str">
        <f t="shared" si="13"/>
        <v/>
      </c>
      <c r="AF233" s="163"/>
      <c r="AG233" s="151" t="str">
        <f t="shared" si="27"/>
        <v/>
      </c>
      <c r="AH233" s="138"/>
      <c r="AI233" s="145">
        <v>-115.0</v>
      </c>
      <c r="AK233" s="142" t="str">
        <f>if(isblank(B233),"",vlookup(B233,'Sort by Position'!$D$2:$M$34,2,FALSE))</f>
        <v/>
      </c>
      <c r="AL233" s="142" t="str">
        <f>if(isblank(B233),"",vlookup(C233,'Sort by Position'!$D$2:$M$34,10,FALSE))</f>
        <v/>
      </c>
      <c r="AM233" s="142" t="str">
        <f t="shared" si="15"/>
        <v/>
      </c>
      <c r="AN233" s="142" t="str">
        <f t="shared" si="24"/>
        <v/>
      </c>
      <c r="AO233" s="163"/>
      <c r="AP233" s="117" t="str">
        <f t="shared" si="22"/>
        <v/>
      </c>
      <c r="AR233" s="145">
        <v>-115.0</v>
      </c>
    </row>
    <row r="234">
      <c r="A234" s="156"/>
      <c r="B234" s="175"/>
      <c r="C234" s="162"/>
      <c r="D234" s="162"/>
      <c r="E234" s="162"/>
      <c r="F234" s="13" t="str">
        <f t="shared" si="6"/>
        <v/>
      </c>
      <c r="G234" s="162"/>
      <c r="H234" s="162"/>
      <c r="I234" s="162"/>
      <c r="J234" s="13" t="str">
        <f t="shared" si="20"/>
        <v/>
      </c>
      <c r="N234" s="13" t="str">
        <f t="shared" si="8"/>
        <v/>
      </c>
      <c r="O234" s="13"/>
      <c r="P234" s="163"/>
      <c r="Q234" s="116" t="str">
        <f t="shared" si="17"/>
        <v/>
      </c>
      <c r="R234" s="117" t="str">
        <f t="shared" si="9"/>
        <v/>
      </c>
      <c r="S234" s="145">
        <v>-115.0</v>
      </c>
      <c r="T234" s="68"/>
      <c r="U234" s="163"/>
      <c r="V234" s="172"/>
      <c r="W234" s="172"/>
      <c r="X234" s="116" t="str">
        <f t="shared" si="26"/>
        <v/>
      </c>
      <c r="Y234" s="117" t="str">
        <f t="shared" si="23"/>
        <v/>
      </c>
      <c r="Z234" s="145">
        <v>-115.0</v>
      </c>
      <c r="AB234" s="142" t="str">
        <f>if(isblank($B234),"",vlookup($B234,'Sort by Position'!$D$2:$M$34,10,FALSE))</f>
        <v/>
      </c>
      <c r="AC234" s="142" t="str">
        <f>if(isblank($B234),"",vlookup($C234,'Sort by Position'!$D$2:$M$34,10,FALSE))</f>
        <v/>
      </c>
      <c r="AD234" s="142" t="str">
        <f t="shared" si="12"/>
        <v/>
      </c>
      <c r="AE234" s="142" t="str">
        <f t="shared" si="13"/>
        <v/>
      </c>
      <c r="AF234" s="163"/>
      <c r="AG234" s="151" t="str">
        <f t="shared" si="27"/>
        <v/>
      </c>
      <c r="AH234" s="138"/>
      <c r="AI234" s="145">
        <v>-115.0</v>
      </c>
      <c r="AK234" s="142" t="str">
        <f>if(isblank(B234),"",vlookup(B234,'Sort by Position'!$D$2:$M$34,2,FALSE))</f>
        <v/>
      </c>
      <c r="AL234" s="142" t="str">
        <f>if(isblank(B234),"",vlookup(C234,'Sort by Position'!$D$2:$M$34,10,FALSE))</f>
        <v/>
      </c>
      <c r="AM234" s="142" t="str">
        <f t="shared" si="15"/>
        <v/>
      </c>
      <c r="AN234" s="142" t="str">
        <f t="shared" si="24"/>
        <v/>
      </c>
      <c r="AO234" s="163"/>
      <c r="AP234" s="117" t="str">
        <f t="shared" si="22"/>
        <v/>
      </c>
      <c r="AR234" s="145">
        <v>-115.0</v>
      </c>
    </row>
    <row r="235">
      <c r="A235" s="156"/>
      <c r="B235" s="175"/>
      <c r="C235" s="162"/>
      <c r="D235" s="162"/>
      <c r="E235" s="162"/>
      <c r="F235" s="13" t="str">
        <f t="shared" si="6"/>
        <v/>
      </c>
      <c r="G235" s="162"/>
      <c r="H235" s="162"/>
      <c r="I235" s="162"/>
      <c r="J235" s="13" t="str">
        <f t="shared" si="20"/>
        <v/>
      </c>
      <c r="N235" s="13" t="str">
        <f t="shared" si="8"/>
        <v/>
      </c>
      <c r="O235" s="13"/>
      <c r="P235" s="163"/>
      <c r="Q235" s="116" t="str">
        <f t="shared" si="17"/>
        <v/>
      </c>
      <c r="R235" s="117" t="str">
        <f t="shared" si="9"/>
        <v/>
      </c>
      <c r="S235" s="145">
        <v>-115.0</v>
      </c>
      <c r="T235" s="68"/>
      <c r="U235" s="163"/>
      <c r="V235" s="172"/>
      <c r="W235" s="172"/>
      <c r="X235" s="116" t="str">
        <f t="shared" si="26"/>
        <v/>
      </c>
      <c r="Y235" s="117" t="str">
        <f t="shared" si="23"/>
        <v/>
      </c>
      <c r="Z235" s="145">
        <v>-115.0</v>
      </c>
      <c r="AB235" s="142" t="str">
        <f>if(isblank($B235),"",vlookup($B235,'Sort by Position'!$D$2:$M$34,10,FALSE))</f>
        <v/>
      </c>
      <c r="AC235" s="142" t="str">
        <f>if(isblank($B235),"",vlookup($C235,'Sort by Position'!$D$2:$M$34,10,FALSE))</f>
        <v/>
      </c>
      <c r="AD235" s="142" t="str">
        <f t="shared" si="12"/>
        <v/>
      </c>
      <c r="AE235" s="142" t="str">
        <f t="shared" si="13"/>
        <v/>
      </c>
      <c r="AF235" s="163"/>
      <c r="AG235" s="151" t="str">
        <f t="shared" si="27"/>
        <v/>
      </c>
      <c r="AH235" s="138"/>
      <c r="AI235" s="145">
        <v>-115.0</v>
      </c>
      <c r="AK235" s="142" t="str">
        <f>if(isblank(B235),"",vlookup(B235,'Sort by Position'!$D$2:$M$34,2,FALSE))</f>
        <v/>
      </c>
      <c r="AL235" s="142" t="str">
        <f>if(isblank(B235),"",vlookup(C235,'Sort by Position'!$D$2:$M$34,10,FALSE))</f>
        <v/>
      </c>
      <c r="AM235" s="142" t="str">
        <f t="shared" si="15"/>
        <v/>
      </c>
      <c r="AN235" s="142" t="str">
        <f t="shared" si="24"/>
        <v/>
      </c>
      <c r="AO235" s="163"/>
      <c r="AP235" s="117" t="str">
        <f t="shared" si="22"/>
        <v/>
      </c>
      <c r="AR235" s="145">
        <v>-115.0</v>
      </c>
    </row>
    <row r="236">
      <c r="A236" s="156"/>
      <c r="B236" s="175"/>
      <c r="C236" s="162"/>
      <c r="D236" s="162"/>
      <c r="E236" s="162"/>
      <c r="F236" s="13" t="str">
        <f t="shared" si="6"/>
        <v/>
      </c>
      <c r="G236" s="162"/>
      <c r="H236" s="162"/>
      <c r="I236" s="162"/>
      <c r="J236" s="13" t="str">
        <f t="shared" si="20"/>
        <v/>
      </c>
      <c r="N236" s="13" t="str">
        <f t="shared" si="8"/>
        <v/>
      </c>
      <c r="O236" s="13"/>
      <c r="P236" s="163"/>
      <c r="Q236" s="116" t="str">
        <f t="shared" si="17"/>
        <v/>
      </c>
      <c r="R236" s="117" t="str">
        <f t="shared" si="9"/>
        <v/>
      </c>
      <c r="S236" s="145">
        <v>-115.0</v>
      </c>
      <c r="T236" s="68"/>
      <c r="U236" s="163"/>
      <c r="V236" s="172"/>
      <c r="W236" s="172"/>
      <c r="X236" s="116" t="str">
        <f t="shared" si="26"/>
        <v/>
      </c>
      <c r="Y236" s="117" t="str">
        <f t="shared" si="23"/>
        <v/>
      </c>
      <c r="Z236" s="145">
        <v>-115.0</v>
      </c>
      <c r="AB236" s="142" t="str">
        <f>if(isblank($B236),"",vlookup($B236,'Sort by Position'!$D$2:$M$34,10,FALSE))</f>
        <v/>
      </c>
      <c r="AC236" s="142" t="str">
        <f>if(isblank($B236),"",vlookup($C236,'Sort by Position'!$D$2:$M$34,10,FALSE))</f>
        <v/>
      </c>
      <c r="AD236" s="142" t="str">
        <f t="shared" si="12"/>
        <v/>
      </c>
      <c r="AE236" s="142" t="str">
        <f t="shared" si="13"/>
        <v/>
      </c>
      <c r="AF236" s="163"/>
      <c r="AG236" s="151" t="str">
        <f t="shared" si="27"/>
        <v/>
      </c>
      <c r="AH236" s="138"/>
      <c r="AI236" s="145">
        <v>-115.0</v>
      </c>
      <c r="AK236" s="142" t="str">
        <f>if(isblank(B236),"",vlookup(B236,'Sort by Position'!$D$2:$M$34,2,FALSE))</f>
        <v/>
      </c>
      <c r="AL236" s="142" t="str">
        <f>if(isblank(B236),"",vlookup(C236,'Sort by Position'!$D$2:$M$34,10,FALSE))</f>
        <v/>
      </c>
      <c r="AM236" s="142" t="str">
        <f t="shared" si="15"/>
        <v/>
      </c>
      <c r="AN236" s="142" t="str">
        <f t="shared" si="24"/>
        <v/>
      </c>
      <c r="AO236" s="163"/>
      <c r="AP236" s="117" t="str">
        <f t="shared" si="22"/>
        <v/>
      </c>
      <c r="AR236" s="145">
        <v>-115.0</v>
      </c>
    </row>
    <row r="237">
      <c r="A237" s="156"/>
      <c r="B237" s="175"/>
      <c r="C237" s="162"/>
      <c r="D237" s="162"/>
      <c r="E237" s="162"/>
      <c r="F237" s="13" t="str">
        <f t="shared" si="6"/>
        <v/>
      </c>
      <c r="G237" s="162"/>
      <c r="H237" s="162"/>
      <c r="I237" s="162"/>
      <c r="J237" s="13" t="str">
        <f t="shared" si="20"/>
        <v/>
      </c>
      <c r="N237" s="13" t="str">
        <f t="shared" si="8"/>
        <v/>
      </c>
      <c r="O237" s="13"/>
      <c r="P237" s="163"/>
      <c r="Q237" s="116" t="str">
        <f t="shared" si="17"/>
        <v/>
      </c>
      <c r="R237" s="117" t="str">
        <f t="shared" si="9"/>
        <v/>
      </c>
      <c r="S237" s="145">
        <v>-115.0</v>
      </c>
      <c r="T237" s="68"/>
      <c r="U237" s="163"/>
      <c r="V237" s="172"/>
      <c r="W237" s="172"/>
      <c r="X237" s="116" t="str">
        <f t="shared" si="26"/>
        <v/>
      </c>
      <c r="Y237" s="117" t="str">
        <f t="shared" si="23"/>
        <v/>
      </c>
      <c r="Z237" s="145">
        <v>-115.0</v>
      </c>
      <c r="AB237" s="142" t="str">
        <f>if(isblank($B237),"",vlookup($B237,'Sort by Position'!$D$2:$M$34,10,FALSE))</f>
        <v/>
      </c>
      <c r="AC237" s="142" t="str">
        <f>if(isblank($B237),"",vlookup($C237,'Sort by Position'!$D$2:$M$34,10,FALSE))</f>
        <v/>
      </c>
      <c r="AD237" s="142" t="str">
        <f t="shared" si="12"/>
        <v/>
      </c>
      <c r="AE237" s="142" t="str">
        <f t="shared" si="13"/>
        <v/>
      </c>
      <c r="AF237" s="163"/>
      <c r="AG237" s="151" t="str">
        <f t="shared" si="27"/>
        <v/>
      </c>
      <c r="AH237" s="138"/>
      <c r="AI237" s="145">
        <v>-115.0</v>
      </c>
      <c r="AK237" s="142" t="str">
        <f>if(isblank(B237),"",vlookup(B237,'Sort by Position'!$D$2:$M$34,2,FALSE))</f>
        <v/>
      </c>
      <c r="AL237" s="142" t="str">
        <f>if(isblank(B237),"",vlookup(C237,'Sort by Position'!$D$2:$M$34,10,FALSE))</f>
        <v/>
      </c>
      <c r="AM237" s="142" t="str">
        <f t="shared" si="15"/>
        <v/>
      </c>
      <c r="AN237" s="142" t="str">
        <f t="shared" si="24"/>
        <v/>
      </c>
      <c r="AO237" s="163"/>
      <c r="AP237" s="117" t="str">
        <f t="shared" si="22"/>
        <v/>
      </c>
      <c r="AR237" s="145">
        <v>-115.0</v>
      </c>
    </row>
    <row r="238">
      <c r="A238" s="156"/>
      <c r="B238" s="175"/>
      <c r="C238" s="162"/>
      <c r="D238" s="162"/>
      <c r="E238" s="162"/>
      <c r="F238" s="13" t="str">
        <f t="shared" si="6"/>
        <v/>
      </c>
      <c r="G238" s="162"/>
      <c r="H238" s="162"/>
      <c r="I238" s="162"/>
      <c r="J238" s="13" t="str">
        <f t="shared" si="20"/>
        <v/>
      </c>
      <c r="N238" s="13" t="str">
        <f t="shared" si="8"/>
        <v/>
      </c>
      <c r="O238" s="13"/>
      <c r="P238" s="163"/>
      <c r="Q238" s="116" t="str">
        <f t="shared" si="17"/>
        <v/>
      </c>
      <c r="R238" s="117" t="str">
        <f t="shared" si="9"/>
        <v/>
      </c>
      <c r="S238" s="145">
        <v>-115.0</v>
      </c>
      <c r="T238" s="68"/>
      <c r="U238" s="163"/>
      <c r="V238" s="172"/>
      <c r="W238" s="172"/>
      <c r="X238" s="116" t="str">
        <f t="shared" si="26"/>
        <v/>
      </c>
      <c r="Y238" s="117" t="str">
        <f t="shared" si="23"/>
        <v/>
      </c>
      <c r="Z238" s="145">
        <v>-115.0</v>
      </c>
      <c r="AB238" s="142" t="str">
        <f>if(isblank($B238),"",vlookup($B238,'Sort by Position'!$D$2:$M$34,10,FALSE))</f>
        <v/>
      </c>
      <c r="AC238" s="142" t="str">
        <f>if(isblank($B238),"",vlookup($C238,'Sort by Position'!$D$2:$M$34,10,FALSE))</f>
        <v/>
      </c>
      <c r="AD238" s="142" t="str">
        <f t="shared" si="12"/>
        <v/>
      </c>
      <c r="AE238" s="142" t="str">
        <f t="shared" si="13"/>
        <v/>
      </c>
      <c r="AF238" s="163"/>
      <c r="AG238" s="151" t="str">
        <f t="shared" si="27"/>
        <v/>
      </c>
      <c r="AH238" s="138"/>
      <c r="AI238" s="145">
        <v>-115.0</v>
      </c>
      <c r="AK238" s="142" t="str">
        <f>if(isblank(B238),"",vlookup(B238,'Sort by Position'!$D$2:$M$34,2,FALSE))</f>
        <v/>
      </c>
      <c r="AL238" s="142" t="str">
        <f>if(isblank(B238),"",vlookup(C238,'Sort by Position'!$D$2:$M$34,10,FALSE))</f>
        <v/>
      </c>
      <c r="AM238" s="142" t="str">
        <f t="shared" si="15"/>
        <v/>
      </c>
      <c r="AN238" s="142" t="str">
        <f t="shared" si="24"/>
        <v/>
      </c>
      <c r="AO238" s="163"/>
      <c r="AP238" s="117" t="str">
        <f t="shared" si="22"/>
        <v/>
      </c>
      <c r="AR238" s="145">
        <v>-115.0</v>
      </c>
    </row>
    <row r="239">
      <c r="A239" s="156"/>
      <c r="B239" s="175"/>
      <c r="C239" s="162"/>
      <c r="D239" s="162"/>
      <c r="E239" s="162"/>
      <c r="F239" s="13" t="str">
        <f t="shared" si="6"/>
        <v/>
      </c>
      <c r="G239" s="162"/>
      <c r="H239" s="162"/>
      <c r="I239" s="162"/>
      <c r="J239" s="13" t="str">
        <f t="shared" si="20"/>
        <v/>
      </c>
      <c r="N239" s="13" t="str">
        <f t="shared" si="8"/>
        <v/>
      </c>
      <c r="O239" s="13"/>
      <c r="P239" s="163"/>
      <c r="Q239" s="116" t="str">
        <f t="shared" si="17"/>
        <v/>
      </c>
      <c r="R239" s="117" t="str">
        <f t="shared" si="9"/>
        <v/>
      </c>
      <c r="S239" s="145">
        <v>-115.0</v>
      </c>
      <c r="T239" s="68"/>
      <c r="U239" s="163"/>
      <c r="V239" s="172"/>
      <c r="W239" s="172"/>
      <c r="X239" s="116" t="str">
        <f t="shared" si="26"/>
        <v/>
      </c>
      <c r="Y239" s="117" t="str">
        <f t="shared" si="23"/>
        <v/>
      </c>
      <c r="Z239" s="145">
        <v>-115.0</v>
      </c>
      <c r="AB239" s="142" t="str">
        <f>if(isblank($B239),"",vlookup($B239,'Sort by Position'!$D$2:$M$34,10,FALSE))</f>
        <v/>
      </c>
      <c r="AC239" s="142" t="str">
        <f>if(isblank($B239),"",vlookup($C239,'Sort by Position'!$D$2:$M$34,10,FALSE))</f>
        <v/>
      </c>
      <c r="AD239" s="142" t="str">
        <f t="shared" si="12"/>
        <v/>
      </c>
      <c r="AE239" s="142" t="str">
        <f t="shared" si="13"/>
        <v/>
      </c>
      <c r="AF239" s="163"/>
      <c r="AG239" s="151" t="str">
        <f t="shared" si="27"/>
        <v/>
      </c>
      <c r="AH239" s="138"/>
      <c r="AI239" s="145">
        <v>-115.0</v>
      </c>
      <c r="AK239" s="142" t="str">
        <f>if(isblank(B239),"",vlookup(B239,'Sort by Position'!$D$2:$M$34,2,FALSE))</f>
        <v/>
      </c>
      <c r="AL239" s="142" t="str">
        <f>if(isblank(B239),"",vlookup(C239,'Sort by Position'!$D$2:$M$34,10,FALSE))</f>
        <v/>
      </c>
      <c r="AM239" s="142" t="str">
        <f t="shared" si="15"/>
        <v/>
      </c>
      <c r="AN239" s="142" t="str">
        <f t="shared" si="24"/>
        <v/>
      </c>
      <c r="AO239" s="163"/>
      <c r="AP239" s="117" t="str">
        <f t="shared" si="22"/>
        <v/>
      </c>
      <c r="AR239" s="145">
        <v>-115.0</v>
      </c>
    </row>
    <row r="240">
      <c r="A240" s="156"/>
      <c r="B240" s="175"/>
      <c r="C240" s="162"/>
      <c r="D240" s="162"/>
      <c r="E240" s="162"/>
      <c r="F240" s="13" t="str">
        <f t="shared" si="6"/>
        <v/>
      </c>
      <c r="G240" s="162"/>
      <c r="H240" s="162"/>
      <c r="I240" s="162"/>
      <c r="J240" s="13" t="str">
        <f t="shared" si="20"/>
        <v/>
      </c>
      <c r="N240" s="13" t="str">
        <f t="shared" si="8"/>
        <v/>
      </c>
      <c r="O240" s="13"/>
      <c r="P240" s="163"/>
      <c r="Q240" s="116" t="str">
        <f t="shared" si="17"/>
        <v/>
      </c>
      <c r="R240" s="117" t="str">
        <f t="shared" si="9"/>
        <v/>
      </c>
      <c r="S240" s="145">
        <v>-115.0</v>
      </c>
      <c r="T240" s="68"/>
      <c r="U240" s="163"/>
      <c r="V240" s="172"/>
      <c r="W240" s="172"/>
      <c r="X240" s="116" t="str">
        <f t="shared" si="26"/>
        <v/>
      </c>
      <c r="Y240" s="117" t="str">
        <f t="shared" si="23"/>
        <v/>
      </c>
      <c r="Z240" s="145">
        <v>-115.0</v>
      </c>
      <c r="AB240" s="142" t="str">
        <f>if(isblank($B240),"",vlookup($B240,'Sort by Position'!$D$2:$M$34,10,FALSE))</f>
        <v/>
      </c>
      <c r="AC240" s="142" t="str">
        <f>if(isblank($B240),"",vlookup($C240,'Sort by Position'!$D$2:$M$34,10,FALSE))</f>
        <v/>
      </c>
      <c r="AD240" s="142" t="str">
        <f t="shared" si="12"/>
        <v/>
      </c>
      <c r="AE240" s="142" t="str">
        <f t="shared" si="13"/>
        <v/>
      </c>
      <c r="AF240" s="163"/>
      <c r="AG240" s="151" t="str">
        <f t="shared" si="27"/>
        <v/>
      </c>
      <c r="AH240" s="138"/>
      <c r="AI240" s="145">
        <v>-115.0</v>
      </c>
      <c r="AK240" s="142" t="str">
        <f>if(isblank(B240),"",vlookup(B240,'Sort by Position'!$D$2:$M$34,2,FALSE))</f>
        <v/>
      </c>
      <c r="AL240" s="142" t="str">
        <f>if(isblank(B240),"",vlookup(C240,'Sort by Position'!$D$2:$M$34,10,FALSE))</f>
        <v/>
      </c>
      <c r="AM240" s="142" t="str">
        <f t="shared" si="15"/>
        <v/>
      </c>
      <c r="AN240" s="142" t="str">
        <f t="shared" si="24"/>
        <v/>
      </c>
      <c r="AO240" s="163"/>
      <c r="AP240" s="117" t="str">
        <f t="shared" si="22"/>
        <v/>
      </c>
      <c r="AR240" s="145">
        <v>-115.0</v>
      </c>
    </row>
    <row r="241">
      <c r="A241" s="156"/>
      <c r="B241" s="175"/>
      <c r="C241" s="162"/>
      <c r="D241" s="162"/>
      <c r="E241" s="162"/>
      <c r="F241" s="13" t="str">
        <f t="shared" si="6"/>
        <v/>
      </c>
      <c r="G241" s="162"/>
      <c r="H241" s="162"/>
      <c r="I241" s="162"/>
      <c r="J241" s="13" t="str">
        <f t="shared" si="20"/>
        <v/>
      </c>
      <c r="N241" s="13" t="str">
        <f t="shared" si="8"/>
        <v/>
      </c>
      <c r="O241" s="13"/>
      <c r="P241" s="163"/>
      <c r="Q241" s="116" t="str">
        <f t="shared" si="17"/>
        <v/>
      </c>
      <c r="R241" s="117" t="str">
        <f t="shared" si="9"/>
        <v/>
      </c>
      <c r="S241" s="145">
        <v>-115.0</v>
      </c>
      <c r="T241" s="68"/>
      <c r="U241" s="163"/>
      <c r="V241" s="172"/>
      <c r="W241" s="172"/>
      <c r="X241" s="116" t="str">
        <f t="shared" si="26"/>
        <v/>
      </c>
      <c r="Y241" s="117" t="str">
        <f t="shared" si="23"/>
        <v/>
      </c>
      <c r="Z241" s="145">
        <v>-115.0</v>
      </c>
      <c r="AB241" s="142" t="str">
        <f>if(isblank($B241),"",vlookup($B241,'Sort by Position'!$D$2:$M$34,10,FALSE))</f>
        <v/>
      </c>
      <c r="AC241" s="142" t="str">
        <f>if(isblank($B241),"",vlookup($C241,'Sort by Position'!$D$2:$M$34,10,FALSE))</f>
        <v/>
      </c>
      <c r="AD241" s="142" t="str">
        <f t="shared" si="12"/>
        <v/>
      </c>
      <c r="AE241" s="142" t="str">
        <f t="shared" si="13"/>
        <v/>
      </c>
      <c r="AF241" s="163"/>
      <c r="AG241" s="151" t="str">
        <f t="shared" si="27"/>
        <v/>
      </c>
      <c r="AH241" s="138"/>
      <c r="AI241" s="145">
        <v>-115.0</v>
      </c>
      <c r="AK241" s="142" t="str">
        <f>if(isblank(B241),"",vlookup(B241,'Sort by Position'!$D$2:$M$34,2,FALSE))</f>
        <v/>
      </c>
      <c r="AL241" s="142" t="str">
        <f>if(isblank(B241),"",vlookup(C241,'Sort by Position'!$D$2:$M$34,10,FALSE))</f>
        <v/>
      </c>
      <c r="AM241" s="142" t="str">
        <f t="shared" si="15"/>
        <v/>
      </c>
      <c r="AN241" s="142" t="str">
        <f t="shared" si="24"/>
        <v/>
      </c>
      <c r="AO241" s="163"/>
      <c r="AP241" s="117" t="str">
        <f t="shared" si="22"/>
        <v/>
      </c>
      <c r="AR241" s="145">
        <v>-115.0</v>
      </c>
    </row>
    <row r="242">
      <c r="A242" s="156"/>
      <c r="B242" s="175"/>
      <c r="C242" s="162"/>
      <c r="D242" s="162"/>
      <c r="E242" s="162"/>
      <c r="F242" s="13" t="str">
        <f t="shared" si="6"/>
        <v/>
      </c>
      <c r="G242" s="162"/>
      <c r="H242" s="162"/>
      <c r="I242" s="162"/>
      <c r="J242" s="13" t="str">
        <f t="shared" si="20"/>
        <v/>
      </c>
      <c r="N242" s="13" t="str">
        <f t="shared" si="8"/>
        <v/>
      </c>
      <c r="O242" s="13"/>
      <c r="P242" s="163"/>
      <c r="Q242" s="116" t="str">
        <f t="shared" si="17"/>
        <v/>
      </c>
      <c r="R242" s="117" t="str">
        <f t="shared" si="9"/>
        <v/>
      </c>
      <c r="S242" s="145">
        <v>-115.0</v>
      </c>
      <c r="T242" s="68"/>
      <c r="U242" s="163"/>
      <c r="V242" s="172"/>
      <c r="W242" s="172"/>
      <c r="X242" s="116" t="str">
        <f t="shared" si="26"/>
        <v/>
      </c>
      <c r="Y242" s="117" t="str">
        <f t="shared" si="23"/>
        <v/>
      </c>
      <c r="Z242" s="145">
        <v>-115.0</v>
      </c>
      <c r="AB242" s="142" t="str">
        <f>if(isblank($B242),"",vlookup($B242,'Sort by Position'!$D$2:$M$34,10,FALSE))</f>
        <v/>
      </c>
      <c r="AC242" s="142" t="str">
        <f>if(isblank($B242),"",vlookup($C242,'Sort by Position'!$D$2:$M$34,10,FALSE))</f>
        <v/>
      </c>
      <c r="AD242" s="142" t="str">
        <f t="shared" si="12"/>
        <v/>
      </c>
      <c r="AE242" s="142" t="str">
        <f t="shared" si="13"/>
        <v/>
      </c>
      <c r="AF242" s="163"/>
      <c r="AG242" s="151" t="str">
        <f t="shared" si="27"/>
        <v/>
      </c>
      <c r="AH242" s="138"/>
      <c r="AI242" s="145">
        <v>-115.0</v>
      </c>
      <c r="AK242" s="142" t="str">
        <f>if(isblank(B242),"",vlookup(B242,'Sort by Position'!$D$2:$M$34,2,FALSE))</f>
        <v/>
      </c>
      <c r="AL242" s="142" t="str">
        <f>if(isblank(B242),"",vlookup(C242,'Sort by Position'!$D$2:$M$34,10,FALSE))</f>
        <v/>
      </c>
      <c r="AM242" s="142" t="str">
        <f t="shared" si="15"/>
        <v/>
      </c>
      <c r="AN242" s="142" t="str">
        <f t="shared" si="24"/>
        <v/>
      </c>
      <c r="AO242" s="163"/>
      <c r="AP242" s="117" t="str">
        <f t="shared" si="22"/>
        <v/>
      </c>
      <c r="AR242" s="145">
        <v>-115.0</v>
      </c>
    </row>
    <row r="243">
      <c r="A243" s="156"/>
      <c r="B243" s="175"/>
      <c r="C243" s="162"/>
      <c r="D243" s="162"/>
      <c r="E243" s="162"/>
      <c r="F243" s="13" t="str">
        <f t="shared" si="6"/>
        <v/>
      </c>
      <c r="G243" s="162"/>
      <c r="H243" s="162"/>
      <c r="I243" s="162"/>
      <c r="J243" s="13" t="str">
        <f t="shared" si="20"/>
        <v/>
      </c>
      <c r="N243" s="13" t="str">
        <f t="shared" si="8"/>
        <v/>
      </c>
      <c r="O243" s="13"/>
      <c r="P243" s="163"/>
      <c r="Q243" s="116" t="str">
        <f t="shared" si="17"/>
        <v/>
      </c>
      <c r="R243" s="117" t="str">
        <f t="shared" si="9"/>
        <v/>
      </c>
      <c r="S243" s="145">
        <v>-115.0</v>
      </c>
      <c r="T243" s="68"/>
      <c r="U243" s="163"/>
      <c r="V243" s="172"/>
      <c r="W243" s="172"/>
      <c r="X243" s="116" t="str">
        <f t="shared" si="26"/>
        <v/>
      </c>
      <c r="Y243" s="117" t="str">
        <f t="shared" si="23"/>
        <v/>
      </c>
      <c r="Z243" s="145">
        <v>-115.0</v>
      </c>
      <c r="AB243" s="142" t="str">
        <f>if(isblank($B243),"",vlookup($B243,'Sort by Position'!$D$2:$M$34,10,FALSE))</f>
        <v/>
      </c>
      <c r="AC243" s="142" t="str">
        <f>if(isblank($B243),"",vlookup($C243,'Sort by Position'!$D$2:$M$34,10,FALSE))</f>
        <v/>
      </c>
      <c r="AD243" s="142" t="str">
        <f t="shared" si="12"/>
        <v/>
      </c>
      <c r="AE243" s="142" t="str">
        <f t="shared" si="13"/>
        <v/>
      </c>
      <c r="AF243" s="163"/>
      <c r="AG243" s="151" t="str">
        <f t="shared" si="27"/>
        <v/>
      </c>
      <c r="AH243" s="138"/>
      <c r="AI243" s="145">
        <v>-115.0</v>
      </c>
      <c r="AK243" s="142" t="str">
        <f>if(isblank(B243),"",vlookup(B243,'Sort by Position'!$D$2:$M$34,2,FALSE))</f>
        <v/>
      </c>
      <c r="AL243" s="142" t="str">
        <f>if(isblank(B243),"",vlookup(C243,'Sort by Position'!$D$2:$M$34,10,FALSE))</f>
        <v/>
      </c>
      <c r="AM243" s="142" t="str">
        <f t="shared" si="15"/>
        <v/>
      </c>
      <c r="AN243" s="142" t="str">
        <f t="shared" si="24"/>
        <v/>
      </c>
      <c r="AO243" s="163"/>
      <c r="AP243" s="117" t="str">
        <f t="shared" si="22"/>
        <v/>
      </c>
      <c r="AR243" s="145">
        <v>-115.0</v>
      </c>
    </row>
    <row r="244">
      <c r="A244" s="156"/>
      <c r="B244" s="175"/>
      <c r="C244" s="162"/>
      <c r="D244" s="162"/>
      <c r="E244" s="162"/>
      <c r="F244" s="13" t="str">
        <f t="shared" si="6"/>
        <v/>
      </c>
      <c r="G244" s="162"/>
      <c r="H244" s="162"/>
      <c r="I244" s="162"/>
      <c r="J244" s="13" t="str">
        <f t="shared" si="20"/>
        <v/>
      </c>
      <c r="N244" s="13" t="str">
        <f t="shared" si="8"/>
        <v/>
      </c>
      <c r="O244" s="13"/>
      <c r="P244" s="163"/>
      <c r="Q244" s="116" t="str">
        <f t="shared" si="17"/>
        <v/>
      </c>
      <c r="R244" s="117" t="str">
        <f t="shared" si="9"/>
        <v/>
      </c>
      <c r="S244" s="145">
        <v>-115.0</v>
      </c>
      <c r="T244" s="68"/>
      <c r="U244" s="163"/>
      <c r="V244" s="172"/>
      <c r="W244" s="172"/>
      <c r="X244" s="116" t="str">
        <f t="shared" si="26"/>
        <v/>
      </c>
      <c r="Y244" s="117" t="str">
        <f t="shared" si="23"/>
        <v/>
      </c>
      <c r="Z244" s="145">
        <v>-115.0</v>
      </c>
      <c r="AB244" s="142" t="str">
        <f>if(isblank($B244),"",vlookup($B244,'Sort by Position'!$D$2:$M$34,10,FALSE))</f>
        <v/>
      </c>
      <c r="AC244" s="142" t="str">
        <f>if(isblank($B244),"",vlookup($C244,'Sort by Position'!$D$2:$M$34,10,FALSE))</f>
        <v/>
      </c>
      <c r="AD244" s="142" t="str">
        <f t="shared" si="12"/>
        <v/>
      </c>
      <c r="AE244" s="142" t="str">
        <f t="shared" si="13"/>
        <v/>
      </c>
      <c r="AF244" s="163"/>
      <c r="AG244" s="151" t="str">
        <f t="shared" si="27"/>
        <v/>
      </c>
      <c r="AH244" s="138"/>
      <c r="AI244" s="145">
        <v>-115.0</v>
      </c>
      <c r="AK244" s="142" t="str">
        <f>if(isblank(B244),"",vlookup(B244,'Sort by Position'!$D$2:$M$34,2,FALSE))</f>
        <v/>
      </c>
      <c r="AL244" s="142" t="str">
        <f>if(isblank(B244),"",vlookup(C244,'Sort by Position'!$D$2:$M$34,10,FALSE))</f>
        <v/>
      </c>
      <c r="AM244" s="142" t="str">
        <f t="shared" si="15"/>
        <v/>
      </c>
      <c r="AN244" s="142" t="str">
        <f t="shared" si="24"/>
        <v/>
      </c>
      <c r="AO244" s="163"/>
      <c r="AP244" s="117" t="str">
        <f t="shared" si="22"/>
        <v/>
      </c>
      <c r="AR244" s="145">
        <v>-115.0</v>
      </c>
    </row>
    <row r="245">
      <c r="A245" s="156"/>
      <c r="B245" s="175"/>
      <c r="C245" s="162"/>
      <c r="D245" s="162"/>
      <c r="E245" s="162"/>
      <c r="F245" s="13" t="str">
        <f t="shared" si="6"/>
        <v/>
      </c>
      <c r="G245" s="162"/>
      <c r="H245" s="162"/>
      <c r="I245" s="162"/>
      <c r="J245" s="13" t="str">
        <f t="shared" si="20"/>
        <v/>
      </c>
      <c r="N245" s="13" t="str">
        <f t="shared" si="8"/>
        <v/>
      </c>
      <c r="O245" s="13"/>
      <c r="P245" s="163"/>
      <c r="Q245" s="116" t="str">
        <f t="shared" si="17"/>
        <v/>
      </c>
      <c r="R245" s="117" t="str">
        <f t="shared" si="9"/>
        <v/>
      </c>
      <c r="S245" s="145">
        <v>-115.0</v>
      </c>
      <c r="T245" s="68"/>
      <c r="U245" s="163"/>
      <c r="V245" s="172"/>
      <c r="W245" s="172"/>
      <c r="X245" s="116" t="str">
        <f t="shared" si="26"/>
        <v/>
      </c>
      <c r="Y245" s="117" t="str">
        <f t="shared" si="23"/>
        <v/>
      </c>
      <c r="Z245" s="145">
        <v>-115.0</v>
      </c>
      <c r="AB245" s="142" t="str">
        <f>if(isblank($B245),"",vlookup($B245,'Sort by Position'!$D$2:$M$34,10,FALSE))</f>
        <v/>
      </c>
      <c r="AC245" s="142" t="str">
        <f>if(isblank($B245),"",vlookup($C245,'Sort by Position'!$D$2:$M$34,10,FALSE))</f>
        <v/>
      </c>
      <c r="AD245" s="142" t="str">
        <f t="shared" si="12"/>
        <v/>
      </c>
      <c r="AE245" s="142" t="str">
        <f t="shared" si="13"/>
        <v/>
      </c>
      <c r="AF245" s="163"/>
      <c r="AG245" s="151" t="str">
        <f t="shared" si="27"/>
        <v/>
      </c>
      <c r="AH245" s="138"/>
      <c r="AI245" s="145">
        <v>-115.0</v>
      </c>
      <c r="AK245" s="142" t="str">
        <f>if(isblank(B245),"",vlookup(B245,'Sort by Position'!$D$2:$M$34,2,FALSE))</f>
        <v/>
      </c>
      <c r="AL245" s="142" t="str">
        <f>if(isblank(B245),"",vlookup(C245,'Sort by Position'!$D$2:$M$34,10,FALSE))</f>
        <v/>
      </c>
      <c r="AM245" s="142" t="str">
        <f t="shared" si="15"/>
        <v/>
      </c>
      <c r="AN245" s="142" t="str">
        <f t="shared" si="24"/>
        <v/>
      </c>
      <c r="AO245" s="163"/>
      <c r="AP245" s="117" t="str">
        <f t="shared" si="22"/>
        <v/>
      </c>
      <c r="AR245" s="145">
        <v>-115.0</v>
      </c>
    </row>
    <row r="246">
      <c r="A246" s="156"/>
      <c r="B246" s="175"/>
      <c r="C246" s="162"/>
      <c r="D246" s="162"/>
      <c r="E246" s="162"/>
      <c r="F246" s="13" t="str">
        <f t="shared" si="6"/>
        <v/>
      </c>
      <c r="G246" s="162"/>
      <c r="H246" s="162"/>
      <c r="I246" s="162"/>
      <c r="J246" s="13" t="str">
        <f t="shared" si="20"/>
        <v/>
      </c>
      <c r="N246" s="13" t="str">
        <f t="shared" si="8"/>
        <v/>
      </c>
      <c r="O246" s="13"/>
      <c r="P246" s="163"/>
      <c r="Q246" s="116" t="str">
        <f t="shared" si="17"/>
        <v/>
      </c>
      <c r="R246" s="117" t="str">
        <f t="shared" si="9"/>
        <v/>
      </c>
      <c r="S246" s="145">
        <v>-115.0</v>
      </c>
      <c r="T246" s="68"/>
      <c r="U246" s="163"/>
      <c r="V246" s="172"/>
      <c r="W246" s="172"/>
      <c r="X246" s="116" t="str">
        <f t="shared" si="26"/>
        <v/>
      </c>
      <c r="Y246" s="117" t="str">
        <f t="shared" si="23"/>
        <v/>
      </c>
      <c r="Z246" s="145">
        <v>-115.0</v>
      </c>
      <c r="AB246" s="142" t="str">
        <f>if(isblank($B246),"",vlookup($B246,'Sort by Position'!$D$2:$M$34,10,FALSE))</f>
        <v/>
      </c>
      <c r="AC246" s="142" t="str">
        <f>if(isblank($B246),"",vlookup($C246,'Sort by Position'!$D$2:$M$34,10,FALSE))</f>
        <v/>
      </c>
      <c r="AD246" s="142" t="str">
        <f t="shared" si="12"/>
        <v/>
      </c>
      <c r="AE246" s="142" t="str">
        <f t="shared" si="13"/>
        <v/>
      </c>
      <c r="AF246" s="163"/>
      <c r="AG246" s="151" t="str">
        <f t="shared" si="27"/>
        <v/>
      </c>
      <c r="AH246" s="138"/>
      <c r="AI246" s="145">
        <v>-115.0</v>
      </c>
      <c r="AK246" s="142" t="str">
        <f>if(isblank(B246),"",vlookup(B246,'Sort by Position'!$D$2:$M$34,2,FALSE))</f>
        <v/>
      </c>
      <c r="AL246" s="142" t="str">
        <f>if(isblank(B246),"",vlookup(C246,'Sort by Position'!$D$2:$M$34,10,FALSE))</f>
        <v/>
      </c>
      <c r="AM246" s="142" t="str">
        <f t="shared" si="15"/>
        <v/>
      </c>
      <c r="AN246" s="142" t="str">
        <f t="shared" si="24"/>
        <v/>
      </c>
      <c r="AO246" s="163"/>
      <c r="AP246" s="117" t="str">
        <f t="shared" si="22"/>
        <v/>
      </c>
      <c r="AR246" s="145">
        <v>-115.0</v>
      </c>
    </row>
    <row r="247">
      <c r="A247" s="156"/>
      <c r="B247" s="175"/>
      <c r="C247" s="162"/>
      <c r="D247" s="162"/>
      <c r="E247" s="162"/>
      <c r="F247" s="13" t="str">
        <f t="shared" si="6"/>
        <v/>
      </c>
      <c r="G247" s="162"/>
      <c r="H247" s="162"/>
      <c r="I247" s="162"/>
      <c r="J247" s="13" t="str">
        <f t="shared" si="20"/>
        <v/>
      </c>
      <c r="N247" s="13" t="str">
        <f t="shared" si="8"/>
        <v/>
      </c>
      <c r="O247" s="13"/>
      <c r="P247" s="163"/>
      <c r="Q247" s="116" t="str">
        <f t="shared" si="17"/>
        <v/>
      </c>
      <c r="R247" s="117" t="str">
        <f t="shared" si="9"/>
        <v/>
      </c>
      <c r="S247" s="145">
        <v>-115.0</v>
      </c>
      <c r="T247" s="68"/>
      <c r="U247" s="163"/>
      <c r="V247" s="172"/>
      <c r="W247" s="172"/>
      <c r="X247" s="116" t="str">
        <f t="shared" si="26"/>
        <v/>
      </c>
      <c r="Y247" s="117" t="str">
        <f t="shared" si="23"/>
        <v/>
      </c>
      <c r="Z247" s="145">
        <v>-115.0</v>
      </c>
      <c r="AB247" s="142" t="str">
        <f>if(isblank($B247),"",vlookup($B247,'Sort by Position'!$D$2:$M$34,10,FALSE))</f>
        <v/>
      </c>
      <c r="AC247" s="142" t="str">
        <f>if(isblank($B247),"",vlookup($C247,'Sort by Position'!$D$2:$M$34,10,FALSE))</f>
        <v/>
      </c>
      <c r="AD247" s="142" t="str">
        <f t="shared" si="12"/>
        <v/>
      </c>
      <c r="AE247" s="142" t="str">
        <f t="shared" si="13"/>
        <v/>
      </c>
      <c r="AF247" s="163"/>
      <c r="AG247" s="151" t="str">
        <f t="shared" si="27"/>
        <v/>
      </c>
      <c r="AH247" s="138"/>
      <c r="AI247" s="145">
        <v>-115.0</v>
      </c>
      <c r="AK247" s="142" t="str">
        <f>if(isblank(B247),"",vlookup(B247,'Sort by Position'!$D$2:$M$34,2,FALSE))</f>
        <v/>
      </c>
      <c r="AL247" s="142" t="str">
        <f>if(isblank(B247),"",vlookup(C247,'Sort by Position'!$D$2:$M$34,10,FALSE))</f>
        <v/>
      </c>
      <c r="AM247" s="142" t="str">
        <f t="shared" si="15"/>
        <v/>
      </c>
      <c r="AN247" s="142" t="str">
        <f t="shared" si="24"/>
        <v/>
      </c>
      <c r="AO247" s="163"/>
      <c r="AP247" s="117" t="str">
        <f t="shared" si="22"/>
        <v/>
      </c>
      <c r="AR247" s="145">
        <v>-115.0</v>
      </c>
    </row>
    <row r="248">
      <c r="A248" s="156"/>
      <c r="B248" s="175"/>
      <c r="C248" s="162"/>
      <c r="D248" s="162"/>
      <c r="E248" s="162"/>
      <c r="F248" s="13" t="str">
        <f t="shared" si="6"/>
        <v/>
      </c>
      <c r="G248" s="162"/>
      <c r="H248" s="162"/>
      <c r="I248" s="162"/>
      <c r="J248" s="13" t="str">
        <f t="shared" si="20"/>
        <v/>
      </c>
      <c r="N248" s="13" t="str">
        <f t="shared" si="8"/>
        <v/>
      </c>
      <c r="O248" s="13"/>
      <c r="P248" s="163"/>
      <c r="Q248" s="116" t="str">
        <f t="shared" si="17"/>
        <v/>
      </c>
      <c r="R248" s="117" t="str">
        <f t="shared" si="9"/>
        <v/>
      </c>
      <c r="S248" s="145">
        <v>-115.0</v>
      </c>
      <c r="T248" s="68"/>
      <c r="U248" s="163"/>
      <c r="V248" s="172"/>
      <c r="W248" s="172"/>
      <c r="X248" s="116" t="str">
        <f t="shared" si="26"/>
        <v/>
      </c>
      <c r="Y248" s="117" t="str">
        <f t="shared" si="23"/>
        <v/>
      </c>
      <c r="Z248" s="145">
        <v>-115.0</v>
      </c>
      <c r="AB248" s="142" t="str">
        <f>if(isblank($B248),"",vlookup($B248,'Sort by Position'!$D$2:$M$34,10,FALSE))</f>
        <v/>
      </c>
      <c r="AC248" s="142" t="str">
        <f>if(isblank($B248),"",vlookup($C248,'Sort by Position'!$D$2:$M$34,10,FALSE))</f>
        <v/>
      </c>
      <c r="AD248" s="142" t="str">
        <f t="shared" si="12"/>
        <v/>
      </c>
      <c r="AE248" s="142" t="str">
        <f t="shared" si="13"/>
        <v/>
      </c>
      <c r="AF248" s="163"/>
      <c r="AG248" s="151" t="str">
        <f t="shared" si="27"/>
        <v/>
      </c>
      <c r="AH248" s="138"/>
      <c r="AI248" s="145">
        <v>-115.0</v>
      </c>
      <c r="AK248" s="142" t="str">
        <f>if(isblank(B248),"",vlookup(B248,'Sort by Position'!$D$2:$M$34,2,FALSE))</f>
        <v/>
      </c>
      <c r="AL248" s="142" t="str">
        <f>if(isblank(B248),"",vlookup(C248,'Sort by Position'!$D$2:$M$34,10,FALSE))</f>
        <v/>
      </c>
      <c r="AM248" s="142" t="str">
        <f t="shared" si="15"/>
        <v/>
      </c>
      <c r="AN248" s="142" t="str">
        <f t="shared" si="24"/>
        <v/>
      </c>
      <c r="AO248" s="163"/>
      <c r="AP248" s="117" t="str">
        <f t="shared" si="22"/>
        <v/>
      </c>
      <c r="AR248" s="145">
        <v>-115.0</v>
      </c>
    </row>
    <row r="249">
      <c r="A249" s="156"/>
      <c r="B249" s="175"/>
      <c r="C249" s="162"/>
      <c r="D249" s="162"/>
      <c r="E249" s="162"/>
      <c r="F249" s="13" t="str">
        <f t="shared" si="6"/>
        <v/>
      </c>
      <c r="G249" s="162"/>
      <c r="H249" s="162"/>
      <c r="I249" s="162"/>
      <c r="J249" s="13" t="str">
        <f t="shared" si="20"/>
        <v/>
      </c>
      <c r="N249" s="13" t="str">
        <f t="shared" si="8"/>
        <v/>
      </c>
      <c r="O249" s="13"/>
      <c r="P249" s="163"/>
      <c r="Q249" s="116" t="str">
        <f t="shared" si="17"/>
        <v/>
      </c>
      <c r="R249" s="117" t="str">
        <f t="shared" si="9"/>
        <v/>
      </c>
      <c r="S249" s="145">
        <v>-115.0</v>
      </c>
      <c r="T249" s="68"/>
      <c r="U249" s="163"/>
      <c r="V249" s="172"/>
      <c r="W249" s="172"/>
      <c r="X249" s="116" t="str">
        <f t="shared" si="26"/>
        <v/>
      </c>
      <c r="Y249" s="117" t="str">
        <f t="shared" si="23"/>
        <v/>
      </c>
      <c r="Z249" s="145">
        <v>-115.0</v>
      </c>
      <c r="AB249" s="142" t="str">
        <f>if(isblank($B249),"",vlookup($B249,'Sort by Position'!$D$2:$M$34,10,FALSE))</f>
        <v/>
      </c>
      <c r="AC249" s="142" t="str">
        <f>if(isblank($B249),"",vlookup($C249,'Sort by Position'!$D$2:$M$34,10,FALSE))</f>
        <v/>
      </c>
      <c r="AD249" s="142" t="str">
        <f t="shared" si="12"/>
        <v/>
      </c>
      <c r="AE249" s="142" t="str">
        <f t="shared" si="13"/>
        <v/>
      </c>
      <c r="AF249" s="163"/>
      <c r="AG249" s="151" t="str">
        <f t="shared" si="27"/>
        <v/>
      </c>
      <c r="AH249" s="138"/>
      <c r="AI249" s="145">
        <v>-115.0</v>
      </c>
      <c r="AK249" s="142" t="str">
        <f>if(isblank(B249),"",vlookup(B249,'Sort by Position'!$D$2:$M$34,2,FALSE))</f>
        <v/>
      </c>
      <c r="AL249" s="142" t="str">
        <f>if(isblank(B249),"",vlookup(C249,'Sort by Position'!$D$2:$M$34,10,FALSE))</f>
        <v/>
      </c>
      <c r="AM249" s="142" t="str">
        <f t="shared" si="15"/>
        <v/>
      </c>
      <c r="AN249" s="142" t="str">
        <f t="shared" si="24"/>
        <v/>
      </c>
      <c r="AO249" s="163"/>
      <c r="AP249" s="117" t="str">
        <f t="shared" si="22"/>
        <v/>
      </c>
      <c r="AR249" s="145">
        <v>-115.0</v>
      </c>
    </row>
    <row r="250">
      <c r="A250" s="156"/>
      <c r="B250" s="175"/>
      <c r="C250" s="162"/>
      <c r="D250" s="162"/>
      <c r="E250" s="162"/>
      <c r="F250" s="13" t="str">
        <f t="shared" si="6"/>
        <v/>
      </c>
      <c r="G250" s="162"/>
      <c r="H250" s="162"/>
      <c r="I250" s="162"/>
      <c r="J250" s="13" t="str">
        <f t="shared" si="20"/>
        <v/>
      </c>
      <c r="N250" s="13" t="str">
        <f t="shared" si="8"/>
        <v/>
      </c>
      <c r="O250" s="13"/>
      <c r="P250" s="163"/>
      <c r="Q250" s="116" t="str">
        <f t="shared" si="17"/>
        <v/>
      </c>
      <c r="R250" s="117" t="str">
        <f t="shared" si="9"/>
        <v/>
      </c>
      <c r="S250" s="145">
        <v>-115.0</v>
      </c>
      <c r="T250" s="68"/>
      <c r="U250" s="163"/>
      <c r="V250" s="172"/>
      <c r="W250" s="172"/>
      <c r="X250" s="116" t="str">
        <f t="shared" si="26"/>
        <v/>
      </c>
      <c r="Y250" s="117" t="str">
        <f t="shared" si="23"/>
        <v/>
      </c>
      <c r="Z250" s="145">
        <v>-115.0</v>
      </c>
      <c r="AB250" s="142" t="str">
        <f>if(isblank($B250),"",vlookup($B250,'Sort by Position'!$D$2:$M$34,10,FALSE))</f>
        <v/>
      </c>
      <c r="AC250" s="142" t="str">
        <f>if(isblank($B250),"",vlookup($C250,'Sort by Position'!$D$2:$M$34,10,FALSE))</f>
        <v/>
      </c>
      <c r="AD250" s="142" t="str">
        <f t="shared" si="12"/>
        <v/>
      </c>
      <c r="AE250" s="142" t="str">
        <f t="shared" si="13"/>
        <v/>
      </c>
      <c r="AF250" s="163"/>
      <c r="AG250" s="151" t="str">
        <f t="shared" si="27"/>
        <v/>
      </c>
      <c r="AH250" s="138"/>
      <c r="AI250" s="145">
        <v>-115.0</v>
      </c>
      <c r="AK250" s="142" t="str">
        <f>if(isblank(B250),"",vlookup(B250,'Sort by Position'!$D$2:$M$34,2,FALSE))</f>
        <v/>
      </c>
      <c r="AL250" s="142" t="str">
        <f>if(isblank(B250),"",vlookup(C250,'Sort by Position'!$D$2:$M$34,10,FALSE))</f>
        <v/>
      </c>
      <c r="AM250" s="142" t="str">
        <f t="shared" si="15"/>
        <v/>
      </c>
      <c r="AN250" s="142" t="str">
        <f t="shared" si="24"/>
        <v/>
      </c>
      <c r="AO250" s="163"/>
      <c r="AP250" s="117" t="str">
        <f t="shared" si="22"/>
        <v/>
      </c>
      <c r="AR250" s="145">
        <v>-115.0</v>
      </c>
    </row>
    <row r="251">
      <c r="A251" s="156"/>
      <c r="B251" s="175"/>
      <c r="C251" s="162"/>
      <c r="D251" s="162"/>
      <c r="E251" s="162"/>
      <c r="F251" s="13" t="str">
        <f t="shared" si="6"/>
        <v/>
      </c>
      <c r="G251" s="162"/>
      <c r="H251" s="162"/>
      <c r="I251" s="162"/>
      <c r="J251" s="13" t="str">
        <f t="shared" si="20"/>
        <v/>
      </c>
      <c r="N251" s="13" t="str">
        <f t="shared" si="8"/>
        <v/>
      </c>
      <c r="O251" s="13"/>
      <c r="P251" s="163"/>
      <c r="Q251" s="116" t="str">
        <f t="shared" si="17"/>
        <v/>
      </c>
      <c r="R251" s="117" t="str">
        <f t="shared" si="9"/>
        <v/>
      </c>
      <c r="S251" s="145">
        <v>-115.0</v>
      </c>
      <c r="T251" s="68"/>
      <c r="U251" s="163"/>
      <c r="V251" s="172"/>
      <c r="W251" s="172"/>
      <c r="X251" s="116" t="str">
        <f t="shared" si="26"/>
        <v/>
      </c>
      <c r="Y251" s="117" t="str">
        <f t="shared" si="23"/>
        <v/>
      </c>
      <c r="Z251" s="145">
        <v>-115.0</v>
      </c>
      <c r="AB251" s="142" t="str">
        <f>if(isblank($B251),"",vlookup($B251,'Sort by Position'!$D$2:$M$34,10,FALSE))</f>
        <v/>
      </c>
      <c r="AC251" s="142" t="str">
        <f>if(isblank($B251),"",vlookup($C251,'Sort by Position'!$D$2:$M$34,10,FALSE))</f>
        <v/>
      </c>
      <c r="AD251" s="142" t="str">
        <f t="shared" si="12"/>
        <v/>
      </c>
      <c r="AE251" s="142" t="str">
        <f t="shared" si="13"/>
        <v/>
      </c>
      <c r="AF251" s="163"/>
      <c r="AG251" s="151" t="str">
        <f t="shared" si="27"/>
        <v/>
      </c>
      <c r="AH251" s="138"/>
      <c r="AI251" s="145">
        <v>-115.0</v>
      </c>
      <c r="AK251" s="142" t="str">
        <f>if(isblank(B251),"",vlookup(B251,'Sort by Position'!$D$2:$M$34,2,FALSE))</f>
        <v/>
      </c>
      <c r="AL251" s="142" t="str">
        <f>if(isblank(B251),"",vlookup(C251,'Sort by Position'!$D$2:$M$34,10,FALSE))</f>
        <v/>
      </c>
      <c r="AM251" s="142" t="str">
        <f t="shared" si="15"/>
        <v/>
      </c>
      <c r="AN251" s="142" t="str">
        <f t="shared" si="24"/>
        <v/>
      </c>
      <c r="AO251" s="163"/>
      <c r="AP251" s="117" t="str">
        <f t="shared" si="22"/>
        <v/>
      </c>
      <c r="AR251" s="145">
        <v>-115.0</v>
      </c>
    </row>
    <row r="252">
      <c r="A252" s="156"/>
      <c r="B252" s="175"/>
      <c r="C252" s="162"/>
      <c r="D252" s="162"/>
      <c r="E252" s="162"/>
      <c r="F252" s="13" t="str">
        <f t="shared" si="6"/>
        <v/>
      </c>
      <c r="G252" s="162"/>
      <c r="H252" s="162"/>
      <c r="I252" s="162"/>
      <c r="J252" s="13" t="str">
        <f t="shared" si="20"/>
        <v/>
      </c>
      <c r="N252" s="13" t="str">
        <f t="shared" si="8"/>
        <v/>
      </c>
      <c r="O252" s="13"/>
      <c r="P252" s="163"/>
      <c r="Q252" s="116" t="str">
        <f t="shared" si="17"/>
        <v/>
      </c>
      <c r="R252" s="117" t="str">
        <f t="shared" si="9"/>
        <v/>
      </c>
      <c r="S252" s="145">
        <v>-115.0</v>
      </c>
      <c r="T252" s="68"/>
      <c r="U252" s="163"/>
      <c r="V252" s="172"/>
      <c r="W252" s="172"/>
      <c r="X252" s="116" t="str">
        <f t="shared" si="26"/>
        <v/>
      </c>
      <c r="Y252" s="117" t="str">
        <f t="shared" si="23"/>
        <v/>
      </c>
      <c r="Z252" s="145">
        <v>-115.0</v>
      </c>
      <c r="AB252" s="142" t="str">
        <f>if(isblank($B252),"",vlookup($B252,'Sort by Position'!$D$2:$M$34,10,FALSE))</f>
        <v/>
      </c>
      <c r="AC252" s="142" t="str">
        <f>if(isblank($B252),"",vlookup($C252,'Sort by Position'!$D$2:$M$34,10,FALSE))</f>
        <v/>
      </c>
      <c r="AD252" s="142" t="str">
        <f t="shared" si="12"/>
        <v/>
      </c>
      <c r="AE252" s="142" t="str">
        <f t="shared" si="13"/>
        <v/>
      </c>
      <c r="AF252" s="163"/>
      <c r="AG252" s="151" t="str">
        <f t="shared" si="27"/>
        <v/>
      </c>
      <c r="AH252" s="138"/>
      <c r="AI252" s="145">
        <v>-115.0</v>
      </c>
      <c r="AK252" s="142" t="str">
        <f>if(isblank(B252),"",vlookup(B252,'Sort by Position'!$D$2:$M$34,2,FALSE))</f>
        <v/>
      </c>
      <c r="AL252" s="142" t="str">
        <f>if(isblank(B252),"",vlookup(C252,'Sort by Position'!$D$2:$M$34,10,FALSE))</f>
        <v/>
      </c>
      <c r="AM252" s="142" t="str">
        <f t="shared" si="15"/>
        <v/>
      </c>
      <c r="AN252" s="142" t="str">
        <f t="shared" si="24"/>
        <v/>
      </c>
      <c r="AO252" s="163"/>
      <c r="AP252" s="117" t="str">
        <f t="shared" si="22"/>
        <v/>
      </c>
      <c r="AR252" s="145">
        <v>-115.0</v>
      </c>
    </row>
    <row r="253">
      <c r="A253" s="156"/>
      <c r="B253" s="175"/>
      <c r="C253" s="162"/>
      <c r="D253" s="162"/>
      <c r="E253" s="162"/>
      <c r="F253" s="13" t="str">
        <f t="shared" si="6"/>
        <v/>
      </c>
      <c r="G253" s="162"/>
      <c r="H253" s="162"/>
      <c r="I253" s="162"/>
      <c r="J253" s="13" t="str">
        <f t="shared" si="20"/>
        <v/>
      </c>
      <c r="N253" s="13" t="str">
        <f t="shared" si="8"/>
        <v/>
      </c>
      <c r="O253" s="13"/>
      <c r="P253" s="163"/>
      <c r="Q253" s="116" t="str">
        <f t="shared" si="17"/>
        <v/>
      </c>
      <c r="R253" s="117" t="str">
        <f t="shared" si="9"/>
        <v/>
      </c>
      <c r="S253" s="145">
        <v>-115.0</v>
      </c>
      <c r="T253" s="68"/>
      <c r="U253" s="163"/>
      <c r="V253" s="172"/>
      <c r="W253" s="172"/>
      <c r="X253" s="116" t="str">
        <f t="shared" si="26"/>
        <v/>
      </c>
      <c r="Y253" s="117" t="str">
        <f t="shared" si="23"/>
        <v/>
      </c>
      <c r="Z253" s="145">
        <v>-115.0</v>
      </c>
      <c r="AB253" s="142" t="str">
        <f>if(isblank($B253),"",vlookup($B253,'Sort by Position'!$D$2:$M$34,10,FALSE))</f>
        <v/>
      </c>
      <c r="AC253" s="142" t="str">
        <f>if(isblank($B253),"",vlookup($C253,'Sort by Position'!$D$2:$M$34,10,FALSE))</f>
        <v/>
      </c>
      <c r="AD253" s="142" t="str">
        <f t="shared" si="12"/>
        <v/>
      </c>
      <c r="AE253" s="142" t="str">
        <f t="shared" si="13"/>
        <v/>
      </c>
      <c r="AF253" s="163"/>
      <c r="AG253" s="151" t="str">
        <f t="shared" si="27"/>
        <v/>
      </c>
      <c r="AH253" s="138"/>
      <c r="AI253" s="145">
        <v>-115.0</v>
      </c>
      <c r="AK253" s="142" t="str">
        <f>if(isblank(B253),"",vlookup(B253,'Sort by Position'!$D$2:$M$34,2,FALSE))</f>
        <v/>
      </c>
      <c r="AL253" s="142" t="str">
        <f>if(isblank(B253),"",vlookup(C253,'Sort by Position'!$D$2:$M$34,10,FALSE))</f>
        <v/>
      </c>
      <c r="AM253" s="142" t="str">
        <f t="shared" si="15"/>
        <v/>
      </c>
      <c r="AN253" s="142" t="str">
        <f t="shared" si="24"/>
        <v/>
      </c>
      <c r="AO253" s="163"/>
      <c r="AP253" s="117" t="str">
        <f t="shared" si="22"/>
        <v/>
      </c>
      <c r="AR253" s="145">
        <v>-115.0</v>
      </c>
    </row>
    <row r="254">
      <c r="A254" s="156"/>
      <c r="B254" s="175"/>
      <c r="C254" s="162"/>
      <c r="D254" s="162"/>
      <c r="E254" s="162"/>
      <c r="F254" s="13" t="str">
        <f t="shared" si="6"/>
        <v/>
      </c>
      <c r="G254" s="162"/>
      <c r="H254" s="162"/>
      <c r="I254" s="162"/>
      <c r="J254" s="13" t="str">
        <f t="shared" si="20"/>
        <v/>
      </c>
      <c r="N254" s="13" t="str">
        <f t="shared" si="8"/>
        <v/>
      </c>
      <c r="O254" s="13"/>
      <c r="P254" s="163"/>
      <c r="Q254" s="116" t="str">
        <f t="shared" si="17"/>
        <v/>
      </c>
      <c r="R254" s="117" t="str">
        <f t="shared" si="9"/>
        <v/>
      </c>
      <c r="S254" s="145">
        <v>-115.0</v>
      </c>
      <c r="T254" s="68"/>
      <c r="U254" s="163"/>
      <c r="V254" s="172"/>
      <c r="W254" s="172"/>
      <c r="X254" s="116" t="str">
        <f t="shared" si="26"/>
        <v/>
      </c>
      <c r="Y254" s="117" t="str">
        <f t="shared" si="23"/>
        <v/>
      </c>
      <c r="Z254" s="145">
        <v>-115.0</v>
      </c>
      <c r="AB254" s="142" t="str">
        <f>if(isblank($B254),"",vlookup($B254,'Sort by Position'!$D$2:$M$34,10,FALSE))</f>
        <v/>
      </c>
      <c r="AC254" s="142" t="str">
        <f>if(isblank($B254),"",vlookup($C254,'Sort by Position'!$D$2:$M$34,10,FALSE))</f>
        <v/>
      </c>
      <c r="AD254" s="142" t="str">
        <f t="shared" si="12"/>
        <v/>
      </c>
      <c r="AE254" s="142" t="str">
        <f t="shared" si="13"/>
        <v/>
      </c>
      <c r="AF254" s="163"/>
      <c r="AG254" s="151" t="str">
        <f t="shared" si="27"/>
        <v/>
      </c>
      <c r="AH254" s="138"/>
      <c r="AI254" s="145">
        <v>-115.0</v>
      </c>
      <c r="AK254" s="142" t="str">
        <f>if(isblank(B254),"",vlookup(B254,'Sort by Position'!$D$2:$M$34,2,FALSE))</f>
        <v/>
      </c>
      <c r="AL254" s="142" t="str">
        <f>if(isblank(B254),"",vlookup(C254,'Sort by Position'!$D$2:$M$34,10,FALSE))</f>
        <v/>
      </c>
      <c r="AM254" s="142" t="str">
        <f t="shared" si="15"/>
        <v/>
      </c>
      <c r="AN254" s="142" t="str">
        <f t="shared" si="24"/>
        <v/>
      </c>
      <c r="AO254" s="163"/>
      <c r="AP254" s="117" t="str">
        <f t="shared" si="22"/>
        <v/>
      </c>
      <c r="AR254" s="145">
        <v>-115.0</v>
      </c>
    </row>
    <row r="255">
      <c r="A255" s="156"/>
      <c r="B255" s="175"/>
      <c r="C255" s="162"/>
      <c r="D255" s="162"/>
      <c r="E255" s="162"/>
      <c r="F255" s="13" t="str">
        <f t="shared" si="6"/>
        <v/>
      </c>
      <c r="G255" s="162"/>
      <c r="H255" s="162"/>
      <c r="I255" s="162"/>
      <c r="J255" s="13" t="str">
        <f t="shared" si="20"/>
        <v/>
      </c>
      <c r="N255" s="13" t="str">
        <f t="shared" si="8"/>
        <v/>
      </c>
      <c r="O255" s="13"/>
      <c r="P255" s="163"/>
      <c r="Q255" s="116" t="str">
        <f t="shared" si="17"/>
        <v/>
      </c>
      <c r="R255" s="117" t="str">
        <f t="shared" si="9"/>
        <v/>
      </c>
      <c r="S255" s="145">
        <v>-115.0</v>
      </c>
      <c r="T255" s="68"/>
      <c r="U255" s="163"/>
      <c r="V255" s="172"/>
      <c r="W255" s="172"/>
      <c r="X255" s="116" t="str">
        <f t="shared" si="26"/>
        <v/>
      </c>
      <c r="Y255" s="117" t="str">
        <f t="shared" si="23"/>
        <v/>
      </c>
      <c r="Z255" s="145">
        <v>-115.0</v>
      </c>
      <c r="AB255" s="142" t="str">
        <f>if(isblank($B255),"",vlookup($B255,'Sort by Position'!$D$2:$M$34,10,FALSE))</f>
        <v/>
      </c>
      <c r="AC255" s="142" t="str">
        <f>if(isblank($B255),"",vlookup($C255,'Sort by Position'!$D$2:$M$34,10,FALSE))</f>
        <v/>
      </c>
      <c r="AD255" s="142" t="str">
        <f t="shared" si="12"/>
        <v/>
      </c>
      <c r="AE255" s="142" t="str">
        <f t="shared" si="13"/>
        <v/>
      </c>
      <c r="AF255" s="163"/>
      <c r="AG255" s="151" t="str">
        <f t="shared" si="27"/>
        <v/>
      </c>
      <c r="AH255" s="138"/>
      <c r="AI255" s="145">
        <v>-115.0</v>
      </c>
      <c r="AK255" s="142" t="str">
        <f>if(isblank(B255),"",vlookup(B255,'Sort by Position'!$D$2:$M$34,2,FALSE))</f>
        <v/>
      </c>
      <c r="AL255" s="142" t="str">
        <f>if(isblank(B255),"",vlookup(C255,'Sort by Position'!$D$2:$M$34,10,FALSE))</f>
        <v/>
      </c>
      <c r="AM255" s="142" t="str">
        <f t="shared" si="15"/>
        <v/>
      </c>
      <c r="AN255" s="142" t="str">
        <f t="shared" si="24"/>
        <v/>
      </c>
      <c r="AO255" s="163"/>
      <c r="AP255" s="117" t="str">
        <f t="shared" si="22"/>
        <v/>
      </c>
      <c r="AR255" s="145">
        <v>-115.0</v>
      </c>
    </row>
    <row r="256">
      <c r="A256" s="156"/>
      <c r="B256" s="175"/>
      <c r="C256" s="162"/>
      <c r="D256" s="162"/>
      <c r="E256" s="162"/>
      <c r="F256" s="13" t="str">
        <f t="shared" si="6"/>
        <v/>
      </c>
      <c r="G256" s="162"/>
      <c r="H256" s="162"/>
      <c r="I256" s="162"/>
      <c r="J256" s="13" t="str">
        <f t="shared" si="20"/>
        <v/>
      </c>
      <c r="N256" s="13" t="str">
        <f t="shared" si="8"/>
        <v/>
      </c>
      <c r="O256" s="13"/>
      <c r="P256" s="163"/>
      <c r="Q256" s="116" t="str">
        <f t="shared" si="17"/>
        <v/>
      </c>
      <c r="R256" s="117" t="str">
        <f t="shared" si="9"/>
        <v/>
      </c>
      <c r="S256" s="145">
        <v>-115.0</v>
      </c>
      <c r="T256" s="68"/>
      <c r="U256" s="163"/>
      <c r="V256" s="172"/>
      <c r="W256" s="172"/>
      <c r="X256" s="116" t="str">
        <f t="shared" si="26"/>
        <v/>
      </c>
      <c r="Y256" s="117" t="str">
        <f t="shared" si="23"/>
        <v/>
      </c>
      <c r="Z256" s="145">
        <v>-115.0</v>
      </c>
      <c r="AB256" s="142" t="str">
        <f>if(isblank($B256),"",vlookup($B256,'Sort by Position'!$D$2:$M$34,10,FALSE))</f>
        <v/>
      </c>
      <c r="AC256" s="142" t="str">
        <f>if(isblank($B256),"",vlookup($C256,'Sort by Position'!$D$2:$M$34,10,FALSE))</f>
        <v/>
      </c>
      <c r="AD256" s="142" t="str">
        <f t="shared" si="12"/>
        <v/>
      </c>
      <c r="AE256" s="142" t="str">
        <f t="shared" si="13"/>
        <v/>
      </c>
      <c r="AF256" s="163"/>
      <c r="AG256" s="151" t="str">
        <f t="shared" si="27"/>
        <v/>
      </c>
      <c r="AH256" s="138"/>
      <c r="AI256" s="145">
        <v>-115.0</v>
      </c>
      <c r="AK256" s="142" t="str">
        <f>if(isblank(B256),"",vlookup(B256,'Sort by Position'!$D$2:$M$34,2,FALSE))</f>
        <v/>
      </c>
      <c r="AL256" s="142" t="str">
        <f>if(isblank(B256),"",vlookup(C256,'Sort by Position'!$D$2:$M$34,10,FALSE))</f>
        <v/>
      </c>
      <c r="AM256" s="142" t="str">
        <f t="shared" si="15"/>
        <v/>
      </c>
      <c r="AN256" s="142" t="str">
        <f t="shared" si="24"/>
        <v/>
      </c>
      <c r="AO256" s="163"/>
      <c r="AP256" s="117" t="str">
        <f t="shared" si="22"/>
        <v/>
      </c>
      <c r="AR256" s="145">
        <v>-115.0</v>
      </c>
    </row>
    <row r="257">
      <c r="A257" s="156"/>
      <c r="B257" s="175"/>
      <c r="C257" s="162"/>
      <c r="D257" s="162"/>
      <c r="E257" s="162"/>
      <c r="F257" s="13" t="str">
        <f t="shared" si="6"/>
        <v/>
      </c>
      <c r="G257" s="162"/>
      <c r="H257" s="162"/>
      <c r="I257" s="162"/>
      <c r="J257" s="13" t="str">
        <f t="shared" si="20"/>
        <v/>
      </c>
      <c r="N257" s="13" t="str">
        <f t="shared" si="8"/>
        <v/>
      </c>
      <c r="O257" s="13"/>
      <c r="P257" s="163"/>
      <c r="Q257" s="116" t="str">
        <f t="shared" si="17"/>
        <v/>
      </c>
      <c r="R257" s="117" t="str">
        <f t="shared" si="9"/>
        <v/>
      </c>
      <c r="S257" s="145">
        <v>-115.0</v>
      </c>
      <c r="T257" s="68"/>
      <c r="U257" s="163"/>
      <c r="V257" s="172"/>
      <c r="W257" s="172"/>
      <c r="X257" s="116" t="str">
        <f t="shared" si="26"/>
        <v/>
      </c>
      <c r="Y257" s="117" t="str">
        <f t="shared" si="23"/>
        <v/>
      </c>
      <c r="Z257" s="145">
        <v>-115.0</v>
      </c>
      <c r="AB257" s="142" t="str">
        <f>if(isblank($B257),"",vlookup($B257,'Sort by Position'!$D$2:$M$34,10,FALSE))</f>
        <v/>
      </c>
      <c r="AC257" s="142" t="str">
        <f>if(isblank($B257),"",vlookup($C257,'Sort by Position'!$D$2:$M$34,10,FALSE))</f>
        <v/>
      </c>
      <c r="AD257" s="142" t="str">
        <f t="shared" si="12"/>
        <v/>
      </c>
      <c r="AE257" s="142" t="str">
        <f t="shared" si="13"/>
        <v/>
      </c>
      <c r="AF257" s="163"/>
      <c r="AG257" s="151" t="str">
        <f t="shared" si="27"/>
        <v/>
      </c>
      <c r="AH257" s="138"/>
      <c r="AI257" s="145">
        <v>-115.0</v>
      </c>
      <c r="AK257" s="142" t="str">
        <f>if(isblank(B257),"",vlookup(B257,'Sort by Position'!$D$2:$M$34,2,FALSE))</f>
        <v/>
      </c>
      <c r="AL257" s="142" t="str">
        <f>if(isblank(B257),"",vlookup(C257,'Sort by Position'!$D$2:$M$34,10,FALSE))</f>
        <v/>
      </c>
      <c r="AM257" s="142" t="str">
        <f t="shared" si="15"/>
        <v/>
      </c>
      <c r="AN257" s="142" t="str">
        <f t="shared" si="24"/>
        <v/>
      </c>
      <c r="AO257" s="163"/>
      <c r="AP257" s="117" t="str">
        <f t="shared" si="22"/>
        <v/>
      </c>
      <c r="AR257" s="145">
        <v>-115.0</v>
      </c>
    </row>
    <row r="258">
      <c r="A258" s="156"/>
      <c r="B258" s="175"/>
      <c r="C258" s="162"/>
      <c r="D258" s="162"/>
      <c r="E258" s="162"/>
      <c r="F258" s="13" t="str">
        <f t="shared" si="6"/>
        <v/>
      </c>
      <c r="G258" s="162"/>
      <c r="H258" s="162"/>
      <c r="I258" s="162"/>
      <c r="J258" s="13" t="str">
        <f t="shared" si="20"/>
        <v/>
      </c>
      <c r="N258" s="13" t="str">
        <f t="shared" si="8"/>
        <v/>
      </c>
      <c r="O258" s="13"/>
      <c r="P258" s="163"/>
      <c r="Q258" s="116" t="str">
        <f t="shared" si="17"/>
        <v/>
      </c>
      <c r="R258" s="117" t="str">
        <f t="shared" si="9"/>
        <v/>
      </c>
      <c r="S258" s="145">
        <v>-115.0</v>
      </c>
      <c r="T258" s="68"/>
      <c r="U258" s="163"/>
      <c r="V258" s="172"/>
      <c r="W258" s="172"/>
      <c r="X258" s="116" t="str">
        <f t="shared" si="26"/>
        <v/>
      </c>
      <c r="Y258" s="117" t="str">
        <f t="shared" si="23"/>
        <v/>
      </c>
      <c r="Z258" s="145">
        <v>-115.0</v>
      </c>
      <c r="AB258" s="142" t="str">
        <f>if(isblank($B258),"",vlookup($B258,'Sort by Position'!$D$2:$M$34,10,FALSE))</f>
        <v/>
      </c>
      <c r="AC258" s="142" t="str">
        <f>if(isblank($B258),"",vlookup($C258,'Sort by Position'!$D$2:$M$34,10,FALSE))</f>
        <v/>
      </c>
      <c r="AD258" s="142" t="str">
        <f t="shared" si="12"/>
        <v/>
      </c>
      <c r="AE258" s="142" t="str">
        <f t="shared" si="13"/>
        <v/>
      </c>
      <c r="AF258" s="163"/>
      <c r="AG258" s="151" t="str">
        <f t="shared" si="27"/>
        <v/>
      </c>
      <c r="AH258" s="138"/>
      <c r="AI258" s="145">
        <v>-115.0</v>
      </c>
      <c r="AK258" s="142" t="str">
        <f>if(isblank(B258),"",vlookup(B258,'Sort by Position'!$D$2:$M$34,2,FALSE))</f>
        <v/>
      </c>
      <c r="AL258" s="142" t="str">
        <f>if(isblank(B258),"",vlookup(C258,'Sort by Position'!$D$2:$M$34,10,FALSE))</f>
        <v/>
      </c>
      <c r="AM258" s="142" t="str">
        <f t="shared" si="15"/>
        <v/>
      </c>
      <c r="AN258" s="142" t="str">
        <f t="shared" si="24"/>
        <v/>
      </c>
      <c r="AO258" s="163"/>
      <c r="AP258" s="117" t="str">
        <f t="shared" si="22"/>
        <v/>
      </c>
      <c r="AR258" s="145">
        <v>-115.0</v>
      </c>
    </row>
    <row r="259">
      <c r="A259" s="156"/>
      <c r="B259" s="175"/>
      <c r="C259" s="162"/>
      <c r="D259" s="162"/>
      <c r="E259" s="162"/>
      <c r="F259" s="13" t="str">
        <f t="shared" si="6"/>
        <v/>
      </c>
      <c r="G259" s="162"/>
      <c r="H259" s="162"/>
      <c r="I259" s="162"/>
      <c r="J259" s="13" t="str">
        <f t="shared" si="20"/>
        <v/>
      </c>
      <c r="N259" s="13" t="str">
        <f t="shared" si="8"/>
        <v/>
      </c>
      <c r="O259" s="13"/>
      <c r="P259" s="163"/>
      <c r="Q259" s="116" t="str">
        <f t="shared" si="17"/>
        <v/>
      </c>
      <c r="R259" s="117" t="str">
        <f t="shared" si="9"/>
        <v/>
      </c>
      <c r="S259" s="145">
        <v>-115.0</v>
      </c>
      <c r="T259" s="68"/>
      <c r="U259" s="163"/>
      <c r="V259" s="172"/>
      <c r="W259" s="172"/>
      <c r="X259" s="116" t="str">
        <f t="shared" si="26"/>
        <v/>
      </c>
      <c r="Y259" s="117" t="str">
        <f t="shared" si="23"/>
        <v/>
      </c>
      <c r="Z259" s="145">
        <v>-115.0</v>
      </c>
      <c r="AB259" s="142" t="str">
        <f>if(isblank($B259),"",vlookup($B259,'Sort by Position'!$D$2:$M$34,10,FALSE))</f>
        <v/>
      </c>
      <c r="AC259" s="142" t="str">
        <f>if(isblank($B259),"",vlookup($C259,'Sort by Position'!$D$2:$M$34,10,FALSE))</f>
        <v/>
      </c>
      <c r="AD259" s="142" t="str">
        <f t="shared" si="12"/>
        <v/>
      </c>
      <c r="AE259" s="142" t="str">
        <f t="shared" si="13"/>
        <v/>
      </c>
      <c r="AF259" s="163"/>
      <c r="AG259" s="151" t="str">
        <f t="shared" si="27"/>
        <v/>
      </c>
      <c r="AH259" s="138"/>
      <c r="AI259" s="145">
        <v>-115.0</v>
      </c>
      <c r="AK259" s="142" t="str">
        <f>if(isblank(B259),"",vlookup(B259,'Sort by Position'!$D$2:$M$34,2,FALSE))</f>
        <v/>
      </c>
      <c r="AL259" s="142" t="str">
        <f>if(isblank(B259),"",vlookup(C259,'Sort by Position'!$D$2:$M$34,10,FALSE))</f>
        <v/>
      </c>
      <c r="AM259" s="142" t="str">
        <f t="shared" si="15"/>
        <v/>
      </c>
      <c r="AN259" s="142" t="str">
        <f t="shared" si="24"/>
        <v/>
      </c>
      <c r="AO259" s="163"/>
      <c r="AP259" s="117" t="str">
        <f t="shared" si="22"/>
        <v/>
      </c>
      <c r="AR259" s="145">
        <v>-115.0</v>
      </c>
    </row>
    <row r="260">
      <c r="A260" s="156"/>
      <c r="B260" s="175"/>
      <c r="C260" s="162"/>
      <c r="D260" s="162"/>
      <c r="E260" s="162"/>
      <c r="F260" s="13" t="str">
        <f t="shared" si="6"/>
        <v/>
      </c>
      <c r="G260" s="162"/>
      <c r="H260" s="162"/>
      <c r="I260" s="162"/>
      <c r="J260" s="13" t="str">
        <f t="shared" si="20"/>
        <v/>
      </c>
      <c r="N260" s="13" t="str">
        <f t="shared" si="8"/>
        <v/>
      </c>
      <c r="O260" s="13"/>
      <c r="P260" s="163"/>
      <c r="Q260" s="116" t="str">
        <f t="shared" si="17"/>
        <v/>
      </c>
      <c r="R260" s="117" t="str">
        <f t="shared" si="9"/>
        <v/>
      </c>
      <c r="S260" s="145">
        <v>-115.0</v>
      </c>
      <c r="T260" s="68"/>
      <c r="U260" s="163"/>
      <c r="V260" s="172"/>
      <c r="W260" s="172"/>
      <c r="X260" s="116" t="str">
        <f t="shared" si="26"/>
        <v/>
      </c>
      <c r="Y260" s="117" t="str">
        <f t="shared" si="23"/>
        <v/>
      </c>
      <c r="Z260" s="145">
        <v>-115.0</v>
      </c>
      <c r="AB260" s="142" t="str">
        <f>if(isblank($B260),"",vlookup($B260,'Sort by Position'!$D$2:$M$34,10,FALSE))</f>
        <v/>
      </c>
      <c r="AC260" s="142" t="str">
        <f>if(isblank($B260),"",vlookup($C260,'Sort by Position'!$D$2:$M$34,10,FALSE))</f>
        <v/>
      </c>
      <c r="AD260" s="142" t="str">
        <f t="shared" si="12"/>
        <v/>
      </c>
      <c r="AE260" s="142" t="str">
        <f t="shared" si="13"/>
        <v/>
      </c>
      <c r="AF260" s="163"/>
      <c r="AG260" s="151" t="str">
        <f t="shared" si="27"/>
        <v/>
      </c>
      <c r="AH260" s="138"/>
      <c r="AI260" s="145">
        <v>-115.0</v>
      </c>
      <c r="AK260" s="142" t="str">
        <f>if(isblank(B260),"",vlookup(B260,'Sort by Position'!$D$2:$M$34,2,FALSE))</f>
        <v/>
      </c>
      <c r="AL260" s="142" t="str">
        <f>if(isblank(B260),"",vlookup(C260,'Sort by Position'!$D$2:$M$34,10,FALSE))</f>
        <v/>
      </c>
      <c r="AM260" s="142" t="str">
        <f t="shared" si="15"/>
        <v/>
      </c>
      <c r="AN260" s="142" t="str">
        <f t="shared" si="24"/>
        <v/>
      </c>
      <c r="AO260" s="163"/>
      <c r="AP260" s="117" t="str">
        <f t="shared" si="22"/>
        <v/>
      </c>
      <c r="AR260" s="145">
        <v>-115.0</v>
      </c>
    </row>
    <row r="261">
      <c r="A261" s="156"/>
      <c r="B261" s="175"/>
      <c r="C261" s="162"/>
      <c r="D261" s="162"/>
      <c r="E261" s="162"/>
      <c r="F261" s="13" t="str">
        <f t="shared" si="6"/>
        <v/>
      </c>
      <c r="G261" s="162"/>
      <c r="H261" s="162"/>
      <c r="I261" s="162"/>
      <c r="J261" s="13" t="str">
        <f t="shared" si="20"/>
        <v/>
      </c>
      <c r="N261" s="13" t="str">
        <f t="shared" si="8"/>
        <v/>
      </c>
      <c r="O261" s="13"/>
      <c r="P261" s="163"/>
      <c r="Q261" s="116" t="str">
        <f t="shared" si="17"/>
        <v/>
      </c>
      <c r="R261" s="117" t="str">
        <f t="shared" si="9"/>
        <v/>
      </c>
      <c r="S261" s="145">
        <v>-115.0</v>
      </c>
      <c r="T261" s="68"/>
      <c r="U261" s="163"/>
      <c r="V261" s="172"/>
      <c r="W261" s="172"/>
      <c r="X261" s="116" t="str">
        <f t="shared" si="26"/>
        <v/>
      </c>
      <c r="Y261" s="117" t="str">
        <f t="shared" si="23"/>
        <v/>
      </c>
      <c r="Z261" s="145">
        <v>-115.0</v>
      </c>
      <c r="AB261" s="142" t="str">
        <f>if(isblank($B261),"",vlookup($B261,'Sort by Position'!$D$2:$M$34,10,FALSE))</f>
        <v/>
      </c>
      <c r="AC261" s="142" t="str">
        <f>if(isblank($B261),"",vlookup($C261,'Sort by Position'!$D$2:$M$34,10,FALSE))</f>
        <v/>
      </c>
      <c r="AD261" s="142" t="str">
        <f t="shared" si="12"/>
        <v/>
      </c>
      <c r="AE261" s="142" t="str">
        <f t="shared" si="13"/>
        <v/>
      </c>
      <c r="AF261" s="163"/>
      <c r="AG261" s="151" t="str">
        <f t="shared" si="27"/>
        <v/>
      </c>
      <c r="AH261" s="138"/>
      <c r="AI261" s="145">
        <v>-115.0</v>
      </c>
      <c r="AK261" s="142" t="str">
        <f>if(isblank(B261),"",vlookup(B261,'Sort by Position'!$D$2:$M$34,2,FALSE))</f>
        <v/>
      </c>
      <c r="AL261" s="142" t="str">
        <f>if(isblank(B261),"",vlookup(C261,'Sort by Position'!$D$2:$M$34,10,FALSE))</f>
        <v/>
      </c>
      <c r="AM261" s="142" t="str">
        <f t="shared" si="15"/>
        <v/>
      </c>
      <c r="AN261" s="142" t="str">
        <f t="shared" si="24"/>
        <v/>
      </c>
      <c r="AO261" s="163"/>
      <c r="AP261" s="117" t="str">
        <f t="shared" si="22"/>
        <v/>
      </c>
      <c r="AR261" s="145">
        <v>-115.0</v>
      </c>
    </row>
    <row r="262">
      <c r="A262" s="156"/>
      <c r="B262" s="175"/>
      <c r="C262" s="162"/>
      <c r="D262" s="162"/>
      <c r="E262" s="162"/>
      <c r="F262" s="13" t="str">
        <f t="shared" si="6"/>
        <v/>
      </c>
      <c r="G262" s="162"/>
      <c r="H262" s="162"/>
      <c r="I262" s="162"/>
      <c r="J262" s="13" t="str">
        <f t="shared" si="20"/>
        <v/>
      </c>
      <c r="N262" s="13" t="str">
        <f t="shared" si="8"/>
        <v/>
      </c>
      <c r="O262" s="13"/>
      <c r="P262" s="163"/>
      <c r="Q262" s="116" t="str">
        <f t="shared" si="17"/>
        <v/>
      </c>
      <c r="R262" s="117" t="str">
        <f t="shared" si="9"/>
        <v/>
      </c>
      <c r="S262" s="145">
        <v>-115.0</v>
      </c>
      <c r="T262" s="68"/>
      <c r="U262" s="163"/>
      <c r="V262" s="172"/>
      <c r="W262" s="172"/>
      <c r="X262" s="116" t="str">
        <f t="shared" si="26"/>
        <v/>
      </c>
      <c r="Y262" s="117" t="str">
        <f t="shared" si="23"/>
        <v/>
      </c>
      <c r="Z262" s="145">
        <v>-115.0</v>
      </c>
      <c r="AB262" s="142" t="str">
        <f>if(isblank($B262),"",vlookup($B262,'Sort by Position'!$D$2:$M$34,10,FALSE))</f>
        <v/>
      </c>
      <c r="AC262" s="142" t="str">
        <f>if(isblank($B262),"",vlookup($C262,'Sort by Position'!$D$2:$M$34,10,FALSE))</f>
        <v/>
      </c>
      <c r="AD262" s="142" t="str">
        <f t="shared" si="12"/>
        <v/>
      </c>
      <c r="AE262" s="142" t="str">
        <f t="shared" si="13"/>
        <v/>
      </c>
      <c r="AF262" s="163"/>
      <c r="AG262" s="151" t="str">
        <f t="shared" si="27"/>
        <v/>
      </c>
      <c r="AH262" s="138"/>
      <c r="AI262" s="145">
        <v>-115.0</v>
      </c>
      <c r="AK262" s="142" t="str">
        <f>if(isblank(B262),"",vlookup(B262,'Sort by Position'!$D$2:$M$34,2,FALSE))</f>
        <v/>
      </c>
      <c r="AL262" s="142" t="str">
        <f>if(isblank(B262),"",vlookup(C262,'Sort by Position'!$D$2:$M$34,10,FALSE))</f>
        <v/>
      </c>
      <c r="AM262" s="142" t="str">
        <f t="shared" si="15"/>
        <v/>
      </c>
      <c r="AN262" s="142" t="str">
        <f t="shared" si="24"/>
        <v/>
      </c>
      <c r="AO262" s="163"/>
      <c r="AP262" s="117" t="str">
        <f t="shared" si="22"/>
        <v/>
      </c>
      <c r="AR262" s="145">
        <v>-115.0</v>
      </c>
    </row>
    <row r="263">
      <c r="A263" s="156"/>
      <c r="B263" s="175"/>
      <c r="C263" s="162"/>
      <c r="D263" s="162"/>
      <c r="E263" s="162"/>
      <c r="F263" s="13" t="str">
        <f t="shared" si="6"/>
        <v/>
      </c>
      <c r="G263" s="162"/>
      <c r="H263" s="162"/>
      <c r="I263" s="162"/>
      <c r="J263" s="13" t="str">
        <f t="shared" si="20"/>
        <v/>
      </c>
      <c r="N263" s="13" t="str">
        <f t="shared" si="8"/>
        <v/>
      </c>
      <c r="O263" s="13"/>
      <c r="P263" s="163"/>
      <c r="Q263" s="116" t="str">
        <f t="shared" si="17"/>
        <v/>
      </c>
      <c r="R263" s="117" t="str">
        <f t="shared" si="9"/>
        <v/>
      </c>
      <c r="S263" s="145">
        <v>-115.0</v>
      </c>
      <c r="T263" s="68"/>
      <c r="U263" s="163"/>
      <c r="V263" s="172"/>
      <c r="W263" s="172"/>
      <c r="X263" s="116" t="str">
        <f t="shared" si="26"/>
        <v/>
      </c>
      <c r="Y263" s="117" t="str">
        <f t="shared" si="23"/>
        <v/>
      </c>
      <c r="Z263" s="145">
        <v>-115.0</v>
      </c>
      <c r="AB263" s="142" t="str">
        <f>if(isblank($B263),"",vlookup($B263,'Sort by Position'!$D$2:$M$34,10,FALSE))</f>
        <v/>
      </c>
      <c r="AC263" s="142" t="str">
        <f>if(isblank($B263),"",vlookup($C263,'Sort by Position'!$D$2:$M$34,10,FALSE))</f>
        <v/>
      </c>
      <c r="AD263" s="142" t="str">
        <f t="shared" si="12"/>
        <v/>
      </c>
      <c r="AE263" s="142" t="str">
        <f t="shared" si="13"/>
        <v/>
      </c>
      <c r="AF263" s="163"/>
      <c r="AG263" s="151" t="str">
        <f t="shared" si="27"/>
        <v/>
      </c>
      <c r="AH263" s="138"/>
      <c r="AI263" s="145">
        <v>-115.0</v>
      </c>
      <c r="AK263" s="142" t="str">
        <f>if(isblank(B263),"",vlookup(B263,'Sort by Position'!$D$2:$M$34,2,FALSE))</f>
        <v/>
      </c>
      <c r="AL263" s="142" t="str">
        <f>if(isblank(B263),"",vlookup(C263,'Sort by Position'!$D$2:$M$34,10,FALSE))</f>
        <v/>
      </c>
      <c r="AM263" s="142" t="str">
        <f t="shared" si="15"/>
        <v/>
      </c>
      <c r="AN263" s="142" t="str">
        <f t="shared" si="24"/>
        <v/>
      </c>
      <c r="AO263" s="163"/>
      <c r="AP263" s="117" t="str">
        <f t="shared" si="22"/>
        <v/>
      </c>
      <c r="AR263" s="145">
        <v>-115.0</v>
      </c>
    </row>
    <row r="264">
      <c r="A264" s="156"/>
      <c r="B264" s="175"/>
      <c r="C264" s="162"/>
      <c r="D264" s="162"/>
      <c r="E264" s="162"/>
      <c r="F264" s="13" t="str">
        <f t="shared" si="6"/>
        <v/>
      </c>
      <c r="G264" s="162"/>
      <c r="H264" s="162"/>
      <c r="I264" s="162"/>
      <c r="J264" s="13" t="str">
        <f t="shared" si="20"/>
        <v/>
      </c>
      <c r="N264" s="13" t="str">
        <f t="shared" si="8"/>
        <v/>
      </c>
      <c r="O264" s="13"/>
      <c r="P264" s="163"/>
      <c r="Q264" s="116" t="str">
        <f t="shared" si="17"/>
        <v/>
      </c>
      <c r="R264" s="117" t="str">
        <f t="shared" si="9"/>
        <v/>
      </c>
      <c r="S264" s="145">
        <v>-115.0</v>
      </c>
      <c r="T264" s="68"/>
      <c r="U264" s="163"/>
      <c r="V264" s="172"/>
      <c r="W264" s="172"/>
      <c r="X264" s="116" t="str">
        <f t="shared" si="26"/>
        <v/>
      </c>
      <c r="Y264" s="117" t="str">
        <f t="shared" si="23"/>
        <v/>
      </c>
      <c r="Z264" s="145">
        <v>-115.0</v>
      </c>
      <c r="AB264" s="142" t="str">
        <f>if(isblank($B264),"",vlookup($B264,'Sort by Position'!$D$2:$M$34,10,FALSE))</f>
        <v/>
      </c>
      <c r="AC264" s="142" t="str">
        <f>if(isblank($B264),"",vlookup($C264,'Sort by Position'!$D$2:$M$34,10,FALSE))</f>
        <v/>
      </c>
      <c r="AD264" s="142" t="str">
        <f t="shared" si="12"/>
        <v/>
      </c>
      <c r="AE264" s="142" t="str">
        <f t="shared" si="13"/>
        <v/>
      </c>
      <c r="AF264" s="163"/>
      <c r="AG264" s="151" t="str">
        <f t="shared" si="27"/>
        <v/>
      </c>
      <c r="AH264" s="138"/>
      <c r="AI264" s="145">
        <v>-115.0</v>
      </c>
      <c r="AK264" s="142" t="str">
        <f>if(isblank(B264),"",vlookup(B264,'Sort by Position'!$D$2:$M$34,2,FALSE))</f>
        <v/>
      </c>
      <c r="AL264" s="142" t="str">
        <f>if(isblank(B264),"",vlookup(C264,'Sort by Position'!$D$2:$M$34,10,FALSE))</f>
        <v/>
      </c>
      <c r="AM264" s="142" t="str">
        <f t="shared" si="15"/>
        <v/>
      </c>
      <c r="AN264" s="142" t="str">
        <f t="shared" si="24"/>
        <v/>
      </c>
      <c r="AO264" s="163"/>
      <c r="AP264" s="117" t="str">
        <f t="shared" si="22"/>
        <v/>
      </c>
      <c r="AR264" s="145">
        <v>-115.0</v>
      </c>
    </row>
    <row r="265">
      <c r="A265" s="156"/>
      <c r="B265" s="175"/>
      <c r="C265" s="162"/>
      <c r="D265" s="162"/>
      <c r="E265" s="162"/>
      <c r="F265" s="13" t="str">
        <f t="shared" si="6"/>
        <v/>
      </c>
      <c r="G265" s="162"/>
      <c r="H265" s="162"/>
      <c r="I265" s="162"/>
      <c r="J265" s="13" t="str">
        <f t="shared" si="20"/>
        <v/>
      </c>
      <c r="N265" s="13" t="str">
        <f t="shared" si="8"/>
        <v/>
      </c>
      <c r="O265" s="13"/>
      <c r="P265" s="163"/>
      <c r="Q265" s="116" t="str">
        <f t="shared" si="17"/>
        <v/>
      </c>
      <c r="R265" s="117" t="str">
        <f t="shared" si="9"/>
        <v/>
      </c>
      <c r="S265" s="145">
        <v>-115.0</v>
      </c>
      <c r="T265" s="68"/>
      <c r="U265" s="163"/>
      <c r="V265" s="172"/>
      <c r="W265" s="172"/>
      <c r="X265" s="116" t="str">
        <f t="shared" si="26"/>
        <v/>
      </c>
      <c r="Y265" s="117" t="str">
        <f t="shared" si="23"/>
        <v/>
      </c>
      <c r="Z265" s="145">
        <v>-115.0</v>
      </c>
      <c r="AB265" s="142" t="str">
        <f>if(isblank($B265),"",vlookup($B265,'Sort by Position'!$D$2:$M$34,10,FALSE))</f>
        <v/>
      </c>
      <c r="AC265" s="142" t="str">
        <f>if(isblank($B265),"",vlookup($C265,'Sort by Position'!$D$2:$M$34,10,FALSE))</f>
        <v/>
      </c>
      <c r="AD265" s="142" t="str">
        <f t="shared" si="12"/>
        <v/>
      </c>
      <c r="AE265" s="142" t="str">
        <f t="shared" si="13"/>
        <v/>
      </c>
      <c r="AF265" s="163"/>
      <c r="AG265" s="151" t="str">
        <f t="shared" si="27"/>
        <v/>
      </c>
      <c r="AH265" s="138"/>
      <c r="AI265" s="145">
        <v>-115.0</v>
      </c>
      <c r="AK265" s="142" t="str">
        <f>if(isblank(B265),"",vlookup(B265,'Sort by Position'!$D$2:$M$34,2,FALSE))</f>
        <v/>
      </c>
      <c r="AL265" s="142" t="str">
        <f>if(isblank(B265),"",vlookup(C265,'Sort by Position'!$D$2:$M$34,10,FALSE))</f>
        <v/>
      </c>
      <c r="AM265" s="142" t="str">
        <f t="shared" si="15"/>
        <v/>
      </c>
      <c r="AN265" s="142" t="str">
        <f t="shared" si="24"/>
        <v/>
      </c>
      <c r="AO265" s="163"/>
      <c r="AP265" s="117" t="str">
        <f t="shared" si="22"/>
        <v/>
      </c>
      <c r="AR265" s="145">
        <v>-115.0</v>
      </c>
    </row>
    <row r="266">
      <c r="A266" s="156"/>
      <c r="B266" s="175"/>
      <c r="C266" s="162"/>
      <c r="D266" s="162"/>
      <c r="E266" s="162"/>
      <c r="F266" s="13" t="str">
        <f t="shared" si="6"/>
        <v/>
      </c>
      <c r="G266" s="162"/>
      <c r="H266" s="162"/>
      <c r="I266" s="162"/>
      <c r="J266" s="13" t="str">
        <f t="shared" si="20"/>
        <v/>
      </c>
      <c r="N266" s="13" t="str">
        <f t="shared" si="8"/>
        <v/>
      </c>
      <c r="O266" s="13"/>
      <c r="P266" s="163"/>
      <c r="Q266" s="116" t="str">
        <f t="shared" si="17"/>
        <v/>
      </c>
      <c r="R266" s="117" t="str">
        <f t="shared" si="9"/>
        <v/>
      </c>
      <c r="S266" s="145">
        <v>-115.0</v>
      </c>
      <c r="T266" s="68"/>
      <c r="U266" s="163"/>
      <c r="V266" s="172"/>
      <c r="W266" s="172"/>
      <c r="X266" s="116" t="str">
        <f t="shared" si="26"/>
        <v/>
      </c>
      <c r="Y266" s="117" t="str">
        <f t="shared" si="23"/>
        <v/>
      </c>
      <c r="Z266" s="145">
        <v>-115.0</v>
      </c>
      <c r="AB266" s="142" t="str">
        <f>if(isblank($B266),"",vlookup($B266,'Sort by Position'!$D$2:$M$34,10,FALSE))</f>
        <v/>
      </c>
      <c r="AC266" s="142" t="str">
        <f>if(isblank($B266),"",vlookup($C266,'Sort by Position'!$D$2:$M$34,10,FALSE))</f>
        <v/>
      </c>
      <c r="AD266" s="142" t="str">
        <f t="shared" si="12"/>
        <v/>
      </c>
      <c r="AE266" s="142" t="str">
        <f t="shared" si="13"/>
        <v/>
      </c>
      <c r="AF266" s="163"/>
      <c r="AG266" s="151" t="str">
        <f t="shared" si="27"/>
        <v/>
      </c>
      <c r="AH266" s="138"/>
      <c r="AI266" s="145">
        <v>-115.0</v>
      </c>
      <c r="AK266" s="142" t="str">
        <f>if(isblank(B266),"",vlookup(B266,'Sort by Position'!$D$2:$M$34,2,FALSE))</f>
        <v/>
      </c>
      <c r="AL266" s="142" t="str">
        <f>if(isblank(B266),"",vlookup(C266,'Sort by Position'!$D$2:$M$34,10,FALSE))</f>
        <v/>
      </c>
      <c r="AM266" s="142" t="str">
        <f t="shared" si="15"/>
        <v/>
      </c>
      <c r="AN266" s="142" t="str">
        <f t="shared" si="24"/>
        <v/>
      </c>
      <c r="AO266" s="163"/>
      <c r="AP266" s="117" t="str">
        <f t="shared" si="22"/>
        <v/>
      </c>
      <c r="AR266" s="145">
        <v>-115.0</v>
      </c>
    </row>
    <row r="267">
      <c r="A267" s="156"/>
      <c r="B267" s="175"/>
      <c r="C267" s="162"/>
      <c r="D267" s="162"/>
      <c r="E267" s="162"/>
      <c r="F267" s="13" t="str">
        <f t="shared" si="6"/>
        <v/>
      </c>
      <c r="G267" s="162"/>
      <c r="H267" s="162"/>
      <c r="I267" s="162"/>
      <c r="J267" s="13" t="str">
        <f t="shared" si="20"/>
        <v/>
      </c>
      <c r="N267" s="13" t="str">
        <f t="shared" si="8"/>
        <v/>
      </c>
      <c r="O267" s="13"/>
      <c r="P267" s="163"/>
      <c r="Q267" s="116" t="str">
        <f t="shared" si="17"/>
        <v/>
      </c>
      <c r="R267" s="117" t="str">
        <f t="shared" si="9"/>
        <v/>
      </c>
      <c r="S267" s="145">
        <v>-115.0</v>
      </c>
      <c r="T267" s="68"/>
      <c r="U267" s="163"/>
      <c r="V267" s="172"/>
      <c r="W267" s="172"/>
      <c r="X267" s="116" t="str">
        <f t="shared" si="26"/>
        <v/>
      </c>
      <c r="Y267" s="117" t="str">
        <f t="shared" si="23"/>
        <v/>
      </c>
      <c r="Z267" s="145">
        <v>-115.0</v>
      </c>
      <c r="AB267" s="142" t="str">
        <f>if(isblank($B267),"",vlookup($B267,'Sort by Position'!$D$2:$M$34,10,FALSE))</f>
        <v/>
      </c>
      <c r="AC267" s="142" t="str">
        <f>if(isblank($B267),"",vlookup($C267,'Sort by Position'!$D$2:$M$34,10,FALSE))</f>
        <v/>
      </c>
      <c r="AD267" s="142" t="str">
        <f t="shared" si="12"/>
        <v/>
      </c>
      <c r="AE267" s="142" t="str">
        <f t="shared" si="13"/>
        <v/>
      </c>
      <c r="AF267" s="163"/>
      <c r="AG267" s="151" t="str">
        <f t="shared" si="27"/>
        <v/>
      </c>
      <c r="AH267" s="138"/>
      <c r="AI267" s="145">
        <v>-115.0</v>
      </c>
      <c r="AK267" s="142" t="str">
        <f>if(isblank(B267),"",vlookup(B267,'Sort by Position'!$D$2:$M$34,2,FALSE))</f>
        <v/>
      </c>
      <c r="AL267" s="142" t="str">
        <f>if(isblank(B267),"",vlookup(C267,'Sort by Position'!$D$2:$M$34,10,FALSE))</f>
        <v/>
      </c>
      <c r="AM267" s="142" t="str">
        <f t="shared" si="15"/>
        <v/>
      </c>
      <c r="AN267" s="142" t="str">
        <f t="shared" si="24"/>
        <v/>
      </c>
      <c r="AO267" s="163"/>
      <c r="AP267" s="117" t="str">
        <f t="shared" si="22"/>
        <v/>
      </c>
      <c r="AR267" s="145">
        <v>-115.0</v>
      </c>
    </row>
    <row r="268">
      <c r="A268" s="156"/>
      <c r="B268" s="175"/>
      <c r="C268" s="162"/>
      <c r="D268" s="162"/>
      <c r="E268" s="162"/>
      <c r="F268" s="13" t="str">
        <f t="shared" si="6"/>
        <v/>
      </c>
      <c r="G268" s="162"/>
      <c r="H268" s="162"/>
      <c r="I268" s="162"/>
      <c r="J268" s="13" t="str">
        <f t="shared" si="20"/>
        <v/>
      </c>
      <c r="N268" s="13" t="str">
        <f t="shared" si="8"/>
        <v/>
      </c>
      <c r="O268" s="13"/>
      <c r="P268" s="163"/>
      <c r="Q268" s="116" t="str">
        <f t="shared" si="17"/>
        <v/>
      </c>
      <c r="R268" s="117" t="str">
        <f t="shared" si="9"/>
        <v/>
      </c>
      <c r="S268" s="145">
        <v>-115.0</v>
      </c>
      <c r="T268" s="68"/>
      <c r="U268" s="163"/>
      <c r="V268" s="172"/>
      <c r="W268" s="172"/>
      <c r="X268" s="116" t="str">
        <f t="shared" si="26"/>
        <v/>
      </c>
      <c r="Y268" s="117" t="str">
        <f t="shared" si="23"/>
        <v/>
      </c>
      <c r="Z268" s="145">
        <v>-115.0</v>
      </c>
      <c r="AB268" s="142" t="str">
        <f>if(isblank($B268),"",vlookup($B268,'Sort by Position'!$D$2:$M$34,10,FALSE))</f>
        <v/>
      </c>
      <c r="AC268" s="142" t="str">
        <f>if(isblank($B268),"",vlookup($C268,'Sort by Position'!$D$2:$M$34,10,FALSE))</f>
        <v/>
      </c>
      <c r="AD268" s="142" t="str">
        <f t="shared" si="12"/>
        <v/>
      </c>
      <c r="AE268" s="142" t="str">
        <f t="shared" si="13"/>
        <v/>
      </c>
      <c r="AF268" s="163"/>
      <c r="AG268" s="151" t="str">
        <f t="shared" si="27"/>
        <v/>
      </c>
      <c r="AH268" s="138"/>
      <c r="AI268" s="145">
        <v>-115.0</v>
      </c>
      <c r="AK268" s="142" t="str">
        <f>if(isblank(B268),"",vlookup(B268,'Sort by Position'!$D$2:$M$34,2,FALSE))</f>
        <v/>
      </c>
      <c r="AL268" s="142" t="str">
        <f>if(isblank(B268),"",vlookup(C268,'Sort by Position'!$D$2:$M$34,10,FALSE))</f>
        <v/>
      </c>
      <c r="AM268" s="142" t="str">
        <f t="shared" si="15"/>
        <v/>
      </c>
      <c r="AN268" s="142" t="str">
        <f t="shared" si="24"/>
        <v/>
      </c>
      <c r="AO268" s="163"/>
      <c r="AP268" s="117" t="str">
        <f t="shared" si="22"/>
        <v/>
      </c>
      <c r="AR268" s="145">
        <v>-115.0</v>
      </c>
    </row>
    <row r="269">
      <c r="A269" s="156"/>
      <c r="B269" s="175"/>
      <c r="C269" s="162"/>
      <c r="D269" s="162"/>
      <c r="E269" s="162"/>
      <c r="F269" s="13" t="str">
        <f t="shared" si="6"/>
        <v/>
      </c>
      <c r="G269" s="162"/>
      <c r="H269" s="162"/>
      <c r="I269" s="162"/>
      <c r="J269" s="13" t="str">
        <f t="shared" si="20"/>
        <v/>
      </c>
      <c r="N269" s="13" t="str">
        <f t="shared" si="8"/>
        <v/>
      </c>
      <c r="O269" s="13"/>
      <c r="P269" s="163"/>
      <c r="Q269" s="116" t="str">
        <f t="shared" si="17"/>
        <v/>
      </c>
      <c r="R269" s="117" t="str">
        <f t="shared" si="9"/>
        <v/>
      </c>
      <c r="S269" s="145">
        <v>-115.0</v>
      </c>
      <c r="T269" s="68"/>
      <c r="U269" s="163"/>
      <c r="V269" s="172"/>
      <c r="W269" s="172"/>
      <c r="X269" s="116" t="str">
        <f t="shared" si="26"/>
        <v/>
      </c>
      <c r="Y269" s="117" t="str">
        <f t="shared" si="23"/>
        <v/>
      </c>
      <c r="Z269" s="145">
        <v>-115.0</v>
      </c>
      <c r="AB269" s="142" t="str">
        <f>if(isblank($B269),"",vlookup($B269,'Sort by Position'!$D$2:$M$34,10,FALSE))</f>
        <v/>
      </c>
      <c r="AC269" s="142" t="str">
        <f>if(isblank($B269),"",vlookup($C269,'Sort by Position'!$D$2:$M$34,10,FALSE))</f>
        <v/>
      </c>
      <c r="AD269" s="142" t="str">
        <f t="shared" si="12"/>
        <v/>
      </c>
      <c r="AE269" s="142" t="str">
        <f t="shared" si="13"/>
        <v/>
      </c>
      <c r="AF269" s="163"/>
      <c r="AG269" s="151" t="str">
        <f t="shared" si="27"/>
        <v/>
      </c>
      <c r="AH269" s="138"/>
      <c r="AI269" s="145">
        <v>-115.0</v>
      </c>
      <c r="AK269" s="142" t="str">
        <f>if(isblank(B269),"",vlookup(B269,'Sort by Position'!$D$2:$M$34,2,FALSE))</f>
        <v/>
      </c>
      <c r="AL269" s="142" t="str">
        <f>if(isblank(B269),"",vlookup(C269,'Sort by Position'!$D$2:$M$34,10,FALSE))</f>
        <v/>
      </c>
      <c r="AM269" s="142" t="str">
        <f t="shared" si="15"/>
        <v/>
      </c>
      <c r="AN269" s="142" t="str">
        <f t="shared" si="24"/>
        <v/>
      </c>
      <c r="AO269" s="163"/>
      <c r="AP269" s="117" t="str">
        <f t="shared" si="22"/>
        <v/>
      </c>
      <c r="AR269" s="145">
        <v>-115.0</v>
      </c>
    </row>
    <row r="270">
      <c r="A270" s="156"/>
      <c r="B270" s="175"/>
      <c r="C270" s="162"/>
      <c r="D270" s="162"/>
      <c r="E270" s="162"/>
      <c r="F270" s="13" t="str">
        <f t="shared" si="6"/>
        <v/>
      </c>
      <c r="G270" s="162"/>
      <c r="H270" s="162"/>
      <c r="I270" s="162"/>
      <c r="J270" s="13" t="str">
        <f t="shared" si="20"/>
        <v/>
      </c>
      <c r="N270" s="13" t="str">
        <f t="shared" si="8"/>
        <v/>
      </c>
      <c r="O270" s="13"/>
      <c r="P270" s="163"/>
      <c r="Q270" s="116" t="str">
        <f t="shared" si="17"/>
        <v/>
      </c>
      <c r="R270" s="117" t="str">
        <f t="shared" si="9"/>
        <v/>
      </c>
      <c r="S270" s="145">
        <v>-115.0</v>
      </c>
      <c r="T270" s="68"/>
      <c r="U270" s="163"/>
      <c r="V270" s="172"/>
      <c r="W270" s="172"/>
      <c r="X270" s="116" t="str">
        <f t="shared" si="26"/>
        <v/>
      </c>
      <c r="Y270" s="117" t="str">
        <f t="shared" si="23"/>
        <v/>
      </c>
      <c r="Z270" s="145">
        <v>-115.0</v>
      </c>
      <c r="AB270" s="142" t="str">
        <f>if(isblank($B270),"",vlookup($B270,'Sort by Position'!$D$2:$M$34,10,FALSE))</f>
        <v/>
      </c>
      <c r="AC270" s="142" t="str">
        <f>if(isblank($B270),"",vlookup($C270,'Sort by Position'!$D$2:$M$34,10,FALSE))</f>
        <v/>
      </c>
      <c r="AD270" s="142" t="str">
        <f t="shared" si="12"/>
        <v/>
      </c>
      <c r="AE270" s="142" t="str">
        <f t="shared" si="13"/>
        <v/>
      </c>
      <c r="AF270" s="163"/>
      <c r="AG270" s="151" t="str">
        <f t="shared" si="27"/>
        <v/>
      </c>
      <c r="AH270" s="138"/>
      <c r="AI270" s="145">
        <v>-115.0</v>
      </c>
      <c r="AK270" s="142" t="str">
        <f>if(isblank(B270),"",vlookup(B270,'Sort by Position'!$D$2:$M$34,2,FALSE))</f>
        <v/>
      </c>
      <c r="AL270" s="142" t="str">
        <f>if(isblank(B270),"",vlookup(C270,'Sort by Position'!$D$2:$M$34,10,FALSE))</f>
        <v/>
      </c>
      <c r="AM270" s="142" t="str">
        <f t="shared" si="15"/>
        <v/>
      </c>
      <c r="AN270" s="142" t="str">
        <f t="shared" si="24"/>
        <v/>
      </c>
      <c r="AO270" s="163"/>
      <c r="AP270" s="117" t="str">
        <f t="shared" si="22"/>
        <v/>
      </c>
      <c r="AR270" s="145">
        <v>-115.0</v>
      </c>
    </row>
    <row r="271">
      <c r="A271" s="156"/>
      <c r="B271" s="175"/>
      <c r="C271" s="162"/>
      <c r="D271" s="162"/>
      <c r="E271" s="162"/>
      <c r="F271" s="13" t="str">
        <f t="shared" si="6"/>
        <v/>
      </c>
      <c r="G271" s="162"/>
      <c r="H271" s="162"/>
      <c r="I271" s="162"/>
      <c r="J271" s="13" t="str">
        <f t="shared" si="20"/>
        <v/>
      </c>
      <c r="N271" s="13" t="str">
        <f t="shared" si="8"/>
        <v/>
      </c>
      <c r="O271" s="13"/>
      <c r="P271" s="163"/>
      <c r="Q271" s="116" t="str">
        <f t="shared" si="17"/>
        <v/>
      </c>
      <c r="R271" s="117" t="str">
        <f t="shared" si="9"/>
        <v/>
      </c>
      <c r="S271" s="145">
        <v>-115.0</v>
      </c>
      <c r="T271" s="68"/>
      <c r="U271" s="163"/>
      <c r="V271" s="172"/>
      <c r="W271" s="172"/>
      <c r="X271" s="116" t="str">
        <f t="shared" si="26"/>
        <v/>
      </c>
      <c r="Y271" s="117" t="str">
        <f t="shared" si="23"/>
        <v/>
      </c>
      <c r="Z271" s="145">
        <v>-115.0</v>
      </c>
      <c r="AB271" s="142" t="str">
        <f>if(isblank($B271),"",vlookup($B271,'Sort by Position'!$D$2:$M$34,10,FALSE))</f>
        <v/>
      </c>
      <c r="AC271" s="142" t="str">
        <f>if(isblank($B271),"",vlookup($C271,'Sort by Position'!$D$2:$M$34,10,FALSE))</f>
        <v/>
      </c>
      <c r="AD271" s="142" t="str">
        <f t="shared" si="12"/>
        <v/>
      </c>
      <c r="AE271" s="142" t="str">
        <f t="shared" si="13"/>
        <v/>
      </c>
      <c r="AF271" s="163"/>
      <c r="AG271" s="151" t="str">
        <f t="shared" si="27"/>
        <v/>
      </c>
      <c r="AH271" s="138"/>
      <c r="AI271" s="145">
        <v>-115.0</v>
      </c>
      <c r="AK271" s="142" t="str">
        <f>if(isblank(B271),"",vlookup(B271,'Sort by Position'!$D$2:$M$34,2,FALSE))</f>
        <v/>
      </c>
      <c r="AL271" s="142" t="str">
        <f>if(isblank(B271),"",vlookup(C271,'Sort by Position'!$D$2:$M$34,10,FALSE))</f>
        <v/>
      </c>
      <c r="AM271" s="142" t="str">
        <f t="shared" si="15"/>
        <v/>
      </c>
      <c r="AN271" s="142" t="str">
        <f t="shared" si="24"/>
        <v/>
      </c>
      <c r="AO271" s="163"/>
      <c r="AP271" s="117" t="str">
        <f t="shared" si="22"/>
        <v/>
      </c>
      <c r="AR271" s="145">
        <v>-115.0</v>
      </c>
    </row>
    <row r="272">
      <c r="A272" s="156"/>
      <c r="B272" s="175"/>
      <c r="C272" s="162"/>
      <c r="D272" s="162"/>
      <c r="E272" s="162"/>
      <c r="F272" s="13" t="str">
        <f t="shared" si="6"/>
        <v/>
      </c>
      <c r="G272" s="162"/>
      <c r="H272" s="162"/>
      <c r="I272" s="162"/>
      <c r="J272" s="13" t="str">
        <f t="shared" si="20"/>
        <v/>
      </c>
      <c r="N272" s="13" t="str">
        <f t="shared" si="8"/>
        <v/>
      </c>
      <c r="O272" s="13"/>
      <c r="P272" s="163"/>
      <c r="Q272" s="116" t="str">
        <f t="shared" si="17"/>
        <v/>
      </c>
      <c r="R272" s="117" t="str">
        <f t="shared" si="9"/>
        <v/>
      </c>
      <c r="S272" s="145">
        <v>-115.0</v>
      </c>
      <c r="T272" s="68"/>
      <c r="U272" s="163"/>
      <c r="V272" s="172"/>
      <c r="W272" s="172"/>
      <c r="X272" s="116" t="str">
        <f t="shared" si="26"/>
        <v/>
      </c>
      <c r="Y272" s="117" t="str">
        <f t="shared" si="23"/>
        <v/>
      </c>
      <c r="Z272" s="145">
        <v>-115.0</v>
      </c>
      <c r="AB272" s="142" t="str">
        <f>if(isblank($B272),"",vlookup($B272,'Sort by Position'!$D$2:$M$34,10,FALSE))</f>
        <v/>
      </c>
      <c r="AC272" s="142" t="str">
        <f>if(isblank($B272),"",vlookup($C272,'Sort by Position'!$D$2:$M$34,10,FALSE))</f>
        <v/>
      </c>
      <c r="AD272" s="142" t="str">
        <f t="shared" si="12"/>
        <v/>
      </c>
      <c r="AE272" s="142" t="str">
        <f t="shared" si="13"/>
        <v/>
      </c>
      <c r="AF272" s="163"/>
      <c r="AG272" s="151" t="str">
        <f t="shared" si="27"/>
        <v/>
      </c>
      <c r="AH272" s="138"/>
      <c r="AI272" s="145">
        <v>-115.0</v>
      </c>
      <c r="AK272" s="142" t="str">
        <f>if(isblank(B272),"",vlookup(B272,'Sort by Position'!$D$2:$M$34,2,FALSE))</f>
        <v/>
      </c>
      <c r="AL272" s="142" t="str">
        <f>if(isblank(B272),"",vlookup(C272,'Sort by Position'!$D$2:$M$34,10,FALSE))</f>
        <v/>
      </c>
      <c r="AM272" s="142" t="str">
        <f t="shared" si="15"/>
        <v/>
      </c>
      <c r="AN272" s="142" t="str">
        <f t="shared" si="24"/>
        <v/>
      </c>
      <c r="AO272" s="163"/>
      <c r="AP272" s="117" t="str">
        <f t="shared" si="22"/>
        <v/>
      </c>
      <c r="AR272" s="145">
        <v>-115.0</v>
      </c>
    </row>
    <row r="273">
      <c r="A273" s="156"/>
      <c r="B273" s="175"/>
      <c r="C273" s="162"/>
      <c r="D273" s="162"/>
      <c r="E273" s="162"/>
      <c r="F273" s="13" t="str">
        <f t="shared" si="6"/>
        <v/>
      </c>
      <c r="G273" s="162"/>
      <c r="H273" s="162"/>
      <c r="I273" s="162"/>
      <c r="J273" s="13" t="str">
        <f t="shared" si="20"/>
        <v/>
      </c>
      <c r="N273" s="13" t="str">
        <f t="shared" si="8"/>
        <v/>
      </c>
      <c r="O273" s="13"/>
      <c r="P273" s="163"/>
      <c r="Q273" s="116" t="str">
        <f t="shared" si="17"/>
        <v/>
      </c>
      <c r="R273" s="117" t="str">
        <f t="shared" si="9"/>
        <v/>
      </c>
      <c r="S273" s="145">
        <v>-115.0</v>
      </c>
      <c r="T273" s="68"/>
      <c r="U273" s="163"/>
      <c r="V273" s="172"/>
      <c r="W273" s="172"/>
      <c r="X273" s="116" t="str">
        <f t="shared" si="26"/>
        <v/>
      </c>
      <c r="Y273" s="117" t="str">
        <f t="shared" si="23"/>
        <v/>
      </c>
      <c r="Z273" s="145">
        <v>-115.0</v>
      </c>
      <c r="AB273" s="142" t="str">
        <f>if(isblank($B273),"",vlookup($B273,'Sort by Position'!$D$2:$M$34,10,FALSE))</f>
        <v/>
      </c>
      <c r="AC273" s="142" t="str">
        <f>if(isblank($B273),"",vlookup($C273,'Sort by Position'!$D$2:$M$34,10,FALSE))</f>
        <v/>
      </c>
      <c r="AD273" s="142" t="str">
        <f t="shared" si="12"/>
        <v/>
      </c>
      <c r="AE273" s="142" t="str">
        <f t="shared" si="13"/>
        <v/>
      </c>
      <c r="AF273" s="163"/>
      <c r="AG273" s="151" t="str">
        <f t="shared" si="27"/>
        <v/>
      </c>
      <c r="AH273" s="138"/>
      <c r="AI273" s="145">
        <v>-115.0</v>
      </c>
      <c r="AK273" s="142" t="str">
        <f>if(isblank(B273),"",vlookup(B273,'Sort by Position'!$D$2:$M$34,2,FALSE))</f>
        <v/>
      </c>
      <c r="AL273" s="142" t="str">
        <f>if(isblank(B273),"",vlookup(C273,'Sort by Position'!$D$2:$M$34,10,FALSE))</f>
        <v/>
      </c>
      <c r="AM273" s="142" t="str">
        <f t="shared" si="15"/>
        <v/>
      </c>
      <c r="AN273" s="142" t="str">
        <f t="shared" si="24"/>
        <v/>
      </c>
      <c r="AO273" s="163"/>
      <c r="AP273" s="117" t="str">
        <f t="shared" si="22"/>
        <v/>
      </c>
      <c r="AR273" s="145">
        <v>-115.0</v>
      </c>
    </row>
    <row r="274">
      <c r="A274" s="156"/>
      <c r="B274" s="175"/>
      <c r="C274" s="162"/>
      <c r="D274" s="162"/>
      <c r="E274" s="162"/>
      <c r="F274" s="13" t="str">
        <f t="shared" si="6"/>
        <v/>
      </c>
      <c r="G274" s="162"/>
      <c r="H274" s="162"/>
      <c r="I274" s="162"/>
      <c r="J274" s="13" t="str">
        <f t="shared" si="20"/>
        <v/>
      </c>
      <c r="N274" s="13" t="str">
        <f t="shared" si="8"/>
        <v/>
      </c>
      <c r="O274" s="13"/>
      <c r="P274" s="163"/>
      <c r="Q274" s="116" t="str">
        <f t="shared" si="17"/>
        <v/>
      </c>
      <c r="R274" s="117" t="str">
        <f t="shared" si="9"/>
        <v/>
      </c>
      <c r="S274" s="145">
        <v>-115.0</v>
      </c>
      <c r="T274" s="68"/>
      <c r="U274" s="163"/>
      <c r="V274" s="172"/>
      <c r="W274" s="172"/>
      <c r="X274" s="116" t="str">
        <f t="shared" si="26"/>
        <v/>
      </c>
      <c r="Y274" s="117" t="str">
        <f t="shared" si="23"/>
        <v/>
      </c>
      <c r="Z274" s="145">
        <v>-115.0</v>
      </c>
      <c r="AB274" s="142" t="str">
        <f>if(isblank($B274),"",vlookup($B274,'Sort by Position'!$D$2:$M$34,10,FALSE))</f>
        <v/>
      </c>
      <c r="AC274" s="142" t="str">
        <f>if(isblank($B274),"",vlookup($C274,'Sort by Position'!$D$2:$M$34,10,FALSE))</f>
        <v/>
      </c>
      <c r="AD274" s="142" t="str">
        <f t="shared" si="12"/>
        <v/>
      </c>
      <c r="AE274" s="142" t="str">
        <f t="shared" si="13"/>
        <v/>
      </c>
      <c r="AF274" s="163"/>
      <c r="AG274" s="151" t="str">
        <f t="shared" si="27"/>
        <v/>
      </c>
      <c r="AH274" s="138"/>
      <c r="AI274" s="145">
        <v>-115.0</v>
      </c>
      <c r="AK274" s="142" t="str">
        <f>if(isblank(B274),"",vlookup(B274,'Sort by Position'!$D$2:$M$34,2,FALSE))</f>
        <v/>
      </c>
      <c r="AL274" s="142" t="str">
        <f>if(isblank(B274),"",vlookup(C274,'Sort by Position'!$D$2:$M$34,10,FALSE))</f>
        <v/>
      </c>
      <c r="AM274" s="142" t="str">
        <f t="shared" si="15"/>
        <v/>
      </c>
      <c r="AN274" s="142" t="str">
        <f t="shared" si="24"/>
        <v/>
      </c>
      <c r="AO274" s="163"/>
      <c r="AP274" s="117" t="str">
        <f t="shared" si="22"/>
        <v/>
      </c>
      <c r="AR274" s="145">
        <v>-115.0</v>
      </c>
    </row>
    <row r="275">
      <c r="A275" s="156"/>
      <c r="B275" s="175"/>
      <c r="C275" s="162"/>
      <c r="D275" s="162"/>
      <c r="E275" s="162"/>
      <c r="F275" s="13" t="str">
        <f t="shared" si="6"/>
        <v/>
      </c>
      <c r="G275" s="162"/>
      <c r="H275" s="162"/>
      <c r="I275" s="162"/>
      <c r="J275" s="13" t="str">
        <f t="shared" si="20"/>
        <v/>
      </c>
      <c r="N275" s="13" t="str">
        <f t="shared" si="8"/>
        <v/>
      </c>
      <c r="O275" s="13"/>
      <c r="P275" s="163"/>
      <c r="Q275" s="116" t="str">
        <f t="shared" si="17"/>
        <v/>
      </c>
      <c r="R275" s="117" t="str">
        <f t="shared" si="9"/>
        <v/>
      </c>
      <c r="S275" s="145">
        <v>-115.0</v>
      </c>
      <c r="T275" s="68"/>
      <c r="U275" s="163"/>
      <c r="V275" s="172"/>
      <c r="W275" s="172"/>
      <c r="X275" s="116" t="str">
        <f t="shared" si="26"/>
        <v/>
      </c>
      <c r="Y275" s="117" t="str">
        <f t="shared" si="23"/>
        <v/>
      </c>
      <c r="Z275" s="145">
        <v>-115.0</v>
      </c>
      <c r="AB275" s="142" t="str">
        <f>if(isblank($B275),"",vlookup($B275,'Sort by Position'!$D$2:$M$34,10,FALSE))</f>
        <v/>
      </c>
      <c r="AC275" s="142" t="str">
        <f>if(isblank($B275),"",vlookup($C275,'Sort by Position'!$D$2:$M$34,10,FALSE))</f>
        <v/>
      </c>
      <c r="AD275" s="142" t="str">
        <f t="shared" si="12"/>
        <v/>
      </c>
      <c r="AE275" s="142" t="str">
        <f t="shared" si="13"/>
        <v/>
      </c>
      <c r="AF275" s="163"/>
      <c r="AG275" s="151" t="str">
        <f t="shared" si="27"/>
        <v/>
      </c>
      <c r="AH275" s="138"/>
      <c r="AI275" s="145">
        <v>-115.0</v>
      </c>
      <c r="AK275" s="142" t="str">
        <f>if(isblank(B275),"",vlookup(B275,'Sort by Position'!$D$2:$M$34,2,FALSE))</f>
        <v/>
      </c>
      <c r="AL275" s="142" t="str">
        <f>if(isblank(B275),"",vlookup(C275,'Sort by Position'!$D$2:$M$34,10,FALSE))</f>
        <v/>
      </c>
      <c r="AM275" s="142" t="str">
        <f t="shared" si="15"/>
        <v/>
      </c>
      <c r="AN275" s="142" t="str">
        <f t="shared" si="24"/>
        <v/>
      </c>
      <c r="AO275" s="163"/>
      <c r="AP275" s="117" t="str">
        <f t="shared" si="22"/>
        <v/>
      </c>
      <c r="AR275" s="145">
        <v>-115.0</v>
      </c>
    </row>
    <row r="276">
      <c r="A276" s="156"/>
      <c r="B276" s="175"/>
      <c r="C276" s="162"/>
      <c r="D276" s="162"/>
      <c r="E276" s="162"/>
      <c r="F276" s="13" t="str">
        <f t="shared" si="6"/>
        <v/>
      </c>
      <c r="G276" s="162"/>
      <c r="H276" s="162"/>
      <c r="I276" s="162"/>
      <c r="J276" s="13" t="str">
        <f t="shared" si="20"/>
        <v/>
      </c>
      <c r="N276" s="13" t="str">
        <f t="shared" si="8"/>
        <v/>
      </c>
      <c r="O276" s="13"/>
      <c r="P276" s="163"/>
      <c r="Q276" s="116" t="str">
        <f t="shared" si="17"/>
        <v/>
      </c>
      <c r="R276" s="117" t="str">
        <f t="shared" si="9"/>
        <v/>
      </c>
      <c r="S276" s="145">
        <v>-115.0</v>
      </c>
      <c r="T276" s="68"/>
      <c r="U276" s="163"/>
      <c r="V276" s="172"/>
      <c r="W276" s="172"/>
      <c r="X276" s="116" t="str">
        <f t="shared" si="26"/>
        <v/>
      </c>
      <c r="Y276" s="117" t="str">
        <f t="shared" si="23"/>
        <v/>
      </c>
      <c r="Z276" s="145">
        <v>-115.0</v>
      </c>
      <c r="AB276" s="142" t="str">
        <f>if(isblank($B276),"",vlookup($B276,'Sort by Position'!$D$2:$M$34,10,FALSE))</f>
        <v/>
      </c>
      <c r="AC276" s="142" t="str">
        <f>if(isblank($B276),"",vlookup($C276,'Sort by Position'!$D$2:$M$34,10,FALSE))</f>
        <v/>
      </c>
      <c r="AD276" s="142" t="str">
        <f t="shared" si="12"/>
        <v/>
      </c>
      <c r="AE276" s="142" t="str">
        <f t="shared" si="13"/>
        <v/>
      </c>
      <c r="AF276" s="163"/>
      <c r="AG276" s="151" t="str">
        <f t="shared" si="27"/>
        <v/>
      </c>
      <c r="AH276" s="138"/>
      <c r="AI276" s="145">
        <v>-115.0</v>
      </c>
      <c r="AK276" s="142" t="str">
        <f>if(isblank(B276),"",vlookup(B276,'Sort by Position'!$D$2:$M$34,2,FALSE))</f>
        <v/>
      </c>
      <c r="AL276" s="142" t="str">
        <f>if(isblank(B276),"",vlookup(C276,'Sort by Position'!$D$2:$M$34,10,FALSE))</f>
        <v/>
      </c>
      <c r="AM276" s="142" t="str">
        <f t="shared" si="15"/>
        <v/>
      </c>
      <c r="AN276" s="142" t="str">
        <f t="shared" si="24"/>
        <v/>
      </c>
      <c r="AO276" s="163"/>
      <c r="AP276" s="117" t="str">
        <f t="shared" si="22"/>
        <v/>
      </c>
      <c r="AR276" s="145">
        <v>-115.0</v>
      </c>
    </row>
    <row r="277">
      <c r="A277" s="156"/>
      <c r="B277" s="175"/>
      <c r="C277" s="162"/>
      <c r="D277" s="162"/>
      <c r="E277" s="162"/>
      <c r="F277" s="13" t="str">
        <f t="shared" si="6"/>
        <v/>
      </c>
      <c r="G277" s="162"/>
      <c r="H277" s="162"/>
      <c r="I277" s="162"/>
      <c r="J277" s="13" t="str">
        <f t="shared" si="20"/>
        <v/>
      </c>
      <c r="N277" s="13" t="str">
        <f t="shared" si="8"/>
        <v/>
      </c>
      <c r="O277" s="13"/>
      <c r="P277" s="163"/>
      <c r="Q277" s="116" t="str">
        <f t="shared" si="17"/>
        <v/>
      </c>
      <c r="R277" s="117" t="str">
        <f t="shared" si="9"/>
        <v/>
      </c>
      <c r="S277" s="145">
        <v>-115.0</v>
      </c>
      <c r="T277" s="68"/>
      <c r="U277" s="163"/>
      <c r="V277" s="172"/>
      <c r="W277" s="172"/>
      <c r="X277" s="116" t="str">
        <f t="shared" si="26"/>
        <v/>
      </c>
      <c r="Y277" s="117" t="str">
        <f t="shared" si="23"/>
        <v/>
      </c>
      <c r="Z277" s="145">
        <v>-115.0</v>
      </c>
      <c r="AB277" s="142" t="str">
        <f>if(isblank($B277),"",vlookup($B277,'Sort by Position'!$D$2:$M$34,10,FALSE))</f>
        <v/>
      </c>
      <c r="AC277" s="142" t="str">
        <f>if(isblank($B277),"",vlookup($C277,'Sort by Position'!$D$2:$M$34,10,FALSE))</f>
        <v/>
      </c>
      <c r="AD277" s="142" t="str">
        <f t="shared" si="12"/>
        <v/>
      </c>
      <c r="AE277" s="142" t="str">
        <f t="shared" si="13"/>
        <v/>
      </c>
      <c r="AF277" s="163"/>
      <c r="AG277" s="151" t="str">
        <f t="shared" si="27"/>
        <v/>
      </c>
      <c r="AH277" s="138"/>
      <c r="AI277" s="145">
        <v>-115.0</v>
      </c>
      <c r="AK277" s="142" t="str">
        <f>if(isblank(B277),"",vlookup(B277,'Sort by Position'!$D$2:$M$34,2,FALSE))</f>
        <v/>
      </c>
      <c r="AL277" s="142" t="str">
        <f>if(isblank(B277),"",vlookup(C277,'Sort by Position'!$D$2:$M$34,10,FALSE))</f>
        <v/>
      </c>
      <c r="AM277" s="142" t="str">
        <f t="shared" si="15"/>
        <v/>
      </c>
      <c r="AN277" s="142" t="str">
        <f t="shared" si="24"/>
        <v/>
      </c>
      <c r="AO277" s="163"/>
      <c r="AP277" s="117" t="str">
        <f t="shared" si="22"/>
        <v/>
      </c>
      <c r="AR277" s="145">
        <v>-115.0</v>
      </c>
    </row>
    <row r="278">
      <c r="A278" s="156"/>
      <c r="B278" s="175"/>
      <c r="C278" s="162"/>
      <c r="D278" s="162"/>
      <c r="E278" s="162"/>
      <c r="F278" s="13" t="str">
        <f t="shared" si="6"/>
        <v/>
      </c>
      <c r="G278" s="162"/>
      <c r="H278" s="162"/>
      <c r="I278" s="162"/>
      <c r="J278" s="13" t="str">
        <f t="shared" si="20"/>
        <v/>
      </c>
      <c r="N278" s="13" t="str">
        <f t="shared" si="8"/>
        <v/>
      </c>
      <c r="O278" s="13"/>
      <c r="P278" s="163"/>
      <c r="Q278" s="116" t="str">
        <f t="shared" si="17"/>
        <v/>
      </c>
      <c r="R278" s="117" t="str">
        <f t="shared" si="9"/>
        <v/>
      </c>
      <c r="S278" s="145">
        <v>-115.0</v>
      </c>
      <c r="T278" s="68"/>
      <c r="U278" s="163"/>
      <c r="V278" s="172"/>
      <c r="W278" s="172"/>
      <c r="X278" s="116" t="str">
        <f t="shared" si="26"/>
        <v/>
      </c>
      <c r="Y278" s="117" t="str">
        <f t="shared" si="23"/>
        <v/>
      </c>
      <c r="Z278" s="145">
        <v>-115.0</v>
      </c>
      <c r="AB278" s="142" t="str">
        <f>if(isblank($B278),"",vlookup($B278,'Sort by Position'!$D$2:$M$34,10,FALSE))</f>
        <v/>
      </c>
      <c r="AC278" s="142" t="str">
        <f>if(isblank($B278),"",vlookup($C278,'Sort by Position'!$D$2:$M$34,10,FALSE))</f>
        <v/>
      </c>
      <c r="AD278" s="142" t="str">
        <f t="shared" si="12"/>
        <v/>
      </c>
      <c r="AE278" s="142" t="str">
        <f t="shared" si="13"/>
        <v/>
      </c>
      <c r="AF278" s="163"/>
      <c r="AG278" s="151" t="str">
        <f t="shared" si="27"/>
        <v/>
      </c>
      <c r="AH278" s="138"/>
      <c r="AI278" s="145">
        <v>-115.0</v>
      </c>
      <c r="AK278" s="142" t="str">
        <f>if(isblank(B278),"",vlookup(B278,'Sort by Position'!$D$2:$M$34,2,FALSE))</f>
        <v/>
      </c>
      <c r="AL278" s="142" t="str">
        <f>if(isblank(B278),"",vlookup(C278,'Sort by Position'!$D$2:$M$34,10,FALSE))</f>
        <v/>
      </c>
      <c r="AM278" s="142" t="str">
        <f t="shared" si="15"/>
        <v/>
      </c>
      <c r="AN278" s="142" t="str">
        <f t="shared" si="24"/>
        <v/>
      </c>
      <c r="AO278" s="163"/>
      <c r="AP278" s="117" t="str">
        <f t="shared" si="22"/>
        <v/>
      </c>
      <c r="AR278" s="145">
        <v>-115.0</v>
      </c>
    </row>
    <row r="279">
      <c r="A279" s="156"/>
      <c r="B279" s="175"/>
      <c r="C279" s="162"/>
      <c r="D279" s="162"/>
      <c r="E279" s="162"/>
      <c r="F279" s="13" t="str">
        <f t="shared" si="6"/>
        <v/>
      </c>
      <c r="G279" s="162"/>
      <c r="H279" s="162"/>
      <c r="I279" s="162"/>
      <c r="J279" s="13" t="str">
        <f t="shared" si="20"/>
        <v/>
      </c>
      <c r="N279" s="13" t="str">
        <f t="shared" si="8"/>
        <v/>
      </c>
      <c r="O279" s="13"/>
      <c r="P279" s="163"/>
      <c r="Q279" s="116" t="str">
        <f t="shared" si="17"/>
        <v/>
      </c>
      <c r="R279" s="117" t="str">
        <f t="shared" si="9"/>
        <v/>
      </c>
      <c r="S279" s="145">
        <v>-115.0</v>
      </c>
      <c r="T279" s="68"/>
      <c r="U279" s="163"/>
      <c r="V279" s="172"/>
      <c r="W279" s="172"/>
      <c r="X279" s="116" t="str">
        <f t="shared" si="26"/>
        <v/>
      </c>
      <c r="Y279" s="117" t="str">
        <f t="shared" si="23"/>
        <v/>
      </c>
      <c r="Z279" s="145">
        <v>-115.0</v>
      </c>
      <c r="AB279" s="142" t="str">
        <f>if(isblank($B279),"",vlookup($B279,'Sort by Position'!$D$2:$M$34,10,FALSE))</f>
        <v/>
      </c>
      <c r="AC279" s="142" t="str">
        <f>if(isblank($B279),"",vlookup($C279,'Sort by Position'!$D$2:$M$34,10,FALSE))</f>
        <v/>
      </c>
      <c r="AD279" s="142" t="str">
        <f t="shared" si="12"/>
        <v/>
      </c>
      <c r="AE279" s="142" t="str">
        <f t="shared" si="13"/>
        <v/>
      </c>
      <c r="AF279" s="163"/>
      <c r="AG279" s="151" t="str">
        <f t="shared" si="27"/>
        <v/>
      </c>
      <c r="AH279" s="138"/>
      <c r="AI279" s="145">
        <v>-115.0</v>
      </c>
      <c r="AK279" s="142" t="str">
        <f>if(isblank(B279),"",vlookup(B279,'Sort by Position'!$D$2:$M$34,2,FALSE))</f>
        <v/>
      </c>
      <c r="AL279" s="142" t="str">
        <f>if(isblank(B279),"",vlookup(C279,'Sort by Position'!$D$2:$M$34,10,FALSE))</f>
        <v/>
      </c>
      <c r="AM279" s="142" t="str">
        <f t="shared" si="15"/>
        <v/>
      </c>
      <c r="AN279" s="142" t="str">
        <f t="shared" si="24"/>
        <v/>
      </c>
      <c r="AO279" s="163"/>
      <c r="AP279" s="117" t="str">
        <f t="shared" si="22"/>
        <v/>
      </c>
      <c r="AR279" s="145">
        <v>-115.0</v>
      </c>
    </row>
    <row r="280">
      <c r="A280" s="156"/>
      <c r="B280" s="175"/>
      <c r="C280" s="162"/>
      <c r="D280" s="162"/>
      <c r="E280" s="162"/>
      <c r="F280" s="13" t="str">
        <f t="shared" si="6"/>
        <v/>
      </c>
      <c r="G280" s="162"/>
      <c r="H280" s="162"/>
      <c r="I280" s="162"/>
      <c r="J280" s="13" t="str">
        <f t="shared" si="20"/>
        <v/>
      </c>
      <c r="N280" s="13" t="str">
        <f t="shared" si="8"/>
        <v/>
      </c>
      <c r="O280" s="13"/>
      <c r="P280" s="163"/>
      <c r="Q280" s="116" t="str">
        <f t="shared" si="17"/>
        <v/>
      </c>
      <c r="R280" s="117" t="str">
        <f t="shared" si="9"/>
        <v/>
      </c>
      <c r="S280" s="145">
        <v>-115.0</v>
      </c>
      <c r="T280" s="68"/>
      <c r="U280" s="163"/>
      <c r="V280" s="172"/>
      <c r="W280" s="172"/>
      <c r="X280" s="116" t="str">
        <f t="shared" si="26"/>
        <v/>
      </c>
      <c r="Y280" s="117" t="str">
        <f t="shared" si="23"/>
        <v/>
      </c>
      <c r="Z280" s="145">
        <v>-115.0</v>
      </c>
      <c r="AB280" s="142" t="str">
        <f>if(isblank($B280),"",vlookup($B280,'Sort by Position'!$D$2:$M$34,10,FALSE))</f>
        <v/>
      </c>
      <c r="AC280" s="142" t="str">
        <f>if(isblank($B280),"",vlookup($C280,'Sort by Position'!$D$2:$M$34,10,FALSE))</f>
        <v/>
      </c>
      <c r="AD280" s="142" t="str">
        <f t="shared" si="12"/>
        <v/>
      </c>
      <c r="AE280" s="142" t="str">
        <f t="shared" si="13"/>
        <v/>
      </c>
      <c r="AF280" s="163"/>
      <c r="AG280" s="151" t="str">
        <f t="shared" si="27"/>
        <v/>
      </c>
      <c r="AH280" s="138"/>
      <c r="AI280" s="145">
        <v>-115.0</v>
      </c>
      <c r="AK280" s="142" t="str">
        <f>if(isblank(B280),"",vlookup(B280,'Sort by Position'!$D$2:$M$34,2,FALSE))</f>
        <v/>
      </c>
      <c r="AL280" s="142" t="str">
        <f>if(isblank(B280),"",vlookup(C280,'Sort by Position'!$D$2:$M$34,10,FALSE))</f>
        <v/>
      </c>
      <c r="AM280" s="142" t="str">
        <f t="shared" si="15"/>
        <v/>
      </c>
      <c r="AN280" s="142" t="str">
        <f t="shared" si="24"/>
        <v/>
      </c>
      <c r="AO280" s="163"/>
      <c r="AP280" s="117" t="str">
        <f t="shared" si="22"/>
        <v/>
      </c>
      <c r="AR280" s="145">
        <v>-115.0</v>
      </c>
    </row>
    <row r="281">
      <c r="A281" s="156"/>
      <c r="B281" s="175"/>
      <c r="C281" s="162"/>
      <c r="D281" s="162"/>
      <c r="E281" s="162"/>
      <c r="F281" s="13" t="str">
        <f t="shared" si="6"/>
        <v/>
      </c>
      <c r="G281" s="162"/>
      <c r="H281" s="162"/>
      <c r="I281" s="162"/>
      <c r="J281" s="13" t="str">
        <f t="shared" si="20"/>
        <v/>
      </c>
      <c r="N281" s="13" t="str">
        <f t="shared" si="8"/>
        <v/>
      </c>
      <c r="O281" s="13"/>
      <c r="P281" s="163"/>
      <c r="Q281" s="116" t="str">
        <f t="shared" si="17"/>
        <v/>
      </c>
      <c r="R281" s="117" t="str">
        <f t="shared" si="9"/>
        <v/>
      </c>
      <c r="S281" s="145">
        <v>-115.0</v>
      </c>
      <c r="T281" s="68"/>
      <c r="U281" s="163"/>
      <c r="V281" s="172"/>
      <c r="W281" s="172"/>
      <c r="X281" s="116" t="str">
        <f t="shared" si="26"/>
        <v/>
      </c>
      <c r="Y281" s="117" t="str">
        <f t="shared" si="23"/>
        <v/>
      </c>
      <c r="Z281" s="145">
        <v>-115.0</v>
      </c>
      <c r="AB281" s="142" t="str">
        <f>if(isblank($B281),"",vlookup($B281,'Sort by Position'!$D$2:$M$34,10,FALSE))</f>
        <v/>
      </c>
      <c r="AC281" s="142" t="str">
        <f>if(isblank($B281),"",vlookup($C281,'Sort by Position'!$D$2:$M$34,10,FALSE))</f>
        <v/>
      </c>
      <c r="AD281" s="142" t="str">
        <f t="shared" si="12"/>
        <v/>
      </c>
      <c r="AE281" s="142" t="str">
        <f t="shared" si="13"/>
        <v/>
      </c>
      <c r="AF281" s="163"/>
      <c r="AG281" s="151" t="str">
        <f t="shared" si="27"/>
        <v/>
      </c>
      <c r="AH281" s="138"/>
      <c r="AI281" s="145">
        <v>-115.0</v>
      </c>
      <c r="AK281" s="142" t="str">
        <f>if(isblank(B281),"",vlookup(B281,'Sort by Position'!$D$2:$M$34,2,FALSE))</f>
        <v/>
      </c>
      <c r="AL281" s="142" t="str">
        <f>if(isblank(B281),"",vlookup(C281,'Sort by Position'!$D$2:$M$34,10,FALSE))</f>
        <v/>
      </c>
      <c r="AM281" s="142" t="str">
        <f t="shared" si="15"/>
        <v/>
      </c>
      <c r="AN281" s="142" t="str">
        <f t="shared" si="24"/>
        <v/>
      </c>
      <c r="AO281" s="163"/>
      <c r="AP281" s="117" t="str">
        <f t="shared" si="22"/>
        <v/>
      </c>
      <c r="AR281" s="145">
        <v>-115.0</v>
      </c>
    </row>
    <row r="282">
      <c r="A282" s="156"/>
      <c r="B282" s="175"/>
      <c r="C282" s="162"/>
      <c r="D282" s="162"/>
      <c r="E282" s="162"/>
      <c r="F282" s="13" t="str">
        <f t="shared" si="6"/>
        <v/>
      </c>
      <c r="G282" s="162"/>
      <c r="H282" s="162"/>
      <c r="I282" s="162"/>
      <c r="J282" s="13" t="str">
        <f t="shared" si="20"/>
        <v/>
      </c>
      <c r="N282" s="13" t="str">
        <f t="shared" si="8"/>
        <v/>
      </c>
      <c r="O282" s="13"/>
      <c r="P282" s="163"/>
      <c r="Q282" s="116" t="str">
        <f t="shared" si="17"/>
        <v/>
      </c>
      <c r="R282" s="117" t="str">
        <f t="shared" si="9"/>
        <v/>
      </c>
      <c r="S282" s="145">
        <v>-115.0</v>
      </c>
      <c r="T282" s="68"/>
      <c r="U282" s="163"/>
      <c r="V282" s="172"/>
      <c r="W282" s="172"/>
      <c r="X282" s="116" t="str">
        <f t="shared" si="26"/>
        <v/>
      </c>
      <c r="Y282" s="117" t="str">
        <f t="shared" si="23"/>
        <v/>
      </c>
      <c r="Z282" s="145">
        <v>-115.0</v>
      </c>
      <c r="AB282" s="142" t="str">
        <f>if(isblank($B282),"",vlookup($B282,'Sort by Position'!$D$2:$M$34,10,FALSE))</f>
        <v/>
      </c>
      <c r="AC282" s="142" t="str">
        <f>if(isblank($B282),"",vlookup($C282,'Sort by Position'!$D$2:$M$34,10,FALSE))</f>
        <v/>
      </c>
      <c r="AD282" s="142" t="str">
        <f t="shared" si="12"/>
        <v/>
      </c>
      <c r="AE282" s="142" t="str">
        <f t="shared" si="13"/>
        <v/>
      </c>
      <c r="AF282" s="163"/>
      <c r="AG282" s="151" t="str">
        <f t="shared" si="27"/>
        <v/>
      </c>
      <c r="AH282" s="138"/>
      <c r="AI282" s="145">
        <v>-115.0</v>
      </c>
      <c r="AK282" s="142" t="str">
        <f>if(isblank(B282),"",vlookup(B282,'Sort by Position'!$D$2:$M$34,2,FALSE))</f>
        <v/>
      </c>
      <c r="AL282" s="142" t="str">
        <f>if(isblank(B282),"",vlookup(C282,'Sort by Position'!$D$2:$M$34,10,FALSE))</f>
        <v/>
      </c>
      <c r="AM282" s="142" t="str">
        <f t="shared" si="15"/>
        <v/>
      </c>
      <c r="AN282" s="142" t="str">
        <f t="shared" si="24"/>
        <v/>
      </c>
      <c r="AO282" s="163"/>
      <c r="AP282" s="117" t="str">
        <f t="shared" si="22"/>
        <v/>
      </c>
      <c r="AR282" s="145">
        <v>-115.0</v>
      </c>
    </row>
    <row r="283">
      <c r="A283" s="156"/>
      <c r="B283" s="175"/>
      <c r="C283" s="162"/>
      <c r="D283" s="162"/>
      <c r="E283" s="162"/>
      <c r="F283" s="13" t="str">
        <f t="shared" si="6"/>
        <v/>
      </c>
      <c r="G283" s="162"/>
      <c r="H283" s="162"/>
      <c r="I283" s="162"/>
      <c r="J283" s="13" t="str">
        <f t="shared" si="20"/>
        <v/>
      </c>
      <c r="N283" s="13" t="str">
        <f t="shared" si="8"/>
        <v/>
      </c>
      <c r="O283" s="13"/>
      <c r="P283" s="163"/>
      <c r="Q283" s="116" t="str">
        <f t="shared" si="17"/>
        <v/>
      </c>
      <c r="R283" s="117" t="str">
        <f t="shared" si="9"/>
        <v/>
      </c>
      <c r="S283" s="145">
        <v>-115.0</v>
      </c>
      <c r="T283" s="68"/>
      <c r="U283" s="163"/>
      <c r="V283" s="172"/>
      <c r="W283" s="172"/>
      <c r="X283" s="116" t="str">
        <f t="shared" si="26"/>
        <v/>
      </c>
      <c r="Y283" s="117" t="str">
        <f t="shared" si="23"/>
        <v/>
      </c>
      <c r="Z283" s="145">
        <v>-115.0</v>
      </c>
      <c r="AB283" s="142" t="str">
        <f>if(isblank($B283),"",vlookup($B283,'Sort by Position'!$D$2:$M$34,10,FALSE))</f>
        <v/>
      </c>
      <c r="AC283" s="142" t="str">
        <f>if(isblank($B283),"",vlookup($C283,'Sort by Position'!$D$2:$M$34,10,FALSE))</f>
        <v/>
      </c>
      <c r="AD283" s="142" t="str">
        <f t="shared" si="12"/>
        <v/>
      </c>
      <c r="AE283" s="142" t="str">
        <f t="shared" si="13"/>
        <v/>
      </c>
      <c r="AF283" s="163"/>
      <c r="AG283" s="151" t="str">
        <f t="shared" si="27"/>
        <v/>
      </c>
      <c r="AH283" s="138"/>
      <c r="AI283" s="145">
        <v>-115.0</v>
      </c>
      <c r="AK283" s="142" t="str">
        <f>if(isblank(B283),"",vlookup(B283,'Sort by Position'!$D$2:$M$34,2,FALSE))</f>
        <v/>
      </c>
      <c r="AL283" s="142" t="str">
        <f>if(isblank(B283),"",vlookup(C283,'Sort by Position'!$D$2:$M$34,10,FALSE))</f>
        <v/>
      </c>
      <c r="AM283" s="142" t="str">
        <f t="shared" si="15"/>
        <v/>
      </c>
      <c r="AN283" s="142" t="str">
        <f t="shared" si="24"/>
        <v/>
      </c>
      <c r="AO283" s="163"/>
      <c r="AP283" s="117" t="str">
        <f t="shared" si="22"/>
        <v/>
      </c>
      <c r="AR283" s="145">
        <v>-115.0</v>
      </c>
    </row>
    <row r="284">
      <c r="A284" s="156"/>
      <c r="B284" s="175"/>
      <c r="C284" s="162"/>
      <c r="D284" s="162"/>
      <c r="E284" s="162"/>
      <c r="F284" s="13" t="str">
        <f t="shared" si="6"/>
        <v/>
      </c>
      <c r="G284" s="162"/>
      <c r="H284" s="162"/>
      <c r="I284" s="162"/>
      <c r="J284" s="13" t="str">
        <f t="shared" si="20"/>
        <v/>
      </c>
      <c r="N284" s="13" t="str">
        <f t="shared" si="8"/>
        <v/>
      </c>
      <c r="O284" s="13"/>
      <c r="P284" s="163"/>
      <c r="Q284" s="116" t="str">
        <f t="shared" si="17"/>
        <v/>
      </c>
      <c r="R284" s="117" t="str">
        <f t="shared" si="9"/>
        <v/>
      </c>
      <c r="S284" s="145">
        <v>-115.0</v>
      </c>
      <c r="T284" s="68"/>
      <c r="U284" s="163"/>
      <c r="V284" s="172"/>
      <c r="W284" s="172"/>
      <c r="X284" s="116" t="str">
        <f t="shared" si="26"/>
        <v/>
      </c>
      <c r="Y284" s="117" t="str">
        <f t="shared" si="23"/>
        <v/>
      </c>
      <c r="Z284" s="145">
        <v>-115.0</v>
      </c>
      <c r="AB284" s="142" t="str">
        <f>if(isblank($B284),"",vlookup($B284,'Sort by Position'!$D$2:$M$34,10,FALSE))</f>
        <v/>
      </c>
      <c r="AC284" s="142" t="str">
        <f>if(isblank($B284),"",vlookup($C284,'Sort by Position'!$D$2:$M$34,10,FALSE))</f>
        <v/>
      </c>
      <c r="AD284" s="142" t="str">
        <f t="shared" si="12"/>
        <v/>
      </c>
      <c r="AE284" s="142" t="str">
        <f t="shared" si="13"/>
        <v/>
      </c>
      <c r="AF284" s="163"/>
      <c r="AG284" s="151" t="str">
        <f t="shared" si="27"/>
        <v/>
      </c>
      <c r="AH284" s="138"/>
      <c r="AI284" s="145">
        <v>-115.0</v>
      </c>
      <c r="AK284" s="142" t="str">
        <f>if(isblank(B284),"",vlookup(B284,'Sort by Position'!$D$2:$M$34,2,FALSE))</f>
        <v/>
      </c>
      <c r="AL284" s="142" t="str">
        <f>if(isblank(B284),"",vlookup(C284,'Sort by Position'!$D$2:$M$34,10,FALSE))</f>
        <v/>
      </c>
      <c r="AM284" s="142" t="str">
        <f t="shared" si="15"/>
        <v/>
      </c>
      <c r="AN284" s="142" t="str">
        <f t="shared" si="24"/>
        <v/>
      </c>
      <c r="AO284" s="163"/>
      <c r="AP284" s="117" t="str">
        <f t="shared" si="22"/>
        <v/>
      </c>
      <c r="AR284" s="145">
        <v>-115.0</v>
      </c>
    </row>
    <row r="285">
      <c r="A285" s="156"/>
      <c r="B285" s="175"/>
      <c r="C285" s="162"/>
      <c r="D285" s="162"/>
      <c r="E285" s="162"/>
      <c r="F285" s="13" t="str">
        <f t="shared" si="6"/>
        <v/>
      </c>
      <c r="G285" s="162"/>
      <c r="H285" s="162"/>
      <c r="I285" s="162"/>
      <c r="J285" s="13" t="str">
        <f t="shared" si="20"/>
        <v/>
      </c>
      <c r="N285" s="13" t="str">
        <f t="shared" si="8"/>
        <v/>
      </c>
      <c r="O285" s="13"/>
      <c r="P285" s="163"/>
      <c r="Q285" s="116" t="str">
        <f t="shared" si="17"/>
        <v/>
      </c>
      <c r="R285" s="117" t="str">
        <f t="shared" si="9"/>
        <v/>
      </c>
      <c r="S285" s="145">
        <v>-115.0</v>
      </c>
      <c r="T285" s="68"/>
      <c r="U285" s="163"/>
      <c r="V285" s="172"/>
      <c r="W285" s="172"/>
      <c r="X285" s="116" t="str">
        <f t="shared" si="26"/>
        <v/>
      </c>
      <c r="Y285" s="117" t="str">
        <f t="shared" si="23"/>
        <v/>
      </c>
      <c r="Z285" s="145">
        <v>-115.0</v>
      </c>
      <c r="AB285" s="142" t="str">
        <f>if(isblank($B285),"",vlookup($B285,'Sort by Position'!$D$2:$M$34,10,FALSE))</f>
        <v/>
      </c>
      <c r="AC285" s="142" t="str">
        <f>if(isblank($B285),"",vlookup($C285,'Sort by Position'!$D$2:$M$34,10,FALSE))</f>
        <v/>
      </c>
      <c r="AD285" s="142" t="str">
        <f t="shared" si="12"/>
        <v/>
      </c>
      <c r="AE285" s="142" t="str">
        <f t="shared" si="13"/>
        <v/>
      </c>
      <c r="AF285" s="163"/>
      <c r="AG285" s="151" t="str">
        <f t="shared" si="27"/>
        <v/>
      </c>
      <c r="AH285" s="138"/>
      <c r="AI285" s="145">
        <v>-115.0</v>
      </c>
      <c r="AK285" s="142" t="str">
        <f>if(isblank(B285),"",vlookup(B285,'Sort by Position'!$D$2:$M$34,2,FALSE))</f>
        <v/>
      </c>
      <c r="AL285" s="142" t="str">
        <f>if(isblank(B285),"",vlookup(C285,'Sort by Position'!$D$2:$M$34,10,FALSE))</f>
        <v/>
      </c>
      <c r="AM285" s="142" t="str">
        <f t="shared" si="15"/>
        <v/>
      </c>
      <c r="AN285" s="142" t="str">
        <f t="shared" si="24"/>
        <v/>
      </c>
      <c r="AO285" s="163"/>
      <c r="AP285" s="117" t="str">
        <f t="shared" si="22"/>
        <v/>
      </c>
      <c r="AR285" s="145">
        <v>-115.0</v>
      </c>
    </row>
    <row r="286">
      <c r="A286" s="156"/>
      <c r="B286" s="175"/>
      <c r="C286" s="162"/>
      <c r="D286" s="162"/>
      <c r="E286" s="162"/>
      <c r="F286" s="13" t="str">
        <f t="shared" si="6"/>
        <v/>
      </c>
      <c r="G286" s="162"/>
      <c r="H286" s="162"/>
      <c r="I286" s="162"/>
      <c r="J286" s="13" t="str">
        <f t="shared" si="20"/>
        <v/>
      </c>
      <c r="N286" s="13" t="str">
        <f t="shared" si="8"/>
        <v/>
      </c>
      <c r="O286" s="13"/>
      <c r="P286" s="163"/>
      <c r="Q286" s="116" t="str">
        <f t="shared" si="17"/>
        <v/>
      </c>
      <c r="R286" s="117" t="str">
        <f t="shared" si="9"/>
        <v/>
      </c>
      <c r="S286" s="145">
        <v>-115.0</v>
      </c>
      <c r="T286" s="68"/>
      <c r="U286" s="163"/>
      <c r="V286" s="172"/>
      <c r="W286" s="172"/>
      <c r="X286" s="116" t="str">
        <f t="shared" si="26"/>
        <v/>
      </c>
      <c r="Y286" s="117" t="str">
        <f t="shared" si="23"/>
        <v/>
      </c>
      <c r="Z286" s="145">
        <v>-115.0</v>
      </c>
      <c r="AB286" s="142" t="str">
        <f>if(isblank($B286),"",vlookup($B286,'Sort by Position'!$D$2:$M$34,10,FALSE))</f>
        <v/>
      </c>
      <c r="AC286" s="142" t="str">
        <f>if(isblank($B286),"",vlookup($C286,'Sort by Position'!$D$2:$M$34,10,FALSE))</f>
        <v/>
      </c>
      <c r="AD286" s="142" t="str">
        <f t="shared" si="12"/>
        <v/>
      </c>
      <c r="AE286" s="142" t="str">
        <f t="shared" si="13"/>
        <v/>
      </c>
      <c r="AF286" s="163"/>
      <c r="AG286" s="151" t="str">
        <f t="shared" si="27"/>
        <v/>
      </c>
      <c r="AH286" s="138"/>
      <c r="AI286" s="145">
        <v>-115.0</v>
      </c>
      <c r="AK286" s="142" t="str">
        <f>if(isblank(B286),"",vlookup(B286,'Sort by Position'!$D$2:$M$34,2,FALSE))</f>
        <v/>
      </c>
      <c r="AL286" s="142" t="str">
        <f>if(isblank(B286),"",vlookup(C286,'Sort by Position'!$D$2:$M$34,10,FALSE))</f>
        <v/>
      </c>
      <c r="AM286" s="142" t="str">
        <f t="shared" si="15"/>
        <v/>
      </c>
      <c r="AN286" s="142" t="str">
        <f t="shared" si="24"/>
        <v/>
      </c>
      <c r="AO286" s="163"/>
      <c r="AP286" s="117" t="str">
        <f t="shared" si="22"/>
        <v/>
      </c>
      <c r="AR286" s="145">
        <v>-115.0</v>
      </c>
    </row>
    <row r="287">
      <c r="A287" s="156"/>
      <c r="B287" s="175"/>
      <c r="C287" s="162"/>
      <c r="D287" s="162"/>
      <c r="E287" s="162"/>
      <c r="F287" s="13" t="str">
        <f t="shared" si="6"/>
        <v/>
      </c>
      <c r="G287" s="162"/>
      <c r="H287" s="162"/>
      <c r="I287" s="162"/>
      <c r="J287" s="13" t="str">
        <f t="shared" si="20"/>
        <v/>
      </c>
      <c r="N287" s="13" t="str">
        <f t="shared" si="8"/>
        <v/>
      </c>
      <c r="O287" s="13"/>
      <c r="P287" s="163"/>
      <c r="Q287" s="116" t="str">
        <f t="shared" si="17"/>
        <v/>
      </c>
      <c r="R287" s="117" t="str">
        <f t="shared" si="9"/>
        <v/>
      </c>
      <c r="S287" s="145">
        <v>-115.0</v>
      </c>
      <c r="T287" s="68"/>
      <c r="U287" s="163"/>
      <c r="V287" s="172"/>
      <c r="W287" s="172"/>
      <c r="X287" s="116" t="str">
        <f t="shared" si="26"/>
        <v/>
      </c>
      <c r="Y287" s="117" t="str">
        <f t="shared" si="23"/>
        <v/>
      </c>
      <c r="Z287" s="145">
        <v>-115.0</v>
      </c>
      <c r="AB287" s="142" t="str">
        <f>if(isblank($B287),"",vlookup($B287,'Sort by Position'!$D$2:$M$34,10,FALSE))</f>
        <v/>
      </c>
      <c r="AC287" s="142" t="str">
        <f>if(isblank($B287),"",vlookup($C287,'Sort by Position'!$D$2:$M$34,10,FALSE))</f>
        <v/>
      </c>
      <c r="AD287" s="142" t="str">
        <f t="shared" si="12"/>
        <v/>
      </c>
      <c r="AE287" s="142" t="str">
        <f t="shared" si="13"/>
        <v/>
      </c>
      <c r="AF287" s="163"/>
      <c r="AG287" s="151" t="str">
        <f t="shared" si="27"/>
        <v/>
      </c>
      <c r="AH287" s="138"/>
      <c r="AI287" s="145">
        <v>-115.0</v>
      </c>
      <c r="AK287" s="142" t="str">
        <f>if(isblank(B287),"",vlookup(B287,'Sort by Position'!$D$2:$M$34,2,FALSE))</f>
        <v/>
      </c>
      <c r="AL287" s="142" t="str">
        <f>if(isblank(B287),"",vlookup(C287,'Sort by Position'!$D$2:$M$34,10,FALSE))</f>
        <v/>
      </c>
      <c r="AM287" s="142" t="str">
        <f t="shared" si="15"/>
        <v/>
      </c>
      <c r="AN287" s="142" t="str">
        <f t="shared" si="24"/>
        <v/>
      </c>
      <c r="AO287" s="163"/>
      <c r="AP287" s="117" t="str">
        <f t="shared" si="22"/>
        <v/>
      </c>
      <c r="AR287" s="145">
        <v>-115.0</v>
      </c>
    </row>
    <row r="288">
      <c r="A288" s="156"/>
      <c r="B288" s="175"/>
      <c r="C288" s="162"/>
      <c r="D288" s="162"/>
      <c r="E288" s="162"/>
      <c r="F288" s="13" t="str">
        <f t="shared" si="6"/>
        <v/>
      </c>
      <c r="G288" s="162"/>
      <c r="H288" s="162"/>
      <c r="I288" s="162"/>
      <c r="J288" s="13" t="str">
        <f t="shared" si="20"/>
        <v/>
      </c>
      <c r="N288" s="13" t="str">
        <f t="shared" si="8"/>
        <v/>
      </c>
      <c r="O288" s="13"/>
      <c r="P288" s="163"/>
      <c r="Q288" s="116" t="str">
        <f t="shared" si="17"/>
        <v/>
      </c>
      <c r="R288" s="117" t="str">
        <f t="shared" si="9"/>
        <v/>
      </c>
      <c r="S288" s="145">
        <v>-115.0</v>
      </c>
      <c r="T288" s="68"/>
      <c r="U288" s="163"/>
      <c r="V288" s="172"/>
      <c r="W288" s="172"/>
      <c r="X288" s="116" t="str">
        <f t="shared" si="26"/>
        <v/>
      </c>
      <c r="Y288" s="117" t="str">
        <f t="shared" si="23"/>
        <v/>
      </c>
      <c r="Z288" s="145">
        <v>-115.0</v>
      </c>
      <c r="AB288" s="142" t="str">
        <f>if(isblank($B288),"",vlookup($B288,'Sort by Position'!$D$2:$M$34,10,FALSE))</f>
        <v/>
      </c>
      <c r="AC288" s="142" t="str">
        <f>if(isblank($B288),"",vlookup($C288,'Sort by Position'!$D$2:$M$34,10,FALSE))</f>
        <v/>
      </c>
      <c r="AD288" s="142" t="str">
        <f t="shared" si="12"/>
        <v/>
      </c>
      <c r="AE288" s="142" t="str">
        <f t="shared" si="13"/>
        <v/>
      </c>
      <c r="AF288" s="163"/>
      <c r="AG288" s="151" t="str">
        <f t="shared" si="27"/>
        <v/>
      </c>
      <c r="AH288" s="138"/>
      <c r="AI288" s="145">
        <v>-115.0</v>
      </c>
      <c r="AK288" s="142" t="str">
        <f>if(isblank(B288),"",vlookup(B288,'Sort by Position'!$D$2:$M$34,2,FALSE))</f>
        <v/>
      </c>
      <c r="AL288" s="142" t="str">
        <f>if(isblank(B288),"",vlookup(C288,'Sort by Position'!$D$2:$M$34,10,FALSE))</f>
        <v/>
      </c>
      <c r="AM288" s="142" t="str">
        <f t="shared" si="15"/>
        <v/>
      </c>
      <c r="AN288" s="142" t="str">
        <f t="shared" si="24"/>
        <v/>
      </c>
      <c r="AO288" s="163"/>
      <c r="AP288" s="117" t="str">
        <f t="shared" si="22"/>
        <v/>
      </c>
      <c r="AR288" s="145">
        <v>-115.0</v>
      </c>
    </row>
    <row r="289">
      <c r="A289" s="156"/>
      <c r="B289" s="175"/>
      <c r="C289" s="162"/>
      <c r="D289" s="162"/>
      <c r="E289" s="162"/>
      <c r="F289" s="13" t="str">
        <f t="shared" si="6"/>
        <v/>
      </c>
      <c r="G289" s="162"/>
      <c r="H289" s="162"/>
      <c r="I289" s="162"/>
      <c r="J289" s="13" t="str">
        <f t="shared" si="20"/>
        <v/>
      </c>
      <c r="N289" s="13" t="str">
        <f t="shared" si="8"/>
        <v/>
      </c>
      <c r="O289" s="13"/>
      <c r="P289" s="163"/>
      <c r="Q289" s="116" t="str">
        <f t="shared" si="17"/>
        <v/>
      </c>
      <c r="R289" s="117" t="str">
        <f t="shared" si="9"/>
        <v/>
      </c>
      <c r="S289" s="145">
        <v>-115.0</v>
      </c>
      <c r="T289" s="68"/>
      <c r="U289" s="163"/>
      <c r="V289" s="172"/>
      <c r="W289" s="172"/>
      <c r="X289" s="116" t="str">
        <f t="shared" si="26"/>
        <v/>
      </c>
      <c r="Y289" s="117" t="str">
        <f t="shared" si="23"/>
        <v/>
      </c>
      <c r="Z289" s="145">
        <v>-115.0</v>
      </c>
      <c r="AB289" s="142" t="str">
        <f>if(isblank($B289),"",vlookup($B289,'Sort by Position'!$D$2:$M$34,10,FALSE))</f>
        <v/>
      </c>
      <c r="AC289" s="142" t="str">
        <f>if(isblank($B289),"",vlookup($C289,'Sort by Position'!$D$2:$M$34,10,FALSE))</f>
        <v/>
      </c>
      <c r="AD289" s="142" t="str">
        <f t="shared" si="12"/>
        <v/>
      </c>
      <c r="AE289" s="142" t="str">
        <f t="shared" si="13"/>
        <v/>
      </c>
      <c r="AF289" s="163"/>
      <c r="AG289" s="151" t="str">
        <f t="shared" si="27"/>
        <v/>
      </c>
      <c r="AH289" s="138"/>
      <c r="AI289" s="145">
        <v>-115.0</v>
      </c>
      <c r="AK289" s="142" t="str">
        <f>if(isblank(B289),"",vlookup(B289,'Sort by Position'!$D$2:$M$34,2,FALSE))</f>
        <v/>
      </c>
      <c r="AL289" s="142" t="str">
        <f>if(isblank(B289),"",vlookup(C289,'Sort by Position'!$D$2:$M$34,10,FALSE))</f>
        <v/>
      </c>
      <c r="AM289" s="142" t="str">
        <f t="shared" si="15"/>
        <v/>
      </c>
      <c r="AN289" s="142" t="str">
        <f t="shared" si="24"/>
        <v/>
      </c>
      <c r="AO289" s="163"/>
      <c r="AP289" s="117" t="str">
        <f t="shared" si="22"/>
        <v/>
      </c>
      <c r="AR289" s="145">
        <v>-115.0</v>
      </c>
    </row>
    <row r="290">
      <c r="A290" s="156"/>
      <c r="B290" s="175"/>
      <c r="C290" s="162"/>
      <c r="D290" s="162"/>
      <c r="E290" s="162"/>
      <c r="F290" s="13" t="str">
        <f t="shared" si="6"/>
        <v/>
      </c>
      <c r="G290" s="162"/>
      <c r="H290" s="162"/>
      <c r="I290" s="162"/>
      <c r="J290" s="13" t="str">
        <f t="shared" si="20"/>
        <v/>
      </c>
      <c r="N290" s="13" t="str">
        <f t="shared" si="8"/>
        <v/>
      </c>
      <c r="O290" s="13"/>
      <c r="P290" s="163"/>
      <c r="Q290" s="116" t="str">
        <f t="shared" si="17"/>
        <v/>
      </c>
      <c r="R290" s="117" t="str">
        <f t="shared" si="9"/>
        <v/>
      </c>
      <c r="S290" s="145">
        <v>-115.0</v>
      </c>
      <c r="T290" s="68"/>
      <c r="U290" s="163"/>
      <c r="V290" s="172"/>
      <c r="W290" s="172"/>
      <c r="X290" s="116" t="str">
        <f t="shared" si="26"/>
        <v/>
      </c>
      <c r="Y290" s="117" t="str">
        <f t="shared" si="23"/>
        <v/>
      </c>
      <c r="Z290" s="145">
        <v>-115.0</v>
      </c>
      <c r="AB290" s="142" t="str">
        <f>if(isblank($B290),"",vlookup($B290,'Sort by Position'!$D$2:$M$34,10,FALSE))</f>
        <v/>
      </c>
      <c r="AC290" s="142" t="str">
        <f>if(isblank($B290),"",vlookup($C290,'Sort by Position'!$D$2:$M$34,10,FALSE))</f>
        <v/>
      </c>
      <c r="AD290" s="142" t="str">
        <f t="shared" si="12"/>
        <v/>
      </c>
      <c r="AE290" s="142" t="str">
        <f t="shared" si="13"/>
        <v/>
      </c>
      <c r="AF290" s="163"/>
      <c r="AG290" s="151" t="str">
        <f t="shared" si="27"/>
        <v/>
      </c>
      <c r="AH290" s="138"/>
      <c r="AI290" s="145">
        <v>-115.0</v>
      </c>
      <c r="AK290" s="142" t="str">
        <f>if(isblank(B290),"",vlookup(B290,'Sort by Position'!$D$2:$M$34,2,FALSE))</f>
        <v/>
      </c>
      <c r="AL290" s="142" t="str">
        <f>if(isblank(B290),"",vlookup(C290,'Sort by Position'!$D$2:$M$34,10,FALSE))</f>
        <v/>
      </c>
      <c r="AM290" s="142" t="str">
        <f t="shared" si="15"/>
        <v/>
      </c>
      <c r="AN290" s="142" t="str">
        <f t="shared" si="24"/>
        <v/>
      </c>
      <c r="AO290" s="163"/>
      <c r="AP290" s="117" t="str">
        <f t="shared" si="22"/>
        <v/>
      </c>
      <c r="AR290" s="145">
        <v>-115.0</v>
      </c>
    </row>
    <row r="291">
      <c r="A291" s="156"/>
      <c r="B291" s="175"/>
      <c r="C291" s="162"/>
      <c r="D291" s="162"/>
      <c r="E291" s="162"/>
      <c r="F291" s="13" t="str">
        <f t="shared" si="6"/>
        <v/>
      </c>
      <c r="G291" s="162"/>
      <c r="H291" s="162"/>
      <c r="I291" s="162"/>
      <c r="J291" s="13" t="str">
        <f t="shared" si="20"/>
        <v/>
      </c>
      <c r="N291" s="13" t="str">
        <f t="shared" si="8"/>
        <v/>
      </c>
      <c r="O291" s="13"/>
      <c r="P291" s="163"/>
      <c r="Q291" s="116" t="str">
        <f t="shared" si="17"/>
        <v/>
      </c>
      <c r="R291" s="117" t="str">
        <f t="shared" si="9"/>
        <v/>
      </c>
      <c r="S291" s="145">
        <v>-115.0</v>
      </c>
      <c r="T291" s="68"/>
      <c r="U291" s="163"/>
      <c r="V291" s="172"/>
      <c r="W291" s="172"/>
      <c r="X291" s="116" t="str">
        <f t="shared" si="26"/>
        <v/>
      </c>
      <c r="Y291" s="117" t="str">
        <f t="shared" si="23"/>
        <v/>
      </c>
      <c r="Z291" s="145">
        <v>-115.0</v>
      </c>
      <c r="AB291" s="142" t="str">
        <f>if(isblank($B291),"",vlookup($B291,'Sort by Position'!$D$2:$M$34,10,FALSE))</f>
        <v/>
      </c>
      <c r="AC291" s="142" t="str">
        <f>if(isblank($B291),"",vlookup($C291,'Sort by Position'!$D$2:$M$34,10,FALSE))</f>
        <v/>
      </c>
      <c r="AD291" s="142" t="str">
        <f t="shared" si="12"/>
        <v/>
      </c>
      <c r="AE291" s="142" t="str">
        <f t="shared" si="13"/>
        <v/>
      </c>
      <c r="AF291" s="163"/>
      <c r="AG291" s="151" t="str">
        <f t="shared" si="27"/>
        <v/>
      </c>
      <c r="AH291" s="138"/>
      <c r="AI291" s="145">
        <v>-115.0</v>
      </c>
      <c r="AK291" s="142" t="str">
        <f>if(isblank(B291),"",vlookup(B291,'Sort by Position'!$D$2:$M$34,2,FALSE))</f>
        <v/>
      </c>
      <c r="AL291" s="142" t="str">
        <f>if(isblank(B291),"",vlookup(C291,'Sort by Position'!$D$2:$M$34,10,FALSE))</f>
        <v/>
      </c>
      <c r="AM291" s="142" t="str">
        <f t="shared" si="15"/>
        <v/>
      </c>
      <c r="AN291" s="142" t="str">
        <f t="shared" si="24"/>
        <v/>
      </c>
      <c r="AO291" s="163"/>
      <c r="AP291" s="117" t="str">
        <f t="shared" si="22"/>
        <v/>
      </c>
      <c r="AR291" s="145">
        <v>-115.0</v>
      </c>
    </row>
    <row r="292">
      <c r="A292" s="156"/>
      <c r="B292" s="175"/>
      <c r="C292" s="162"/>
      <c r="D292" s="162"/>
      <c r="E292" s="162"/>
      <c r="F292" s="13" t="str">
        <f t="shared" si="6"/>
        <v/>
      </c>
      <c r="G292" s="162"/>
      <c r="H292" s="162"/>
      <c r="I292" s="162"/>
      <c r="J292" s="13" t="str">
        <f t="shared" si="20"/>
        <v/>
      </c>
      <c r="N292" s="13" t="str">
        <f t="shared" si="8"/>
        <v/>
      </c>
      <c r="O292" s="13"/>
      <c r="P292" s="163"/>
      <c r="Q292" s="116" t="str">
        <f t="shared" si="17"/>
        <v/>
      </c>
      <c r="R292" s="117" t="str">
        <f t="shared" si="9"/>
        <v/>
      </c>
      <c r="S292" s="145">
        <v>-115.0</v>
      </c>
      <c r="T292" s="68"/>
      <c r="U292" s="163"/>
      <c r="V292" s="172"/>
      <c r="W292" s="172"/>
      <c r="X292" s="116" t="str">
        <f t="shared" si="26"/>
        <v/>
      </c>
      <c r="Y292" s="117" t="str">
        <f t="shared" si="23"/>
        <v/>
      </c>
      <c r="Z292" s="145">
        <v>-115.0</v>
      </c>
      <c r="AB292" s="142" t="str">
        <f>if(isblank($B292),"",vlookup($B292,'Sort by Position'!$D$2:$M$34,10,FALSE))</f>
        <v/>
      </c>
      <c r="AC292" s="142" t="str">
        <f>if(isblank($B292),"",vlookup($C292,'Sort by Position'!$D$2:$M$34,10,FALSE))</f>
        <v/>
      </c>
      <c r="AD292" s="142" t="str">
        <f t="shared" si="12"/>
        <v/>
      </c>
      <c r="AE292" s="142" t="str">
        <f t="shared" si="13"/>
        <v/>
      </c>
      <c r="AF292" s="163"/>
      <c r="AG292" s="151" t="str">
        <f t="shared" si="27"/>
        <v/>
      </c>
      <c r="AH292" s="138"/>
      <c r="AI292" s="145">
        <v>-115.0</v>
      </c>
      <c r="AK292" s="142" t="str">
        <f>if(isblank(B292),"",vlookup(B292,'Sort by Position'!$D$2:$M$34,2,FALSE))</f>
        <v/>
      </c>
      <c r="AL292" s="142" t="str">
        <f>if(isblank(B292),"",vlookup(C292,'Sort by Position'!$D$2:$M$34,10,FALSE))</f>
        <v/>
      </c>
      <c r="AM292" s="142" t="str">
        <f t="shared" si="15"/>
        <v/>
      </c>
      <c r="AN292" s="142" t="str">
        <f t="shared" si="24"/>
        <v/>
      </c>
      <c r="AO292" s="163"/>
      <c r="AP292" s="117" t="str">
        <f t="shared" si="22"/>
        <v/>
      </c>
      <c r="AR292" s="145">
        <v>-115.0</v>
      </c>
    </row>
    <row r="293">
      <c r="A293" s="156"/>
      <c r="B293" s="175"/>
      <c r="C293" s="162"/>
      <c r="D293" s="162"/>
      <c r="E293" s="162"/>
      <c r="F293" s="13" t="str">
        <f t="shared" si="6"/>
        <v/>
      </c>
      <c r="G293" s="162"/>
      <c r="H293" s="162"/>
      <c r="I293" s="162"/>
      <c r="J293" s="13" t="str">
        <f t="shared" si="20"/>
        <v/>
      </c>
      <c r="N293" s="13" t="str">
        <f t="shared" si="8"/>
        <v/>
      </c>
      <c r="O293" s="13"/>
      <c r="P293" s="163"/>
      <c r="Q293" s="116" t="str">
        <f t="shared" si="17"/>
        <v/>
      </c>
      <c r="R293" s="117" t="str">
        <f t="shared" si="9"/>
        <v/>
      </c>
      <c r="S293" s="145">
        <v>-115.0</v>
      </c>
      <c r="T293" s="68"/>
      <c r="U293" s="163"/>
      <c r="V293" s="172"/>
      <c r="W293" s="172"/>
      <c r="X293" s="116" t="str">
        <f t="shared" si="26"/>
        <v/>
      </c>
      <c r="Y293" s="117" t="str">
        <f t="shared" si="23"/>
        <v/>
      </c>
      <c r="Z293" s="145">
        <v>-115.0</v>
      </c>
      <c r="AB293" s="142" t="str">
        <f>if(isblank($B293),"",vlookup($B293,'Sort by Position'!$D$2:$M$34,10,FALSE))</f>
        <v/>
      </c>
      <c r="AC293" s="142" t="str">
        <f>if(isblank($B293),"",vlookup($C293,'Sort by Position'!$D$2:$M$34,10,FALSE))</f>
        <v/>
      </c>
      <c r="AD293" s="142" t="str">
        <f t="shared" si="12"/>
        <v/>
      </c>
      <c r="AE293" s="142" t="str">
        <f t="shared" si="13"/>
        <v/>
      </c>
      <c r="AF293" s="163"/>
      <c r="AG293" s="151" t="str">
        <f t="shared" si="27"/>
        <v/>
      </c>
      <c r="AH293" s="138"/>
      <c r="AI293" s="145">
        <v>-115.0</v>
      </c>
      <c r="AK293" s="142" t="str">
        <f>if(isblank(B293),"",vlookup(B293,'Sort by Position'!$D$2:$M$34,2,FALSE))</f>
        <v/>
      </c>
      <c r="AL293" s="142" t="str">
        <f>if(isblank(B293),"",vlookup(C293,'Sort by Position'!$D$2:$M$34,10,FALSE))</f>
        <v/>
      </c>
      <c r="AM293" s="142" t="str">
        <f t="shared" si="15"/>
        <v/>
      </c>
      <c r="AN293" s="142" t="str">
        <f t="shared" si="24"/>
        <v/>
      </c>
      <c r="AO293" s="163"/>
      <c r="AP293" s="117" t="str">
        <f t="shared" si="22"/>
        <v/>
      </c>
      <c r="AR293" s="145">
        <v>-115.0</v>
      </c>
    </row>
    <row r="294">
      <c r="A294" s="156"/>
      <c r="B294" s="175"/>
      <c r="C294" s="162"/>
      <c r="D294" s="162"/>
      <c r="E294" s="162"/>
      <c r="F294" s="13" t="str">
        <f t="shared" si="6"/>
        <v/>
      </c>
      <c r="G294" s="162"/>
      <c r="H294" s="162"/>
      <c r="I294" s="162"/>
      <c r="J294" s="13" t="str">
        <f t="shared" si="20"/>
        <v/>
      </c>
      <c r="N294" s="13" t="str">
        <f t="shared" si="8"/>
        <v/>
      </c>
      <c r="O294" s="13"/>
      <c r="P294" s="163"/>
      <c r="Q294" s="116" t="str">
        <f t="shared" si="17"/>
        <v/>
      </c>
      <c r="R294" s="117" t="str">
        <f t="shared" si="9"/>
        <v/>
      </c>
      <c r="S294" s="145">
        <v>-115.0</v>
      </c>
      <c r="T294" s="68"/>
      <c r="U294" s="163"/>
      <c r="V294" s="172"/>
      <c r="W294" s="172"/>
      <c r="X294" s="116" t="str">
        <f t="shared" si="26"/>
        <v/>
      </c>
      <c r="Y294" s="117" t="str">
        <f t="shared" si="23"/>
        <v/>
      </c>
      <c r="Z294" s="145">
        <v>-115.0</v>
      </c>
      <c r="AB294" s="142" t="str">
        <f>if(isblank($B294),"",vlookup($B294,'Sort by Position'!$D$2:$M$34,10,FALSE))</f>
        <v/>
      </c>
      <c r="AC294" s="142" t="str">
        <f>if(isblank($B294),"",vlookup($C294,'Sort by Position'!$D$2:$M$34,10,FALSE))</f>
        <v/>
      </c>
      <c r="AD294" s="142" t="str">
        <f t="shared" si="12"/>
        <v/>
      </c>
      <c r="AE294" s="142" t="str">
        <f t="shared" si="13"/>
        <v/>
      </c>
      <c r="AF294" s="163"/>
      <c r="AG294" s="151" t="str">
        <f t="shared" si="27"/>
        <v/>
      </c>
      <c r="AH294" s="138"/>
      <c r="AI294" s="145">
        <v>-115.0</v>
      </c>
      <c r="AK294" s="142" t="str">
        <f>if(isblank(B294),"",vlookup(B294,'Sort by Position'!$D$2:$M$34,2,FALSE))</f>
        <v/>
      </c>
      <c r="AL294" s="142" t="str">
        <f>if(isblank(B294),"",vlookup(C294,'Sort by Position'!$D$2:$M$34,10,FALSE))</f>
        <v/>
      </c>
      <c r="AM294" s="142" t="str">
        <f t="shared" si="15"/>
        <v/>
      </c>
      <c r="AN294" s="142" t="str">
        <f t="shared" si="24"/>
        <v/>
      </c>
      <c r="AO294" s="163"/>
      <c r="AP294" s="117" t="str">
        <f t="shared" si="22"/>
        <v/>
      </c>
      <c r="AR294" s="145">
        <v>-115.0</v>
      </c>
    </row>
    <row r="295">
      <c r="A295" s="156"/>
      <c r="B295" s="175"/>
      <c r="C295" s="162"/>
      <c r="D295" s="162"/>
      <c r="E295" s="162"/>
      <c r="F295" s="13" t="str">
        <f t="shared" si="6"/>
        <v/>
      </c>
      <c r="G295" s="162"/>
      <c r="H295" s="162"/>
      <c r="I295" s="162"/>
      <c r="J295" s="13" t="str">
        <f t="shared" si="20"/>
        <v/>
      </c>
      <c r="N295" s="13" t="str">
        <f t="shared" si="8"/>
        <v/>
      </c>
      <c r="O295" s="13"/>
      <c r="P295" s="163"/>
      <c r="Q295" s="116" t="str">
        <f t="shared" si="17"/>
        <v/>
      </c>
      <c r="R295" s="117" t="str">
        <f t="shared" si="9"/>
        <v/>
      </c>
      <c r="S295" s="145">
        <v>-115.0</v>
      </c>
      <c r="T295" s="68"/>
      <c r="U295" s="163"/>
      <c r="V295" s="172"/>
      <c r="W295" s="172"/>
      <c r="X295" s="116" t="str">
        <f t="shared" si="26"/>
        <v/>
      </c>
      <c r="Y295" s="117" t="str">
        <f t="shared" si="23"/>
        <v/>
      </c>
      <c r="Z295" s="145">
        <v>-115.0</v>
      </c>
      <c r="AB295" s="142" t="str">
        <f>if(isblank($B295),"",vlookup($B295,'Sort by Position'!$D$2:$M$34,10,FALSE))</f>
        <v/>
      </c>
      <c r="AC295" s="142" t="str">
        <f>if(isblank($B295),"",vlookup($C295,'Sort by Position'!$D$2:$M$34,10,FALSE))</f>
        <v/>
      </c>
      <c r="AD295" s="142" t="str">
        <f t="shared" si="12"/>
        <v/>
      </c>
      <c r="AE295" s="142" t="str">
        <f t="shared" si="13"/>
        <v/>
      </c>
      <c r="AF295" s="163"/>
      <c r="AG295" s="151" t="str">
        <f t="shared" si="27"/>
        <v/>
      </c>
      <c r="AH295" s="138"/>
      <c r="AI295" s="145">
        <v>-115.0</v>
      </c>
      <c r="AK295" s="142" t="str">
        <f>if(isblank(B295),"",vlookup(B295,'Sort by Position'!$D$2:$M$34,2,FALSE))</f>
        <v/>
      </c>
      <c r="AL295" s="142" t="str">
        <f>if(isblank(B295),"",vlookup(C295,'Sort by Position'!$D$2:$M$34,10,FALSE))</f>
        <v/>
      </c>
      <c r="AM295" s="142" t="str">
        <f t="shared" si="15"/>
        <v/>
      </c>
      <c r="AN295" s="142" t="str">
        <f t="shared" si="24"/>
        <v/>
      </c>
      <c r="AO295" s="163"/>
      <c r="AP295" s="117" t="str">
        <f t="shared" si="22"/>
        <v/>
      </c>
      <c r="AR295" s="145">
        <v>-115.0</v>
      </c>
    </row>
    <row r="296">
      <c r="A296" s="156"/>
      <c r="B296" s="175"/>
      <c r="C296" s="162"/>
      <c r="D296" s="162"/>
      <c r="E296" s="162"/>
      <c r="F296" s="13" t="str">
        <f t="shared" si="6"/>
        <v/>
      </c>
      <c r="G296" s="162"/>
      <c r="H296" s="162"/>
      <c r="I296" s="162"/>
      <c r="J296" s="13" t="str">
        <f t="shared" si="20"/>
        <v/>
      </c>
      <c r="N296" s="13" t="str">
        <f t="shared" si="8"/>
        <v/>
      </c>
      <c r="O296" s="13"/>
      <c r="P296" s="163"/>
      <c r="Q296" s="116" t="str">
        <f t="shared" si="17"/>
        <v/>
      </c>
      <c r="R296" s="117" t="str">
        <f t="shared" si="9"/>
        <v/>
      </c>
      <c r="S296" s="145">
        <v>-115.0</v>
      </c>
      <c r="T296" s="68"/>
      <c r="U296" s="163"/>
      <c r="V296" s="172"/>
      <c r="W296" s="172"/>
      <c r="X296" s="116" t="str">
        <f t="shared" si="26"/>
        <v/>
      </c>
      <c r="Y296" s="117" t="str">
        <f t="shared" si="23"/>
        <v/>
      </c>
      <c r="Z296" s="145">
        <v>-115.0</v>
      </c>
      <c r="AB296" s="142" t="str">
        <f>if(isblank($B296),"",vlookup($B296,'Sort by Position'!$D$2:$M$34,10,FALSE))</f>
        <v/>
      </c>
      <c r="AC296" s="142" t="str">
        <f>if(isblank($B296),"",vlookup($C296,'Sort by Position'!$D$2:$M$34,10,FALSE))</f>
        <v/>
      </c>
      <c r="AD296" s="142" t="str">
        <f t="shared" si="12"/>
        <v/>
      </c>
      <c r="AE296" s="142" t="str">
        <f t="shared" si="13"/>
        <v/>
      </c>
      <c r="AF296" s="163"/>
      <c r="AG296" s="151" t="str">
        <f t="shared" si="27"/>
        <v/>
      </c>
      <c r="AH296" s="138"/>
      <c r="AI296" s="145">
        <v>-115.0</v>
      </c>
      <c r="AK296" s="142" t="str">
        <f>if(isblank(B296),"",vlookup(B296,'Sort by Position'!$D$2:$M$34,2,FALSE))</f>
        <v/>
      </c>
      <c r="AL296" s="142" t="str">
        <f>if(isblank(B296),"",vlookup(C296,'Sort by Position'!$D$2:$M$34,10,FALSE))</f>
        <v/>
      </c>
      <c r="AM296" s="142" t="str">
        <f t="shared" si="15"/>
        <v/>
      </c>
      <c r="AN296" s="142" t="str">
        <f t="shared" si="24"/>
        <v/>
      </c>
      <c r="AO296" s="163"/>
      <c r="AP296" s="117" t="str">
        <f t="shared" si="22"/>
        <v/>
      </c>
      <c r="AR296" s="145">
        <v>-115.0</v>
      </c>
    </row>
    <row r="297">
      <c r="A297" s="156"/>
      <c r="B297" s="175"/>
      <c r="C297" s="162"/>
      <c r="D297" s="162"/>
      <c r="E297" s="162"/>
      <c r="F297" s="13" t="str">
        <f t="shared" si="6"/>
        <v/>
      </c>
      <c r="G297" s="162"/>
      <c r="H297" s="162"/>
      <c r="I297" s="162"/>
      <c r="J297" s="13" t="str">
        <f t="shared" si="20"/>
        <v/>
      </c>
      <c r="N297" s="13" t="str">
        <f t="shared" si="8"/>
        <v/>
      </c>
      <c r="O297" s="13"/>
      <c r="P297" s="163"/>
      <c r="Q297" s="116" t="str">
        <f t="shared" si="17"/>
        <v/>
      </c>
      <c r="R297" s="117" t="str">
        <f t="shared" si="9"/>
        <v/>
      </c>
      <c r="S297" s="145">
        <v>-115.0</v>
      </c>
      <c r="T297" s="68"/>
      <c r="U297" s="163"/>
      <c r="V297" s="172"/>
      <c r="W297" s="172"/>
      <c r="X297" s="116" t="str">
        <f t="shared" si="26"/>
        <v/>
      </c>
      <c r="Y297" s="117" t="str">
        <f t="shared" si="23"/>
        <v/>
      </c>
      <c r="Z297" s="145">
        <v>-115.0</v>
      </c>
      <c r="AB297" s="142" t="str">
        <f>if(isblank($B297),"",vlookup($B297,'Sort by Position'!$D$2:$M$34,10,FALSE))</f>
        <v/>
      </c>
      <c r="AC297" s="142" t="str">
        <f>if(isblank($B297),"",vlookup($C297,'Sort by Position'!$D$2:$M$34,10,FALSE))</f>
        <v/>
      </c>
      <c r="AD297" s="142" t="str">
        <f t="shared" si="12"/>
        <v/>
      </c>
      <c r="AE297" s="142" t="str">
        <f t="shared" si="13"/>
        <v/>
      </c>
      <c r="AF297" s="163"/>
      <c r="AG297" s="151" t="str">
        <f t="shared" si="27"/>
        <v/>
      </c>
      <c r="AH297" s="138"/>
      <c r="AI297" s="145">
        <v>-115.0</v>
      </c>
      <c r="AK297" s="142" t="str">
        <f>if(isblank(B297),"",vlookup(B297,'Sort by Position'!$D$2:$M$34,2,FALSE))</f>
        <v/>
      </c>
      <c r="AL297" s="142" t="str">
        <f>if(isblank(B297),"",vlookup(C297,'Sort by Position'!$D$2:$M$34,10,FALSE))</f>
        <v/>
      </c>
      <c r="AM297" s="142" t="str">
        <f t="shared" si="15"/>
        <v/>
      </c>
      <c r="AN297" s="142" t="str">
        <f t="shared" si="24"/>
        <v/>
      </c>
      <c r="AO297" s="163"/>
      <c r="AP297" s="117" t="str">
        <f t="shared" si="22"/>
        <v/>
      </c>
      <c r="AR297" s="145">
        <v>-115.0</v>
      </c>
    </row>
    <row r="298">
      <c r="A298" s="156"/>
      <c r="B298" s="175"/>
      <c r="C298" s="162"/>
      <c r="D298" s="162"/>
      <c r="E298" s="162"/>
      <c r="F298" s="13" t="str">
        <f t="shared" si="6"/>
        <v/>
      </c>
      <c r="G298" s="162"/>
      <c r="H298" s="162"/>
      <c r="I298" s="162"/>
      <c r="J298" s="13" t="str">
        <f t="shared" si="20"/>
        <v/>
      </c>
      <c r="N298" s="13" t="str">
        <f t="shared" si="8"/>
        <v/>
      </c>
      <c r="O298" s="13"/>
      <c r="P298" s="163"/>
      <c r="Q298" s="116" t="str">
        <f t="shared" si="17"/>
        <v/>
      </c>
      <c r="R298" s="117" t="str">
        <f t="shared" si="9"/>
        <v/>
      </c>
      <c r="S298" s="145">
        <v>-115.0</v>
      </c>
      <c r="T298" s="68"/>
      <c r="U298" s="163"/>
      <c r="V298" s="172"/>
      <c r="W298" s="172"/>
      <c r="X298" s="116" t="str">
        <f t="shared" si="26"/>
        <v/>
      </c>
      <c r="Y298" s="117" t="str">
        <f t="shared" si="23"/>
        <v/>
      </c>
      <c r="Z298" s="145">
        <v>-115.0</v>
      </c>
      <c r="AB298" s="142" t="str">
        <f>if(isblank($B298),"",vlookup($B298,'Sort by Position'!$D$2:$M$34,10,FALSE))</f>
        <v/>
      </c>
      <c r="AC298" s="142" t="str">
        <f>if(isblank($B298),"",vlookup($C298,'Sort by Position'!$D$2:$M$34,10,FALSE))</f>
        <v/>
      </c>
      <c r="AD298" s="142" t="str">
        <f t="shared" si="12"/>
        <v/>
      </c>
      <c r="AE298" s="142" t="str">
        <f t="shared" si="13"/>
        <v/>
      </c>
      <c r="AF298" s="163"/>
      <c r="AG298" s="151" t="str">
        <f t="shared" si="27"/>
        <v/>
      </c>
      <c r="AH298" s="138"/>
      <c r="AI298" s="145">
        <v>-115.0</v>
      </c>
      <c r="AK298" s="142" t="str">
        <f>if(isblank(B298),"",vlookup(B298,'Sort by Position'!$D$2:$M$34,2,FALSE))</f>
        <v/>
      </c>
      <c r="AL298" s="142" t="str">
        <f>if(isblank(B298),"",vlookup(C298,'Sort by Position'!$D$2:$M$34,10,FALSE))</f>
        <v/>
      </c>
      <c r="AM298" s="142" t="str">
        <f t="shared" si="15"/>
        <v/>
      </c>
      <c r="AN298" s="142" t="str">
        <f t="shared" si="24"/>
        <v/>
      </c>
      <c r="AO298" s="163"/>
      <c r="AP298" s="117" t="str">
        <f t="shared" si="22"/>
        <v/>
      </c>
      <c r="AR298" s="145">
        <v>-115.0</v>
      </c>
    </row>
    <row r="299">
      <c r="A299" s="156"/>
      <c r="B299" s="175"/>
      <c r="C299" s="162"/>
      <c r="D299" s="162"/>
      <c r="E299" s="162"/>
      <c r="F299" s="13" t="str">
        <f t="shared" si="6"/>
        <v/>
      </c>
      <c r="G299" s="162"/>
      <c r="H299" s="162"/>
      <c r="I299" s="162"/>
      <c r="J299" s="13" t="str">
        <f t="shared" si="20"/>
        <v/>
      </c>
      <c r="N299" s="13" t="str">
        <f t="shared" si="8"/>
        <v/>
      </c>
      <c r="O299" s="13"/>
      <c r="P299" s="163"/>
      <c r="Q299" s="116" t="str">
        <f t="shared" si="17"/>
        <v/>
      </c>
      <c r="R299" s="117" t="str">
        <f t="shared" si="9"/>
        <v/>
      </c>
      <c r="S299" s="176"/>
      <c r="T299" s="68"/>
      <c r="U299" s="163"/>
      <c r="V299" s="172"/>
      <c r="W299" s="172"/>
      <c r="X299" s="116" t="str">
        <f t="shared" si="26"/>
        <v/>
      </c>
      <c r="Y299" s="117" t="str">
        <f t="shared" si="23"/>
        <v/>
      </c>
      <c r="Z299" s="176"/>
      <c r="AB299" s="142" t="str">
        <f>if(isblank($B299),"",vlookup($B299,'Sort by Position'!$D$2:$M$34,10,FALSE))</f>
        <v/>
      </c>
      <c r="AC299" s="142" t="str">
        <f>if(isblank($B299),"",vlookup($C299,'Sort by Position'!$D$2:$M$34,10,FALSE))</f>
        <v/>
      </c>
      <c r="AD299" s="142" t="str">
        <f t="shared" si="12"/>
        <v/>
      </c>
      <c r="AE299" s="142" t="str">
        <f t="shared" si="13"/>
        <v/>
      </c>
      <c r="AF299" s="163"/>
      <c r="AG299" s="151" t="str">
        <f t="shared" si="27"/>
        <v/>
      </c>
      <c r="AH299" s="138"/>
      <c r="AI299" s="176"/>
      <c r="AK299" s="142" t="str">
        <f>if(isblank(B299),"",vlookup(B299,'Sort by Position'!$D$2:$M$34,2,FALSE))</f>
        <v/>
      </c>
      <c r="AL299" s="142" t="str">
        <f>if(isblank(B299),"",vlookup(C299,'Sort by Position'!$D$2:$M$34,10,FALSE))</f>
        <v/>
      </c>
      <c r="AM299" s="142" t="str">
        <f t="shared" si="15"/>
        <v/>
      </c>
      <c r="AN299" s="142" t="str">
        <f t="shared" si="24"/>
        <v/>
      </c>
      <c r="AO299" s="163"/>
      <c r="AP299" s="117" t="str">
        <f t="shared" si="22"/>
        <v/>
      </c>
      <c r="AR299" s="177"/>
    </row>
    <row r="300">
      <c r="A300" s="156"/>
      <c r="B300" s="175"/>
      <c r="C300" s="162"/>
      <c r="D300" s="162"/>
      <c r="E300" s="162"/>
      <c r="F300" s="13" t="str">
        <f t="shared" si="6"/>
        <v/>
      </c>
      <c r="G300" s="162"/>
      <c r="H300" s="162"/>
      <c r="I300" s="162"/>
      <c r="J300" s="13" t="str">
        <f t="shared" si="20"/>
        <v/>
      </c>
      <c r="N300" s="13" t="str">
        <f t="shared" si="8"/>
        <v/>
      </c>
      <c r="O300" s="13"/>
      <c r="P300" s="163"/>
      <c r="Q300" s="116" t="str">
        <f t="shared" si="17"/>
        <v/>
      </c>
      <c r="R300" s="117" t="str">
        <f t="shared" si="9"/>
        <v/>
      </c>
      <c r="S300" s="176"/>
      <c r="T300" s="68"/>
      <c r="U300" s="163"/>
      <c r="V300" s="172"/>
      <c r="W300" s="172"/>
      <c r="X300" s="116" t="str">
        <f t="shared" si="26"/>
        <v/>
      </c>
      <c r="Y300" s="117" t="str">
        <f t="shared" si="23"/>
        <v/>
      </c>
      <c r="Z300" s="176"/>
      <c r="AB300" s="142" t="str">
        <f>if(isblank($B300),"",vlookup($B300,'Sort by Position'!$D$2:$M$34,10,FALSE))</f>
        <v/>
      </c>
      <c r="AC300" s="142" t="str">
        <f>if(isblank($B300),"",vlookup($C300,'Sort by Position'!$D$2:$M$34,10,FALSE))</f>
        <v/>
      </c>
      <c r="AD300" s="142" t="str">
        <f t="shared" si="12"/>
        <v/>
      </c>
      <c r="AE300" s="142" t="str">
        <f t="shared" si="13"/>
        <v/>
      </c>
      <c r="AF300" s="163"/>
      <c r="AG300" s="151" t="str">
        <f t="shared" si="27"/>
        <v/>
      </c>
      <c r="AH300" s="138"/>
      <c r="AI300" s="176"/>
      <c r="AK300" s="142" t="str">
        <f>if(isblank(B300),"",vlookup(B300,'Sort by Position'!$D$2:$M$34,2,FALSE))</f>
        <v/>
      </c>
      <c r="AL300" s="142" t="str">
        <f>if(isblank(B300),"",vlookup(C300,'Sort by Position'!$D$2:$M$34,10,FALSE))</f>
        <v/>
      </c>
      <c r="AM300" s="142" t="str">
        <f t="shared" si="15"/>
        <v/>
      </c>
      <c r="AN300" s="142" t="str">
        <f t="shared" si="24"/>
        <v/>
      </c>
      <c r="AO300" s="163"/>
      <c r="AP300" s="117" t="str">
        <f t="shared" si="22"/>
        <v/>
      </c>
      <c r="AR300" s="177"/>
    </row>
    <row r="301">
      <c r="A301" s="156"/>
      <c r="B301" s="175"/>
      <c r="C301" s="162"/>
      <c r="D301" s="162"/>
      <c r="E301" s="162"/>
      <c r="F301" s="13" t="str">
        <f t="shared" si="6"/>
        <v/>
      </c>
      <c r="G301" s="162"/>
      <c r="H301" s="162"/>
      <c r="I301" s="162"/>
      <c r="J301" s="13" t="str">
        <f t="shared" si="20"/>
        <v/>
      </c>
      <c r="N301" s="13" t="str">
        <f t="shared" si="8"/>
        <v/>
      </c>
      <c r="O301" s="13"/>
      <c r="P301" s="163"/>
      <c r="Q301" s="116" t="str">
        <f t="shared" si="17"/>
        <v/>
      </c>
      <c r="R301" s="117" t="str">
        <f t="shared" si="9"/>
        <v/>
      </c>
      <c r="S301" s="176"/>
      <c r="T301" s="68"/>
      <c r="U301" s="163"/>
      <c r="V301" s="172"/>
      <c r="W301" s="172"/>
      <c r="X301" s="116" t="str">
        <f t="shared" si="26"/>
        <v/>
      </c>
      <c r="Y301" s="117" t="str">
        <f t="shared" si="23"/>
        <v/>
      </c>
      <c r="Z301" s="176"/>
      <c r="AB301" s="142" t="str">
        <f>if(isblank($B301),"",vlookup($B301,'Sort by Position'!$D$2:$M$34,10,FALSE))</f>
        <v/>
      </c>
      <c r="AC301" s="142" t="str">
        <f>if(isblank($B301),"",vlookup($C301,'Sort by Position'!$D$2:$M$34,10,FALSE))</f>
        <v/>
      </c>
      <c r="AD301" s="142" t="str">
        <f t="shared" si="12"/>
        <v/>
      </c>
      <c r="AE301" s="142" t="str">
        <f t="shared" si="13"/>
        <v/>
      </c>
      <c r="AF301" s="163"/>
      <c r="AG301" s="151" t="str">
        <f t="shared" si="27"/>
        <v/>
      </c>
      <c r="AH301" s="138"/>
      <c r="AI301" s="176"/>
      <c r="AK301" s="142" t="str">
        <f>if(isblank(B301),"",vlookup(B301,'Sort by Position'!$D$2:$M$34,2,FALSE))</f>
        <v/>
      </c>
      <c r="AL301" s="142" t="str">
        <f>if(isblank(B301),"",vlookup(C301,'Sort by Position'!$D$2:$M$34,10,FALSE))</f>
        <v/>
      </c>
      <c r="AM301" s="142" t="str">
        <f t="shared" si="15"/>
        <v/>
      </c>
      <c r="AN301" s="142" t="str">
        <f t="shared" si="24"/>
        <v/>
      </c>
      <c r="AO301" s="163"/>
      <c r="AP301" s="117" t="str">
        <f t="shared" si="22"/>
        <v/>
      </c>
      <c r="AR301" s="177"/>
    </row>
    <row r="302">
      <c r="A302" s="156"/>
      <c r="B302" s="175"/>
      <c r="C302" s="162"/>
      <c r="D302" s="162"/>
      <c r="E302" s="162"/>
      <c r="F302" s="13" t="str">
        <f t="shared" si="6"/>
        <v/>
      </c>
      <c r="G302" s="162"/>
      <c r="H302" s="162"/>
      <c r="I302" s="162"/>
      <c r="J302" s="13" t="str">
        <f t="shared" si="20"/>
        <v/>
      </c>
      <c r="N302" s="13" t="str">
        <f t="shared" si="8"/>
        <v/>
      </c>
      <c r="O302" s="13"/>
      <c r="P302" s="163"/>
      <c r="Q302" s="116" t="str">
        <f t="shared" si="17"/>
        <v/>
      </c>
      <c r="R302" s="117" t="str">
        <f t="shared" si="9"/>
        <v/>
      </c>
      <c r="S302" s="176"/>
      <c r="T302" s="68"/>
      <c r="U302" s="163"/>
      <c r="V302" s="172"/>
      <c r="W302" s="172"/>
      <c r="X302" s="116" t="str">
        <f t="shared" si="26"/>
        <v/>
      </c>
      <c r="Y302" s="117" t="str">
        <f t="shared" si="23"/>
        <v/>
      </c>
      <c r="Z302" s="176"/>
      <c r="AB302" s="142" t="str">
        <f>if(isblank($B302),"",vlookup($B302,'Sort by Position'!$D$2:$M$34,10,FALSE))</f>
        <v/>
      </c>
      <c r="AC302" s="142" t="str">
        <f>if(isblank($B302),"",vlookup($C302,'Sort by Position'!$D$2:$M$34,10,FALSE))</f>
        <v/>
      </c>
      <c r="AD302" s="142" t="str">
        <f t="shared" si="12"/>
        <v/>
      </c>
      <c r="AE302" s="142" t="str">
        <f t="shared" si="13"/>
        <v/>
      </c>
      <c r="AF302" s="163"/>
      <c r="AG302" s="151" t="str">
        <f t="shared" si="27"/>
        <v/>
      </c>
      <c r="AH302" s="138"/>
      <c r="AI302" s="176"/>
      <c r="AK302" s="142" t="str">
        <f>if(isblank(B302),"",vlookup(B302,'Sort by Position'!$D$2:$M$34,2,FALSE))</f>
        <v/>
      </c>
      <c r="AL302" s="142" t="str">
        <f>if(isblank(B302),"",vlookup(C302,'Sort by Position'!$D$2:$M$34,10,FALSE))</f>
        <v/>
      </c>
      <c r="AM302" s="142" t="str">
        <f t="shared" si="15"/>
        <v/>
      </c>
      <c r="AN302" s="142" t="str">
        <f t="shared" si="24"/>
        <v/>
      </c>
      <c r="AO302" s="163"/>
      <c r="AP302" s="117" t="str">
        <f t="shared" si="22"/>
        <v/>
      </c>
      <c r="AR302" s="177"/>
    </row>
    <row r="303">
      <c r="A303" s="156"/>
      <c r="B303" s="175"/>
      <c r="C303" s="162"/>
      <c r="D303" s="162"/>
      <c r="E303" s="162"/>
      <c r="F303" s="13" t="str">
        <f t="shared" si="6"/>
        <v/>
      </c>
      <c r="G303" s="162"/>
      <c r="H303" s="162"/>
      <c r="I303" s="162"/>
      <c r="J303" s="13" t="str">
        <f t="shared" si="20"/>
        <v/>
      </c>
      <c r="N303" s="13" t="str">
        <f t="shared" si="8"/>
        <v/>
      </c>
      <c r="O303" s="13"/>
      <c r="P303" s="163"/>
      <c r="Q303" s="116" t="str">
        <f t="shared" si="17"/>
        <v/>
      </c>
      <c r="R303" s="117" t="str">
        <f t="shared" si="9"/>
        <v/>
      </c>
      <c r="S303" s="176"/>
      <c r="T303" s="68"/>
      <c r="U303" s="163"/>
      <c r="V303" s="172"/>
      <c r="W303" s="172"/>
      <c r="X303" s="116" t="str">
        <f t="shared" si="26"/>
        <v/>
      </c>
      <c r="Y303" s="117" t="str">
        <f t="shared" si="23"/>
        <v/>
      </c>
      <c r="Z303" s="176"/>
      <c r="AB303" s="142" t="str">
        <f>if(isblank($B303),"",vlookup($B303,'Sort by Position'!$D$2:$M$34,10,FALSE))</f>
        <v/>
      </c>
      <c r="AC303" s="142" t="str">
        <f>if(isblank($B303),"",vlookup($C303,'Sort by Position'!$D$2:$M$34,10,FALSE))</f>
        <v/>
      </c>
      <c r="AD303" s="142" t="str">
        <f t="shared" si="12"/>
        <v/>
      </c>
      <c r="AE303" s="142" t="str">
        <f t="shared" si="13"/>
        <v/>
      </c>
      <c r="AF303" s="163"/>
      <c r="AG303" s="151" t="str">
        <f t="shared" si="27"/>
        <v/>
      </c>
      <c r="AH303" s="138"/>
      <c r="AI303" s="176"/>
      <c r="AK303" s="142" t="str">
        <f>if(isblank(B303),"",vlookup(B303,'Sort by Position'!$D$2:$M$34,2,FALSE))</f>
        <v/>
      </c>
      <c r="AL303" s="142" t="str">
        <f>if(isblank(B303),"",vlookup(C303,'Sort by Position'!$D$2:$M$34,10,FALSE))</f>
        <v/>
      </c>
      <c r="AM303" s="142" t="str">
        <f t="shared" si="15"/>
        <v/>
      </c>
      <c r="AN303" s="142" t="str">
        <f t="shared" si="24"/>
        <v/>
      </c>
      <c r="AO303" s="163"/>
      <c r="AP303" s="117" t="str">
        <f t="shared" si="22"/>
        <v/>
      </c>
      <c r="AR303" s="177"/>
    </row>
    <row r="304">
      <c r="A304" s="156"/>
      <c r="B304" s="175"/>
      <c r="C304" s="162"/>
      <c r="D304" s="162"/>
      <c r="E304" s="162"/>
      <c r="F304" s="13" t="str">
        <f t="shared" si="6"/>
        <v/>
      </c>
      <c r="G304" s="162"/>
      <c r="H304" s="162"/>
      <c r="I304" s="162"/>
      <c r="J304" s="13" t="str">
        <f t="shared" si="20"/>
        <v/>
      </c>
      <c r="N304" s="13" t="str">
        <f t="shared" si="8"/>
        <v/>
      </c>
      <c r="O304" s="13"/>
      <c r="P304" s="163"/>
      <c r="Q304" s="116" t="str">
        <f t="shared" si="17"/>
        <v/>
      </c>
      <c r="R304" s="117" t="str">
        <f t="shared" si="9"/>
        <v/>
      </c>
      <c r="S304" s="176"/>
      <c r="T304" s="68"/>
      <c r="U304" s="163"/>
      <c r="V304" s="172"/>
      <c r="W304" s="172"/>
      <c r="X304" s="116" t="str">
        <f t="shared" si="26"/>
        <v/>
      </c>
      <c r="Y304" s="117" t="str">
        <f t="shared" si="23"/>
        <v/>
      </c>
      <c r="Z304" s="176"/>
      <c r="AB304" s="142" t="str">
        <f>if(isblank($B304),"",vlookup($B304,'Sort by Position'!$D$2:$M$34,10,FALSE))</f>
        <v/>
      </c>
      <c r="AC304" s="142" t="str">
        <f>if(isblank($B304),"",vlookup($C304,'Sort by Position'!$D$2:$M$34,10,FALSE))</f>
        <v/>
      </c>
      <c r="AD304" s="142" t="str">
        <f t="shared" si="12"/>
        <v/>
      </c>
      <c r="AE304" s="142" t="str">
        <f t="shared" si="13"/>
        <v/>
      </c>
      <c r="AF304" s="163"/>
      <c r="AG304" s="151" t="str">
        <f t="shared" si="27"/>
        <v/>
      </c>
      <c r="AH304" s="138"/>
      <c r="AI304" s="176"/>
      <c r="AK304" s="142" t="str">
        <f>if(isblank(B304),"",vlookup(B304,'Sort by Position'!$D$2:$M$34,2,FALSE))</f>
        <v/>
      </c>
      <c r="AL304" s="142" t="str">
        <f>if(isblank(B304),"",vlookup(C304,'Sort by Position'!$D$2:$M$34,10,FALSE))</f>
        <v/>
      </c>
      <c r="AM304" s="142" t="str">
        <f t="shared" si="15"/>
        <v/>
      </c>
      <c r="AN304" s="142" t="str">
        <f t="shared" si="24"/>
        <v/>
      </c>
      <c r="AO304" s="163"/>
      <c r="AP304" s="117" t="str">
        <f t="shared" si="22"/>
        <v/>
      </c>
      <c r="AR304" s="177"/>
    </row>
    <row r="305">
      <c r="A305" s="156"/>
      <c r="B305" s="175"/>
      <c r="C305" s="162"/>
      <c r="D305" s="162"/>
      <c r="E305" s="162"/>
      <c r="F305" s="13" t="str">
        <f t="shared" si="6"/>
        <v/>
      </c>
      <c r="G305" s="162"/>
      <c r="H305" s="162"/>
      <c r="I305" s="162"/>
      <c r="J305" s="13" t="str">
        <f t="shared" si="20"/>
        <v/>
      </c>
      <c r="N305" s="13" t="str">
        <f t="shared" si="8"/>
        <v/>
      </c>
      <c r="O305" s="13"/>
      <c r="P305" s="163"/>
      <c r="Q305" s="116" t="str">
        <f t="shared" si="17"/>
        <v/>
      </c>
      <c r="R305" s="117" t="str">
        <f t="shared" si="9"/>
        <v/>
      </c>
      <c r="S305" s="176"/>
      <c r="T305" s="68"/>
      <c r="U305" s="163"/>
      <c r="V305" s="172"/>
      <c r="W305" s="172"/>
      <c r="X305" s="116" t="str">
        <f t="shared" si="26"/>
        <v/>
      </c>
      <c r="Y305" s="117" t="str">
        <f t="shared" si="23"/>
        <v/>
      </c>
      <c r="Z305" s="176"/>
      <c r="AB305" s="142" t="str">
        <f>if(isblank($B305),"",vlookup($B305,'Sort by Position'!$D$2:$M$34,10,FALSE))</f>
        <v/>
      </c>
      <c r="AC305" s="142" t="str">
        <f>if(isblank($B305),"",vlookup($C305,'Sort by Position'!$D$2:$M$34,10,FALSE))</f>
        <v/>
      </c>
      <c r="AD305" s="142" t="str">
        <f t="shared" si="12"/>
        <v/>
      </c>
      <c r="AE305" s="142" t="str">
        <f t="shared" si="13"/>
        <v/>
      </c>
      <c r="AF305" s="163"/>
      <c r="AG305" s="151" t="str">
        <f t="shared" si="27"/>
        <v/>
      </c>
      <c r="AH305" s="138"/>
      <c r="AI305" s="176"/>
      <c r="AK305" s="142" t="str">
        <f>if(isblank(B305),"",vlookup(B305,'Sort by Position'!$D$2:$M$34,2,FALSE))</f>
        <v/>
      </c>
      <c r="AL305" s="142" t="str">
        <f>if(isblank(B305),"",vlookup(C305,'Sort by Position'!$D$2:$M$34,10,FALSE))</f>
        <v/>
      </c>
      <c r="AM305" s="142" t="str">
        <f t="shared" si="15"/>
        <v/>
      </c>
      <c r="AN305" s="142" t="str">
        <f t="shared" si="24"/>
        <v/>
      </c>
      <c r="AO305" s="163"/>
      <c r="AP305" s="117" t="str">
        <f t="shared" si="22"/>
        <v/>
      </c>
      <c r="AR305" s="177"/>
    </row>
    <row r="306">
      <c r="A306" s="156"/>
      <c r="B306" s="175"/>
      <c r="C306" s="162"/>
      <c r="D306" s="162"/>
      <c r="E306" s="162"/>
      <c r="F306" s="13" t="str">
        <f t="shared" si="6"/>
        <v/>
      </c>
      <c r="G306" s="162"/>
      <c r="H306" s="162"/>
      <c r="I306" s="162"/>
      <c r="J306" s="13" t="str">
        <f t="shared" si="20"/>
        <v/>
      </c>
      <c r="N306" s="13" t="str">
        <f t="shared" si="8"/>
        <v/>
      </c>
      <c r="O306" s="13"/>
      <c r="P306" s="163"/>
      <c r="Q306" s="116" t="str">
        <f t="shared" si="17"/>
        <v/>
      </c>
      <c r="R306" s="117" t="str">
        <f t="shared" si="9"/>
        <v/>
      </c>
      <c r="S306" s="176"/>
      <c r="T306" s="68"/>
      <c r="U306" s="163"/>
      <c r="V306" s="172"/>
      <c r="W306" s="172"/>
      <c r="X306" s="116" t="str">
        <f t="shared" si="26"/>
        <v/>
      </c>
      <c r="Y306" s="117" t="str">
        <f t="shared" si="23"/>
        <v/>
      </c>
      <c r="Z306" s="176"/>
      <c r="AB306" s="142" t="str">
        <f>if(isblank($B306),"",vlookup($B306,'Sort by Position'!$D$2:$M$34,10,FALSE))</f>
        <v/>
      </c>
      <c r="AC306" s="142" t="str">
        <f>if(isblank($B306),"",vlookup($C306,'Sort by Position'!$D$2:$M$34,10,FALSE))</f>
        <v/>
      </c>
      <c r="AD306" s="142" t="str">
        <f t="shared" si="12"/>
        <v/>
      </c>
      <c r="AE306" s="142" t="str">
        <f t="shared" si="13"/>
        <v/>
      </c>
      <c r="AF306" s="163"/>
      <c r="AG306" s="151" t="str">
        <f t="shared" si="27"/>
        <v/>
      </c>
      <c r="AH306" s="138"/>
      <c r="AI306" s="176"/>
      <c r="AK306" s="142" t="str">
        <f>if(isblank(B306),"",vlookup(B306,'Sort by Position'!$D$2:$M$34,2,FALSE))</f>
        <v/>
      </c>
      <c r="AL306" s="142" t="str">
        <f>if(isblank(B306),"",vlookup(C306,'Sort by Position'!$D$2:$M$34,10,FALSE))</f>
        <v/>
      </c>
      <c r="AM306" s="142" t="str">
        <f t="shared" si="15"/>
        <v/>
      </c>
      <c r="AN306" s="142" t="str">
        <f t="shared" si="24"/>
        <v/>
      </c>
      <c r="AO306" s="163"/>
      <c r="AP306" s="117" t="str">
        <f t="shared" si="22"/>
        <v/>
      </c>
      <c r="AR306" s="177"/>
    </row>
    <row r="307">
      <c r="A307" s="156"/>
      <c r="B307" s="175"/>
      <c r="C307" s="162"/>
      <c r="D307" s="162"/>
      <c r="E307" s="162"/>
      <c r="F307" s="13" t="str">
        <f t="shared" si="6"/>
        <v/>
      </c>
      <c r="G307" s="162"/>
      <c r="H307" s="162"/>
      <c r="I307" s="162"/>
      <c r="J307" s="13" t="str">
        <f t="shared" si="20"/>
        <v/>
      </c>
      <c r="N307" s="13" t="str">
        <f t="shared" si="8"/>
        <v/>
      </c>
      <c r="O307" s="13"/>
      <c r="P307" s="163"/>
      <c r="Q307" s="116" t="str">
        <f t="shared" si="17"/>
        <v/>
      </c>
      <c r="R307" s="117" t="str">
        <f t="shared" si="9"/>
        <v/>
      </c>
      <c r="S307" s="176"/>
      <c r="T307" s="68"/>
      <c r="U307" s="163"/>
      <c r="V307" s="172"/>
      <c r="W307" s="172"/>
      <c r="X307" s="116" t="str">
        <f t="shared" si="26"/>
        <v/>
      </c>
      <c r="Y307" s="117" t="str">
        <f t="shared" si="23"/>
        <v/>
      </c>
      <c r="Z307" s="176"/>
      <c r="AB307" s="142" t="str">
        <f>if(isblank($B307),"",vlookup($B307,'Sort by Position'!$D$2:$M$34,10,FALSE))</f>
        <v/>
      </c>
      <c r="AC307" s="142" t="str">
        <f>if(isblank($B307),"",vlookup($C307,'Sort by Position'!$D$2:$M$34,10,FALSE))</f>
        <v/>
      </c>
      <c r="AD307" s="142" t="str">
        <f t="shared" si="12"/>
        <v/>
      </c>
      <c r="AE307" s="142" t="str">
        <f t="shared" si="13"/>
        <v/>
      </c>
      <c r="AF307" s="163"/>
      <c r="AG307" s="151" t="str">
        <f t="shared" si="27"/>
        <v/>
      </c>
      <c r="AH307" s="138"/>
      <c r="AI307" s="176"/>
      <c r="AK307" s="142" t="str">
        <f>if(isblank(B307),"",vlookup(B307,'Sort by Position'!$D$2:$M$34,2,FALSE))</f>
        <v/>
      </c>
      <c r="AL307" s="142" t="str">
        <f>if(isblank(B307),"",vlookup(C307,'Sort by Position'!$D$2:$M$34,10,FALSE))</f>
        <v/>
      </c>
      <c r="AM307" s="142" t="str">
        <f t="shared" si="15"/>
        <v/>
      </c>
      <c r="AN307" s="142" t="str">
        <f t="shared" si="24"/>
        <v/>
      </c>
      <c r="AO307" s="163"/>
      <c r="AP307" s="117" t="str">
        <f t="shared" si="22"/>
        <v/>
      </c>
      <c r="AR307" s="177"/>
    </row>
    <row r="308">
      <c r="A308" s="156"/>
      <c r="B308" s="175"/>
      <c r="C308" s="162"/>
      <c r="D308" s="162"/>
      <c r="E308" s="162"/>
      <c r="F308" s="13" t="str">
        <f t="shared" si="6"/>
        <v/>
      </c>
      <c r="G308" s="162"/>
      <c r="H308" s="162"/>
      <c r="I308" s="162"/>
      <c r="J308" s="13" t="str">
        <f t="shared" si="20"/>
        <v/>
      </c>
      <c r="N308" s="13" t="str">
        <f t="shared" si="8"/>
        <v/>
      </c>
      <c r="O308" s="13"/>
      <c r="P308" s="163"/>
      <c r="Q308" s="116" t="str">
        <f t="shared" si="17"/>
        <v/>
      </c>
      <c r="R308" s="117" t="str">
        <f t="shared" si="9"/>
        <v/>
      </c>
      <c r="S308" s="176"/>
      <c r="T308" s="68"/>
      <c r="U308" s="163"/>
      <c r="V308" s="172"/>
      <c r="W308" s="172"/>
      <c r="X308" s="116" t="str">
        <f t="shared" si="26"/>
        <v/>
      </c>
      <c r="Y308" s="117" t="str">
        <f t="shared" si="23"/>
        <v/>
      </c>
      <c r="Z308" s="176"/>
      <c r="AB308" s="142" t="str">
        <f>if(isblank($B308),"",vlookup($B308,'Sort by Position'!$D$2:$M$34,10,FALSE))</f>
        <v/>
      </c>
      <c r="AC308" s="142" t="str">
        <f>if(isblank($B308),"",vlookup($C308,'Sort by Position'!$D$2:$M$34,10,FALSE))</f>
        <v/>
      </c>
      <c r="AD308" s="142" t="str">
        <f t="shared" si="12"/>
        <v/>
      </c>
      <c r="AE308" s="142" t="str">
        <f t="shared" si="13"/>
        <v/>
      </c>
      <c r="AF308" s="163"/>
      <c r="AG308" s="151" t="str">
        <f t="shared" si="27"/>
        <v/>
      </c>
      <c r="AH308" s="138"/>
      <c r="AI308" s="176"/>
      <c r="AK308" s="142" t="str">
        <f>if(isblank(B308),"",vlookup(B308,'Sort by Position'!$D$2:$M$34,2,FALSE))</f>
        <v/>
      </c>
      <c r="AL308" s="142" t="str">
        <f>if(isblank(B308),"",vlookup(C308,'Sort by Position'!$D$2:$M$34,10,FALSE))</f>
        <v/>
      </c>
      <c r="AM308" s="142" t="str">
        <f t="shared" si="15"/>
        <v/>
      </c>
      <c r="AN308" s="142" t="str">
        <f t="shared" si="24"/>
        <v/>
      </c>
      <c r="AO308" s="163"/>
      <c r="AP308" s="117" t="str">
        <f t="shared" si="22"/>
        <v/>
      </c>
      <c r="AR308" s="177"/>
    </row>
    <row r="309">
      <c r="A309" s="156"/>
      <c r="B309" s="175"/>
      <c r="C309" s="162"/>
      <c r="D309" s="162"/>
      <c r="E309" s="162"/>
      <c r="F309" s="13" t="str">
        <f t="shared" si="6"/>
        <v/>
      </c>
      <c r="G309" s="162"/>
      <c r="H309" s="162"/>
      <c r="I309" s="162"/>
      <c r="J309" s="13" t="str">
        <f t="shared" si="20"/>
        <v/>
      </c>
      <c r="N309" s="13" t="str">
        <f t="shared" si="8"/>
        <v/>
      </c>
      <c r="O309" s="13"/>
      <c r="P309" s="163"/>
      <c r="Q309" s="116" t="str">
        <f t="shared" si="17"/>
        <v/>
      </c>
      <c r="R309" s="117" t="str">
        <f t="shared" si="9"/>
        <v/>
      </c>
      <c r="S309" s="176"/>
      <c r="T309" s="68"/>
      <c r="U309" s="163"/>
      <c r="V309" s="172"/>
      <c r="W309" s="172"/>
      <c r="X309" s="116" t="str">
        <f t="shared" si="26"/>
        <v/>
      </c>
      <c r="Y309" s="117" t="str">
        <f t="shared" si="23"/>
        <v/>
      </c>
      <c r="Z309" s="176"/>
      <c r="AB309" s="142" t="str">
        <f>if(isblank($B309),"",vlookup($B309,'Sort by Position'!$D$2:$M$34,10,FALSE))</f>
        <v/>
      </c>
      <c r="AC309" s="142" t="str">
        <f>if(isblank($B309),"",vlookup($C309,'Sort by Position'!$D$2:$M$34,10,FALSE))</f>
        <v/>
      </c>
      <c r="AD309" s="142" t="str">
        <f t="shared" si="12"/>
        <v/>
      </c>
      <c r="AE309" s="142" t="str">
        <f t="shared" si="13"/>
        <v/>
      </c>
      <c r="AF309" s="163"/>
      <c r="AG309" s="151" t="str">
        <f t="shared" si="27"/>
        <v/>
      </c>
      <c r="AH309" s="138"/>
      <c r="AI309" s="176"/>
      <c r="AK309" s="142" t="str">
        <f>if(isblank(B309),"",vlookup(B309,'Sort by Position'!$D$2:$M$34,2,FALSE))</f>
        <v/>
      </c>
      <c r="AL309" s="142" t="str">
        <f>if(isblank(B309),"",vlookup(C309,'Sort by Position'!$D$2:$M$34,10,FALSE))</f>
        <v/>
      </c>
      <c r="AM309" s="142" t="str">
        <f t="shared" si="15"/>
        <v/>
      </c>
      <c r="AN309" s="142" t="str">
        <f t="shared" si="24"/>
        <v/>
      </c>
      <c r="AO309" s="163"/>
      <c r="AP309" s="117" t="str">
        <f t="shared" si="22"/>
        <v/>
      </c>
      <c r="AR309" s="177"/>
    </row>
    <row r="310">
      <c r="A310" s="156"/>
      <c r="B310" s="175"/>
      <c r="C310" s="162"/>
      <c r="D310" s="162"/>
      <c r="E310" s="162"/>
      <c r="F310" s="13" t="str">
        <f t="shared" si="6"/>
        <v/>
      </c>
      <c r="G310" s="162"/>
      <c r="H310" s="162"/>
      <c r="I310" s="162"/>
      <c r="J310" s="13" t="str">
        <f t="shared" si="20"/>
        <v/>
      </c>
      <c r="N310" s="13" t="str">
        <f t="shared" si="8"/>
        <v/>
      </c>
      <c r="O310" s="13"/>
      <c r="P310" s="163"/>
      <c r="Q310" s="116" t="str">
        <f t="shared" si="17"/>
        <v/>
      </c>
      <c r="R310" s="117" t="str">
        <f t="shared" si="9"/>
        <v/>
      </c>
      <c r="S310" s="176"/>
      <c r="T310" s="68"/>
      <c r="U310" s="163"/>
      <c r="V310" s="172"/>
      <c r="W310" s="172"/>
      <c r="X310" s="116" t="str">
        <f t="shared" si="26"/>
        <v/>
      </c>
      <c r="Y310" s="117" t="str">
        <f t="shared" si="23"/>
        <v/>
      </c>
      <c r="Z310" s="176"/>
      <c r="AB310" s="142" t="str">
        <f>if(isblank($B310),"",vlookup($B310,'Sort by Position'!$D$2:$M$34,10,FALSE))</f>
        <v/>
      </c>
      <c r="AC310" s="142" t="str">
        <f>if(isblank($B310),"",vlookup($C310,'Sort by Position'!$D$2:$M$34,10,FALSE))</f>
        <v/>
      </c>
      <c r="AD310" s="142" t="str">
        <f t="shared" si="12"/>
        <v/>
      </c>
      <c r="AE310" s="142" t="str">
        <f t="shared" si="13"/>
        <v/>
      </c>
      <c r="AF310" s="163"/>
      <c r="AG310" s="151" t="str">
        <f t="shared" si="27"/>
        <v/>
      </c>
      <c r="AH310" s="138"/>
      <c r="AI310" s="176"/>
      <c r="AK310" s="142" t="str">
        <f>if(isblank(B310),"",vlookup(B310,'Sort by Position'!$D$2:$M$34,2,FALSE))</f>
        <v/>
      </c>
      <c r="AL310" s="142" t="str">
        <f>if(isblank(B310),"",vlookup(C310,'Sort by Position'!$D$2:$M$34,10,FALSE))</f>
        <v/>
      </c>
      <c r="AM310" s="142" t="str">
        <f t="shared" si="15"/>
        <v/>
      </c>
      <c r="AN310" s="142" t="str">
        <f t="shared" si="24"/>
        <v/>
      </c>
      <c r="AO310" s="163"/>
      <c r="AP310" s="117" t="str">
        <f t="shared" si="22"/>
        <v/>
      </c>
      <c r="AR310" s="177"/>
    </row>
    <row r="311">
      <c r="A311" s="156"/>
      <c r="B311" s="175"/>
      <c r="C311" s="162"/>
      <c r="D311" s="162"/>
      <c r="E311" s="162"/>
      <c r="F311" s="13" t="str">
        <f t="shared" si="6"/>
        <v/>
      </c>
      <c r="G311" s="162"/>
      <c r="H311" s="162"/>
      <c r="I311" s="162"/>
      <c r="J311" s="13" t="str">
        <f t="shared" si="20"/>
        <v/>
      </c>
      <c r="N311" s="13" t="str">
        <f t="shared" si="8"/>
        <v/>
      </c>
      <c r="O311" s="13"/>
      <c r="P311" s="163"/>
      <c r="Q311" s="116" t="str">
        <f t="shared" si="17"/>
        <v/>
      </c>
      <c r="R311" s="117" t="str">
        <f t="shared" si="9"/>
        <v/>
      </c>
      <c r="S311" s="176"/>
      <c r="T311" s="68"/>
      <c r="U311" s="163"/>
      <c r="V311" s="172"/>
      <c r="W311" s="172"/>
      <c r="X311" s="116" t="str">
        <f t="shared" si="26"/>
        <v/>
      </c>
      <c r="Y311" s="117" t="str">
        <f t="shared" si="23"/>
        <v/>
      </c>
      <c r="Z311" s="176"/>
      <c r="AB311" s="142" t="str">
        <f>if(isblank($B311),"",vlookup($B311,'Sort by Position'!$D$2:$M$34,10,FALSE))</f>
        <v/>
      </c>
      <c r="AC311" s="142" t="str">
        <f>if(isblank($B311),"",vlookup($C311,'Sort by Position'!$D$2:$M$34,10,FALSE))</f>
        <v/>
      </c>
      <c r="AD311" s="142" t="str">
        <f t="shared" si="12"/>
        <v/>
      </c>
      <c r="AE311" s="142" t="str">
        <f t="shared" si="13"/>
        <v/>
      </c>
      <c r="AF311" s="163"/>
      <c r="AG311" s="151" t="str">
        <f t="shared" si="27"/>
        <v/>
      </c>
      <c r="AH311" s="138"/>
      <c r="AI311" s="176"/>
      <c r="AK311" s="142" t="str">
        <f>if(isblank(B311),"",vlookup(B311,'Sort by Position'!$D$2:$M$34,2,FALSE))</f>
        <v/>
      </c>
      <c r="AL311" s="142" t="str">
        <f>if(isblank(B311),"",vlookup(C311,'Sort by Position'!$D$2:$M$34,10,FALSE))</f>
        <v/>
      </c>
      <c r="AM311" s="142" t="str">
        <f t="shared" si="15"/>
        <v/>
      </c>
      <c r="AN311" s="142" t="str">
        <f t="shared" si="24"/>
        <v/>
      </c>
      <c r="AO311" s="163"/>
      <c r="AP311" s="117" t="str">
        <f t="shared" si="22"/>
        <v/>
      </c>
      <c r="AR311" s="177"/>
    </row>
    <row r="312">
      <c r="A312" s="156"/>
      <c r="B312" s="175"/>
      <c r="C312" s="162"/>
      <c r="D312" s="162"/>
      <c r="E312" s="162"/>
      <c r="F312" s="13" t="str">
        <f t="shared" si="6"/>
        <v/>
      </c>
      <c r="G312" s="162"/>
      <c r="H312" s="162"/>
      <c r="I312" s="162"/>
      <c r="J312" s="13" t="str">
        <f t="shared" si="20"/>
        <v/>
      </c>
      <c r="N312" s="13" t="str">
        <f t="shared" si="8"/>
        <v/>
      </c>
      <c r="O312" s="13"/>
      <c r="P312" s="163"/>
      <c r="Q312" s="116" t="str">
        <f t="shared" si="17"/>
        <v/>
      </c>
      <c r="R312" s="117" t="str">
        <f t="shared" si="9"/>
        <v/>
      </c>
      <c r="S312" s="176"/>
      <c r="T312" s="68"/>
      <c r="U312" s="163"/>
      <c r="V312" s="172"/>
      <c r="W312" s="172"/>
      <c r="X312" s="116" t="str">
        <f t="shared" si="26"/>
        <v/>
      </c>
      <c r="Y312" s="117" t="str">
        <f t="shared" si="23"/>
        <v/>
      </c>
      <c r="Z312" s="176"/>
      <c r="AB312" s="142" t="str">
        <f>if(isblank($B312),"",vlookup($B312,'Sort by Position'!$D$2:$M$34,10,FALSE))</f>
        <v/>
      </c>
      <c r="AC312" s="142" t="str">
        <f>if(isblank($B312),"",vlookup($C312,'Sort by Position'!$D$2:$M$34,10,FALSE))</f>
        <v/>
      </c>
      <c r="AD312" s="142" t="str">
        <f t="shared" si="12"/>
        <v/>
      </c>
      <c r="AE312" s="142" t="str">
        <f t="shared" si="13"/>
        <v/>
      </c>
      <c r="AF312" s="163"/>
      <c r="AG312" s="151" t="str">
        <f t="shared" si="27"/>
        <v/>
      </c>
      <c r="AH312" s="138"/>
      <c r="AI312" s="176"/>
      <c r="AK312" s="142" t="str">
        <f>if(isblank(B312),"",vlookup(B312,'Sort by Position'!$D$2:$M$34,2,FALSE))</f>
        <v/>
      </c>
      <c r="AL312" s="142" t="str">
        <f>if(isblank(B312),"",vlookup(C312,'Sort by Position'!$D$2:$M$34,10,FALSE))</f>
        <v/>
      </c>
      <c r="AM312" s="142" t="str">
        <f t="shared" si="15"/>
        <v/>
      </c>
      <c r="AN312" s="142" t="str">
        <f t="shared" si="24"/>
        <v/>
      </c>
      <c r="AO312" s="163"/>
      <c r="AP312" s="117" t="str">
        <f t="shared" si="22"/>
        <v/>
      </c>
      <c r="AR312" s="177"/>
    </row>
    <row r="313">
      <c r="A313" s="156"/>
      <c r="B313" s="175"/>
      <c r="C313" s="162"/>
      <c r="D313" s="162"/>
      <c r="E313" s="162"/>
      <c r="F313" s="13" t="str">
        <f t="shared" si="6"/>
        <v/>
      </c>
      <c r="G313" s="162"/>
      <c r="H313" s="162"/>
      <c r="I313" s="162"/>
      <c r="J313" s="13" t="str">
        <f t="shared" si="20"/>
        <v/>
      </c>
      <c r="N313" s="13" t="str">
        <f t="shared" si="8"/>
        <v/>
      </c>
      <c r="O313" s="13"/>
      <c r="P313" s="163"/>
      <c r="Q313" s="116" t="str">
        <f t="shared" si="17"/>
        <v/>
      </c>
      <c r="R313" s="117" t="str">
        <f t="shared" si="9"/>
        <v/>
      </c>
      <c r="S313" s="176"/>
      <c r="T313" s="68"/>
      <c r="U313" s="163"/>
      <c r="V313" s="172"/>
      <c r="W313" s="172"/>
      <c r="X313" s="116" t="str">
        <f t="shared" si="26"/>
        <v/>
      </c>
      <c r="Y313" s="117" t="str">
        <f t="shared" si="23"/>
        <v/>
      </c>
      <c r="Z313" s="176"/>
      <c r="AB313" s="142" t="str">
        <f>if(isblank($B313),"",vlookup($B313,'Sort by Position'!$D$2:$M$34,10,FALSE))</f>
        <v/>
      </c>
      <c r="AC313" s="142" t="str">
        <f>if(isblank($B313),"",vlookup($C313,'Sort by Position'!$D$2:$M$34,10,FALSE))</f>
        <v/>
      </c>
      <c r="AD313" s="142" t="str">
        <f t="shared" si="12"/>
        <v/>
      </c>
      <c r="AE313" s="142" t="str">
        <f t="shared" si="13"/>
        <v/>
      </c>
      <c r="AF313" s="163"/>
      <c r="AG313" s="151" t="str">
        <f t="shared" si="27"/>
        <v/>
      </c>
      <c r="AH313" s="138"/>
      <c r="AI313" s="176"/>
      <c r="AK313" s="142" t="str">
        <f>if(isblank(B313),"",vlookup(B313,'Sort by Position'!$D$2:$M$34,2,FALSE))</f>
        <v/>
      </c>
      <c r="AL313" s="142" t="str">
        <f>if(isblank(B313),"",vlookup(C313,'Sort by Position'!$D$2:$M$34,10,FALSE))</f>
        <v/>
      </c>
      <c r="AM313" s="142" t="str">
        <f t="shared" si="15"/>
        <v/>
      </c>
      <c r="AN313" s="142" t="str">
        <f t="shared" si="24"/>
        <v/>
      </c>
      <c r="AO313" s="163"/>
      <c r="AP313" s="117" t="str">
        <f t="shared" si="22"/>
        <v/>
      </c>
      <c r="AR313" s="177"/>
    </row>
    <row r="314">
      <c r="A314" s="156"/>
      <c r="B314" s="175"/>
      <c r="C314" s="162"/>
      <c r="D314" s="162"/>
      <c r="E314" s="162"/>
      <c r="F314" s="13" t="str">
        <f t="shared" si="6"/>
        <v/>
      </c>
      <c r="G314" s="162"/>
      <c r="H314" s="162"/>
      <c r="I314" s="162"/>
      <c r="J314" s="13" t="str">
        <f t="shared" si="20"/>
        <v/>
      </c>
      <c r="N314" s="13" t="str">
        <f t="shared" si="8"/>
        <v/>
      </c>
      <c r="O314" s="13"/>
      <c r="P314" s="163"/>
      <c r="Q314" s="116" t="str">
        <f t="shared" si="17"/>
        <v/>
      </c>
      <c r="R314" s="117" t="str">
        <f t="shared" si="9"/>
        <v/>
      </c>
      <c r="S314" s="176"/>
      <c r="T314" s="68"/>
      <c r="U314" s="163"/>
      <c r="V314" s="172"/>
      <c r="W314" s="172"/>
      <c r="X314" s="116" t="str">
        <f t="shared" si="26"/>
        <v/>
      </c>
      <c r="Y314" s="117" t="str">
        <f t="shared" si="23"/>
        <v/>
      </c>
      <c r="Z314" s="176"/>
      <c r="AB314" s="142" t="str">
        <f>if(isblank($B314),"",vlookup($B314,'Sort by Position'!$D$2:$M$34,10,FALSE))</f>
        <v/>
      </c>
      <c r="AC314" s="142" t="str">
        <f>if(isblank($B314),"",vlookup($C314,'Sort by Position'!$D$2:$M$34,10,FALSE))</f>
        <v/>
      </c>
      <c r="AD314" s="142" t="str">
        <f t="shared" si="12"/>
        <v/>
      </c>
      <c r="AE314" s="142" t="str">
        <f t="shared" si="13"/>
        <v/>
      </c>
      <c r="AF314" s="163"/>
      <c r="AG314" s="151" t="str">
        <f t="shared" si="27"/>
        <v/>
      </c>
      <c r="AH314" s="138"/>
      <c r="AI314" s="176"/>
      <c r="AK314" s="142" t="str">
        <f>if(isblank(B314),"",vlookup(B314,'Sort by Position'!$D$2:$M$34,2,FALSE))</f>
        <v/>
      </c>
      <c r="AL314" s="142" t="str">
        <f>if(isblank(B314),"",vlookup(C314,'Sort by Position'!$D$2:$M$34,10,FALSE))</f>
        <v/>
      </c>
      <c r="AM314" s="142" t="str">
        <f t="shared" si="15"/>
        <v/>
      </c>
      <c r="AN314" s="142" t="str">
        <f t="shared" si="24"/>
        <v/>
      </c>
      <c r="AO314" s="163"/>
      <c r="AP314" s="117" t="str">
        <f t="shared" si="22"/>
        <v/>
      </c>
      <c r="AR314" s="177"/>
    </row>
    <row r="315">
      <c r="A315" s="156"/>
      <c r="B315" s="175"/>
      <c r="C315" s="162"/>
      <c r="D315" s="162"/>
      <c r="E315" s="162"/>
      <c r="F315" s="13" t="str">
        <f t="shared" si="6"/>
        <v/>
      </c>
      <c r="G315" s="162"/>
      <c r="H315" s="162"/>
      <c r="I315" s="162"/>
      <c r="J315" s="13" t="str">
        <f t="shared" si="20"/>
        <v/>
      </c>
      <c r="N315" s="13" t="str">
        <f t="shared" si="8"/>
        <v/>
      </c>
      <c r="O315" s="13"/>
      <c r="P315" s="163"/>
      <c r="Q315" s="116" t="str">
        <f t="shared" si="17"/>
        <v/>
      </c>
      <c r="R315" s="117" t="str">
        <f t="shared" si="9"/>
        <v/>
      </c>
      <c r="S315" s="176"/>
      <c r="T315" s="68"/>
      <c r="U315" s="163"/>
      <c r="V315" s="172"/>
      <c r="W315" s="172"/>
      <c r="X315" s="116" t="str">
        <f t="shared" si="26"/>
        <v/>
      </c>
      <c r="Y315" s="117" t="str">
        <f t="shared" si="23"/>
        <v/>
      </c>
      <c r="Z315" s="176"/>
      <c r="AB315" s="142" t="str">
        <f>if(isblank($B315),"",vlookup($B315,'Sort by Position'!$D$2:$M$34,10,FALSE))</f>
        <v/>
      </c>
      <c r="AC315" s="142" t="str">
        <f>if(isblank($B315),"",vlookup($C315,'Sort by Position'!$D$2:$M$34,10,FALSE))</f>
        <v/>
      </c>
      <c r="AD315" s="142" t="str">
        <f t="shared" si="12"/>
        <v/>
      </c>
      <c r="AE315" s="142" t="str">
        <f t="shared" si="13"/>
        <v/>
      </c>
      <c r="AF315" s="163"/>
      <c r="AG315" s="151" t="str">
        <f t="shared" si="27"/>
        <v/>
      </c>
      <c r="AH315" s="138"/>
      <c r="AI315" s="176"/>
      <c r="AK315" s="142" t="str">
        <f>if(isblank(B315),"",vlookup(B315,'Sort by Position'!$D$2:$M$34,2,FALSE))</f>
        <v/>
      </c>
      <c r="AL315" s="142" t="str">
        <f>if(isblank(B315),"",vlookup(C315,'Sort by Position'!$D$2:$M$34,10,FALSE))</f>
        <v/>
      </c>
      <c r="AM315" s="142" t="str">
        <f t="shared" si="15"/>
        <v/>
      </c>
      <c r="AN315" s="142" t="str">
        <f t="shared" si="24"/>
        <v/>
      </c>
      <c r="AO315" s="163"/>
      <c r="AP315" s="117" t="str">
        <f t="shared" si="22"/>
        <v/>
      </c>
      <c r="AR315" s="177"/>
    </row>
    <row r="316">
      <c r="A316" s="156"/>
      <c r="B316" s="175"/>
      <c r="C316" s="162"/>
      <c r="D316" s="162"/>
      <c r="E316" s="162"/>
      <c r="F316" s="13" t="str">
        <f t="shared" si="6"/>
        <v/>
      </c>
      <c r="G316" s="162"/>
      <c r="H316" s="162"/>
      <c r="I316" s="162"/>
      <c r="J316" s="13" t="str">
        <f t="shared" si="20"/>
        <v/>
      </c>
      <c r="N316" s="13" t="str">
        <f t="shared" si="8"/>
        <v/>
      </c>
      <c r="O316" s="13"/>
      <c r="P316" s="163"/>
      <c r="Q316" s="116" t="str">
        <f t="shared" si="17"/>
        <v/>
      </c>
      <c r="R316" s="117" t="str">
        <f t="shared" si="9"/>
        <v/>
      </c>
      <c r="S316" s="176"/>
      <c r="T316" s="68"/>
      <c r="U316" s="163"/>
      <c r="V316" s="172"/>
      <c r="W316" s="172"/>
      <c r="X316" s="116" t="str">
        <f t="shared" si="26"/>
        <v/>
      </c>
      <c r="Y316" s="117" t="str">
        <f t="shared" si="23"/>
        <v/>
      </c>
      <c r="Z316" s="176"/>
      <c r="AB316" s="142" t="str">
        <f>if(isblank($B316),"",vlookup($B316,'Sort by Position'!$D$2:$M$34,10,FALSE))</f>
        <v/>
      </c>
      <c r="AC316" s="142" t="str">
        <f>if(isblank($B316),"",vlookup($C316,'Sort by Position'!$D$2:$M$34,10,FALSE))</f>
        <v/>
      </c>
      <c r="AD316" s="142" t="str">
        <f t="shared" si="12"/>
        <v/>
      </c>
      <c r="AE316" s="142" t="str">
        <f t="shared" si="13"/>
        <v/>
      </c>
      <c r="AF316" s="163"/>
      <c r="AG316" s="151" t="str">
        <f t="shared" si="27"/>
        <v/>
      </c>
      <c r="AH316" s="138"/>
      <c r="AI316" s="176"/>
      <c r="AK316" s="142" t="str">
        <f>if(isblank(B316),"",vlookup(B316,'Sort by Position'!$D$2:$M$34,2,FALSE))</f>
        <v/>
      </c>
      <c r="AL316" s="142" t="str">
        <f>if(isblank(B316),"",vlookup(C316,'Sort by Position'!$D$2:$M$34,10,FALSE))</f>
        <v/>
      </c>
      <c r="AM316" s="142" t="str">
        <f t="shared" si="15"/>
        <v/>
      </c>
      <c r="AN316" s="142" t="str">
        <f t="shared" si="24"/>
        <v/>
      </c>
      <c r="AO316" s="163"/>
      <c r="AP316" s="117" t="str">
        <f t="shared" si="22"/>
        <v/>
      </c>
      <c r="AR316" s="177"/>
    </row>
    <row r="317">
      <c r="A317" s="156"/>
      <c r="B317" s="175"/>
      <c r="C317" s="162"/>
      <c r="D317" s="162"/>
      <c r="E317" s="162"/>
      <c r="F317" s="13" t="str">
        <f t="shared" si="6"/>
        <v/>
      </c>
      <c r="G317" s="162"/>
      <c r="H317" s="162"/>
      <c r="I317" s="162"/>
      <c r="J317" s="13" t="str">
        <f t="shared" si="20"/>
        <v/>
      </c>
      <c r="N317" s="13" t="str">
        <f t="shared" si="8"/>
        <v/>
      </c>
      <c r="O317" s="13"/>
      <c r="P317" s="163"/>
      <c r="Q317" s="116" t="str">
        <f t="shared" si="17"/>
        <v/>
      </c>
      <c r="R317" s="117" t="str">
        <f t="shared" si="9"/>
        <v/>
      </c>
      <c r="S317" s="176"/>
      <c r="T317" s="68"/>
      <c r="U317" s="163"/>
      <c r="V317" s="172"/>
      <c r="W317" s="172"/>
      <c r="X317" s="116" t="str">
        <f t="shared" si="26"/>
        <v/>
      </c>
      <c r="Y317" s="117" t="str">
        <f t="shared" si="23"/>
        <v/>
      </c>
      <c r="Z317" s="176"/>
      <c r="AB317" s="142" t="str">
        <f>if(isblank($B317),"",vlookup($B317,'Sort by Position'!$D$2:$M$34,10,FALSE))</f>
        <v/>
      </c>
      <c r="AC317" s="142" t="str">
        <f>if(isblank($B317),"",vlookup($C317,'Sort by Position'!$D$2:$M$34,10,FALSE))</f>
        <v/>
      </c>
      <c r="AD317" s="142" t="str">
        <f t="shared" si="12"/>
        <v/>
      </c>
      <c r="AE317" s="142" t="str">
        <f t="shared" si="13"/>
        <v/>
      </c>
      <c r="AF317" s="163"/>
      <c r="AG317" s="151" t="str">
        <f t="shared" si="27"/>
        <v/>
      </c>
      <c r="AH317" s="138"/>
      <c r="AI317" s="176"/>
      <c r="AK317" s="142" t="str">
        <f>if(isblank(B317),"",vlookup(B317,'Sort by Position'!$D$2:$M$34,2,FALSE))</f>
        <v/>
      </c>
      <c r="AL317" s="142" t="str">
        <f>if(isblank(B317),"",vlookup(C317,'Sort by Position'!$D$2:$M$34,10,FALSE))</f>
        <v/>
      </c>
      <c r="AM317" s="142" t="str">
        <f t="shared" si="15"/>
        <v/>
      </c>
      <c r="AN317" s="142" t="str">
        <f t="shared" si="24"/>
        <v/>
      </c>
      <c r="AO317" s="163"/>
      <c r="AP317" s="117" t="str">
        <f t="shared" si="22"/>
        <v/>
      </c>
      <c r="AR317" s="177"/>
    </row>
    <row r="318">
      <c r="A318" s="156"/>
      <c r="B318" s="175"/>
      <c r="C318" s="162"/>
      <c r="D318" s="162"/>
      <c r="E318" s="162"/>
      <c r="F318" s="13" t="str">
        <f t="shared" si="6"/>
        <v/>
      </c>
      <c r="G318" s="162"/>
      <c r="H318" s="162"/>
      <c r="I318" s="162"/>
      <c r="J318" s="13" t="str">
        <f t="shared" si="20"/>
        <v/>
      </c>
      <c r="N318" s="13" t="str">
        <f t="shared" si="8"/>
        <v/>
      </c>
      <c r="O318" s="13"/>
      <c r="P318" s="163"/>
      <c r="Q318" s="116" t="str">
        <f t="shared" si="17"/>
        <v/>
      </c>
      <c r="R318" s="117" t="str">
        <f t="shared" si="9"/>
        <v/>
      </c>
      <c r="S318" s="176"/>
      <c r="T318" s="68"/>
      <c r="U318" s="163"/>
      <c r="V318" s="172"/>
      <c r="W318" s="172"/>
      <c r="X318" s="116" t="str">
        <f t="shared" si="26"/>
        <v/>
      </c>
      <c r="Y318" s="117" t="str">
        <f t="shared" si="23"/>
        <v/>
      </c>
      <c r="Z318" s="176"/>
      <c r="AB318" s="142" t="str">
        <f>if(isblank($B318),"",vlookup($B318,'Sort by Position'!$D$2:$M$34,10,FALSE))</f>
        <v/>
      </c>
      <c r="AC318" s="142" t="str">
        <f>if(isblank($B318),"",vlookup($C318,'Sort by Position'!$D$2:$M$34,10,FALSE))</f>
        <v/>
      </c>
      <c r="AD318" s="142" t="str">
        <f t="shared" si="12"/>
        <v/>
      </c>
      <c r="AE318" s="142" t="str">
        <f t="shared" si="13"/>
        <v/>
      </c>
      <c r="AF318" s="163"/>
      <c r="AG318" s="151" t="str">
        <f t="shared" si="27"/>
        <v/>
      </c>
      <c r="AH318" s="138"/>
      <c r="AI318" s="176"/>
      <c r="AK318" s="142" t="str">
        <f>if(isblank(B318),"",vlookup(B318,'Sort by Position'!$D$2:$M$34,2,FALSE))</f>
        <v/>
      </c>
      <c r="AL318" s="142" t="str">
        <f>if(isblank(B318),"",vlookup(C318,'Sort by Position'!$D$2:$M$34,10,FALSE))</f>
        <v/>
      </c>
      <c r="AM318" s="142" t="str">
        <f t="shared" si="15"/>
        <v/>
      </c>
      <c r="AN318" s="142" t="str">
        <f t="shared" si="24"/>
        <v/>
      </c>
      <c r="AO318" s="163"/>
      <c r="AP318" s="117" t="str">
        <f t="shared" si="22"/>
        <v/>
      </c>
      <c r="AR318" s="177"/>
    </row>
    <row r="319">
      <c r="A319" s="156"/>
      <c r="B319" s="175"/>
      <c r="C319" s="162"/>
      <c r="D319" s="162"/>
      <c r="E319" s="162"/>
      <c r="F319" s="13" t="str">
        <f t="shared" si="6"/>
        <v/>
      </c>
      <c r="G319" s="162"/>
      <c r="H319" s="162"/>
      <c r="I319" s="162"/>
      <c r="J319" s="13" t="str">
        <f t="shared" si="20"/>
        <v/>
      </c>
      <c r="N319" s="13" t="str">
        <f t="shared" si="8"/>
        <v/>
      </c>
      <c r="O319" s="13"/>
      <c r="P319" s="163"/>
      <c r="Q319" s="116" t="str">
        <f t="shared" si="17"/>
        <v/>
      </c>
      <c r="R319" s="117" t="str">
        <f t="shared" si="9"/>
        <v/>
      </c>
      <c r="S319" s="176"/>
      <c r="T319" s="68"/>
      <c r="U319" s="163"/>
      <c r="V319" s="172"/>
      <c r="W319" s="172"/>
      <c r="X319" s="116" t="str">
        <f t="shared" si="26"/>
        <v/>
      </c>
      <c r="Y319" s="117" t="str">
        <f t="shared" si="23"/>
        <v/>
      </c>
      <c r="Z319" s="176"/>
      <c r="AB319" s="142" t="str">
        <f>if(isblank($B319),"",vlookup($B319,'Sort by Position'!$D$2:$M$34,10,FALSE))</f>
        <v/>
      </c>
      <c r="AC319" s="142" t="str">
        <f>if(isblank($B319),"",vlookup($C319,'Sort by Position'!$D$2:$M$34,10,FALSE))</f>
        <v/>
      </c>
      <c r="AD319" s="142" t="str">
        <f t="shared" si="12"/>
        <v/>
      </c>
      <c r="AE319" s="142" t="str">
        <f t="shared" si="13"/>
        <v/>
      </c>
      <c r="AF319" s="163"/>
      <c r="AG319" s="151" t="str">
        <f t="shared" si="27"/>
        <v/>
      </c>
      <c r="AH319" s="138"/>
      <c r="AI319" s="176"/>
      <c r="AK319" s="142" t="str">
        <f>if(isblank(B319),"",vlookup(B319,'Sort by Position'!$D$2:$M$34,2,FALSE))</f>
        <v/>
      </c>
      <c r="AL319" s="142" t="str">
        <f>if(isblank(B319),"",vlookup(C319,'Sort by Position'!$D$2:$M$34,10,FALSE))</f>
        <v/>
      </c>
      <c r="AM319" s="142" t="str">
        <f t="shared" si="15"/>
        <v/>
      </c>
      <c r="AN319" s="142" t="str">
        <f t="shared" si="24"/>
        <v/>
      </c>
      <c r="AO319" s="163"/>
      <c r="AP319" s="117" t="str">
        <f t="shared" si="22"/>
        <v/>
      </c>
      <c r="AR319" s="177"/>
    </row>
    <row r="320">
      <c r="A320" s="156"/>
      <c r="B320" s="175"/>
      <c r="C320" s="162"/>
      <c r="D320" s="162"/>
      <c r="E320" s="162"/>
      <c r="F320" s="13" t="str">
        <f t="shared" si="6"/>
        <v/>
      </c>
      <c r="G320" s="162"/>
      <c r="H320" s="162"/>
      <c r="I320" s="162"/>
      <c r="J320" s="13" t="str">
        <f t="shared" si="20"/>
        <v/>
      </c>
      <c r="N320" s="13" t="str">
        <f t="shared" si="8"/>
        <v/>
      </c>
      <c r="O320" s="13"/>
      <c r="P320" s="163"/>
      <c r="Q320" s="116" t="str">
        <f t="shared" si="17"/>
        <v/>
      </c>
      <c r="R320" s="117" t="str">
        <f t="shared" si="9"/>
        <v/>
      </c>
      <c r="S320" s="176"/>
      <c r="T320" s="68"/>
      <c r="U320" s="163"/>
      <c r="V320" s="172"/>
      <c r="W320" s="172"/>
      <c r="X320" s="116" t="str">
        <f t="shared" si="26"/>
        <v/>
      </c>
      <c r="Y320" s="117" t="str">
        <f t="shared" si="23"/>
        <v/>
      </c>
      <c r="Z320" s="176"/>
      <c r="AB320" s="142" t="str">
        <f>if(isblank($B320),"",vlookup($B320,'Sort by Position'!$D$2:$M$34,10,FALSE))</f>
        <v/>
      </c>
      <c r="AC320" s="142" t="str">
        <f>if(isblank($B320),"",vlookup($C320,'Sort by Position'!$D$2:$M$34,10,FALSE))</f>
        <v/>
      </c>
      <c r="AD320" s="142" t="str">
        <f t="shared" si="12"/>
        <v/>
      </c>
      <c r="AE320" s="142" t="str">
        <f t="shared" si="13"/>
        <v/>
      </c>
      <c r="AF320" s="163"/>
      <c r="AG320" s="151" t="str">
        <f t="shared" si="27"/>
        <v/>
      </c>
      <c r="AH320" s="138"/>
      <c r="AI320" s="176"/>
      <c r="AK320" s="142" t="str">
        <f>if(isblank(B320),"",vlookup(B320,'Sort by Position'!$D$2:$M$34,2,FALSE))</f>
        <v/>
      </c>
      <c r="AL320" s="142" t="str">
        <f>if(isblank(B320),"",vlookup(C320,'Sort by Position'!$D$2:$M$34,10,FALSE))</f>
        <v/>
      </c>
      <c r="AM320" s="142" t="str">
        <f t="shared" si="15"/>
        <v/>
      </c>
      <c r="AN320" s="142" t="str">
        <f t="shared" si="24"/>
        <v/>
      </c>
      <c r="AO320" s="163"/>
      <c r="AP320" s="117" t="str">
        <f t="shared" si="22"/>
        <v/>
      </c>
      <c r="AR320" s="177"/>
    </row>
    <row r="321">
      <c r="A321" s="156"/>
      <c r="B321" s="175"/>
      <c r="C321" s="162"/>
      <c r="D321" s="162"/>
      <c r="E321" s="162"/>
      <c r="F321" s="13" t="str">
        <f t="shared" si="6"/>
        <v/>
      </c>
      <c r="G321" s="162"/>
      <c r="H321" s="162"/>
      <c r="I321" s="162"/>
      <c r="J321" s="13" t="str">
        <f t="shared" si="20"/>
        <v/>
      </c>
      <c r="N321" s="13" t="str">
        <f t="shared" si="8"/>
        <v/>
      </c>
      <c r="O321" s="13"/>
      <c r="P321" s="163"/>
      <c r="Q321" s="116" t="str">
        <f t="shared" si="17"/>
        <v/>
      </c>
      <c r="R321" s="117" t="str">
        <f t="shared" si="9"/>
        <v/>
      </c>
      <c r="S321" s="176"/>
      <c r="T321" s="68"/>
      <c r="U321" s="163"/>
      <c r="V321" s="172"/>
      <c r="W321" s="172"/>
      <c r="X321" s="116" t="str">
        <f t="shared" si="26"/>
        <v/>
      </c>
      <c r="Y321" s="117" t="str">
        <f t="shared" si="23"/>
        <v/>
      </c>
      <c r="Z321" s="176"/>
      <c r="AB321" s="142" t="str">
        <f>if(isblank($B321),"",vlookup($B321,'Sort by Position'!$D$2:$M$34,10,FALSE))</f>
        <v/>
      </c>
      <c r="AC321" s="142" t="str">
        <f>if(isblank($B321),"",vlookup($C321,'Sort by Position'!$D$2:$M$34,10,FALSE))</f>
        <v/>
      </c>
      <c r="AD321" s="142" t="str">
        <f t="shared" si="12"/>
        <v/>
      </c>
      <c r="AE321" s="142" t="str">
        <f t="shared" si="13"/>
        <v/>
      </c>
      <c r="AF321" s="163"/>
      <c r="AG321" s="151" t="str">
        <f t="shared" si="27"/>
        <v/>
      </c>
      <c r="AH321" s="138"/>
      <c r="AI321" s="176"/>
      <c r="AK321" s="142" t="str">
        <f>if(isblank(B321),"",vlookup(B321,'Sort by Position'!$D$2:$M$34,2,FALSE))</f>
        <v/>
      </c>
      <c r="AL321" s="142" t="str">
        <f>if(isblank(B321),"",vlookup(C321,'Sort by Position'!$D$2:$M$34,10,FALSE))</f>
        <v/>
      </c>
      <c r="AM321" s="142" t="str">
        <f t="shared" si="15"/>
        <v/>
      </c>
      <c r="AN321" s="142" t="str">
        <f t="shared" si="24"/>
        <v/>
      </c>
      <c r="AO321" s="163"/>
      <c r="AP321" s="117" t="str">
        <f t="shared" si="22"/>
        <v/>
      </c>
      <c r="AR321" s="177"/>
    </row>
    <row r="322">
      <c r="A322" s="156"/>
      <c r="B322" s="175"/>
      <c r="C322" s="162"/>
      <c r="D322" s="162"/>
      <c r="E322" s="162"/>
      <c r="F322" s="13" t="str">
        <f t="shared" si="6"/>
        <v/>
      </c>
      <c r="G322" s="162"/>
      <c r="H322" s="162"/>
      <c r="I322" s="162"/>
      <c r="J322" s="13" t="str">
        <f t="shared" si="20"/>
        <v/>
      </c>
      <c r="N322" s="13" t="str">
        <f t="shared" si="8"/>
        <v/>
      </c>
      <c r="O322" s="13"/>
      <c r="P322" s="163"/>
      <c r="Q322" s="116" t="str">
        <f t="shared" si="17"/>
        <v/>
      </c>
      <c r="R322" s="117" t="str">
        <f t="shared" si="9"/>
        <v/>
      </c>
      <c r="S322" s="176"/>
      <c r="T322" s="68"/>
      <c r="U322" s="163"/>
      <c r="V322" s="172"/>
      <c r="W322" s="172"/>
      <c r="X322" s="116" t="str">
        <f t="shared" si="26"/>
        <v/>
      </c>
      <c r="Y322" s="117" t="str">
        <f t="shared" si="23"/>
        <v/>
      </c>
      <c r="Z322" s="176"/>
      <c r="AB322" s="142" t="str">
        <f>if(isblank($B322),"",vlookup($B322,'Sort by Position'!$D$2:$M$34,10,FALSE))</f>
        <v/>
      </c>
      <c r="AC322" s="142" t="str">
        <f>if(isblank($B322),"",vlookup($C322,'Sort by Position'!$D$2:$M$34,10,FALSE))</f>
        <v/>
      </c>
      <c r="AD322" s="142" t="str">
        <f t="shared" si="12"/>
        <v/>
      </c>
      <c r="AE322" s="142" t="str">
        <f t="shared" si="13"/>
        <v/>
      </c>
      <c r="AF322" s="163"/>
      <c r="AG322" s="151" t="str">
        <f t="shared" si="27"/>
        <v/>
      </c>
      <c r="AH322" s="138"/>
      <c r="AI322" s="176"/>
      <c r="AK322" s="142" t="str">
        <f>if(isblank(B322),"",vlookup(B322,'Sort by Position'!$D$2:$M$34,2,FALSE))</f>
        <v/>
      </c>
      <c r="AL322" s="142" t="str">
        <f>if(isblank(B322),"",vlookup(C322,'Sort by Position'!$D$2:$M$34,10,FALSE))</f>
        <v/>
      </c>
      <c r="AM322" s="142" t="str">
        <f t="shared" si="15"/>
        <v/>
      </c>
      <c r="AN322" s="142" t="str">
        <f t="shared" si="24"/>
        <v/>
      </c>
      <c r="AO322" s="163"/>
      <c r="AP322" s="117" t="str">
        <f t="shared" si="22"/>
        <v/>
      </c>
      <c r="AR322" s="177"/>
    </row>
    <row r="323">
      <c r="A323" s="156"/>
      <c r="B323" s="175"/>
      <c r="C323" s="162"/>
      <c r="D323" s="162"/>
      <c r="E323" s="162"/>
      <c r="F323" s="13" t="str">
        <f t="shared" si="6"/>
        <v/>
      </c>
      <c r="G323" s="162"/>
      <c r="H323" s="162"/>
      <c r="I323" s="162"/>
      <c r="J323" s="13" t="str">
        <f t="shared" si="20"/>
        <v/>
      </c>
      <c r="N323" s="13" t="str">
        <f t="shared" si="8"/>
        <v/>
      </c>
      <c r="O323" s="13"/>
      <c r="P323" s="163"/>
      <c r="Q323" s="116" t="str">
        <f t="shared" si="17"/>
        <v/>
      </c>
      <c r="R323" s="117" t="str">
        <f t="shared" si="9"/>
        <v/>
      </c>
      <c r="S323" s="176"/>
      <c r="T323" s="68"/>
      <c r="U323" s="163"/>
      <c r="V323" s="172"/>
      <c r="W323" s="172"/>
      <c r="X323" s="116" t="str">
        <f t="shared" si="26"/>
        <v/>
      </c>
      <c r="Y323" s="117" t="str">
        <f t="shared" si="23"/>
        <v/>
      </c>
      <c r="Z323" s="176"/>
      <c r="AB323" s="142" t="str">
        <f>if(isblank($B323),"",vlookup($B323,'Sort by Position'!$D$2:$M$34,10,FALSE))</f>
        <v/>
      </c>
      <c r="AC323" s="142" t="str">
        <f>if(isblank($B323),"",vlookup($C323,'Sort by Position'!$D$2:$M$34,10,FALSE))</f>
        <v/>
      </c>
      <c r="AD323" s="142" t="str">
        <f t="shared" si="12"/>
        <v/>
      </c>
      <c r="AE323" s="142" t="str">
        <f t="shared" si="13"/>
        <v/>
      </c>
      <c r="AF323" s="163"/>
      <c r="AG323" s="151" t="str">
        <f t="shared" si="27"/>
        <v/>
      </c>
      <c r="AH323" s="138"/>
      <c r="AI323" s="176"/>
      <c r="AK323" s="142" t="str">
        <f>if(isblank(B323),"",vlookup(B323,'Sort by Position'!$D$2:$M$34,2,FALSE))</f>
        <v/>
      </c>
      <c r="AL323" s="142" t="str">
        <f>if(isblank(B323),"",vlookup(C323,'Sort by Position'!$D$2:$M$34,10,FALSE))</f>
        <v/>
      </c>
      <c r="AM323" s="142" t="str">
        <f t="shared" si="15"/>
        <v/>
      </c>
      <c r="AN323" s="142" t="str">
        <f t="shared" si="24"/>
        <v/>
      </c>
      <c r="AO323" s="163"/>
      <c r="AP323" s="117" t="str">
        <f t="shared" si="22"/>
        <v/>
      </c>
      <c r="AR323" s="177"/>
    </row>
    <row r="324">
      <c r="A324" s="156"/>
      <c r="B324" s="175"/>
      <c r="C324" s="162"/>
      <c r="D324" s="162"/>
      <c r="E324" s="162"/>
      <c r="F324" s="13" t="str">
        <f t="shared" si="6"/>
        <v/>
      </c>
      <c r="G324" s="162"/>
      <c r="H324" s="162"/>
      <c r="I324" s="162"/>
      <c r="J324" s="13" t="str">
        <f t="shared" si="20"/>
        <v/>
      </c>
      <c r="N324" s="13" t="str">
        <f t="shared" si="8"/>
        <v/>
      </c>
      <c r="O324" s="13"/>
      <c r="P324" s="163"/>
      <c r="Q324" s="116" t="str">
        <f t="shared" si="17"/>
        <v/>
      </c>
      <c r="R324" s="117" t="str">
        <f t="shared" si="9"/>
        <v/>
      </c>
      <c r="S324" s="176"/>
      <c r="T324" s="68"/>
      <c r="U324" s="163"/>
      <c r="V324" s="172"/>
      <c r="W324" s="172"/>
      <c r="X324" s="116" t="str">
        <f t="shared" si="26"/>
        <v/>
      </c>
      <c r="Y324" s="117" t="str">
        <f t="shared" si="23"/>
        <v/>
      </c>
      <c r="Z324" s="176"/>
      <c r="AB324" s="142" t="str">
        <f>if(isblank($B324),"",vlookup($B324,'Sort by Position'!$D$2:$M$34,10,FALSE))</f>
        <v/>
      </c>
      <c r="AC324" s="142" t="str">
        <f>if(isblank($B324),"",vlookup($C324,'Sort by Position'!$D$2:$M$34,10,FALSE))</f>
        <v/>
      </c>
      <c r="AD324" s="142" t="str">
        <f t="shared" si="12"/>
        <v/>
      </c>
      <c r="AE324" s="142" t="str">
        <f t="shared" si="13"/>
        <v/>
      </c>
      <c r="AF324" s="163"/>
      <c r="AG324" s="151" t="str">
        <f t="shared" si="27"/>
        <v/>
      </c>
      <c r="AH324" s="138"/>
      <c r="AI324" s="176"/>
      <c r="AK324" s="142" t="str">
        <f>if(isblank(B324),"",vlookup(B324,'Sort by Position'!$D$2:$M$34,2,FALSE))</f>
        <v/>
      </c>
      <c r="AL324" s="142" t="str">
        <f>if(isblank(B324),"",vlookup(C324,'Sort by Position'!$D$2:$M$34,10,FALSE))</f>
        <v/>
      </c>
      <c r="AM324" s="142" t="str">
        <f t="shared" si="15"/>
        <v/>
      </c>
      <c r="AN324" s="142" t="str">
        <f t="shared" si="24"/>
        <v/>
      </c>
      <c r="AO324" s="163"/>
      <c r="AP324" s="117" t="str">
        <f t="shared" si="22"/>
        <v/>
      </c>
      <c r="AR324" s="177"/>
    </row>
    <row r="325">
      <c r="A325" s="156"/>
      <c r="B325" s="175"/>
      <c r="C325" s="162"/>
      <c r="D325" s="162"/>
      <c r="E325" s="162"/>
      <c r="F325" s="13" t="str">
        <f t="shared" si="6"/>
        <v/>
      </c>
      <c r="G325" s="162"/>
      <c r="H325" s="162"/>
      <c r="I325" s="162"/>
      <c r="J325" s="13" t="str">
        <f t="shared" si="20"/>
        <v/>
      </c>
      <c r="N325" s="13" t="str">
        <f t="shared" si="8"/>
        <v/>
      </c>
      <c r="O325" s="13"/>
      <c r="P325" s="163"/>
      <c r="Q325" s="116" t="str">
        <f t="shared" si="17"/>
        <v/>
      </c>
      <c r="R325" s="117" t="str">
        <f t="shared" si="9"/>
        <v/>
      </c>
      <c r="S325" s="176"/>
      <c r="T325" s="68"/>
      <c r="U325" s="163"/>
      <c r="V325" s="172"/>
      <c r="W325" s="172"/>
      <c r="X325" s="116" t="str">
        <f t="shared" si="26"/>
        <v/>
      </c>
      <c r="Y325" s="117" t="str">
        <f t="shared" si="23"/>
        <v/>
      </c>
      <c r="Z325" s="176"/>
      <c r="AB325" s="142" t="str">
        <f>if(isblank($B325),"",vlookup($B325,'Sort by Position'!$D$2:$M$34,10,FALSE))</f>
        <v/>
      </c>
      <c r="AC325" s="142" t="str">
        <f>if(isblank($B325),"",vlookup($C325,'Sort by Position'!$D$2:$M$34,10,FALSE))</f>
        <v/>
      </c>
      <c r="AD325" s="142" t="str">
        <f t="shared" si="12"/>
        <v/>
      </c>
      <c r="AE325" s="142" t="str">
        <f t="shared" si="13"/>
        <v/>
      </c>
      <c r="AF325" s="163"/>
      <c r="AG325" s="151" t="str">
        <f t="shared" si="27"/>
        <v/>
      </c>
      <c r="AH325" s="138"/>
      <c r="AI325" s="176"/>
      <c r="AK325" s="142" t="str">
        <f>if(isblank(B325),"",vlookup(B325,'Sort by Position'!$D$2:$M$34,2,FALSE))</f>
        <v/>
      </c>
      <c r="AL325" s="142" t="str">
        <f>if(isblank(B325),"",vlookup(C325,'Sort by Position'!$D$2:$M$34,10,FALSE))</f>
        <v/>
      </c>
      <c r="AM325" s="142" t="str">
        <f t="shared" si="15"/>
        <v/>
      </c>
      <c r="AN325" s="142" t="str">
        <f t="shared" si="24"/>
        <v/>
      </c>
      <c r="AO325" s="163"/>
      <c r="AP325" s="117" t="str">
        <f t="shared" si="22"/>
        <v/>
      </c>
      <c r="AR325" s="177"/>
    </row>
    <row r="326">
      <c r="A326" s="156"/>
      <c r="B326" s="175"/>
      <c r="C326" s="162"/>
      <c r="D326" s="162"/>
      <c r="E326" s="162"/>
      <c r="F326" s="13" t="str">
        <f t="shared" si="6"/>
        <v/>
      </c>
      <c r="G326" s="162"/>
      <c r="H326" s="162"/>
      <c r="I326" s="162"/>
      <c r="J326" s="13" t="str">
        <f t="shared" si="20"/>
        <v/>
      </c>
      <c r="N326" s="13" t="str">
        <f t="shared" si="8"/>
        <v/>
      </c>
      <c r="O326" s="13"/>
      <c r="P326" s="163"/>
      <c r="Q326" s="116" t="str">
        <f t="shared" si="17"/>
        <v/>
      </c>
      <c r="R326" s="117" t="str">
        <f t="shared" si="9"/>
        <v/>
      </c>
      <c r="S326" s="176"/>
      <c r="T326" s="68"/>
      <c r="U326" s="163"/>
      <c r="V326" s="172"/>
      <c r="W326" s="172"/>
      <c r="X326" s="116" t="str">
        <f t="shared" si="26"/>
        <v/>
      </c>
      <c r="Y326" s="117" t="str">
        <f t="shared" si="23"/>
        <v/>
      </c>
      <c r="Z326" s="176"/>
      <c r="AB326" s="142" t="str">
        <f>if(isblank($B326),"",vlookup($B326,'Sort by Position'!$D$2:$M$34,10,FALSE))</f>
        <v/>
      </c>
      <c r="AC326" s="142" t="str">
        <f>if(isblank($B326),"",vlookup($C326,'Sort by Position'!$D$2:$M$34,10,FALSE))</f>
        <v/>
      </c>
      <c r="AD326" s="142" t="str">
        <f t="shared" si="12"/>
        <v/>
      </c>
      <c r="AE326" s="142" t="str">
        <f t="shared" si="13"/>
        <v/>
      </c>
      <c r="AF326" s="163"/>
      <c r="AG326" s="151" t="str">
        <f t="shared" si="27"/>
        <v/>
      </c>
      <c r="AH326" s="138"/>
      <c r="AI326" s="176"/>
      <c r="AK326" s="142" t="str">
        <f>if(isblank(B326),"",vlookup(B326,'Sort by Position'!$D$2:$M$34,2,FALSE))</f>
        <v/>
      </c>
      <c r="AL326" s="142" t="str">
        <f>if(isblank(B326),"",vlookup(C326,'Sort by Position'!$D$2:$M$34,10,FALSE))</f>
        <v/>
      </c>
      <c r="AM326" s="142" t="str">
        <f t="shared" si="15"/>
        <v/>
      </c>
      <c r="AN326" s="142" t="str">
        <f t="shared" si="24"/>
        <v/>
      </c>
      <c r="AO326" s="163"/>
      <c r="AP326" s="117" t="str">
        <f t="shared" si="22"/>
        <v/>
      </c>
      <c r="AR326" s="177"/>
    </row>
    <row r="327">
      <c r="A327" s="156"/>
      <c r="B327" s="175"/>
      <c r="C327" s="162"/>
      <c r="D327" s="162"/>
      <c r="E327" s="162"/>
      <c r="F327" s="13" t="str">
        <f t="shared" si="6"/>
        <v/>
      </c>
      <c r="G327" s="162"/>
      <c r="H327" s="162"/>
      <c r="I327" s="162"/>
      <c r="J327" s="13" t="str">
        <f t="shared" si="20"/>
        <v/>
      </c>
      <c r="N327" s="13" t="str">
        <f t="shared" si="8"/>
        <v/>
      </c>
      <c r="O327" s="13"/>
      <c r="P327" s="163"/>
      <c r="Q327" s="116" t="str">
        <f t="shared" si="17"/>
        <v/>
      </c>
      <c r="R327" s="117" t="str">
        <f t="shared" si="9"/>
        <v/>
      </c>
      <c r="S327" s="176"/>
      <c r="T327" s="68"/>
      <c r="U327" s="163"/>
      <c r="V327" s="172"/>
      <c r="W327" s="172"/>
      <c r="X327" s="116" t="str">
        <f t="shared" si="26"/>
        <v/>
      </c>
      <c r="Y327" s="117" t="str">
        <f t="shared" si="23"/>
        <v/>
      </c>
      <c r="Z327" s="176"/>
      <c r="AB327" s="142" t="str">
        <f>if(isblank($B327),"",vlookup($B327,'Sort by Position'!$D$2:$M$34,10,FALSE))</f>
        <v/>
      </c>
      <c r="AC327" s="142" t="str">
        <f>if(isblank($B327),"",vlookup($C327,'Sort by Position'!$D$2:$M$34,10,FALSE))</f>
        <v/>
      </c>
      <c r="AD327" s="142" t="str">
        <f t="shared" si="12"/>
        <v/>
      </c>
      <c r="AE327" s="142" t="str">
        <f t="shared" si="13"/>
        <v/>
      </c>
      <c r="AF327" s="163"/>
      <c r="AG327" s="151" t="str">
        <f t="shared" si="27"/>
        <v/>
      </c>
      <c r="AH327" s="138"/>
      <c r="AI327" s="176"/>
      <c r="AK327" s="142" t="str">
        <f>if(isblank(B327),"",vlookup(B327,'Sort by Position'!$D$2:$M$34,2,FALSE))</f>
        <v/>
      </c>
      <c r="AL327" s="142" t="str">
        <f>if(isblank(B327),"",vlookup(C327,'Sort by Position'!$D$2:$M$34,10,FALSE))</f>
        <v/>
      </c>
      <c r="AM327" s="142" t="str">
        <f t="shared" si="15"/>
        <v/>
      </c>
      <c r="AN327" s="142" t="str">
        <f t="shared" si="24"/>
        <v/>
      </c>
      <c r="AO327" s="163"/>
      <c r="AP327" s="117" t="str">
        <f t="shared" si="22"/>
        <v/>
      </c>
      <c r="AR327" s="177"/>
    </row>
    <row r="328">
      <c r="A328" s="156"/>
      <c r="B328" s="175"/>
      <c r="C328" s="162"/>
      <c r="D328" s="162"/>
      <c r="E328" s="162"/>
      <c r="F328" s="13" t="str">
        <f t="shared" si="6"/>
        <v/>
      </c>
      <c r="G328" s="162"/>
      <c r="H328" s="162"/>
      <c r="I328" s="162"/>
      <c r="J328" s="13" t="str">
        <f t="shared" si="20"/>
        <v/>
      </c>
      <c r="N328" s="13" t="str">
        <f t="shared" si="8"/>
        <v/>
      </c>
      <c r="O328" s="13"/>
      <c r="P328" s="163"/>
      <c r="Q328" s="116" t="str">
        <f t="shared" si="17"/>
        <v/>
      </c>
      <c r="R328" s="117" t="str">
        <f t="shared" si="9"/>
        <v/>
      </c>
      <c r="S328" s="176"/>
      <c r="T328" s="68"/>
      <c r="U328" s="163"/>
      <c r="V328" s="172"/>
      <c r="W328" s="172"/>
      <c r="X328" s="116" t="str">
        <f t="shared" si="26"/>
        <v/>
      </c>
      <c r="Y328" s="117" t="str">
        <f t="shared" si="23"/>
        <v/>
      </c>
      <c r="Z328" s="176"/>
      <c r="AB328" s="142" t="str">
        <f>if(isblank($B328),"",vlookup($B328,'Sort by Position'!$D$2:$M$34,10,FALSE))</f>
        <v/>
      </c>
      <c r="AC328" s="142" t="str">
        <f>if(isblank($B328),"",vlookup($C328,'Sort by Position'!$D$2:$M$34,10,FALSE))</f>
        <v/>
      </c>
      <c r="AD328" s="142" t="str">
        <f t="shared" si="12"/>
        <v/>
      </c>
      <c r="AE328" s="142" t="str">
        <f t="shared" si="13"/>
        <v/>
      </c>
      <c r="AF328" s="163"/>
      <c r="AG328" s="151" t="str">
        <f t="shared" si="27"/>
        <v/>
      </c>
      <c r="AH328" s="138"/>
      <c r="AI328" s="176"/>
      <c r="AK328" s="142" t="str">
        <f>if(isblank(B328),"",vlookup(B328,'Sort by Position'!$D$2:$M$34,2,FALSE))</f>
        <v/>
      </c>
      <c r="AL328" s="142" t="str">
        <f>if(isblank(B328),"",vlookup(C328,'Sort by Position'!$D$2:$M$34,10,FALSE))</f>
        <v/>
      </c>
      <c r="AM328" s="142" t="str">
        <f t="shared" si="15"/>
        <v/>
      </c>
      <c r="AN328" s="142" t="str">
        <f t="shared" si="24"/>
        <v/>
      </c>
      <c r="AO328" s="163"/>
      <c r="AP328" s="117" t="str">
        <f t="shared" si="22"/>
        <v/>
      </c>
      <c r="AR328" s="177"/>
    </row>
    <row r="329">
      <c r="A329" s="156"/>
      <c r="B329" s="175"/>
      <c r="C329" s="162"/>
      <c r="D329" s="162"/>
      <c r="E329" s="162"/>
      <c r="F329" s="13" t="str">
        <f t="shared" si="6"/>
        <v/>
      </c>
      <c r="G329" s="162"/>
      <c r="H329" s="162"/>
      <c r="I329" s="162"/>
      <c r="J329" s="13" t="str">
        <f t="shared" si="20"/>
        <v/>
      </c>
      <c r="N329" s="13" t="str">
        <f t="shared" si="8"/>
        <v/>
      </c>
      <c r="O329" s="13"/>
      <c r="P329" s="163"/>
      <c r="Q329" s="116" t="str">
        <f t="shared" si="17"/>
        <v/>
      </c>
      <c r="R329" s="117" t="str">
        <f t="shared" si="9"/>
        <v/>
      </c>
      <c r="S329" s="176"/>
      <c r="T329" s="68"/>
      <c r="U329" s="163"/>
      <c r="V329" s="172"/>
      <c r="W329" s="172"/>
      <c r="X329" s="116" t="str">
        <f t="shared" si="26"/>
        <v/>
      </c>
      <c r="Y329" s="117" t="str">
        <f t="shared" si="23"/>
        <v/>
      </c>
      <c r="Z329" s="176"/>
      <c r="AB329" s="142" t="str">
        <f>if(isblank($B329),"",vlookup($B329,'Sort by Position'!$D$2:$M$34,10,FALSE))</f>
        <v/>
      </c>
      <c r="AC329" s="142" t="str">
        <f>if(isblank($B329),"",vlookup($C329,'Sort by Position'!$D$2:$M$34,10,FALSE))</f>
        <v/>
      </c>
      <c r="AD329" s="142" t="str">
        <f t="shared" si="12"/>
        <v/>
      </c>
      <c r="AE329" s="142" t="str">
        <f t="shared" si="13"/>
        <v/>
      </c>
      <c r="AF329" s="163"/>
      <c r="AG329" s="151" t="str">
        <f t="shared" si="27"/>
        <v/>
      </c>
      <c r="AH329" s="138"/>
      <c r="AI329" s="176"/>
      <c r="AK329" s="142" t="str">
        <f>if(isblank(B329),"",vlookup(B329,'Sort by Position'!$D$2:$M$34,2,FALSE))</f>
        <v/>
      </c>
      <c r="AL329" s="142" t="str">
        <f>if(isblank(B329),"",vlookup(C329,'Sort by Position'!$D$2:$M$34,10,FALSE))</f>
        <v/>
      </c>
      <c r="AM329" s="142" t="str">
        <f t="shared" si="15"/>
        <v/>
      </c>
      <c r="AN329" s="142" t="str">
        <f t="shared" si="24"/>
        <v/>
      </c>
      <c r="AO329" s="163"/>
      <c r="AP329" s="117" t="str">
        <f t="shared" si="22"/>
        <v/>
      </c>
      <c r="AR329" s="177"/>
    </row>
    <row r="330">
      <c r="A330" s="156"/>
      <c r="B330" s="175"/>
      <c r="C330" s="162"/>
      <c r="D330" s="162"/>
      <c r="E330" s="162"/>
      <c r="F330" s="13" t="str">
        <f t="shared" si="6"/>
        <v/>
      </c>
      <c r="G330" s="162"/>
      <c r="H330" s="162"/>
      <c r="I330" s="162"/>
      <c r="J330" s="13" t="str">
        <f t="shared" si="20"/>
        <v/>
      </c>
      <c r="N330" s="13" t="str">
        <f t="shared" si="8"/>
        <v/>
      </c>
      <c r="O330" s="13"/>
      <c r="P330" s="163"/>
      <c r="Q330" s="116" t="str">
        <f t="shared" si="17"/>
        <v/>
      </c>
      <c r="R330" s="117" t="str">
        <f t="shared" si="9"/>
        <v/>
      </c>
      <c r="S330" s="176"/>
      <c r="T330" s="68"/>
      <c r="U330" s="163"/>
      <c r="V330" s="172"/>
      <c r="W330" s="172"/>
      <c r="X330" s="116" t="str">
        <f t="shared" si="26"/>
        <v/>
      </c>
      <c r="Y330" s="117" t="str">
        <f t="shared" si="23"/>
        <v/>
      </c>
      <c r="Z330" s="176"/>
      <c r="AB330" s="142" t="str">
        <f>if(isblank($B330),"",vlookup($B330,'Sort by Position'!$D$2:$M$34,10,FALSE))</f>
        <v/>
      </c>
      <c r="AC330" s="142" t="str">
        <f>if(isblank($B330),"",vlookup($C330,'Sort by Position'!$D$2:$M$34,10,FALSE))</f>
        <v/>
      </c>
      <c r="AD330" s="142" t="str">
        <f t="shared" si="12"/>
        <v/>
      </c>
      <c r="AE330" s="142" t="str">
        <f t="shared" si="13"/>
        <v/>
      </c>
      <c r="AF330" s="163"/>
      <c r="AG330" s="151" t="str">
        <f t="shared" si="27"/>
        <v/>
      </c>
      <c r="AH330" s="138"/>
      <c r="AI330" s="176"/>
      <c r="AK330" s="142" t="str">
        <f>if(isblank(B330),"",vlookup(B330,'Sort by Position'!$D$2:$M$34,2,FALSE))</f>
        <v/>
      </c>
      <c r="AL330" s="142" t="str">
        <f>if(isblank(B330),"",vlookup(C330,'Sort by Position'!$D$2:$M$34,10,FALSE))</f>
        <v/>
      </c>
      <c r="AM330" s="142" t="str">
        <f t="shared" si="15"/>
        <v/>
      </c>
      <c r="AN330" s="142" t="str">
        <f t="shared" si="24"/>
        <v/>
      </c>
      <c r="AO330" s="163"/>
      <c r="AP330" s="117" t="str">
        <f t="shared" si="22"/>
        <v/>
      </c>
      <c r="AR330" s="177"/>
    </row>
    <row r="331">
      <c r="A331" s="156"/>
      <c r="B331" s="175"/>
      <c r="C331" s="162"/>
      <c r="D331" s="162"/>
      <c r="E331" s="162"/>
      <c r="F331" s="13" t="str">
        <f t="shared" si="6"/>
        <v/>
      </c>
      <c r="G331" s="162"/>
      <c r="H331" s="162"/>
      <c r="I331" s="162"/>
      <c r="J331" s="13" t="str">
        <f t="shared" si="20"/>
        <v/>
      </c>
      <c r="N331" s="13" t="str">
        <f t="shared" si="8"/>
        <v/>
      </c>
      <c r="O331" s="13"/>
      <c r="P331" s="163"/>
      <c r="Q331" s="116" t="str">
        <f t="shared" si="17"/>
        <v/>
      </c>
      <c r="R331" s="117" t="str">
        <f t="shared" si="9"/>
        <v/>
      </c>
      <c r="S331" s="176"/>
      <c r="T331" s="68"/>
      <c r="U331" s="163"/>
      <c r="V331" s="172"/>
      <c r="W331" s="172"/>
      <c r="X331" s="116" t="str">
        <f t="shared" si="26"/>
        <v/>
      </c>
      <c r="Y331" s="117" t="str">
        <f t="shared" si="23"/>
        <v/>
      </c>
      <c r="Z331" s="176"/>
      <c r="AB331" s="142" t="str">
        <f>if(isblank($B331),"",vlookup($B331,'Sort by Position'!$D$2:$M$34,10,FALSE))</f>
        <v/>
      </c>
      <c r="AC331" s="142" t="str">
        <f>if(isblank($B331),"",vlookup($C331,'Sort by Position'!$D$2:$M$34,10,FALSE))</f>
        <v/>
      </c>
      <c r="AD331" s="142" t="str">
        <f t="shared" si="12"/>
        <v/>
      </c>
      <c r="AE331" s="142" t="str">
        <f t="shared" si="13"/>
        <v/>
      </c>
      <c r="AF331" s="163"/>
      <c r="AG331" s="151" t="str">
        <f t="shared" si="27"/>
        <v/>
      </c>
      <c r="AH331" s="138"/>
      <c r="AI331" s="176"/>
      <c r="AK331" s="142" t="str">
        <f>if(isblank(B331),"",vlookup(B331,'Sort by Position'!$D$2:$M$34,2,FALSE))</f>
        <v/>
      </c>
      <c r="AL331" s="142" t="str">
        <f>if(isblank(B331),"",vlookup(C331,'Sort by Position'!$D$2:$M$34,10,FALSE))</f>
        <v/>
      </c>
      <c r="AM331" s="142" t="str">
        <f t="shared" si="15"/>
        <v/>
      </c>
      <c r="AN331" s="142" t="str">
        <f t="shared" si="24"/>
        <v/>
      </c>
      <c r="AO331" s="163"/>
      <c r="AP331" s="117" t="str">
        <f t="shared" si="22"/>
        <v/>
      </c>
      <c r="AR331" s="177"/>
    </row>
    <row r="332">
      <c r="A332" s="156"/>
      <c r="B332" s="175"/>
      <c r="C332" s="162"/>
      <c r="D332" s="162"/>
      <c r="E332" s="162"/>
      <c r="F332" s="13" t="str">
        <f t="shared" si="6"/>
        <v/>
      </c>
      <c r="G332" s="162"/>
      <c r="H332" s="162"/>
      <c r="I332" s="162"/>
      <c r="J332" s="13" t="str">
        <f t="shared" si="20"/>
        <v/>
      </c>
      <c r="N332" s="13" t="str">
        <f t="shared" si="8"/>
        <v/>
      </c>
      <c r="O332" s="13"/>
      <c r="P332" s="163"/>
      <c r="Q332" s="116" t="str">
        <f t="shared" si="17"/>
        <v/>
      </c>
      <c r="R332" s="117" t="str">
        <f t="shared" si="9"/>
        <v/>
      </c>
      <c r="S332" s="176"/>
      <c r="T332" s="68"/>
      <c r="U332" s="163"/>
      <c r="V332" s="172"/>
      <c r="W332" s="172"/>
      <c r="X332" s="116" t="str">
        <f t="shared" si="26"/>
        <v/>
      </c>
      <c r="Y332" s="117" t="str">
        <f t="shared" si="23"/>
        <v/>
      </c>
      <c r="Z332" s="176"/>
      <c r="AB332" s="142" t="str">
        <f>if(isblank($B332),"",vlookup($B332,'Sort by Position'!$D$2:$M$34,10,FALSE))</f>
        <v/>
      </c>
      <c r="AC332" s="142" t="str">
        <f>if(isblank($B332),"",vlookup($C332,'Sort by Position'!$D$2:$M$34,10,FALSE))</f>
        <v/>
      </c>
      <c r="AD332" s="142" t="str">
        <f t="shared" si="12"/>
        <v/>
      </c>
      <c r="AE332" s="142" t="str">
        <f t="shared" si="13"/>
        <v/>
      </c>
      <c r="AF332" s="163"/>
      <c r="AG332" s="151" t="str">
        <f t="shared" si="27"/>
        <v/>
      </c>
      <c r="AH332" s="138"/>
      <c r="AI332" s="176"/>
      <c r="AK332" s="142" t="str">
        <f>if(isblank(B332),"",vlookup(B332,'Sort by Position'!$D$2:$M$34,2,FALSE))</f>
        <v/>
      </c>
      <c r="AL332" s="142" t="str">
        <f>if(isblank(B332),"",vlookup(C332,'Sort by Position'!$D$2:$M$34,10,FALSE))</f>
        <v/>
      </c>
      <c r="AM332" s="142" t="str">
        <f t="shared" si="15"/>
        <v/>
      </c>
      <c r="AN332" s="142" t="str">
        <f t="shared" si="24"/>
        <v/>
      </c>
      <c r="AO332" s="163"/>
      <c r="AP332" s="117" t="str">
        <f t="shared" si="22"/>
        <v/>
      </c>
      <c r="AR332" s="177"/>
    </row>
    <row r="333">
      <c r="A333" s="156"/>
      <c r="B333" s="175"/>
      <c r="C333" s="162"/>
      <c r="D333" s="162"/>
      <c r="E333" s="162"/>
      <c r="F333" s="13" t="str">
        <f t="shared" si="6"/>
        <v/>
      </c>
      <c r="G333" s="162"/>
      <c r="H333" s="162"/>
      <c r="I333" s="162"/>
      <c r="J333" s="13" t="str">
        <f t="shared" si="20"/>
        <v/>
      </c>
      <c r="N333" s="13" t="str">
        <f t="shared" si="8"/>
        <v/>
      </c>
      <c r="O333" s="13"/>
      <c r="P333" s="163"/>
      <c r="Q333" s="116" t="str">
        <f t="shared" si="17"/>
        <v/>
      </c>
      <c r="R333" s="117" t="str">
        <f t="shared" si="9"/>
        <v/>
      </c>
      <c r="S333" s="176"/>
      <c r="T333" s="68"/>
      <c r="U333" s="163"/>
      <c r="V333" s="172"/>
      <c r="W333" s="172"/>
      <c r="X333" s="116" t="str">
        <f t="shared" si="26"/>
        <v/>
      </c>
      <c r="Y333" s="117" t="str">
        <f t="shared" si="23"/>
        <v/>
      </c>
      <c r="Z333" s="176"/>
      <c r="AB333" s="142" t="str">
        <f>if(isblank($B333),"",vlookup($B333,'Sort by Position'!$D$2:$M$34,10,FALSE))</f>
        <v/>
      </c>
      <c r="AC333" s="142" t="str">
        <f>if(isblank($B333),"",vlookup($C333,'Sort by Position'!$D$2:$M$34,10,FALSE))</f>
        <v/>
      </c>
      <c r="AD333" s="142" t="str">
        <f t="shared" si="12"/>
        <v/>
      </c>
      <c r="AE333" s="142" t="str">
        <f t="shared" si="13"/>
        <v/>
      </c>
      <c r="AF333" s="163"/>
      <c r="AG333" s="151" t="str">
        <f t="shared" si="27"/>
        <v/>
      </c>
      <c r="AH333" s="138"/>
      <c r="AI333" s="176"/>
      <c r="AK333" s="142" t="str">
        <f>if(isblank(B333),"",vlookup(B333,'Sort by Position'!$D$2:$M$34,2,FALSE))</f>
        <v/>
      </c>
      <c r="AL333" s="142" t="str">
        <f>if(isblank(B333),"",vlookup(C333,'Sort by Position'!$D$2:$M$34,10,FALSE))</f>
        <v/>
      </c>
      <c r="AM333" s="142" t="str">
        <f t="shared" si="15"/>
        <v/>
      </c>
      <c r="AN333" s="142" t="str">
        <f t="shared" si="24"/>
        <v/>
      </c>
      <c r="AO333" s="163"/>
      <c r="AP333" s="117" t="str">
        <f t="shared" si="22"/>
        <v/>
      </c>
      <c r="AR333" s="177"/>
    </row>
    <row r="334">
      <c r="A334" s="156"/>
      <c r="B334" s="175"/>
      <c r="C334" s="162"/>
      <c r="D334" s="162"/>
      <c r="E334" s="162"/>
      <c r="F334" s="13" t="str">
        <f t="shared" si="6"/>
        <v/>
      </c>
      <c r="G334" s="162"/>
      <c r="H334" s="162"/>
      <c r="I334" s="162"/>
      <c r="J334" s="13" t="str">
        <f t="shared" si="20"/>
        <v/>
      </c>
      <c r="N334" s="13" t="str">
        <f t="shared" si="8"/>
        <v/>
      </c>
      <c r="O334" s="13"/>
      <c r="P334" s="163"/>
      <c r="Q334" s="116" t="str">
        <f t="shared" si="17"/>
        <v/>
      </c>
      <c r="R334" s="117" t="str">
        <f t="shared" si="9"/>
        <v/>
      </c>
      <c r="S334" s="176"/>
      <c r="T334" s="68"/>
      <c r="U334" s="163"/>
      <c r="V334" s="172"/>
      <c r="W334" s="172"/>
      <c r="X334" s="116" t="str">
        <f t="shared" si="26"/>
        <v/>
      </c>
      <c r="Y334" s="117" t="str">
        <f t="shared" si="23"/>
        <v/>
      </c>
      <c r="Z334" s="176"/>
      <c r="AB334" s="142" t="str">
        <f>if(isblank($B334),"",vlookup($B334,'Sort by Position'!$D$2:$M$34,10,FALSE))</f>
        <v/>
      </c>
      <c r="AC334" s="142" t="str">
        <f>if(isblank($B334),"",vlookup($C334,'Sort by Position'!$D$2:$M$34,10,FALSE))</f>
        <v/>
      </c>
      <c r="AD334" s="142" t="str">
        <f t="shared" si="12"/>
        <v/>
      </c>
      <c r="AE334" s="142" t="str">
        <f t="shared" si="13"/>
        <v/>
      </c>
      <c r="AF334" s="163"/>
      <c r="AG334" s="151" t="str">
        <f t="shared" si="27"/>
        <v/>
      </c>
      <c r="AH334" s="138"/>
      <c r="AI334" s="176"/>
      <c r="AK334" s="142" t="str">
        <f>if(isblank(B334),"",vlookup(B334,'Sort by Position'!$D$2:$M$34,2,FALSE))</f>
        <v/>
      </c>
      <c r="AL334" s="142" t="str">
        <f>if(isblank(B334),"",vlookup(C334,'Sort by Position'!$D$2:$M$34,10,FALSE))</f>
        <v/>
      </c>
      <c r="AM334" s="142" t="str">
        <f t="shared" si="15"/>
        <v/>
      </c>
      <c r="AN334" s="142" t="str">
        <f t="shared" si="24"/>
        <v/>
      </c>
      <c r="AO334" s="163"/>
      <c r="AP334" s="117" t="str">
        <f t="shared" si="22"/>
        <v/>
      </c>
      <c r="AR334" s="177"/>
    </row>
    <row r="335">
      <c r="A335" s="156"/>
      <c r="B335" s="175"/>
      <c r="C335" s="162"/>
      <c r="D335" s="162"/>
      <c r="E335" s="162"/>
      <c r="F335" s="13" t="str">
        <f t="shared" si="6"/>
        <v/>
      </c>
      <c r="G335" s="162"/>
      <c r="H335" s="162"/>
      <c r="I335" s="162"/>
      <c r="J335" s="13" t="str">
        <f t="shared" si="20"/>
        <v/>
      </c>
      <c r="N335" s="13" t="str">
        <f t="shared" si="8"/>
        <v/>
      </c>
      <c r="O335" s="13"/>
      <c r="P335" s="163"/>
      <c r="Q335" s="116" t="str">
        <f t="shared" si="17"/>
        <v/>
      </c>
      <c r="R335" s="117" t="str">
        <f t="shared" si="9"/>
        <v/>
      </c>
      <c r="S335" s="176"/>
      <c r="T335" s="68"/>
      <c r="U335" s="163"/>
      <c r="V335" s="172"/>
      <c r="W335" s="172"/>
      <c r="X335" s="116" t="str">
        <f t="shared" si="26"/>
        <v/>
      </c>
      <c r="Y335" s="117" t="str">
        <f t="shared" si="23"/>
        <v/>
      </c>
      <c r="Z335" s="176"/>
      <c r="AB335" s="142" t="str">
        <f>if(isblank($B335),"",vlookup($B335,'Sort by Position'!$D$2:$M$34,10,FALSE))</f>
        <v/>
      </c>
      <c r="AC335" s="142" t="str">
        <f>if(isblank($B335),"",vlookup($C335,'Sort by Position'!$D$2:$M$34,10,FALSE))</f>
        <v/>
      </c>
      <c r="AD335" s="142" t="str">
        <f t="shared" si="12"/>
        <v/>
      </c>
      <c r="AE335" s="142" t="str">
        <f t="shared" si="13"/>
        <v/>
      </c>
      <c r="AF335" s="163"/>
      <c r="AG335" s="151" t="str">
        <f t="shared" si="27"/>
        <v/>
      </c>
      <c r="AH335" s="138"/>
      <c r="AI335" s="176"/>
      <c r="AK335" s="142" t="str">
        <f>if(isblank(B335),"",vlookup(B335,'Sort by Position'!$D$2:$M$34,2,FALSE))</f>
        <v/>
      </c>
      <c r="AL335" s="142" t="str">
        <f>if(isblank(B335),"",vlookup(C335,'Sort by Position'!$D$2:$M$34,10,FALSE))</f>
        <v/>
      </c>
      <c r="AM335" s="142" t="str">
        <f t="shared" si="15"/>
        <v/>
      </c>
      <c r="AN335" s="142" t="str">
        <f t="shared" si="24"/>
        <v/>
      </c>
      <c r="AO335" s="163"/>
      <c r="AP335" s="117" t="str">
        <f t="shared" si="22"/>
        <v/>
      </c>
      <c r="AR335" s="177"/>
    </row>
    <row r="336">
      <c r="A336" s="156"/>
      <c r="B336" s="175"/>
      <c r="C336" s="162"/>
      <c r="D336" s="162"/>
      <c r="E336" s="162"/>
      <c r="F336" s="13" t="str">
        <f t="shared" si="6"/>
        <v/>
      </c>
      <c r="G336" s="162"/>
      <c r="H336" s="162"/>
      <c r="I336" s="162"/>
      <c r="J336" s="13" t="str">
        <f t="shared" si="20"/>
        <v/>
      </c>
      <c r="N336" s="13" t="str">
        <f t="shared" si="8"/>
        <v/>
      </c>
      <c r="O336" s="13"/>
      <c r="P336" s="163"/>
      <c r="Q336" s="116" t="str">
        <f t="shared" si="17"/>
        <v/>
      </c>
      <c r="R336" s="117" t="str">
        <f t="shared" si="9"/>
        <v/>
      </c>
      <c r="S336" s="176"/>
      <c r="T336" s="68"/>
      <c r="U336" s="163"/>
      <c r="V336" s="172"/>
      <c r="W336" s="172"/>
      <c r="X336" s="116" t="str">
        <f t="shared" si="26"/>
        <v/>
      </c>
      <c r="Y336" s="117" t="str">
        <f t="shared" si="23"/>
        <v/>
      </c>
      <c r="Z336" s="176"/>
      <c r="AB336" s="142" t="str">
        <f>if(isblank($B336),"",vlookup($B336,'Sort by Position'!$D$2:$M$34,10,FALSE))</f>
        <v/>
      </c>
      <c r="AC336" s="142" t="str">
        <f>if(isblank($B336),"",vlookup($C336,'Sort by Position'!$D$2:$M$34,10,FALSE))</f>
        <v/>
      </c>
      <c r="AD336" s="142" t="str">
        <f t="shared" si="12"/>
        <v/>
      </c>
      <c r="AE336" s="142" t="str">
        <f t="shared" si="13"/>
        <v/>
      </c>
      <c r="AF336" s="163"/>
      <c r="AG336" s="151" t="str">
        <f t="shared" si="27"/>
        <v/>
      </c>
      <c r="AH336" s="138"/>
      <c r="AI336" s="176"/>
      <c r="AK336" s="142" t="str">
        <f>if(isblank(B336),"",vlookup(B336,'Sort by Position'!$D$2:$M$34,2,FALSE))</f>
        <v/>
      </c>
      <c r="AL336" s="142" t="str">
        <f>if(isblank(B336),"",vlookup(C336,'Sort by Position'!$D$2:$M$34,10,FALSE))</f>
        <v/>
      </c>
      <c r="AM336" s="142" t="str">
        <f t="shared" si="15"/>
        <v/>
      </c>
      <c r="AN336" s="142" t="str">
        <f t="shared" si="24"/>
        <v/>
      </c>
      <c r="AO336" s="163"/>
      <c r="AP336" s="117" t="str">
        <f t="shared" si="22"/>
        <v/>
      </c>
      <c r="AR336" s="177"/>
    </row>
    <row r="337">
      <c r="A337" s="156"/>
      <c r="B337" s="175"/>
      <c r="C337" s="162"/>
      <c r="D337" s="162"/>
      <c r="E337" s="162"/>
      <c r="F337" s="13" t="str">
        <f t="shared" si="6"/>
        <v/>
      </c>
      <c r="G337" s="162"/>
      <c r="H337" s="162"/>
      <c r="I337" s="162"/>
      <c r="J337" s="13" t="str">
        <f t="shared" si="20"/>
        <v/>
      </c>
      <c r="N337" s="13" t="str">
        <f t="shared" si="8"/>
        <v/>
      </c>
      <c r="O337" s="13"/>
      <c r="P337" s="163"/>
      <c r="Q337" s="116" t="str">
        <f t="shared" si="17"/>
        <v/>
      </c>
      <c r="R337" s="117" t="str">
        <f t="shared" si="9"/>
        <v/>
      </c>
      <c r="S337" s="176"/>
      <c r="T337" s="68"/>
      <c r="U337" s="163"/>
      <c r="V337" s="172"/>
      <c r="W337" s="172"/>
      <c r="X337" s="116" t="str">
        <f t="shared" si="26"/>
        <v/>
      </c>
      <c r="Y337" s="117" t="str">
        <f t="shared" si="23"/>
        <v/>
      </c>
      <c r="Z337" s="176"/>
      <c r="AB337" s="142" t="str">
        <f>if(isblank($B337),"",vlookup($B337,'Sort by Position'!$D$2:$M$34,10,FALSE))</f>
        <v/>
      </c>
      <c r="AC337" s="142" t="str">
        <f>if(isblank($B337),"",vlookup($C337,'Sort by Position'!$D$2:$M$34,10,FALSE))</f>
        <v/>
      </c>
      <c r="AD337" s="142" t="str">
        <f t="shared" si="12"/>
        <v/>
      </c>
      <c r="AE337" s="142" t="str">
        <f t="shared" si="13"/>
        <v/>
      </c>
      <c r="AF337" s="163"/>
      <c r="AG337" s="151" t="str">
        <f t="shared" si="27"/>
        <v/>
      </c>
      <c r="AH337" s="138"/>
      <c r="AI337" s="176"/>
      <c r="AK337" s="142" t="str">
        <f>if(isblank(B337),"",vlookup(B337,'Sort by Position'!$D$2:$M$34,2,FALSE))</f>
        <v/>
      </c>
      <c r="AL337" s="142" t="str">
        <f>if(isblank(B337),"",vlookup(C337,'Sort by Position'!$D$2:$M$34,10,FALSE))</f>
        <v/>
      </c>
      <c r="AM337" s="142" t="str">
        <f t="shared" si="15"/>
        <v/>
      </c>
      <c r="AN337" s="142" t="str">
        <f t="shared" si="24"/>
        <v/>
      </c>
      <c r="AO337" s="163"/>
      <c r="AP337" s="117" t="str">
        <f t="shared" si="22"/>
        <v/>
      </c>
      <c r="AR337" s="177"/>
    </row>
    <row r="338">
      <c r="A338" s="156"/>
      <c r="B338" s="175"/>
      <c r="C338" s="162"/>
      <c r="D338" s="162"/>
      <c r="E338" s="162"/>
      <c r="F338" s="13" t="str">
        <f t="shared" si="6"/>
        <v/>
      </c>
      <c r="G338" s="162"/>
      <c r="H338" s="162"/>
      <c r="I338" s="162"/>
      <c r="J338" s="13" t="str">
        <f t="shared" si="20"/>
        <v/>
      </c>
      <c r="N338" s="13" t="str">
        <f t="shared" si="8"/>
        <v/>
      </c>
      <c r="O338" s="13"/>
      <c r="P338" s="163"/>
      <c r="Q338" s="116" t="str">
        <f t="shared" si="17"/>
        <v/>
      </c>
      <c r="R338" s="117" t="str">
        <f t="shared" si="9"/>
        <v/>
      </c>
      <c r="S338" s="176"/>
      <c r="T338" s="68"/>
      <c r="U338" s="163"/>
      <c r="V338" s="172"/>
      <c r="W338" s="172"/>
      <c r="X338" s="116" t="str">
        <f t="shared" si="26"/>
        <v/>
      </c>
      <c r="Y338" s="117" t="str">
        <f t="shared" si="23"/>
        <v/>
      </c>
      <c r="Z338" s="176"/>
      <c r="AB338" s="142" t="str">
        <f>if(isblank($B338),"",vlookup($B338,'Sort by Position'!$D$2:$M$34,10,FALSE))</f>
        <v/>
      </c>
      <c r="AC338" s="142" t="str">
        <f>if(isblank($B338),"",vlookup($C338,'Sort by Position'!$D$2:$M$34,10,FALSE))</f>
        <v/>
      </c>
      <c r="AD338" s="142" t="str">
        <f t="shared" si="12"/>
        <v/>
      </c>
      <c r="AE338" s="142" t="str">
        <f t="shared" si="13"/>
        <v/>
      </c>
      <c r="AF338" s="163"/>
      <c r="AG338" s="151" t="str">
        <f t="shared" si="27"/>
        <v/>
      </c>
      <c r="AH338" s="138"/>
      <c r="AI338" s="176"/>
      <c r="AK338" s="142" t="str">
        <f>if(isblank(B338),"",vlookup(B338,'Sort by Position'!$D$2:$M$34,2,FALSE))</f>
        <v/>
      </c>
      <c r="AL338" s="142" t="str">
        <f>if(isblank(B338),"",vlookup(C338,'Sort by Position'!$D$2:$M$34,10,FALSE))</f>
        <v/>
      </c>
      <c r="AM338" s="142" t="str">
        <f t="shared" si="15"/>
        <v/>
      </c>
      <c r="AN338" s="142" t="str">
        <f t="shared" si="24"/>
        <v/>
      </c>
      <c r="AO338" s="163"/>
      <c r="AP338" s="117" t="str">
        <f t="shared" si="22"/>
        <v/>
      </c>
      <c r="AR338" s="177"/>
    </row>
    <row r="339">
      <c r="A339" s="156"/>
      <c r="B339" s="175"/>
      <c r="C339" s="162"/>
      <c r="D339" s="162"/>
      <c r="E339" s="162"/>
      <c r="F339" s="13" t="str">
        <f t="shared" si="6"/>
        <v/>
      </c>
      <c r="G339" s="162"/>
      <c r="H339" s="162"/>
      <c r="I339" s="162"/>
      <c r="J339" s="13" t="str">
        <f t="shared" si="20"/>
        <v/>
      </c>
      <c r="N339" s="13" t="str">
        <f t="shared" si="8"/>
        <v/>
      </c>
      <c r="O339" s="13"/>
      <c r="P339" s="163"/>
      <c r="Q339" s="116" t="str">
        <f t="shared" si="17"/>
        <v/>
      </c>
      <c r="R339" s="117" t="str">
        <f t="shared" si="9"/>
        <v/>
      </c>
      <c r="S339" s="176"/>
      <c r="T339" s="68"/>
      <c r="U339" s="163"/>
      <c r="V339" s="172"/>
      <c r="W339" s="172"/>
      <c r="X339" s="116" t="str">
        <f t="shared" si="26"/>
        <v/>
      </c>
      <c r="Y339" s="117" t="str">
        <f t="shared" si="23"/>
        <v/>
      </c>
      <c r="Z339" s="176"/>
      <c r="AB339" s="142" t="str">
        <f>if(isblank($B339),"",vlookup($B339,'Sort by Position'!$D$2:$M$34,10,FALSE))</f>
        <v/>
      </c>
      <c r="AC339" s="142" t="str">
        <f>if(isblank($B339),"",vlookup($C339,'Sort by Position'!$D$2:$M$34,10,FALSE))</f>
        <v/>
      </c>
      <c r="AD339" s="142" t="str">
        <f t="shared" si="12"/>
        <v/>
      </c>
      <c r="AE339" s="142" t="str">
        <f t="shared" si="13"/>
        <v/>
      </c>
      <c r="AF339" s="163"/>
      <c r="AG339" s="151" t="str">
        <f t="shared" si="27"/>
        <v/>
      </c>
      <c r="AH339" s="138"/>
      <c r="AI339" s="176"/>
      <c r="AK339" s="142" t="str">
        <f>if(isblank(B339),"",vlookup(B339,'Sort by Position'!$D$2:$M$34,2,FALSE))</f>
        <v/>
      </c>
      <c r="AL339" s="142" t="str">
        <f>if(isblank(B339),"",vlookup(C339,'Sort by Position'!$D$2:$M$34,10,FALSE))</f>
        <v/>
      </c>
      <c r="AM339" s="142" t="str">
        <f t="shared" si="15"/>
        <v/>
      </c>
      <c r="AN339" s="142" t="str">
        <f t="shared" si="24"/>
        <v/>
      </c>
      <c r="AO339" s="163"/>
      <c r="AP339" s="117" t="str">
        <f t="shared" si="22"/>
        <v/>
      </c>
      <c r="AR339" s="177"/>
    </row>
    <row r="340">
      <c r="A340" s="156"/>
      <c r="B340" s="175"/>
      <c r="C340" s="162"/>
      <c r="D340" s="162"/>
      <c r="E340" s="162"/>
      <c r="F340" s="13" t="str">
        <f t="shared" si="6"/>
        <v/>
      </c>
      <c r="G340" s="162"/>
      <c r="H340" s="162"/>
      <c r="I340" s="162"/>
      <c r="J340" s="13" t="str">
        <f t="shared" si="20"/>
        <v/>
      </c>
      <c r="N340" s="13" t="str">
        <f t="shared" si="8"/>
        <v/>
      </c>
      <c r="O340" s="13"/>
      <c r="P340" s="163"/>
      <c r="Q340" s="116" t="str">
        <f t="shared" si="17"/>
        <v/>
      </c>
      <c r="R340" s="117" t="str">
        <f t="shared" si="9"/>
        <v/>
      </c>
      <c r="S340" s="176"/>
      <c r="T340" s="68"/>
      <c r="U340" s="163"/>
      <c r="V340" s="172"/>
      <c r="W340" s="172"/>
      <c r="X340" s="116" t="str">
        <f t="shared" si="26"/>
        <v/>
      </c>
      <c r="Y340" s="117" t="str">
        <f t="shared" si="23"/>
        <v/>
      </c>
      <c r="Z340" s="176"/>
      <c r="AB340" s="142" t="str">
        <f>if(isblank($B340),"",vlookup($B340,'Sort by Position'!$D$2:$M$34,10,FALSE))</f>
        <v/>
      </c>
      <c r="AC340" s="142" t="str">
        <f>if(isblank($B340),"",vlookup($C340,'Sort by Position'!$D$2:$M$34,10,FALSE))</f>
        <v/>
      </c>
      <c r="AD340" s="142" t="str">
        <f t="shared" si="12"/>
        <v/>
      </c>
      <c r="AE340" s="142" t="str">
        <f t="shared" si="13"/>
        <v/>
      </c>
      <c r="AF340" s="163"/>
      <c r="AG340" s="151" t="str">
        <f t="shared" si="27"/>
        <v/>
      </c>
      <c r="AH340" s="138"/>
      <c r="AI340" s="176"/>
      <c r="AK340" s="142" t="str">
        <f>if(isblank(B340),"",vlookup(B340,'Sort by Position'!$D$2:$M$34,2,FALSE))</f>
        <v/>
      </c>
      <c r="AL340" s="142" t="str">
        <f>if(isblank(B340),"",vlookup(C340,'Sort by Position'!$D$2:$M$34,10,FALSE))</f>
        <v/>
      </c>
      <c r="AM340" s="142" t="str">
        <f t="shared" si="15"/>
        <v/>
      </c>
      <c r="AN340" s="142" t="str">
        <f t="shared" si="24"/>
        <v/>
      </c>
      <c r="AO340" s="163"/>
      <c r="AP340" s="117" t="str">
        <f t="shared" si="22"/>
        <v/>
      </c>
      <c r="AR340" s="177"/>
    </row>
    <row r="341">
      <c r="A341" s="156"/>
      <c r="B341" s="175"/>
      <c r="C341" s="162"/>
      <c r="D341" s="162"/>
      <c r="E341" s="162"/>
      <c r="F341" s="13" t="str">
        <f t="shared" si="6"/>
        <v/>
      </c>
      <c r="G341" s="162"/>
      <c r="H341" s="162"/>
      <c r="I341" s="162"/>
      <c r="J341" s="13" t="str">
        <f t="shared" si="20"/>
        <v/>
      </c>
      <c r="N341" s="13" t="str">
        <f t="shared" si="8"/>
        <v/>
      </c>
      <c r="O341" s="13"/>
      <c r="P341" s="163"/>
      <c r="Q341" s="116" t="str">
        <f t="shared" si="17"/>
        <v/>
      </c>
      <c r="R341" s="117" t="str">
        <f t="shared" si="9"/>
        <v/>
      </c>
      <c r="S341" s="176"/>
      <c r="T341" s="68"/>
      <c r="U341" s="163"/>
      <c r="V341" s="172"/>
      <c r="W341" s="172"/>
      <c r="X341" s="116" t="str">
        <f t="shared" si="26"/>
        <v/>
      </c>
      <c r="Y341" s="117" t="str">
        <f t="shared" si="23"/>
        <v/>
      </c>
      <c r="Z341" s="176"/>
      <c r="AB341" s="142" t="str">
        <f>if(isblank($B341),"",vlookup($B341,'Sort by Position'!$D$2:$M$34,10,FALSE))</f>
        <v/>
      </c>
      <c r="AC341" s="142" t="str">
        <f>if(isblank($B341),"",vlookup($C341,'Sort by Position'!$D$2:$M$34,10,FALSE))</f>
        <v/>
      </c>
      <c r="AD341" s="142" t="str">
        <f t="shared" si="12"/>
        <v/>
      </c>
      <c r="AE341" s="142" t="str">
        <f t="shared" si="13"/>
        <v/>
      </c>
      <c r="AF341" s="163"/>
      <c r="AG341" s="151" t="str">
        <f t="shared" si="27"/>
        <v/>
      </c>
      <c r="AH341" s="138"/>
      <c r="AI341" s="176"/>
      <c r="AK341" s="142" t="str">
        <f>if(isblank(B341),"",vlookup(B341,'Sort by Position'!$D$2:$M$34,2,FALSE))</f>
        <v/>
      </c>
      <c r="AL341" s="142" t="str">
        <f>if(isblank(B341),"",vlookup(C341,'Sort by Position'!$D$2:$M$34,10,FALSE))</f>
        <v/>
      </c>
      <c r="AM341" s="142" t="str">
        <f t="shared" si="15"/>
        <v/>
      </c>
      <c r="AN341" s="142" t="str">
        <f t="shared" si="24"/>
        <v/>
      </c>
      <c r="AO341" s="163"/>
      <c r="AP341" s="117" t="str">
        <f t="shared" si="22"/>
        <v/>
      </c>
      <c r="AR341" s="177"/>
    </row>
    <row r="342">
      <c r="A342" s="156"/>
      <c r="B342" s="175"/>
      <c r="C342" s="162"/>
      <c r="D342" s="162"/>
      <c r="E342" s="162"/>
      <c r="F342" s="13" t="str">
        <f t="shared" si="6"/>
        <v/>
      </c>
      <c r="G342" s="162"/>
      <c r="H342" s="162"/>
      <c r="I342" s="162"/>
      <c r="J342" s="13" t="str">
        <f t="shared" si="20"/>
        <v/>
      </c>
      <c r="N342" s="13" t="str">
        <f t="shared" si="8"/>
        <v/>
      </c>
      <c r="O342" s="13"/>
      <c r="P342" s="163"/>
      <c r="Q342" s="116" t="str">
        <f t="shared" si="17"/>
        <v/>
      </c>
      <c r="R342" s="117" t="str">
        <f t="shared" si="9"/>
        <v/>
      </c>
      <c r="S342" s="176"/>
      <c r="T342" s="68"/>
      <c r="U342" s="163"/>
      <c r="V342" s="172"/>
      <c r="W342" s="172"/>
      <c r="X342" s="116" t="str">
        <f t="shared" si="26"/>
        <v/>
      </c>
      <c r="Y342" s="117" t="str">
        <f t="shared" si="23"/>
        <v/>
      </c>
      <c r="Z342" s="176"/>
      <c r="AB342" s="142" t="str">
        <f>if(isblank($B342),"",vlookup($B342,'Sort by Position'!$D$2:$M$34,10,FALSE))</f>
        <v/>
      </c>
      <c r="AC342" s="142" t="str">
        <f>if(isblank($B342),"",vlookup($C342,'Sort by Position'!$D$2:$M$34,10,FALSE))</f>
        <v/>
      </c>
      <c r="AD342" s="142" t="str">
        <f t="shared" si="12"/>
        <v/>
      </c>
      <c r="AE342" s="142" t="str">
        <f t="shared" si="13"/>
        <v/>
      </c>
      <c r="AF342" s="163"/>
      <c r="AG342" s="151" t="str">
        <f t="shared" si="27"/>
        <v/>
      </c>
      <c r="AH342" s="138"/>
      <c r="AI342" s="176"/>
      <c r="AK342" s="142" t="str">
        <f>if(isblank(B342),"",vlookup(B342,'Sort by Position'!$D$2:$M$34,2,FALSE))</f>
        <v/>
      </c>
      <c r="AL342" s="142" t="str">
        <f>if(isblank(B342),"",vlookup(C342,'Sort by Position'!$D$2:$M$34,10,FALSE))</f>
        <v/>
      </c>
      <c r="AM342" s="142" t="str">
        <f t="shared" si="15"/>
        <v/>
      </c>
      <c r="AN342" s="142" t="str">
        <f t="shared" si="24"/>
        <v/>
      </c>
      <c r="AO342" s="163"/>
      <c r="AP342" s="117" t="str">
        <f t="shared" si="22"/>
        <v/>
      </c>
      <c r="AR342" s="177"/>
    </row>
    <row r="343">
      <c r="A343" s="156"/>
      <c r="B343" s="175"/>
      <c r="C343" s="162"/>
      <c r="D343" s="162"/>
      <c r="E343" s="162"/>
      <c r="F343" s="13" t="str">
        <f t="shared" si="6"/>
        <v/>
      </c>
      <c r="G343" s="162"/>
      <c r="H343" s="162"/>
      <c r="I343" s="162"/>
      <c r="J343" s="13" t="str">
        <f t="shared" si="20"/>
        <v/>
      </c>
      <c r="N343" s="13" t="str">
        <f t="shared" si="8"/>
        <v/>
      </c>
      <c r="O343" s="13"/>
      <c r="P343" s="163"/>
      <c r="Q343" s="116" t="str">
        <f t="shared" si="17"/>
        <v/>
      </c>
      <c r="R343" s="117" t="str">
        <f t="shared" si="9"/>
        <v/>
      </c>
      <c r="S343" s="176"/>
      <c r="T343" s="68"/>
      <c r="U343" s="163"/>
      <c r="V343" s="172"/>
      <c r="W343" s="172"/>
      <c r="X343" s="116" t="str">
        <f t="shared" si="26"/>
        <v/>
      </c>
      <c r="Y343" s="117" t="str">
        <f t="shared" si="23"/>
        <v/>
      </c>
      <c r="Z343" s="176"/>
      <c r="AB343" s="142" t="str">
        <f>if(isblank($B343),"",vlookup($B343,'Sort by Position'!$D$2:$M$34,10,FALSE))</f>
        <v/>
      </c>
      <c r="AC343" s="142" t="str">
        <f>if(isblank($B343),"",vlookup($C343,'Sort by Position'!$D$2:$M$34,10,FALSE))</f>
        <v/>
      </c>
      <c r="AD343" s="142" t="str">
        <f t="shared" si="12"/>
        <v/>
      </c>
      <c r="AE343" s="142" t="str">
        <f t="shared" si="13"/>
        <v/>
      </c>
      <c r="AF343" s="163"/>
      <c r="AG343" s="151" t="str">
        <f t="shared" si="27"/>
        <v/>
      </c>
      <c r="AH343" s="138"/>
      <c r="AI343" s="176"/>
      <c r="AK343" s="142" t="str">
        <f>if(isblank(B343),"",vlookup(B343,'Sort by Position'!$D$2:$M$34,2,FALSE))</f>
        <v/>
      </c>
      <c r="AL343" s="142" t="str">
        <f>if(isblank(B343),"",vlookup(C343,'Sort by Position'!$D$2:$M$34,10,FALSE))</f>
        <v/>
      </c>
      <c r="AM343" s="142" t="str">
        <f t="shared" si="15"/>
        <v/>
      </c>
      <c r="AN343" s="142" t="str">
        <f t="shared" si="24"/>
        <v/>
      </c>
      <c r="AO343" s="163"/>
      <c r="AP343" s="117" t="str">
        <f t="shared" si="22"/>
        <v/>
      </c>
      <c r="AR343" s="177"/>
    </row>
    <row r="344">
      <c r="A344" s="156"/>
      <c r="B344" s="175"/>
      <c r="C344" s="162"/>
      <c r="D344" s="162"/>
      <c r="E344" s="162"/>
      <c r="F344" s="13" t="str">
        <f t="shared" si="6"/>
        <v/>
      </c>
      <c r="G344" s="162"/>
      <c r="H344" s="162"/>
      <c r="I344" s="162"/>
      <c r="J344" s="13" t="str">
        <f t="shared" si="20"/>
        <v/>
      </c>
      <c r="N344" s="13" t="str">
        <f t="shared" si="8"/>
        <v/>
      </c>
      <c r="O344" s="13"/>
      <c r="P344" s="163"/>
      <c r="Q344" s="116" t="str">
        <f t="shared" si="17"/>
        <v/>
      </c>
      <c r="R344" s="117" t="str">
        <f t="shared" si="9"/>
        <v/>
      </c>
      <c r="S344" s="176"/>
      <c r="T344" s="68"/>
      <c r="U344" s="163"/>
      <c r="V344" s="172"/>
      <c r="W344" s="172"/>
      <c r="X344" s="116" t="str">
        <f t="shared" si="26"/>
        <v/>
      </c>
      <c r="Y344" s="117" t="str">
        <f t="shared" si="23"/>
        <v/>
      </c>
      <c r="Z344" s="176"/>
      <c r="AB344" s="142" t="str">
        <f>if(isblank($B344),"",vlookup($B344,'Sort by Position'!$D$2:$M$34,10,FALSE))</f>
        <v/>
      </c>
      <c r="AC344" s="142" t="str">
        <f>if(isblank($B344),"",vlookup($C344,'Sort by Position'!$D$2:$M$34,10,FALSE))</f>
        <v/>
      </c>
      <c r="AD344" s="142" t="str">
        <f t="shared" si="12"/>
        <v/>
      </c>
      <c r="AE344" s="142" t="str">
        <f t="shared" si="13"/>
        <v/>
      </c>
      <c r="AF344" s="163"/>
      <c r="AG344" s="151" t="str">
        <f t="shared" si="27"/>
        <v/>
      </c>
      <c r="AH344" s="138"/>
      <c r="AI344" s="176"/>
      <c r="AK344" s="142" t="str">
        <f>if(isblank(B344),"",vlookup(B344,'Sort by Position'!$D$2:$M$34,2,FALSE))</f>
        <v/>
      </c>
      <c r="AL344" s="142" t="str">
        <f>if(isblank(B344),"",vlookup(C344,'Sort by Position'!$D$2:$M$34,10,FALSE))</f>
        <v/>
      </c>
      <c r="AM344" s="142" t="str">
        <f t="shared" si="15"/>
        <v/>
      </c>
      <c r="AN344" s="142" t="str">
        <f t="shared" si="24"/>
        <v/>
      </c>
      <c r="AO344" s="163"/>
      <c r="AP344" s="117" t="str">
        <f t="shared" si="22"/>
        <v/>
      </c>
      <c r="AR344" s="177"/>
    </row>
    <row r="345">
      <c r="A345" s="156"/>
      <c r="B345" s="175"/>
      <c r="C345" s="162"/>
      <c r="D345" s="162"/>
      <c r="E345" s="162"/>
      <c r="F345" s="13" t="str">
        <f t="shared" si="6"/>
        <v/>
      </c>
      <c r="G345" s="162"/>
      <c r="H345" s="162"/>
      <c r="I345" s="162"/>
      <c r="J345" s="13" t="str">
        <f t="shared" si="20"/>
        <v/>
      </c>
      <c r="N345" s="13" t="str">
        <f t="shared" si="8"/>
        <v/>
      </c>
      <c r="O345" s="13"/>
      <c r="P345" s="163"/>
      <c r="Q345" s="116" t="str">
        <f t="shared" si="17"/>
        <v/>
      </c>
      <c r="R345" s="117" t="str">
        <f t="shared" si="9"/>
        <v/>
      </c>
      <c r="S345" s="176"/>
      <c r="T345" s="68"/>
      <c r="U345" s="163"/>
      <c r="V345" s="172"/>
      <c r="W345" s="172"/>
      <c r="X345" s="116" t="str">
        <f t="shared" si="26"/>
        <v/>
      </c>
      <c r="Y345" s="117" t="str">
        <f t="shared" si="23"/>
        <v/>
      </c>
      <c r="Z345" s="176"/>
      <c r="AB345" s="142" t="str">
        <f>if(isblank($B345),"",vlookup($B345,'Sort by Position'!$D$2:$M$34,10,FALSE))</f>
        <v/>
      </c>
      <c r="AC345" s="142" t="str">
        <f>if(isblank($B345),"",vlookup($C345,'Sort by Position'!$D$2:$M$34,10,FALSE))</f>
        <v/>
      </c>
      <c r="AD345" s="142" t="str">
        <f t="shared" si="12"/>
        <v/>
      </c>
      <c r="AE345" s="142" t="str">
        <f t="shared" si="13"/>
        <v/>
      </c>
      <c r="AF345" s="163"/>
      <c r="AG345" s="151" t="str">
        <f t="shared" si="27"/>
        <v/>
      </c>
      <c r="AH345" s="138"/>
      <c r="AI345" s="176"/>
      <c r="AK345" s="142" t="str">
        <f>if(isblank(B345),"",vlookup(B345,'Sort by Position'!$D$2:$M$34,2,FALSE))</f>
        <v/>
      </c>
      <c r="AL345" s="142" t="str">
        <f>if(isblank(B345),"",vlookup(C345,'Sort by Position'!$D$2:$M$34,10,FALSE))</f>
        <v/>
      </c>
      <c r="AM345" s="142" t="str">
        <f t="shared" si="15"/>
        <v/>
      </c>
      <c r="AN345" s="142" t="str">
        <f t="shared" si="24"/>
        <v/>
      </c>
      <c r="AO345" s="163"/>
      <c r="AP345" s="117" t="str">
        <f t="shared" si="22"/>
        <v/>
      </c>
      <c r="AR345" s="177"/>
    </row>
    <row r="346">
      <c r="A346" s="156"/>
      <c r="B346" s="175"/>
      <c r="C346" s="162"/>
      <c r="D346" s="162"/>
      <c r="E346" s="162"/>
      <c r="F346" s="13" t="str">
        <f t="shared" si="6"/>
        <v/>
      </c>
      <c r="G346" s="162"/>
      <c r="H346" s="162"/>
      <c r="I346" s="162"/>
      <c r="J346" s="13" t="str">
        <f t="shared" si="20"/>
        <v/>
      </c>
      <c r="N346" s="13" t="str">
        <f t="shared" si="8"/>
        <v/>
      </c>
      <c r="O346" s="13"/>
      <c r="P346" s="163"/>
      <c r="Q346" s="116" t="str">
        <f t="shared" si="17"/>
        <v/>
      </c>
      <c r="R346" s="117" t="str">
        <f t="shared" si="9"/>
        <v/>
      </c>
      <c r="S346" s="176"/>
      <c r="T346" s="68"/>
      <c r="U346" s="163"/>
      <c r="V346" s="172"/>
      <c r="W346" s="172"/>
      <c r="X346" s="116" t="str">
        <f t="shared" si="26"/>
        <v/>
      </c>
      <c r="Y346" s="117" t="str">
        <f t="shared" si="23"/>
        <v/>
      </c>
      <c r="Z346" s="176"/>
      <c r="AB346" s="142" t="str">
        <f>if(isblank($B346),"",vlookup($B346,'Sort by Position'!$D$2:$M$34,10,FALSE))</f>
        <v/>
      </c>
      <c r="AC346" s="142" t="str">
        <f>if(isblank($B346),"",vlookup($C346,'Sort by Position'!$D$2:$M$34,10,FALSE))</f>
        <v/>
      </c>
      <c r="AD346" s="142" t="str">
        <f t="shared" si="12"/>
        <v/>
      </c>
      <c r="AE346" s="142" t="str">
        <f t="shared" si="13"/>
        <v/>
      </c>
      <c r="AF346" s="163"/>
      <c r="AG346" s="151" t="str">
        <f t="shared" si="27"/>
        <v/>
      </c>
      <c r="AH346" s="138"/>
      <c r="AI346" s="176"/>
      <c r="AK346" s="142" t="str">
        <f>if(isblank(B346),"",vlookup(B346,'Sort by Position'!$D$2:$M$34,2,FALSE))</f>
        <v/>
      </c>
      <c r="AL346" s="142" t="str">
        <f>if(isblank(B346),"",vlookup(C346,'Sort by Position'!$D$2:$M$34,10,FALSE))</f>
        <v/>
      </c>
      <c r="AM346" s="142" t="str">
        <f t="shared" si="15"/>
        <v/>
      </c>
      <c r="AN346" s="142" t="str">
        <f t="shared" si="24"/>
        <v/>
      </c>
      <c r="AO346" s="163"/>
      <c r="AP346" s="117" t="str">
        <f t="shared" si="22"/>
        <v/>
      </c>
      <c r="AR346" s="177"/>
    </row>
    <row r="347">
      <c r="A347" s="156"/>
      <c r="B347" s="175"/>
      <c r="C347" s="162"/>
      <c r="D347" s="162"/>
      <c r="E347" s="162"/>
      <c r="F347" s="13" t="str">
        <f t="shared" si="6"/>
        <v/>
      </c>
      <c r="G347" s="162"/>
      <c r="H347" s="162"/>
      <c r="I347" s="162"/>
      <c r="J347" s="13" t="str">
        <f t="shared" si="20"/>
        <v/>
      </c>
      <c r="N347" s="13" t="str">
        <f t="shared" si="8"/>
        <v/>
      </c>
      <c r="O347" s="13"/>
      <c r="P347" s="163"/>
      <c r="Q347" s="116" t="str">
        <f t="shared" si="17"/>
        <v/>
      </c>
      <c r="R347" s="117" t="str">
        <f t="shared" si="9"/>
        <v/>
      </c>
      <c r="S347" s="176"/>
      <c r="T347" s="68"/>
      <c r="U347" s="163"/>
      <c r="V347" s="172"/>
      <c r="W347" s="172"/>
      <c r="X347" s="116" t="str">
        <f t="shared" si="26"/>
        <v/>
      </c>
      <c r="Y347" s="117" t="str">
        <f t="shared" si="23"/>
        <v/>
      </c>
      <c r="Z347" s="176"/>
      <c r="AB347" s="142" t="str">
        <f>if(isblank($B347),"",vlookup($B347,'Sort by Position'!$D$2:$M$34,10,FALSE))</f>
        <v/>
      </c>
      <c r="AC347" s="142" t="str">
        <f>if(isblank($B347),"",vlookup($C347,'Sort by Position'!$D$2:$M$34,10,FALSE))</f>
        <v/>
      </c>
      <c r="AD347" s="142" t="str">
        <f t="shared" si="12"/>
        <v/>
      </c>
      <c r="AE347" s="142" t="str">
        <f t="shared" si="13"/>
        <v/>
      </c>
      <c r="AF347" s="163"/>
      <c r="AG347" s="151" t="str">
        <f t="shared" si="27"/>
        <v/>
      </c>
      <c r="AH347" s="138"/>
      <c r="AI347" s="176"/>
      <c r="AK347" s="142" t="str">
        <f>if(isblank(B347),"",vlookup(B347,'Sort by Position'!$D$2:$M$34,2,FALSE))</f>
        <v/>
      </c>
      <c r="AL347" s="142" t="str">
        <f>if(isblank(B347),"",vlookup(C347,'Sort by Position'!$D$2:$M$34,10,FALSE))</f>
        <v/>
      </c>
      <c r="AM347" s="142" t="str">
        <f t="shared" si="15"/>
        <v/>
      </c>
      <c r="AN347" s="142" t="str">
        <f t="shared" si="24"/>
        <v/>
      </c>
      <c r="AO347" s="163"/>
      <c r="AP347" s="117" t="str">
        <f t="shared" si="22"/>
        <v/>
      </c>
      <c r="AR347" s="177"/>
    </row>
    <row r="348">
      <c r="A348" s="156"/>
      <c r="B348" s="175"/>
      <c r="C348" s="162"/>
      <c r="D348" s="162"/>
      <c r="E348" s="162"/>
      <c r="F348" s="13" t="str">
        <f t="shared" si="6"/>
        <v/>
      </c>
      <c r="G348" s="162"/>
      <c r="H348" s="162"/>
      <c r="I348" s="162"/>
      <c r="J348" s="13" t="str">
        <f t="shared" si="20"/>
        <v/>
      </c>
      <c r="N348" s="13" t="str">
        <f t="shared" si="8"/>
        <v/>
      </c>
      <c r="O348" s="13"/>
      <c r="P348" s="163"/>
      <c r="Q348" s="116" t="str">
        <f t="shared" si="17"/>
        <v/>
      </c>
      <c r="R348" s="117" t="str">
        <f t="shared" si="9"/>
        <v/>
      </c>
      <c r="S348" s="176"/>
      <c r="T348" s="68"/>
      <c r="U348" s="163"/>
      <c r="V348" s="172"/>
      <c r="W348" s="172"/>
      <c r="X348" s="116" t="str">
        <f t="shared" si="26"/>
        <v/>
      </c>
      <c r="Y348" s="117" t="str">
        <f t="shared" si="23"/>
        <v/>
      </c>
      <c r="Z348" s="176"/>
      <c r="AB348" s="142" t="str">
        <f>if(isblank($B348),"",vlookup($B348,'Sort by Position'!$D$2:$M$34,10,FALSE))</f>
        <v/>
      </c>
      <c r="AC348" s="142" t="str">
        <f>if(isblank($B348),"",vlookup($C348,'Sort by Position'!$D$2:$M$34,10,FALSE))</f>
        <v/>
      </c>
      <c r="AD348" s="142" t="str">
        <f t="shared" si="12"/>
        <v/>
      </c>
      <c r="AE348" s="142" t="str">
        <f t="shared" si="13"/>
        <v/>
      </c>
      <c r="AF348" s="163"/>
      <c r="AG348" s="151" t="str">
        <f t="shared" si="27"/>
        <v/>
      </c>
      <c r="AH348" s="138"/>
      <c r="AI348" s="176"/>
      <c r="AK348" s="142" t="str">
        <f>if(isblank(B348),"",vlookup(B348,'Sort by Position'!$D$2:$M$34,2,FALSE))</f>
        <v/>
      </c>
      <c r="AL348" s="142" t="str">
        <f>if(isblank(B348),"",vlookup(C348,'Sort by Position'!$D$2:$M$34,10,FALSE))</f>
        <v/>
      </c>
      <c r="AM348" s="142" t="str">
        <f t="shared" si="15"/>
        <v/>
      </c>
      <c r="AN348" s="142" t="str">
        <f t="shared" si="24"/>
        <v/>
      </c>
      <c r="AO348" s="163"/>
      <c r="AP348" s="117" t="str">
        <f t="shared" si="22"/>
        <v/>
      </c>
      <c r="AR348" s="177"/>
    </row>
    <row r="349">
      <c r="A349" s="156"/>
      <c r="B349" s="175"/>
      <c r="C349" s="162"/>
      <c r="D349" s="162"/>
      <c r="E349" s="162"/>
      <c r="F349" s="13" t="str">
        <f t="shared" si="6"/>
        <v/>
      </c>
      <c r="G349" s="162"/>
      <c r="H349" s="162"/>
      <c r="I349" s="162"/>
      <c r="J349" s="13" t="str">
        <f t="shared" si="20"/>
        <v/>
      </c>
      <c r="N349" s="13" t="str">
        <f t="shared" si="8"/>
        <v/>
      </c>
      <c r="O349" s="13"/>
      <c r="P349" s="163"/>
      <c r="Q349" s="116" t="str">
        <f t="shared" si="17"/>
        <v/>
      </c>
      <c r="R349" s="117" t="str">
        <f t="shared" si="9"/>
        <v/>
      </c>
      <c r="S349" s="176"/>
      <c r="T349" s="68"/>
      <c r="U349" s="163"/>
      <c r="V349" s="172"/>
      <c r="W349" s="172"/>
      <c r="X349" s="116" t="str">
        <f t="shared" si="26"/>
        <v/>
      </c>
      <c r="Y349" s="117" t="str">
        <f t="shared" si="23"/>
        <v/>
      </c>
      <c r="Z349" s="176"/>
      <c r="AB349" s="142" t="str">
        <f>if(isblank($B349),"",vlookup($B349,'Sort by Position'!$D$2:$M$34,10,FALSE))</f>
        <v/>
      </c>
      <c r="AC349" s="142" t="str">
        <f>if(isblank($B349),"",vlookup($C349,'Sort by Position'!$D$2:$M$34,10,FALSE))</f>
        <v/>
      </c>
      <c r="AD349" s="142" t="str">
        <f t="shared" si="12"/>
        <v/>
      </c>
      <c r="AE349" s="142" t="str">
        <f t="shared" si="13"/>
        <v/>
      </c>
      <c r="AF349" s="163"/>
      <c r="AG349" s="151" t="str">
        <f t="shared" si="27"/>
        <v/>
      </c>
      <c r="AH349" s="138"/>
      <c r="AI349" s="176"/>
      <c r="AK349" s="142" t="str">
        <f>if(isblank(B349),"",vlookup(B349,'Sort by Position'!$D$2:$M$34,2,FALSE))</f>
        <v/>
      </c>
      <c r="AL349" s="142" t="str">
        <f>if(isblank(B349),"",vlookup(C349,'Sort by Position'!$D$2:$M$34,10,FALSE))</f>
        <v/>
      </c>
      <c r="AM349" s="142" t="str">
        <f t="shared" si="15"/>
        <v/>
      </c>
      <c r="AN349" s="142" t="str">
        <f t="shared" si="24"/>
        <v/>
      </c>
      <c r="AO349" s="163"/>
      <c r="AP349" s="117" t="str">
        <f t="shared" si="22"/>
        <v/>
      </c>
      <c r="AR349" s="177"/>
    </row>
    <row r="350">
      <c r="A350" s="156"/>
      <c r="B350" s="175"/>
      <c r="C350" s="162"/>
      <c r="D350" s="162"/>
      <c r="E350" s="162"/>
      <c r="F350" s="13" t="str">
        <f t="shared" si="6"/>
        <v/>
      </c>
      <c r="G350" s="162"/>
      <c r="H350" s="162"/>
      <c r="I350" s="162"/>
      <c r="J350" s="13" t="str">
        <f t="shared" si="20"/>
        <v/>
      </c>
      <c r="N350" s="13" t="str">
        <f t="shared" si="8"/>
        <v/>
      </c>
      <c r="O350" s="13"/>
      <c r="P350" s="163"/>
      <c r="Q350" s="116" t="str">
        <f t="shared" si="17"/>
        <v/>
      </c>
      <c r="R350" s="117" t="str">
        <f t="shared" si="9"/>
        <v/>
      </c>
      <c r="S350" s="176"/>
      <c r="T350" s="68"/>
      <c r="U350" s="163"/>
      <c r="V350" s="172"/>
      <c r="W350" s="172"/>
      <c r="X350" s="116" t="str">
        <f t="shared" si="26"/>
        <v/>
      </c>
      <c r="Y350" s="117" t="str">
        <f t="shared" si="23"/>
        <v/>
      </c>
      <c r="Z350" s="176"/>
      <c r="AB350" s="142" t="str">
        <f>if(isblank($B350),"",vlookup($B350,'Sort by Position'!$D$2:$M$34,10,FALSE))</f>
        <v/>
      </c>
      <c r="AC350" s="142" t="str">
        <f>if(isblank($B350),"",vlookup($C350,'Sort by Position'!$D$2:$M$34,10,FALSE))</f>
        <v/>
      </c>
      <c r="AD350" s="142" t="str">
        <f t="shared" si="12"/>
        <v/>
      </c>
      <c r="AE350" s="142" t="str">
        <f t="shared" si="13"/>
        <v/>
      </c>
      <c r="AF350" s="163"/>
      <c r="AG350" s="151" t="str">
        <f t="shared" si="27"/>
        <v/>
      </c>
      <c r="AH350" s="138"/>
      <c r="AI350" s="176"/>
      <c r="AK350" s="142" t="str">
        <f>if(isblank(B350),"",vlookup(B350,'Sort by Position'!$D$2:$M$34,2,FALSE))</f>
        <v/>
      </c>
      <c r="AL350" s="142" t="str">
        <f>if(isblank(B350),"",vlookup(C350,'Sort by Position'!$D$2:$M$34,10,FALSE))</f>
        <v/>
      </c>
      <c r="AM350" s="142" t="str">
        <f t="shared" si="15"/>
        <v/>
      </c>
      <c r="AN350" s="142" t="str">
        <f t="shared" si="24"/>
        <v/>
      </c>
      <c r="AO350" s="163"/>
      <c r="AP350" s="117" t="str">
        <f t="shared" si="22"/>
        <v/>
      </c>
      <c r="AR350" s="177"/>
    </row>
    <row r="351">
      <c r="A351" s="156"/>
      <c r="B351" s="175"/>
      <c r="C351" s="162"/>
      <c r="D351" s="162"/>
      <c r="E351" s="162"/>
      <c r="F351" s="13" t="str">
        <f t="shared" si="6"/>
        <v/>
      </c>
      <c r="G351" s="162"/>
      <c r="H351" s="162"/>
      <c r="I351" s="162"/>
      <c r="J351" s="13" t="str">
        <f t="shared" si="20"/>
        <v/>
      </c>
      <c r="N351" s="13" t="str">
        <f t="shared" si="8"/>
        <v/>
      </c>
      <c r="O351" s="13"/>
      <c r="P351" s="163"/>
      <c r="Q351" s="116" t="str">
        <f t="shared" si="17"/>
        <v/>
      </c>
      <c r="R351" s="117" t="str">
        <f t="shared" si="9"/>
        <v/>
      </c>
      <c r="S351" s="176"/>
      <c r="T351" s="68"/>
      <c r="U351" s="163"/>
      <c r="V351" s="172"/>
      <c r="W351" s="172"/>
      <c r="X351" s="116" t="str">
        <f t="shared" si="26"/>
        <v/>
      </c>
      <c r="Y351" s="117" t="str">
        <f t="shared" si="23"/>
        <v/>
      </c>
      <c r="Z351" s="176"/>
      <c r="AB351" s="142" t="str">
        <f>if(isblank($B351),"",vlookup($B351,'Sort by Position'!$D$2:$M$34,10,FALSE))</f>
        <v/>
      </c>
      <c r="AC351" s="142" t="str">
        <f>if(isblank($B351),"",vlookup($C351,'Sort by Position'!$D$2:$M$34,10,FALSE))</f>
        <v/>
      </c>
      <c r="AD351" s="142" t="str">
        <f t="shared" si="12"/>
        <v/>
      </c>
      <c r="AE351" s="142" t="str">
        <f t="shared" si="13"/>
        <v/>
      </c>
      <c r="AF351" s="163"/>
      <c r="AG351" s="151" t="str">
        <f t="shared" si="27"/>
        <v/>
      </c>
      <c r="AH351" s="138"/>
      <c r="AI351" s="176"/>
      <c r="AK351" s="142" t="str">
        <f>if(isblank(B351),"",vlookup(B351,'Sort by Position'!$D$2:$M$34,2,FALSE))</f>
        <v/>
      </c>
      <c r="AL351" s="142" t="str">
        <f>if(isblank(B351),"",vlookup(C351,'Sort by Position'!$D$2:$M$34,10,FALSE))</f>
        <v/>
      </c>
      <c r="AM351" s="142" t="str">
        <f t="shared" si="15"/>
        <v/>
      </c>
      <c r="AN351" s="142" t="str">
        <f t="shared" si="24"/>
        <v/>
      </c>
      <c r="AO351" s="163"/>
      <c r="AP351" s="117" t="str">
        <f t="shared" si="22"/>
        <v/>
      </c>
      <c r="AR351" s="177"/>
    </row>
    <row r="352">
      <c r="A352" s="156"/>
      <c r="B352" s="175"/>
      <c r="C352" s="162"/>
      <c r="D352" s="162"/>
      <c r="E352" s="162"/>
      <c r="F352" s="13" t="str">
        <f t="shared" si="6"/>
        <v/>
      </c>
      <c r="G352" s="162"/>
      <c r="H352" s="162"/>
      <c r="I352" s="162"/>
      <c r="J352" s="13" t="str">
        <f t="shared" si="20"/>
        <v/>
      </c>
      <c r="N352" s="13" t="str">
        <f t="shared" si="8"/>
        <v/>
      </c>
      <c r="O352" s="13"/>
      <c r="P352" s="163"/>
      <c r="Q352" s="116" t="str">
        <f t="shared" si="17"/>
        <v/>
      </c>
      <c r="R352" s="117" t="str">
        <f t="shared" si="9"/>
        <v/>
      </c>
      <c r="S352" s="176"/>
      <c r="T352" s="68"/>
      <c r="U352" s="163"/>
      <c r="V352" s="172"/>
      <c r="W352" s="172"/>
      <c r="X352" s="116" t="str">
        <f t="shared" si="26"/>
        <v/>
      </c>
      <c r="Y352" s="117" t="str">
        <f t="shared" si="23"/>
        <v/>
      </c>
      <c r="Z352" s="176"/>
      <c r="AB352" s="142" t="str">
        <f>if(isblank($B352),"",vlookup($B352,'Sort by Position'!$D$2:$M$34,10,FALSE))</f>
        <v/>
      </c>
      <c r="AC352" s="142" t="str">
        <f>if(isblank($B352),"",vlookup($C352,'Sort by Position'!$D$2:$M$34,10,FALSE))</f>
        <v/>
      </c>
      <c r="AD352" s="142" t="str">
        <f t="shared" si="12"/>
        <v/>
      </c>
      <c r="AE352" s="142" t="str">
        <f t="shared" si="13"/>
        <v/>
      </c>
      <c r="AF352" s="163"/>
      <c r="AG352" s="151" t="str">
        <f t="shared" si="27"/>
        <v/>
      </c>
      <c r="AH352" s="138"/>
      <c r="AI352" s="176"/>
      <c r="AK352" s="142" t="str">
        <f>if(isblank(B352),"",vlookup(B352,'Sort by Position'!$D$2:$M$34,2,FALSE))</f>
        <v/>
      </c>
      <c r="AL352" s="142" t="str">
        <f>if(isblank(B352),"",vlookup(C352,'Sort by Position'!$D$2:$M$34,10,FALSE))</f>
        <v/>
      </c>
      <c r="AM352" s="142" t="str">
        <f t="shared" si="15"/>
        <v/>
      </c>
      <c r="AN352" s="142" t="str">
        <f t="shared" si="24"/>
        <v/>
      </c>
      <c r="AO352" s="163"/>
      <c r="AP352" s="117" t="str">
        <f t="shared" si="22"/>
        <v/>
      </c>
      <c r="AR352" s="177"/>
    </row>
    <row r="353">
      <c r="A353" s="156"/>
      <c r="B353" s="175"/>
      <c r="C353" s="162"/>
      <c r="D353" s="162"/>
      <c r="E353" s="162"/>
      <c r="F353" s="13" t="str">
        <f t="shared" si="6"/>
        <v/>
      </c>
      <c r="G353" s="162"/>
      <c r="H353" s="162"/>
      <c r="I353" s="162"/>
      <c r="J353" s="13" t="str">
        <f t="shared" si="20"/>
        <v/>
      </c>
      <c r="N353" s="13" t="str">
        <f t="shared" si="8"/>
        <v/>
      </c>
      <c r="O353" s="13"/>
      <c r="P353" s="163"/>
      <c r="Q353" s="116" t="str">
        <f t="shared" si="17"/>
        <v/>
      </c>
      <c r="R353" s="117" t="str">
        <f t="shared" si="9"/>
        <v/>
      </c>
      <c r="S353" s="176"/>
      <c r="T353" s="68"/>
      <c r="U353" s="163"/>
      <c r="V353" s="172"/>
      <c r="W353" s="172"/>
      <c r="X353" s="116" t="str">
        <f t="shared" si="26"/>
        <v/>
      </c>
      <c r="Y353" s="117" t="str">
        <f t="shared" si="23"/>
        <v/>
      </c>
      <c r="Z353" s="176"/>
      <c r="AB353" s="142" t="str">
        <f>if(isblank($B353),"",vlookup($B353,'Sort by Position'!$D$2:$M$34,10,FALSE))</f>
        <v/>
      </c>
      <c r="AC353" s="142" t="str">
        <f>if(isblank($B353),"",vlookup($C353,'Sort by Position'!$D$2:$M$34,10,FALSE))</f>
        <v/>
      </c>
      <c r="AD353" s="142" t="str">
        <f t="shared" si="12"/>
        <v/>
      </c>
      <c r="AE353" s="142" t="str">
        <f t="shared" si="13"/>
        <v/>
      </c>
      <c r="AF353" s="163"/>
      <c r="AG353" s="151" t="str">
        <f t="shared" si="27"/>
        <v/>
      </c>
      <c r="AH353" s="138"/>
      <c r="AI353" s="176"/>
      <c r="AK353" s="142" t="str">
        <f>if(isblank(B353),"",vlookup(B353,'Sort by Position'!$D$2:$M$34,2,FALSE))</f>
        <v/>
      </c>
      <c r="AL353" s="142" t="str">
        <f>if(isblank(B353),"",vlookup(C353,'Sort by Position'!$D$2:$M$34,10,FALSE))</f>
        <v/>
      </c>
      <c r="AM353" s="142" t="str">
        <f t="shared" si="15"/>
        <v/>
      </c>
      <c r="AN353" s="142" t="str">
        <f t="shared" si="24"/>
        <v/>
      </c>
      <c r="AO353" s="163"/>
      <c r="AP353" s="117" t="str">
        <f t="shared" si="22"/>
        <v/>
      </c>
      <c r="AR353" s="177"/>
    </row>
    <row r="354">
      <c r="A354" s="156"/>
      <c r="B354" s="175"/>
      <c r="C354" s="162"/>
      <c r="D354" s="162"/>
      <c r="E354" s="162"/>
      <c r="F354" s="13" t="str">
        <f t="shared" si="6"/>
        <v/>
      </c>
      <c r="G354" s="162"/>
      <c r="H354" s="162"/>
      <c r="I354" s="162"/>
      <c r="J354" s="13" t="str">
        <f t="shared" si="20"/>
        <v/>
      </c>
      <c r="N354" s="13" t="str">
        <f t="shared" si="8"/>
        <v/>
      </c>
      <c r="O354" s="13"/>
      <c r="P354" s="163"/>
      <c r="Q354" s="116" t="str">
        <f t="shared" si="17"/>
        <v/>
      </c>
      <c r="R354" s="117" t="str">
        <f t="shared" si="9"/>
        <v/>
      </c>
      <c r="S354" s="176"/>
      <c r="T354" s="68"/>
      <c r="U354" s="163"/>
      <c r="V354" s="172"/>
      <c r="W354" s="172"/>
      <c r="X354" s="116" t="str">
        <f t="shared" si="26"/>
        <v/>
      </c>
      <c r="Y354" s="117" t="str">
        <f t="shared" si="23"/>
        <v/>
      </c>
      <c r="Z354" s="176"/>
      <c r="AB354" s="142" t="str">
        <f>if(isblank($B354),"",vlookup($B354,'Sort by Position'!$D$2:$M$34,10,FALSE))</f>
        <v/>
      </c>
      <c r="AC354" s="142" t="str">
        <f>if(isblank($B354),"",vlookup($C354,'Sort by Position'!$D$2:$M$34,10,FALSE))</f>
        <v/>
      </c>
      <c r="AD354" s="142" t="str">
        <f t="shared" si="12"/>
        <v/>
      </c>
      <c r="AE354" s="142" t="str">
        <f t="shared" si="13"/>
        <v/>
      </c>
      <c r="AF354" s="163"/>
      <c r="AG354" s="151" t="str">
        <f t="shared" si="27"/>
        <v/>
      </c>
      <c r="AH354" s="138"/>
      <c r="AI354" s="176"/>
      <c r="AK354" s="142" t="str">
        <f>if(isblank(B354),"",vlookup(B354,'Sort by Position'!$D$2:$M$34,2,FALSE))</f>
        <v/>
      </c>
      <c r="AL354" s="142" t="str">
        <f>if(isblank(B354),"",vlookup(C354,'Sort by Position'!$D$2:$M$34,10,FALSE))</f>
        <v/>
      </c>
      <c r="AM354" s="142" t="str">
        <f t="shared" si="15"/>
        <v/>
      </c>
      <c r="AN354" s="142" t="str">
        <f t="shared" si="24"/>
        <v/>
      </c>
      <c r="AO354" s="163"/>
      <c r="AP354" s="117" t="str">
        <f t="shared" si="22"/>
        <v/>
      </c>
      <c r="AR354" s="177"/>
    </row>
    <row r="355">
      <c r="A355" s="156"/>
      <c r="B355" s="175"/>
      <c r="C355" s="162"/>
      <c r="D355" s="162"/>
      <c r="E355" s="162"/>
      <c r="F355" s="13" t="str">
        <f t="shared" si="6"/>
        <v/>
      </c>
      <c r="G355" s="162"/>
      <c r="H355" s="162"/>
      <c r="I355" s="162"/>
      <c r="J355" s="13" t="str">
        <f t="shared" si="20"/>
        <v/>
      </c>
      <c r="N355" s="13" t="str">
        <f t="shared" si="8"/>
        <v/>
      </c>
      <c r="O355" s="13"/>
      <c r="P355" s="163"/>
      <c r="Q355" s="116" t="str">
        <f t="shared" si="17"/>
        <v/>
      </c>
      <c r="R355" s="117" t="str">
        <f t="shared" si="9"/>
        <v/>
      </c>
      <c r="S355" s="176"/>
      <c r="T355" s="68"/>
      <c r="U355" s="163"/>
      <c r="V355" s="172"/>
      <c r="W355" s="172"/>
      <c r="X355" s="116" t="str">
        <f t="shared" si="26"/>
        <v/>
      </c>
      <c r="Y355" s="117" t="str">
        <f t="shared" si="23"/>
        <v/>
      </c>
      <c r="Z355" s="176"/>
      <c r="AB355" s="142" t="str">
        <f>if(isblank($B355),"",vlookup($B355,'Sort by Position'!$D$2:$M$34,10,FALSE))</f>
        <v/>
      </c>
      <c r="AC355" s="142" t="str">
        <f>if(isblank($B355),"",vlookup($C355,'Sort by Position'!$D$2:$M$34,10,FALSE))</f>
        <v/>
      </c>
      <c r="AD355" s="142" t="str">
        <f t="shared" si="12"/>
        <v/>
      </c>
      <c r="AE355" s="142" t="str">
        <f t="shared" si="13"/>
        <v/>
      </c>
      <c r="AF355" s="163"/>
      <c r="AG355" s="151" t="str">
        <f t="shared" si="27"/>
        <v/>
      </c>
      <c r="AH355" s="138"/>
      <c r="AI355" s="176"/>
      <c r="AK355" s="142" t="str">
        <f>if(isblank(B355),"",vlookup(B355,'Sort by Position'!$D$2:$M$34,2,FALSE))</f>
        <v/>
      </c>
      <c r="AL355" s="142" t="str">
        <f>if(isblank(B355),"",vlookup(C355,'Sort by Position'!$D$2:$M$34,10,FALSE))</f>
        <v/>
      </c>
      <c r="AM355" s="142" t="str">
        <f t="shared" si="15"/>
        <v/>
      </c>
      <c r="AN355" s="142" t="str">
        <f t="shared" si="24"/>
        <v/>
      </c>
      <c r="AO355" s="163"/>
      <c r="AP355" s="117" t="str">
        <f t="shared" si="22"/>
        <v/>
      </c>
      <c r="AR355" s="177"/>
    </row>
    <row r="356">
      <c r="A356" s="156"/>
      <c r="B356" s="175"/>
      <c r="C356" s="162"/>
      <c r="D356" s="162"/>
      <c r="E356" s="162"/>
      <c r="F356" s="13" t="str">
        <f t="shared" si="6"/>
        <v/>
      </c>
      <c r="G356" s="162"/>
      <c r="H356" s="162"/>
      <c r="I356" s="162"/>
      <c r="J356" s="13" t="str">
        <f t="shared" si="20"/>
        <v/>
      </c>
      <c r="N356" s="13" t="str">
        <f t="shared" si="8"/>
        <v/>
      </c>
      <c r="O356" s="13"/>
      <c r="P356" s="163"/>
      <c r="Q356" s="116" t="str">
        <f t="shared" si="17"/>
        <v/>
      </c>
      <c r="R356" s="117" t="str">
        <f t="shared" si="9"/>
        <v/>
      </c>
      <c r="S356" s="176"/>
      <c r="T356" s="68"/>
      <c r="U356" s="163"/>
      <c r="V356" s="172"/>
      <c r="W356" s="172"/>
      <c r="X356" s="116" t="str">
        <f t="shared" si="26"/>
        <v/>
      </c>
      <c r="Y356" s="117" t="str">
        <f t="shared" si="23"/>
        <v/>
      </c>
      <c r="Z356" s="176"/>
      <c r="AB356" s="142" t="str">
        <f>if(isblank($B356),"",vlookup($B356,'Sort by Position'!$D$2:$M$34,10,FALSE))</f>
        <v/>
      </c>
      <c r="AC356" s="142" t="str">
        <f>if(isblank($B356),"",vlookup($C356,'Sort by Position'!$D$2:$M$34,10,FALSE))</f>
        <v/>
      </c>
      <c r="AD356" s="142" t="str">
        <f t="shared" si="12"/>
        <v/>
      </c>
      <c r="AE356" s="142" t="str">
        <f t="shared" si="13"/>
        <v/>
      </c>
      <c r="AF356" s="163"/>
      <c r="AG356" s="151" t="str">
        <f t="shared" si="27"/>
        <v/>
      </c>
      <c r="AH356" s="138"/>
      <c r="AI356" s="176"/>
      <c r="AK356" s="142" t="str">
        <f>if(isblank(B356),"",vlookup(B356,'Sort by Position'!$D$2:$M$34,2,FALSE))</f>
        <v/>
      </c>
      <c r="AL356" s="142" t="str">
        <f>if(isblank(B356),"",vlookup(C356,'Sort by Position'!$D$2:$M$34,10,FALSE))</f>
        <v/>
      </c>
      <c r="AM356" s="142" t="str">
        <f t="shared" si="15"/>
        <v/>
      </c>
      <c r="AN356" s="142" t="str">
        <f t="shared" si="24"/>
        <v/>
      </c>
      <c r="AO356" s="163"/>
      <c r="AP356" s="117" t="str">
        <f t="shared" si="22"/>
        <v/>
      </c>
      <c r="AR356" s="177"/>
    </row>
    <row r="357">
      <c r="A357" s="156"/>
      <c r="B357" s="175"/>
      <c r="C357" s="162"/>
      <c r="D357" s="162"/>
      <c r="E357" s="162"/>
      <c r="F357" s="13" t="str">
        <f t="shared" si="6"/>
        <v/>
      </c>
      <c r="G357" s="162"/>
      <c r="H357" s="162"/>
      <c r="I357" s="162"/>
      <c r="J357" s="13" t="str">
        <f t="shared" si="20"/>
        <v/>
      </c>
      <c r="N357" s="13" t="str">
        <f t="shared" si="8"/>
        <v/>
      </c>
      <c r="O357" s="13"/>
      <c r="P357" s="163"/>
      <c r="Q357" s="116" t="str">
        <f t="shared" si="17"/>
        <v/>
      </c>
      <c r="R357" s="117" t="str">
        <f t="shared" si="9"/>
        <v/>
      </c>
      <c r="S357" s="176"/>
      <c r="T357" s="68"/>
      <c r="U357" s="163"/>
      <c r="V357" s="172"/>
      <c r="W357" s="172"/>
      <c r="X357" s="116" t="str">
        <f t="shared" si="26"/>
        <v/>
      </c>
      <c r="Y357" s="117" t="str">
        <f t="shared" si="23"/>
        <v/>
      </c>
      <c r="Z357" s="176"/>
      <c r="AB357" s="142" t="str">
        <f>if(isblank($B357),"",vlookup($B357,'Sort by Position'!$D$2:$M$34,10,FALSE))</f>
        <v/>
      </c>
      <c r="AC357" s="142" t="str">
        <f>if(isblank($B357),"",vlookup($C357,'Sort by Position'!$D$2:$M$34,10,FALSE))</f>
        <v/>
      </c>
      <c r="AD357" s="142" t="str">
        <f t="shared" si="12"/>
        <v/>
      </c>
      <c r="AE357" s="142" t="str">
        <f t="shared" si="13"/>
        <v/>
      </c>
      <c r="AF357" s="163"/>
      <c r="AG357" s="151" t="str">
        <f t="shared" si="27"/>
        <v/>
      </c>
      <c r="AH357" s="138"/>
      <c r="AI357" s="176"/>
      <c r="AK357" s="142" t="str">
        <f>if(isblank(B357),"",vlookup(B357,'Sort by Position'!$D$2:$M$34,2,FALSE))</f>
        <v/>
      </c>
      <c r="AL357" s="142" t="str">
        <f>if(isblank(B357),"",vlookup(C357,'Sort by Position'!$D$2:$M$34,10,FALSE))</f>
        <v/>
      </c>
      <c r="AM357" s="142" t="str">
        <f t="shared" si="15"/>
        <v/>
      </c>
      <c r="AN357" s="142" t="str">
        <f t="shared" si="24"/>
        <v/>
      </c>
      <c r="AO357" s="163"/>
      <c r="AP357" s="117" t="str">
        <f t="shared" si="22"/>
        <v/>
      </c>
      <c r="AR357" s="177"/>
    </row>
    <row r="358">
      <c r="A358" s="156"/>
      <c r="B358" s="175"/>
      <c r="C358" s="162"/>
      <c r="D358" s="162"/>
      <c r="E358" s="162"/>
      <c r="F358" s="13" t="str">
        <f t="shared" si="6"/>
        <v/>
      </c>
      <c r="G358" s="162"/>
      <c r="H358" s="162"/>
      <c r="I358" s="162"/>
      <c r="J358" s="13" t="str">
        <f t="shared" si="20"/>
        <v/>
      </c>
      <c r="N358" s="13" t="str">
        <f t="shared" si="8"/>
        <v/>
      </c>
      <c r="O358" s="13"/>
      <c r="P358" s="163"/>
      <c r="Q358" s="116" t="str">
        <f t="shared" si="17"/>
        <v/>
      </c>
      <c r="R358" s="117" t="str">
        <f t="shared" si="9"/>
        <v/>
      </c>
      <c r="S358" s="176"/>
      <c r="T358" s="68"/>
      <c r="U358" s="163"/>
      <c r="V358" s="172"/>
      <c r="W358" s="172"/>
      <c r="X358" s="116" t="str">
        <f t="shared" si="26"/>
        <v/>
      </c>
      <c r="Y358" s="117" t="str">
        <f t="shared" si="23"/>
        <v/>
      </c>
      <c r="Z358" s="176"/>
      <c r="AB358" s="142" t="str">
        <f>if(isblank($B358),"",vlookup($B358,'Sort by Position'!$D$2:$M$34,10,FALSE))</f>
        <v/>
      </c>
      <c r="AC358" s="142" t="str">
        <f>if(isblank($B358),"",vlookup($C358,'Sort by Position'!$D$2:$M$34,10,FALSE))</f>
        <v/>
      </c>
      <c r="AD358" s="142" t="str">
        <f t="shared" si="12"/>
        <v/>
      </c>
      <c r="AE358" s="142" t="str">
        <f t="shared" si="13"/>
        <v/>
      </c>
      <c r="AF358" s="163"/>
      <c r="AG358" s="151" t="str">
        <f t="shared" si="27"/>
        <v/>
      </c>
      <c r="AH358" s="138"/>
      <c r="AI358" s="176"/>
      <c r="AK358" s="142" t="str">
        <f>if(isblank(B358),"",vlookup(B358,'Sort by Position'!$D$2:$M$34,2,FALSE))</f>
        <v/>
      </c>
      <c r="AL358" s="142" t="str">
        <f>if(isblank(B358),"",vlookup(C358,'Sort by Position'!$D$2:$M$34,10,FALSE))</f>
        <v/>
      </c>
      <c r="AM358" s="142" t="str">
        <f t="shared" si="15"/>
        <v/>
      </c>
      <c r="AN358" s="142" t="str">
        <f t="shared" si="24"/>
        <v/>
      </c>
      <c r="AO358" s="163"/>
      <c r="AP358" s="117" t="str">
        <f t="shared" si="22"/>
        <v/>
      </c>
      <c r="AR358" s="177"/>
    </row>
    <row r="359">
      <c r="A359" s="156"/>
      <c r="B359" s="175"/>
      <c r="C359" s="162"/>
      <c r="D359" s="162"/>
      <c r="E359" s="162"/>
      <c r="F359" s="13" t="str">
        <f t="shared" si="6"/>
        <v/>
      </c>
      <c r="G359" s="162"/>
      <c r="H359" s="162"/>
      <c r="I359" s="162"/>
      <c r="J359" s="13" t="str">
        <f t="shared" si="20"/>
        <v/>
      </c>
      <c r="N359" s="13" t="str">
        <f t="shared" si="8"/>
        <v/>
      </c>
      <c r="O359" s="13"/>
      <c r="P359" s="163"/>
      <c r="Q359" s="116" t="str">
        <f t="shared" si="17"/>
        <v/>
      </c>
      <c r="R359" s="117" t="str">
        <f t="shared" si="9"/>
        <v/>
      </c>
      <c r="S359" s="176"/>
      <c r="T359" s="68"/>
      <c r="U359" s="163"/>
      <c r="V359" s="172"/>
      <c r="W359" s="172"/>
      <c r="X359" s="116" t="str">
        <f t="shared" si="26"/>
        <v/>
      </c>
      <c r="Y359" s="117" t="str">
        <f t="shared" si="23"/>
        <v/>
      </c>
      <c r="Z359" s="176"/>
      <c r="AB359" s="142" t="str">
        <f>if(isblank($B359),"",vlookup($B359,'Sort by Position'!$D$2:$M$34,10,FALSE))</f>
        <v/>
      </c>
      <c r="AC359" s="142" t="str">
        <f>if(isblank($B359),"",vlookup($C359,'Sort by Position'!$D$2:$M$34,10,FALSE))</f>
        <v/>
      </c>
      <c r="AD359" s="142" t="str">
        <f t="shared" si="12"/>
        <v/>
      </c>
      <c r="AE359" s="142" t="str">
        <f t="shared" si="13"/>
        <v/>
      </c>
      <c r="AF359" s="163"/>
      <c r="AG359" s="151" t="str">
        <f t="shared" si="27"/>
        <v/>
      </c>
      <c r="AH359" s="138"/>
      <c r="AI359" s="176"/>
      <c r="AK359" s="142" t="str">
        <f>if(isblank(B359),"",vlookup(B359,'Sort by Position'!$D$2:$M$34,2,FALSE))</f>
        <v/>
      </c>
      <c r="AL359" s="142" t="str">
        <f>if(isblank(B359),"",vlookup(C359,'Sort by Position'!$D$2:$M$34,10,FALSE))</f>
        <v/>
      </c>
      <c r="AM359" s="142" t="str">
        <f t="shared" si="15"/>
        <v/>
      </c>
      <c r="AN359" s="142" t="str">
        <f t="shared" si="24"/>
        <v/>
      </c>
      <c r="AO359" s="163"/>
      <c r="AP359" s="117" t="str">
        <f t="shared" si="22"/>
        <v/>
      </c>
      <c r="AR359" s="177"/>
    </row>
    <row r="360">
      <c r="A360" s="156"/>
      <c r="B360" s="175"/>
      <c r="C360" s="162"/>
      <c r="D360" s="162"/>
      <c r="E360" s="162"/>
      <c r="F360" s="13" t="str">
        <f t="shared" si="6"/>
        <v/>
      </c>
      <c r="G360" s="162"/>
      <c r="H360" s="162"/>
      <c r="I360" s="162"/>
      <c r="J360" s="13" t="str">
        <f t="shared" si="20"/>
        <v/>
      </c>
      <c r="N360" s="13" t="str">
        <f t="shared" si="8"/>
        <v/>
      </c>
      <c r="O360" s="13"/>
      <c r="P360" s="163"/>
      <c r="Q360" s="116" t="str">
        <f t="shared" si="17"/>
        <v/>
      </c>
      <c r="R360" s="117" t="str">
        <f t="shared" si="9"/>
        <v/>
      </c>
      <c r="S360" s="176"/>
      <c r="T360" s="68"/>
      <c r="U360" s="163"/>
      <c r="V360" s="172"/>
      <c r="W360" s="172"/>
      <c r="X360" s="116" t="str">
        <f t="shared" si="26"/>
        <v/>
      </c>
      <c r="Y360" s="117" t="str">
        <f t="shared" si="23"/>
        <v/>
      </c>
      <c r="Z360" s="176"/>
      <c r="AB360" s="142" t="str">
        <f>if(isblank($B360),"",vlookup($B360,'Sort by Position'!$D$2:$M$34,10,FALSE))</f>
        <v/>
      </c>
      <c r="AC360" s="142" t="str">
        <f>if(isblank($B360),"",vlookup($C360,'Sort by Position'!$D$2:$M$34,10,FALSE))</f>
        <v/>
      </c>
      <c r="AD360" s="142" t="str">
        <f t="shared" si="12"/>
        <v/>
      </c>
      <c r="AE360" s="142" t="str">
        <f t="shared" si="13"/>
        <v/>
      </c>
      <c r="AF360" s="163"/>
      <c r="AG360" s="151" t="str">
        <f t="shared" si="27"/>
        <v/>
      </c>
      <c r="AH360" s="138"/>
      <c r="AI360" s="176"/>
      <c r="AK360" s="142" t="str">
        <f>if(isblank(B360),"",vlookup(B360,'Sort by Position'!$D$2:$M$34,2,FALSE))</f>
        <v/>
      </c>
      <c r="AL360" s="142" t="str">
        <f>if(isblank(B360),"",vlookup(C360,'Sort by Position'!$D$2:$M$34,10,FALSE))</f>
        <v/>
      </c>
      <c r="AM360" s="142" t="str">
        <f t="shared" si="15"/>
        <v/>
      </c>
      <c r="AN360" s="142" t="str">
        <f t="shared" si="24"/>
        <v/>
      </c>
      <c r="AO360" s="163"/>
      <c r="AP360" s="117" t="str">
        <f t="shared" si="22"/>
        <v/>
      </c>
      <c r="AR360" s="177"/>
    </row>
    <row r="361">
      <c r="A361" s="156"/>
      <c r="B361" s="175"/>
      <c r="C361" s="162"/>
      <c r="D361" s="162"/>
      <c r="E361" s="162"/>
      <c r="F361" s="13" t="str">
        <f t="shared" si="6"/>
        <v/>
      </c>
      <c r="G361" s="162"/>
      <c r="H361" s="162"/>
      <c r="I361" s="162"/>
      <c r="J361" s="13" t="str">
        <f t="shared" si="20"/>
        <v/>
      </c>
      <c r="N361" s="13" t="str">
        <f t="shared" si="8"/>
        <v/>
      </c>
      <c r="O361" s="13"/>
      <c r="P361" s="163"/>
      <c r="Q361" s="116" t="str">
        <f t="shared" si="17"/>
        <v/>
      </c>
      <c r="R361" s="117" t="str">
        <f t="shared" si="9"/>
        <v/>
      </c>
      <c r="S361" s="176"/>
      <c r="T361" s="68"/>
      <c r="U361" s="163"/>
      <c r="V361" s="172"/>
      <c r="W361" s="172"/>
      <c r="X361" s="116" t="str">
        <f t="shared" si="26"/>
        <v/>
      </c>
      <c r="Y361" s="117" t="str">
        <f t="shared" si="23"/>
        <v/>
      </c>
      <c r="Z361" s="176"/>
      <c r="AB361" s="142" t="str">
        <f>if(isblank($B361),"",vlookup($B361,'Sort by Position'!$D$2:$M$34,10,FALSE))</f>
        <v/>
      </c>
      <c r="AC361" s="142" t="str">
        <f>if(isblank($B361),"",vlookup($C361,'Sort by Position'!$D$2:$M$34,10,FALSE))</f>
        <v/>
      </c>
      <c r="AD361" s="142" t="str">
        <f t="shared" si="12"/>
        <v/>
      </c>
      <c r="AE361" s="142" t="str">
        <f t="shared" si="13"/>
        <v/>
      </c>
      <c r="AF361" s="163"/>
      <c r="AG361" s="151" t="str">
        <f t="shared" si="27"/>
        <v/>
      </c>
      <c r="AH361" s="138"/>
      <c r="AI361" s="176"/>
      <c r="AK361" s="142" t="str">
        <f>if(isblank(B361),"",vlookup(B361,'Sort by Position'!$D$2:$M$34,2,FALSE))</f>
        <v/>
      </c>
      <c r="AL361" s="142" t="str">
        <f>if(isblank(B361),"",vlookup(C361,'Sort by Position'!$D$2:$M$34,10,FALSE))</f>
        <v/>
      </c>
      <c r="AM361" s="142" t="str">
        <f t="shared" si="15"/>
        <v/>
      </c>
      <c r="AN361" s="142" t="str">
        <f t="shared" si="24"/>
        <v/>
      </c>
      <c r="AO361" s="163"/>
      <c r="AP361" s="117" t="str">
        <f t="shared" si="22"/>
        <v/>
      </c>
      <c r="AR361" s="177"/>
    </row>
    <row r="362">
      <c r="A362" s="156"/>
      <c r="B362" s="175"/>
      <c r="C362" s="162"/>
      <c r="D362" s="162"/>
      <c r="E362" s="162"/>
      <c r="F362" s="13" t="str">
        <f t="shared" si="6"/>
        <v/>
      </c>
      <c r="G362" s="162"/>
      <c r="H362" s="162"/>
      <c r="I362" s="162"/>
      <c r="J362" s="13" t="str">
        <f t="shared" si="20"/>
        <v/>
      </c>
      <c r="N362" s="13" t="str">
        <f t="shared" si="8"/>
        <v/>
      </c>
      <c r="O362" s="13"/>
      <c r="P362" s="163"/>
      <c r="Q362" s="116" t="str">
        <f t="shared" si="17"/>
        <v/>
      </c>
      <c r="R362" s="117" t="str">
        <f t="shared" si="9"/>
        <v/>
      </c>
      <c r="S362" s="176"/>
      <c r="T362" s="68"/>
      <c r="U362" s="163"/>
      <c r="V362" s="172"/>
      <c r="W362" s="172"/>
      <c r="X362" s="116" t="str">
        <f t="shared" si="26"/>
        <v/>
      </c>
      <c r="Y362" s="117" t="str">
        <f t="shared" si="23"/>
        <v/>
      </c>
      <c r="Z362" s="176"/>
      <c r="AB362" s="142" t="str">
        <f>if(isblank($B362),"",vlookup($B362,'Sort by Position'!$D$2:$M$34,10,FALSE))</f>
        <v/>
      </c>
      <c r="AC362" s="142" t="str">
        <f>if(isblank($B362),"",vlookup($C362,'Sort by Position'!$D$2:$M$34,10,FALSE))</f>
        <v/>
      </c>
      <c r="AD362" s="142" t="str">
        <f t="shared" si="12"/>
        <v/>
      </c>
      <c r="AE362" s="142" t="str">
        <f t="shared" si="13"/>
        <v/>
      </c>
      <c r="AF362" s="163"/>
      <c r="AG362" s="151" t="str">
        <f t="shared" si="27"/>
        <v/>
      </c>
      <c r="AH362" s="138"/>
      <c r="AI362" s="176"/>
      <c r="AK362" s="142" t="str">
        <f>if(isblank(B362),"",vlookup(B362,'Sort by Position'!$D$2:$M$34,2,FALSE))</f>
        <v/>
      </c>
      <c r="AL362" s="142" t="str">
        <f>if(isblank(B362),"",vlookup(C362,'Sort by Position'!$D$2:$M$34,10,FALSE))</f>
        <v/>
      </c>
      <c r="AM362" s="142" t="str">
        <f t="shared" si="15"/>
        <v/>
      </c>
      <c r="AN362" s="142" t="str">
        <f t="shared" si="24"/>
        <v/>
      </c>
      <c r="AO362" s="163"/>
      <c r="AP362" s="117" t="str">
        <f t="shared" si="22"/>
        <v/>
      </c>
      <c r="AR362" s="177"/>
    </row>
    <row r="363">
      <c r="A363" s="156"/>
      <c r="B363" s="175"/>
      <c r="C363" s="162"/>
      <c r="D363" s="162"/>
      <c r="E363" s="162"/>
      <c r="F363" s="13" t="str">
        <f t="shared" si="6"/>
        <v/>
      </c>
      <c r="G363" s="162"/>
      <c r="H363" s="162"/>
      <c r="I363" s="162"/>
      <c r="J363" s="13" t="str">
        <f t="shared" si="20"/>
        <v/>
      </c>
      <c r="N363" s="13" t="str">
        <f t="shared" si="8"/>
        <v/>
      </c>
      <c r="O363" s="13"/>
      <c r="P363" s="163"/>
      <c r="Q363" s="116" t="str">
        <f t="shared" si="17"/>
        <v/>
      </c>
      <c r="R363" s="117" t="str">
        <f t="shared" si="9"/>
        <v/>
      </c>
      <c r="S363" s="176"/>
      <c r="T363" s="68"/>
      <c r="U363" s="163"/>
      <c r="V363" s="172"/>
      <c r="W363" s="172"/>
      <c r="X363" s="116" t="str">
        <f t="shared" si="26"/>
        <v/>
      </c>
      <c r="Y363" s="117" t="str">
        <f t="shared" si="23"/>
        <v/>
      </c>
      <c r="Z363" s="176"/>
      <c r="AB363" s="142" t="str">
        <f>if(isblank($B363),"",vlookup($B363,'Sort by Position'!$D$2:$M$34,10,FALSE))</f>
        <v/>
      </c>
      <c r="AC363" s="142" t="str">
        <f>if(isblank($B363),"",vlookup($C363,'Sort by Position'!$D$2:$M$34,10,FALSE))</f>
        <v/>
      </c>
      <c r="AD363" s="142" t="str">
        <f t="shared" si="12"/>
        <v/>
      </c>
      <c r="AE363" s="142" t="str">
        <f t="shared" si="13"/>
        <v/>
      </c>
      <c r="AF363" s="163"/>
      <c r="AG363" s="151" t="str">
        <f t="shared" si="27"/>
        <v/>
      </c>
      <c r="AH363" s="138"/>
      <c r="AI363" s="176"/>
      <c r="AK363" s="142" t="str">
        <f>if(isblank(B363),"",vlookup(B363,'Sort by Position'!$D$2:$M$34,2,FALSE))</f>
        <v/>
      </c>
      <c r="AL363" s="142" t="str">
        <f>if(isblank(B363),"",vlookup(C363,'Sort by Position'!$D$2:$M$34,10,FALSE))</f>
        <v/>
      </c>
      <c r="AM363" s="142" t="str">
        <f t="shared" si="15"/>
        <v/>
      </c>
      <c r="AN363" s="142" t="str">
        <f t="shared" si="24"/>
        <v/>
      </c>
      <c r="AO363" s="163"/>
      <c r="AP363" s="117" t="str">
        <f t="shared" si="22"/>
        <v/>
      </c>
      <c r="AR363" s="177"/>
    </row>
    <row r="364">
      <c r="A364" s="156"/>
      <c r="B364" s="175"/>
      <c r="C364" s="162"/>
      <c r="D364" s="162"/>
      <c r="E364" s="162"/>
      <c r="F364" s="13" t="str">
        <f t="shared" si="6"/>
        <v/>
      </c>
      <c r="G364" s="162"/>
      <c r="H364" s="162"/>
      <c r="I364" s="162"/>
      <c r="J364" s="13" t="str">
        <f t="shared" si="20"/>
        <v/>
      </c>
      <c r="N364" s="13" t="str">
        <f t="shared" si="8"/>
        <v/>
      </c>
      <c r="O364" s="13"/>
      <c r="P364" s="163"/>
      <c r="Q364" s="116" t="str">
        <f t="shared" si="17"/>
        <v/>
      </c>
      <c r="R364" s="117" t="str">
        <f t="shared" si="9"/>
        <v/>
      </c>
      <c r="S364" s="176"/>
      <c r="T364" s="68"/>
      <c r="U364" s="163"/>
      <c r="V364" s="172"/>
      <c r="W364" s="172"/>
      <c r="X364" s="116" t="str">
        <f t="shared" si="26"/>
        <v/>
      </c>
      <c r="Y364" s="117" t="str">
        <f t="shared" si="23"/>
        <v/>
      </c>
      <c r="Z364" s="176"/>
      <c r="AB364" s="142" t="str">
        <f>if(isblank($B364),"",vlookup($B364,'Sort by Position'!$D$2:$M$34,10,FALSE))</f>
        <v/>
      </c>
      <c r="AC364" s="142" t="str">
        <f>if(isblank($B364),"",vlookup($C364,'Sort by Position'!$D$2:$M$34,10,FALSE))</f>
        <v/>
      </c>
      <c r="AD364" s="142" t="str">
        <f t="shared" si="12"/>
        <v/>
      </c>
      <c r="AE364" s="142" t="str">
        <f t="shared" si="13"/>
        <v/>
      </c>
      <c r="AF364" s="163"/>
      <c r="AG364" s="151" t="str">
        <f t="shared" si="27"/>
        <v/>
      </c>
      <c r="AH364" s="138"/>
      <c r="AI364" s="176"/>
      <c r="AK364" s="142" t="str">
        <f>if(isblank(B364),"",vlookup(B364,'Sort by Position'!$D$2:$M$34,2,FALSE))</f>
        <v/>
      </c>
      <c r="AL364" s="142" t="str">
        <f>if(isblank(B364),"",vlookup(C364,'Sort by Position'!$D$2:$M$34,10,FALSE))</f>
        <v/>
      </c>
      <c r="AM364" s="142" t="str">
        <f t="shared" si="15"/>
        <v/>
      </c>
      <c r="AN364" s="142" t="str">
        <f t="shared" si="24"/>
        <v/>
      </c>
      <c r="AO364" s="163"/>
      <c r="AP364" s="117" t="str">
        <f t="shared" si="22"/>
        <v/>
      </c>
      <c r="AR364" s="177"/>
    </row>
    <row r="365">
      <c r="A365" s="156"/>
      <c r="B365" s="175"/>
      <c r="C365" s="162"/>
      <c r="D365" s="162"/>
      <c r="E365" s="162"/>
      <c r="F365" s="13" t="str">
        <f t="shared" si="6"/>
        <v/>
      </c>
      <c r="G365" s="162"/>
      <c r="H365" s="162"/>
      <c r="I365" s="162"/>
      <c r="J365" s="13" t="str">
        <f t="shared" si="20"/>
        <v/>
      </c>
      <c r="N365" s="13" t="str">
        <f t="shared" si="8"/>
        <v/>
      </c>
      <c r="O365" s="13"/>
      <c r="P365" s="163"/>
      <c r="Q365" s="116" t="str">
        <f t="shared" si="17"/>
        <v/>
      </c>
      <c r="R365" s="117" t="str">
        <f t="shared" si="9"/>
        <v/>
      </c>
      <c r="S365" s="176"/>
      <c r="T365" s="68"/>
      <c r="U365" s="163"/>
      <c r="V365" s="172"/>
      <c r="W365" s="172"/>
      <c r="X365" s="116" t="str">
        <f t="shared" si="26"/>
        <v/>
      </c>
      <c r="Y365" s="117" t="str">
        <f t="shared" si="23"/>
        <v/>
      </c>
      <c r="Z365" s="176"/>
      <c r="AB365" s="142" t="str">
        <f>if(isblank($B365),"",vlookup($B365,'Sort by Position'!$D$2:$M$34,10,FALSE))</f>
        <v/>
      </c>
      <c r="AC365" s="142" t="str">
        <f>if(isblank($B365),"",vlookup($C365,'Sort by Position'!$D$2:$M$34,10,FALSE))</f>
        <v/>
      </c>
      <c r="AD365" s="142" t="str">
        <f t="shared" si="12"/>
        <v/>
      </c>
      <c r="AE365" s="142" t="str">
        <f t="shared" si="13"/>
        <v/>
      </c>
      <c r="AF365" s="163"/>
      <c r="AG365" s="151" t="str">
        <f t="shared" si="27"/>
        <v/>
      </c>
      <c r="AH365" s="138"/>
      <c r="AI365" s="176"/>
      <c r="AK365" s="142" t="str">
        <f>if(isblank(B365),"",vlookup(B365,'Sort by Position'!$D$2:$M$34,2,FALSE))</f>
        <v/>
      </c>
      <c r="AL365" s="142" t="str">
        <f>if(isblank(B365),"",vlookup(C365,'Sort by Position'!$D$2:$M$34,10,FALSE))</f>
        <v/>
      </c>
      <c r="AM365" s="142" t="str">
        <f t="shared" si="15"/>
        <v/>
      </c>
      <c r="AN365" s="142" t="str">
        <f t="shared" si="24"/>
        <v/>
      </c>
      <c r="AO365" s="163"/>
      <c r="AP365" s="117" t="str">
        <f t="shared" si="22"/>
        <v/>
      </c>
      <c r="AR365" s="177"/>
    </row>
    <row r="366">
      <c r="A366" s="156"/>
      <c r="B366" s="175"/>
      <c r="C366" s="162"/>
      <c r="D366" s="162"/>
      <c r="E366" s="162"/>
      <c r="F366" s="13" t="str">
        <f t="shared" si="6"/>
        <v/>
      </c>
      <c r="G366" s="162"/>
      <c r="H366" s="162"/>
      <c r="I366" s="162"/>
      <c r="J366" s="13" t="str">
        <f t="shared" si="20"/>
        <v/>
      </c>
      <c r="N366" s="13" t="str">
        <f t="shared" si="8"/>
        <v/>
      </c>
      <c r="O366" s="13"/>
      <c r="P366" s="163"/>
      <c r="Q366" s="116" t="str">
        <f t="shared" si="17"/>
        <v/>
      </c>
      <c r="R366" s="117" t="str">
        <f t="shared" si="9"/>
        <v/>
      </c>
      <c r="S366" s="176"/>
      <c r="T366" s="68"/>
      <c r="U366" s="163"/>
      <c r="V366" s="172"/>
      <c r="W366" s="172"/>
      <c r="X366" s="116" t="str">
        <f t="shared" si="26"/>
        <v/>
      </c>
      <c r="Y366" s="117" t="str">
        <f t="shared" si="23"/>
        <v/>
      </c>
      <c r="Z366" s="176"/>
      <c r="AB366" s="142" t="str">
        <f>if(isblank($B366),"",vlookup($B366,'Sort by Position'!$D$2:$M$34,10,FALSE))</f>
        <v/>
      </c>
      <c r="AC366" s="142" t="str">
        <f>if(isblank($B366),"",vlookup($C366,'Sort by Position'!$D$2:$M$34,10,FALSE))</f>
        <v/>
      </c>
      <c r="AD366" s="142" t="str">
        <f t="shared" si="12"/>
        <v/>
      </c>
      <c r="AE366" s="142" t="str">
        <f t="shared" si="13"/>
        <v/>
      </c>
      <c r="AF366" s="163"/>
      <c r="AG366" s="151" t="str">
        <f t="shared" si="27"/>
        <v/>
      </c>
      <c r="AH366" s="138"/>
      <c r="AI366" s="176"/>
      <c r="AK366" s="142" t="str">
        <f>if(isblank(B366),"",vlookup(B366,'Sort by Position'!$D$2:$M$34,2,FALSE))</f>
        <v/>
      </c>
      <c r="AL366" s="142" t="str">
        <f>if(isblank(B366),"",vlookup(C366,'Sort by Position'!$D$2:$M$34,10,FALSE))</f>
        <v/>
      </c>
      <c r="AM366" s="142" t="str">
        <f t="shared" si="15"/>
        <v/>
      </c>
      <c r="AN366" s="142" t="str">
        <f t="shared" si="24"/>
        <v/>
      </c>
      <c r="AO366" s="163"/>
      <c r="AP366" s="117" t="str">
        <f t="shared" si="22"/>
        <v/>
      </c>
      <c r="AR366" s="177"/>
    </row>
    <row r="367">
      <c r="A367" s="156"/>
      <c r="B367" s="175"/>
      <c r="C367" s="162"/>
      <c r="D367" s="162"/>
      <c r="E367" s="162"/>
      <c r="F367" s="13" t="str">
        <f t="shared" si="6"/>
        <v/>
      </c>
      <c r="G367" s="162"/>
      <c r="H367" s="162"/>
      <c r="I367" s="162"/>
      <c r="J367" s="13" t="str">
        <f t="shared" si="20"/>
        <v/>
      </c>
      <c r="N367" s="13" t="str">
        <f t="shared" si="8"/>
        <v/>
      </c>
      <c r="O367" s="13"/>
      <c r="P367" s="163"/>
      <c r="Q367" s="116" t="str">
        <f t="shared" si="17"/>
        <v/>
      </c>
      <c r="R367" s="117" t="str">
        <f t="shared" si="9"/>
        <v/>
      </c>
      <c r="S367" s="176"/>
      <c r="T367" s="68"/>
      <c r="U367" s="163"/>
      <c r="V367" s="172"/>
      <c r="W367" s="172"/>
      <c r="X367" s="116" t="str">
        <f t="shared" si="26"/>
        <v/>
      </c>
      <c r="Y367" s="117" t="str">
        <f t="shared" si="23"/>
        <v/>
      </c>
      <c r="Z367" s="176"/>
      <c r="AB367" s="142" t="str">
        <f>if(isblank($B367),"",vlookup($B367,'Sort by Position'!$D$2:$M$34,10,FALSE))</f>
        <v/>
      </c>
      <c r="AC367" s="142" t="str">
        <f>if(isblank($B367),"",vlookup($C367,'Sort by Position'!$D$2:$M$34,10,FALSE))</f>
        <v/>
      </c>
      <c r="AD367" s="142" t="str">
        <f t="shared" si="12"/>
        <v/>
      </c>
      <c r="AE367" s="142" t="str">
        <f t="shared" si="13"/>
        <v/>
      </c>
      <c r="AF367" s="163"/>
      <c r="AG367" s="151" t="str">
        <f t="shared" si="27"/>
        <v/>
      </c>
      <c r="AH367" s="138"/>
      <c r="AI367" s="176"/>
      <c r="AK367" s="142" t="str">
        <f>if(isblank(B367),"",vlookup(B367,'Sort by Position'!$D$2:$M$34,2,FALSE))</f>
        <v/>
      </c>
      <c r="AL367" s="142" t="str">
        <f>if(isblank(B367),"",vlookup(C367,'Sort by Position'!$D$2:$M$34,10,FALSE))</f>
        <v/>
      </c>
      <c r="AM367" s="142" t="str">
        <f t="shared" si="15"/>
        <v/>
      </c>
      <c r="AN367" s="142" t="str">
        <f t="shared" si="24"/>
        <v/>
      </c>
      <c r="AO367" s="163"/>
      <c r="AP367" s="117" t="str">
        <f t="shared" si="22"/>
        <v/>
      </c>
      <c r="AR367" s="177"/>
    </row>
    <row r="368">
      <c r="A368" s="156"/>
      <c r="B368" s="175"/>
      <c r="C368" s="162"/>
      <c r="D368" s="162"/>
      <c r="E368" s="162"/>
      <c r="F368" s="13" t="str">
        <f t="shared" si="6"/>
        <v/>
      </c>
      <c r="G368" s="162"/>
      <c r="H368" s="162"/>
      <c r="I368" s="162"/>
      <c r="J368" s="13" t="str">
        <f t="shared" si="20"/>
        <v/>
      </c>
      <c r="N368" s="13" t="str">
        <f t="shared" si="8"/>
        <v/>
      </c>
      <c r="O368" s="13"/>
      <c r="P368" s="163"/>
      <c r="Q368" s="116" t="str">
        <f t="shared" si="17"/>
        <v/>
      </c>
      <c r="R368" s="117" t="str">
        <f t="shared" si="9"/>
        <v/>
      </c>
      <c r="S368" s="176"/>
      <c r="T368" s="68"/>
      <c r="U368" s="163"/>
      <c r="V368" s="172"/>
      <c r="W368" s="172"/>
      <c r="X368" s="116" t="str">
        <f t="shared" si="26"/>
        <v/>
      </c>
      <c r="Y368" s="117" t="str">
        <f t="shared" si="23"/>
        <v/>
      </c>
      <c r="Z368" s="176"/>
      <c r="AB368" s="142" t="str">
        <f>if(isblank($B368),"",vlookup($B368,'Sort by Position'!$D$2:$M$34,10,FALSE))</f>
        <v/>
      </c>
      <c r="AC368" s="142" t="str">
        <f>if(isblank($B368),"",vlookup($C368,'Sort by Position'!$D$2:$M$34,10,FALSE))</f>
        <v/>
      </c>
      <c r="AD368" s="142" t="str">
        <f t="shared" si="12"/>
        <v/>
      </c>
      <c r="AE368" s="142" t="str">
        <f t="shared" si="13"/>
        <v/>
      </c>
      <c r="AF368" s="163"/>
      <c r="AG368" s="151" t="str">
        <f t="shared" si="27"/>
        <v/>
      </c>
      <c r="AH368" s="138"/>
      <c r="AI368" s="176"/>
      <c r="AK368" s="142" t="str">
        <f>if(isblank(B368),"",vlookup(B368,'Sort by Position'!$D$2:$M$34,2,FALSE))</f>
        <v/>
      </c>
      <c r="AL368" s="142" t="str">
        <f>if(isblank(B368),"",vlookup(C368,'Sort by Position'!$D$2:$M$34,10,FALSE))</f>
        <v/>
      </c>
      <c r="AM368" s="142" t="str">
        <f t="shared" si="15"/>
        <v/>
      </c>
      <c r="AN368" s="142" t="str">
        <f t="shared" si="24"/>
        <v/>
      </c>
      <c r="AO368" s="163"/>
      <c r="AP368" s="117" t="str">
        <f t="shared" si="22"/>
        <v/>
      </c>
      <c r="AR368" s="177"/>
    </row>
    <row r="369">
      <c r="A369" s="156"/>
      <c r="B369" s="175"/>
      <c r="C369" s="162"/>
      <c r="D369" s="162"/>
      <c r="E369" s="162"/>
      <c r="F369" s="13" t="str">
        <f t="shared" si="6"/>
        <v/>
      </c>
      <c r="G369" s="162"/>
      <c r="H369" s="162"/>
      <c r="I369" s="162"/>
      <c r="J369" s="13" t="str">
        <f t="shared" si="20"/>
        <v/>
      </c>
      <c r="N369" s="13" t="str">
        <f t="shared" si="8"/>
        <v/>
      </c>
      <c r="O369" s="13"/>
      <c r="P369" s="163"/>
      <c r="Q369" s="116" t="str">
        <f t="shared" si="17"/>
        <v/>
      </c>
      <c r="R369" s="117" t="str">
        <f t="shared" si="9"/>
        <v/>
      </c>
      <c r="S369" s="176"/>
      <c r="T369" s="68"/>
      <c r="U369" s="163"/>
      <c r="V369" s="172"/>
      <c r="W369" s="172"/>
      <c r="X369" s="116" t="str">
        <f t="shared" si="26"/>
        <v/>
      </c>
      <c r="Y369" s="117" t="str">
        <f t="shared" si="23"/>
        <v/>
      </c>
      <c r="Z369" s="176"/>
      <c r="AB369" s="142" t="str">
        <f>if(isblank($B369),"",vlookup($B369,'Sort by Position'!$D$2:$M$34,10,FALSE))</f>
        <v/>
      </c>
      <c r="AC369" s="142" t="str">
        <f>if(isblank($B369),"",vlookup($C369,'Sort by Position'!$D$2:$M$34,10,FALSE))</f>
        <v/>
      </c>
      <c r="AD369" s="142" t="str">
        <f t="shared" si="12"/>
        <v/>
      </c>
      <c r="AE369" s="142" t="str">
        <f t="shared" si="13"/>
        <v/>
      </c>
      <c r="AF369" s="163"/>
      <c r="AG369" s="151" t="str">
        <f t="shared" si="27"/>
        <v/>
      </c>
      <c r="AH369" s="138"/>
      <c r="AI369" s="176"/>
      <c r="AK369" s="142" t="str">
        <f>if(isblank(B369),"",vlookup(B369,'Sort by Position'!$D$2:$M$34,2,FALSE))</f>
        <v/>
      </c>
      <c r="AL369" s="142" t="str">
        <f>if(isblank(B369),"",vlookup(C369,'Sort by Position'!$D$2:$M$34,10,FALSE))</f>
        <v/>
      </c>
      <c r="AM369" s="142" t="str">
        <f t="shared" si="15"/>
        <v/>
      </c>
      <c r="AN369" s="142" t="str">
        <f t="shared" si="24"/>
        <v/>
      </c>
      <c r="AO369" s="163"/>
      <c r="AP369" s="117" t="str">
        <f t="shared" si="22"/>
        <v/>
      </c>
      <c r="AR369" s="177"/>
    </row>
    <row r="370">
      <c r="A370" s="156"/>
      <c r="B370" s="175"/>
      <c r="C370" s="162"/>
      <c r="D370" s="162"/>
      <c r="E370" s="162"/>
      <c r="F370" s="13" t="str">
        <f t="shared" si="6"/>
        <v/>
      </c>
      <c r="G370" s="162"/>
      <c r="H370" s="162"/>
      <c r="I370" s="162"/>
      <c r="J370" s="13" t="str">
        <f t="shared" si="20"/>
        <v/>
      </c>
      <c r="N370" s="13" t="str">
        <f t="shared" si="8"/>
        <v/>
      </c>
      <c r="O370" s="13"/>
      <c r="P370" s="163"/>
      <c r="Q370" s="116" t="str">
        <f t="shared" si="17"/>
        <v/>
      </c>
      <c r="R370" s="117" t="str">
        <f t="shared" si="9"/>
        <v/>
      </c>
      <c r="S370" s="176"/>
      <c r="T370" s="68"/>
      <c r="U370" s="163"/>
      <c r="V370" s="172"/>
      <c r="W370" s="172"/>
      <c r="X370" s="116" t="str">
        <f t="shared" si="26"/>
        <v/>
      </c>
      <c r="Y370" s="117" t="str">
        <f t="shared" si="23"/>
        <v/>
      </c>
      <c r="Z370" s="176"/>
      <c r="AB370" s="142" t="str">
        <f>if(isblank($B370),"",vlookup($B370,'Sort by Position'!$D$2:$M$34,10,FALSE))</f>
        <v/>
      </c>
      <c r="AC370" s="142" t="str">
        <f>if(isblank($B370),"",vlookup($C370,'Sort by Position'!$D$2:$M$34,10,FALSE))</f>
        <v/>
      </c>
      <c r="AD370" s="142" t="str">
        <f t="shared" si="12"/>
        <v/>
      </c>
      <c r="AE370" s="142" t="str">
        <f t="shared" si="13"/>
        <v/>
      </c>
      <c r="AF370" s="163"/>
      <c r="AG370" s="151" t="str">
        <f t="shared" si="27"/>
        <v/>
      </c>
      <c r="AH370" s="138"/>
      <c r="AI370" s="176"/>
      <c r="AK370" s="142" t="str">
        <f>if(isblank(B370),"",vlookup(B370,'Sort by Position'!$D$2:$M$34,2,FALSE))</f>
        <v/>
      </c>
      <c r="AL370" s="142" t="str">
        <f>if(isblank(B370),"",vlookup(C370,'Sort by Position'!$D$2:$M$34,10,FALSE))</f>
        <v/>
      </c>
      <c r="AM370" s="142" t="str">
        <f t="shared" si="15"/>
        <v/>
      </c>
      <c r="AN370" s="142" t="str">
        <f t="shared" si="24"/>
        <v/>
      </c>
      <c r="AO370" s="163"/>
      <c r="AP370" s="117" t="str">
        <f t="shared" si="22"/>
        <v/>
      </c>
      <c r="AR370" s="177"/>
    </row>
    <row r="371">
      <c r="A371" s="156"/>
      <c r="B371" s="175"/>
      <c r="C371" s="162"/>
      <c r="D371" s="162"/>
      <c r="E371" s="162"/>
      <c r="F371" s="13" t="str">
        <f t="shared" si="6"/>
        <v/>
      </c>
      <c r="G371" s="162"/>
      <c r="H371" s="162"/>
      <c r="I371" s="162"/>
      <c r="J371" s="13" t="str">
        <f t="shared" si="20"/>
        <v/>
      </c>
      <c r="N371" s="13" t="str">
        <f t="shared" si="8"/>
        <v/>
      </c>
      <c r="O371" s="13"/>
      <c r="P371" s="163"/>
      <c r="Q371" s="116" t="str">
        <f t="shared" si="17"/>
        <v/>
      </c>
      <c r="R371" s="117" t="str">
        <f t="shared" si="9"/>
        <v/>
      </c>
      <c r="S371" s="176"/>
      <c r="T371" s="68"/>
      <c r="U371" s="163"/>
      <c r="V371" s="172"/>
      <c r="W371" s="172"/>
      <c r="X371" s="116" t="str">
        <f t="shared" si="26"/>
        <v/>
      </c>
      <c r="Y371" s="117" t="str">
        <f t="shared" si="23"/>
        <v/>
      </c>
      <c r="Z371" s="176"/>
      <c r="AB371" s="142" t="str">
        <f>if(isblank($B371),"",vlookup($B371,'Sort by Position'!$D$2:$M$34,10,FALSE))</f>
        <v/>
      </c>
      <c r="AC371" s="142" t="str">
        <f>if(isblank($B371),"",vlookup($C371,'Sort by Position'!$D$2:$M$34,10,FALSE))</f>
        <v/>
      </c>
      <c r="AD371" s="142" t="str">
        <f t="shared" si="12"/>
        <v/>
      </c>
      <c r="AE371" s="142" t="str">
        <f t="shared" si="13"/>
        <v/>
      </c>
      <c r="AF371" s="163"/>
      <c r="AG371" s="151" t="str">
        <f t="shared" si="27"/>
        <v/>
      </c>
      <c r="AH371" s="138"/>
      <c r="AI371" s="176"/>
      <c r="AK371" s="142" t="str">
        <f>if(isblank(B371),"",vlookup(B371,'Sort by Position'!$D$2:$M$34,2,FALSE))</f>
        <v/>
      </c>
      <c r="AL371" s="142" t="str">
        <f>if(isblank(B371),"",vlookup(C371,'Sort by Position'!$D$2:$M$34,10,FALSE))</f>
        <v/>
      </c>
      <c r="AM371" s="142" t="str">
        <f t="shared" si="15"/>
        <v/>
      </c>
      <c r="AN371" s="142" t="str">
        <f t="shared" si="24"/>
        <v/>
      </c>
      <c r="AO371" s="163"/>
      <c r="AP371" s="117" t="str">
        <f t="shared" si="22"/>
        <v/>
      </c>
      <c r="AR371" s="177"/>
    </row>
    <row r="372">
      <c r="A372" s="156"/>
      <c r="B372" s="175"/>
      <c r="C372" s="162"/>
      <c r="D372" s="162"/>
      <c r="E372" s="162"/>
      <c r="F372" s="13" t="str">
        <f t="shared" si="6"/>
        <v/>
      </c>
      <c r="G372" s="162"/>
      <c r="H372" s="162"/>
      <c r="I372" s="162"/>
      <c r="J372" s="13" t="str">
        <f t="shared" si="20"/>
        <v/>
      </c>
      <c r="N372" s="13" t="str">
        <f t="shared" si="8"/>
        <v/>
      </c>
      <c r="O372" s="13"/>
      <c r="P372" s="163"/>
      <c r="Q372" s="116" t="str">
        <f t="shared" si="17"/>
        <v/>
      </c>
      <c r="R372" s="117" t="str">
        <f t="shared" si="9"/>
        <v/>
      </c>
      <c r="S372" s="176"/>
      <c r="T372" s="68"/>
      <c r="U372" s="163"/>
      <c r="V372" s="172"/>
      <c r="W372" s="172"/>
      <c r="X372" s="116" t="str">
        <f t="shared" si="26"/>
        <v/>
      </c>
      <c r="Y372" s="117" t="str">
        <f t="shared" si="23"/>
        <v/>
      </c>
      <c r="Z372" s="176"/>
      <c r="AB372" s="142" t="str">
        <f>if(isblank($B372),"",vlookup($B372,'Sort by Position'!$D$2:$M$34,10,FALSE))</f>
        <v/>
      </c>
      <c r="AC372" s="142" t="str">
        <f>if(isblank($B372),"",vlookup($C372,'Sort by Position'!$D$2:$M$34,10,FALSE))</f>
        <v/>
      </c>
      <c r="AD372" s="142" t="str">
        <f t="shared" si="12"/>
        <v/>
      </c>
      <c r="AE372" s="142" t="str">
        <f t="shared" si="13"/>
        <v/>
      </c>
      <c r="AF372" s="163"/>
      <c r="AG372" s="151" t="str">
        <f t="shared" si="27"/>
        <v/>
      </c>
      <c r="AH372" s="138"/>
      <c r="AI372" s="176"/>
      <c r="AK372" s="142" t="str">
        <f>if(isblank(B372),"",vlookup(B372,'Sort by Position'!$D$2:$M$34,2,FALSE))</f>
        <v/>
      </c>
      <c r="AL372" s="142" t="str">
        <f>if(isblank(B372),"",vlookup(C372,'Sort by Position'!$D$2:$M$34,10,FALSE))</f>
        <v/>
      </c>
      <c r="AM372" s="142" t="str">
        <f t="shared" si="15"/>
        <v/>
      </c>
      <c r="AN372" s="142" t="str">
        <f t="shared" si="24"/>
        <v/>
      </c>
      <c r="AO372" s="163"/>
      <c r="AP372" s="117" t="str">
        <f t="shared" si="22"/>
        <v/>
      </c>
      <c r="AR372" s="177"/>
    </row>
    <row r="373">
      <c r="A373" s="156"/>
      <c r="B373" s="175"/>
      <c r="C373" s="162"/>
      <c r="D373" s="162"/>
      <c r="E373" s="162"/>
      <c r="F373" s="13" t="str">
        <f t="shared" si="6"/>
        <v/>
      </c>
      <c r="G373" s="162"/>
      <c r="H373" s="162"/>
      <c r="I373" s="162"/>
      <c r="J373" s="13" t="str">
        <f t="shared" si="20"/>
        <v/>
      </c>
      <c r="N373" s="13" t="str">
        <f t="shared" si="8"/>
        <v/>
      </c>
      <c r="O373" s="13"/>
      <c r="P373" s="163"/>
      <c r="Q373" s="116" t="str">
        <f t="shared" si="17"/>
        <v/>
      </c>
      <c r="R373" s="117" t="str">
        <f t="shared" si="9"/>
        <v/>
      </c>
      <c r="S373" s="176"/>
      <c r="T373" s="68"/>
      <c r="U373" s="163"/>
      <c r="V373" s="172"/>
      <c r="W373" s="172"/>
      <c r="X373" s="116" t="str">
        <f t="shared" si="26"/>
        <v/>
      </c>
      <c r="Y373" s="117" t="str">
        <f t="shared" si="23"/>
        <v/>
      </c>
      <c r="Z373" s="176"/>
      <c r="AB373" s="142" t="str">
        <f>if(isblank($B373),"",vlookup($B373,'Sort by Position'!$D$2:$M$34,10,FALSE))</f>
        <v/>
      </c>
      <c r="AC373" s="142" t="str">
        <f>if(isblank($B373),"",vlookup($C373,'Sort by Position'!$D$2:$M$34,10,FALSE))</f>
        <v/>
      </c>
      <c r="AD373" s="142" t="str">
        <f t="shared" si="12"/>
        <v/>
      </c>
      <c r="AE373" s="142" t="str">
        <f t="shared" si="13"/>
        <v/>
      </c>
      <c r="AF373" s="163"/>
      <c r="AG373" s="151" t="str">
        <f t="shared" si="27"/>
        <v/>
      </c>
      <c r="AH373" s="138"/>
      <c r="AI373" s="176"/>
      <c r="AK373" s="142" t="str">
        <f>if(isblank(B373),"",vlookup(B373,'Sort by Position'!$D$2:$M$34,2,FALSE))</f>
        <v/>
      </c>
      <c r="AL373" s="142" t="str">
        <f>if(isblank(B373),"",vlookup(C373,'Sort by Position'!$D$2:$M$34,10,FALSE))</f>
        <v/>
      </c>
      <c r="AM373" s="142" t="str">
        <f t="shared" si="15"/>
        <v/>
      </c>
      <c r="AN373" s="142" t="str">
        <f t="shared" si="24"/>
        <v/>
      </c>
      <c r="AO373" s="163"/>
      <c r="AP373" s="117" t="str">
        <f t="shared" si="22"/>
        <v/>
      </c>
      <c r="AR373" s="177"/>
    </row>
    <row r="374">
      <c r="A374" s="156"/>
      <c r="B374" s="175"/>
      <c r="C374" s="162"/>
      <c r="D374" s="162"/>
      <c r="E374" s="162"/>
      <c r="F374" s="13" t="str">
        <f t="shared" si="6"/>
        <v/>
      </c>
      <c r="G374" s="162"/>
      <c r="H374" s="162"/>
      <c r="I374" s="162"/>
      <c r="J374" s="13" t="str">
        <f t="shared" si="20"/>
        <v/>
      </c>
      <c r="N374" s="13" t="str">
        <f t="shared" si="8"/>
        <v/>
      </c>
      <c r="O374" s="13"/>
      <c r="P374" s="163"/>
      <c r="Q374" s="116" t="str">
        <f t="shared" si="17"/>
        <v/>
      </c>
      <c r="R374" s="117" t="str">
        <f t="shared" si="9"/>
        <v/>
      </c>
      <c r="S374" s="176"/>
      <c r="T374" s="68"/>
      <c r="U374" s="163"/>
      <c r="V374" s="172"/>
      <c r="W374" s="172"/>
      <c r="X374" s="116" t="str">
        <f t="shared" si="26"/>
        <v/>
      </c>
      <c r="Y374" s="117" t="str">
        <f t="shared" si="23"/>
        <v/>
      </c>
      <c r="Z374" s="176"/>
      <c r="AB374" s="142" t="str">
        <f>if(isblank($B374),"",vlookup($B374,'Sort by Position'!$D$2:$M$34,10,FALSE))</f>
        <v/>
      </c>
      <c r="AC374" s="142" t="str">
        <f>if(isblank($B374),"",vlookup($C374,'Sort by Position'!$D$2:$M$34,10,FALSE))</f>
        <v/>
      </c>
      <c r="AD374" s="142" t="str">
        <f t="shared" si="12"/>
        <v/>
      </c>
      <c r="AE374" s="142" t="str">
        <f t="shared" si="13"/>
        <v/>
      </c>
      <c r="AF374" s="163"/>
      <c r="AG374" s="151" t="str">
        <f t="shared" si="27"/>
        <v/>
      </c>
      <c r="AH374" s="138"/>
      <c r="AI374" s="176"/>
      <c r="AK374" s="142" t="str">
        <f>if(isblank(B374),"",vlookup(B374,'Sort by Position'!$D$2:$M$34,2,FALSE))</f>
        <v/>
      </c>
      <c r="AL374" s="142" t="str">
        <f>if(isblank(B374),"",vlookup(C374,'Sort by Position'!$D$2:$M$34,10,FALSE))</f>
        <v/>
      </c>
      <c r="AM374" s="142" t="str">
        <f t="shared" si="15"/>
        <v/>
      </c>
      <c r="AN374" s="142" t="str">
        <f t="shared" si="24"/>
        <v/>
      </c>
      <c r="AO374" s="163"/>
      <c r="AP374" s="117" t="str">
        <f t="shared" si="22"/>
        <v/>
      </c>
      <c r="AR374" s="177"/>
    </row>
    <row r="375">
      <c r="A375" s="156"/>
      <c r="B375" s="175"/>
      <c r="C375" s="162"/>
      <c r="D375" s="162"/>
      <c r="E375" s="162"/>
      <c r="F375" s="13" t="str">
        <f t="shared" si="6"/>
        <v/>
      </c>
      <c r="G375" s="162"/>
      <c r="H375" s="162"/>
      <c r="I375" s="162"/>
      <c r="J375" s="13" t="str">
        <f t="shared" si="20"/>
        <v/>
      </c>
      <c r="N375" s="13" t="str">
        <f t="shared" si="8"/>
        <v/>
      </c>
      <c r="O375" s="13"/>
      <c r="P375" s="163"/>
      <c r="Q375" s="116" t="str">
        <f t="shared" si="17"/>
        <v/>
      </c>
      <c r="R375" s="117" t="str">
        <f t="shared" si="9"/>
        <v/>
      </c>
      <c r="S375" s="176"/>
      <c r="T375" s="68"/>
      <c r="U375" s="163"/>
      <c r="V375" s="172"/>
      <c r="W375" s="172"/>
      <c r="X375" s="116" t="str">
        <f t="shared" si="26"/>
        <v/>
      </c>
      <c r="Y375" s="117" t="str">
        <f t="shared" si="23"/>
        <v/>
      </c>
      <c r="Z375" s="176"/>
      <c r="AB375" s="142" t="str">
        <f>if(isblank($B375),"",vlookup($B375,'Sort by Position'!$D$2:$M$34,10,FALSE))</f>
        <v/>
      </c>
      <c r="AC375" s="142" t="str">
        <f>if(isblank($B375),"",vlookup($C375,'Sort by Position'!$D$2:$M$34,10,FALSE))</f>
        <v/>
      </c>
      <c r="AD375" s="142" t="str">
        <f t="shared" si="12"/>
        <v/>
      </c>
      <c r="AE375" s="142" t="str">
        <f t="shared" si="13"/>
        <v/>
      </c>
      <c r="AF375" s="163"/>
      <c r="AG375" s="151" t="str">
        <f t="shared" si="27"/>
        <v/>
      </c>
      <c r="AH375" s="138"/>
      <c r="AI375" s="176"/>
      <c r="AK375" s="142" t="str">
        <f>if(isblank(B375),"",vlookup(B375,'Sort by Position'!$D$2:$M$34,2,FALSE))</f>
        <v/>
      </c>
      <c r="AL375" s="142" t="str">
        <f>if(isblank(B375),"",vlookup(C375,'Sort by Position'!$D$2:$M$34,10,FALSE))</f>
        <v/>
      </c>
      <c r="AM375" s="142" t="str">
        <f t="shared" si="15"/>
        <v/>
      </c>
      <c r="AN375" s="142" t="str">
        <f t="shared" si="24"/>
        <v/>
      </c>
      <c r="AO375" s="163"/>
      <c r="AP375" s="117" t="str">
        <f t="shared" si="22"/>
        <v/>
      </c>
      <c r="AR375" s="177"/>
    </row>
    <row r="376">
      <c r="A376" s="156"/>
      <c r="B376" s="175"/>
      <c r="C376" s="162"/>
      <c r="D376" s="162"/>
      <c r="E376" s="162"/>
      <c r="F376" s="13" t="str">
        <f t="shared" si="6"/>
        <v/>
      </c>
      <c r="G376" s="162"/>
      <c r="H376" s="162"/>
      <c r="I376" s="162"/>
      <c r="J376" s="13" t="str">
        <f t="shared" si="20"/>
        <v/>
      </c>
      <c r="N376" s="13" t="str">
        <f t="shared" si="8"/>
        <v/>
      </c>
      <c r="O376" s="13"/>
      <c r="P376" s="163"/>
      <c r="Q376" s="116" t="str">
        <f t="shared" si="17"/>
        <v/>
      </c>
      <c r="R376" s="117" t="str">
        <f t="shared" si="9"/>
        <v/>
      </c>
      <c r="S376" s="176"/>
      <c r="T376" s="68"/>
      <c r="U376" s="163"/>
      <c r="V376" s="172"/>
      <c r="W376" s="172"/>
      <c r="X376" s="116" t="str">
        <f t="shared" si="26"/>
        <v/>
      </c>
      <c r="Y376" s="117" t="str">
        <f t="shared" si="23"/>
        <v/>
      </c>
      <c r="Z376" s="176"/>
      <c r="AB376" s="142" t="str">
        <f>if(isblank($B376),"",vlookup($B376,'Sort by Position'!$D$2:$M$34,10,FALSE))</f>
        <v/>
      </c>
      <c r="AC376" s="142" t="str">
        <f>if(isblank($B376),"",vlookup($C376,'Sort by Position'!$D$2:$M$34,10,FALSE))</f>
        <v/>
      </c>
      <c r="AD376" s="142" t="str">
        <f t="shared" si="12"/>
        <v/>
      </c>
      <c r="AE376" s="142" t="str">
        <f t="shared" si="13"/>
        <v/>
      </c>
      <c r="AF376" s="163"/>
      <c r="AG376" s="151" t="str">
        <f t="shared" si="27"/>
        <v/>
      </c>
      <c r="AH376" s="138"/>
      <c r="AI376" s="176"/>
      <c r="AK376" s="142" t="str">
        <f>if(isblank(B376),"",vlookup(B376,'Sort by Position'!$D$2:$M$34,2,FALSE))</f>
        <v/>
      </c>
      <c r="AL376" s="142" t="str">
        <f>if(isblank(B376),"",vlookup(C376,'Sort by Position'!$D$2:$M$34,10,FALSE))</f>
        <v/>
      </c>
      <c r="AM376" s="142" t="str">
        <f t="shared" si="15"/>
        <v/>
      </c>
      <c r="AN376" s="142" t="str">
        <f t="shared" si="24"/>
        <v/>
      </c>
      <c r="AO376" s="163"/>
      <c r="AP376" s="117" t="str">
        <f t="shared" si="22"/>
        <v/>
      </c>
      <c r="AR376" s="177"/>
    </row>
    <row r="377">
      <c r="A377" s="156"/>
      <c r="B377" s="175"/>
      <c r="C377" s="162"/>
      <c r="D377" s="162"/>
      <c r="E377" s="162"/>
      <c r="F377" s="13" t="str">
        <f t="shared" si="6"/>
        <v/>
      </c>
      <c r="G377" s="162"/>
      <c r="H377" s="162"/>
      <c r="I377" s="162"/>
      <c r="J377" s="13" t="str">
        <f t="shared" si="20"/>
        <v/>
      </c>
      <c r="N377" s="13" t="str">
        <f t="shared" si="8"/>
        <v/>
      </c>
      <c r="O377" s="13"/>
      <c r="P377" s="163"/>
      <c r="Q377" s="116" t="str">
        <f t="shared" si="17"/>
        <v/>
      </c>
      <c r="R377" s="117" t="str">
        <f t="shared" si="9"/>
        <v/>
      </c>
      <c r="S377" s="176"/>
      <c r="T377" s="68"/>
      <c r="U377" s="163"/>
      <c r="V377" s="172"/>
      <c r="W377" s="172"/>
      <c r="X377" s="116" t="str">
        <f t="shared" si="26"/>
        <v/>
      </c>
      <c r="Y377" s="117" t="str">
        <f t="shared" si="23"/>
        <v/>
      </c>
      <c r="Z377" s="176"/>
      <c r="AB377" s="142" t="str">
        <f>if(isblank($B377),"",vlookup($B377,'Sort by Position'!$D$2:$M$34,10,FALSE))</f>
        <v/>
      </c>
      <c r="AC377" s="142" t="str">
        <f>if(isblank($B377),"",vlookup($C377,'Sort by Position'!$D$2:$M$34,10,FALSE))</f>
        <v/>
      </c>
      <c r="AD377" s="142" t="str">
        <f t="shared" si="12"/>
        <v/>
      </c>
      <c r="AE377" s="142" t="str">
        <f t="shared" si="13"/>
        <v/>
      </c>
      <c r="AF377" s="163"/>
      <c r="AG377" s="151" t="str">
        <f t="shared" si="27"/>
        <v/>
      </c>
      <c r="AH377" s="138"/>
      <c r="AI377" s="176"/>
      <c r="AK377" s="142" t="str">
        <f>if(isblank(B377),"",vlookup(B377,'Sort by Position'!$D$2:$M$34,2,FALSE))</f>
        <v/>
      </c>
      <c r="AL377" s="142" t="str">
        <f>if(isblank(B377),"",vlookup(C377,'Sort by Position'!$D$2:$M$34,10,FALSE))</f>
        <v/>
      </c>
      <c r="AM377" s="142" t="str">
        <f t="shared" si="15"/>
        <v/>
      </c>
      <c r="AN377" s="142" t="str">
        <f t="shared" si="24"/>
        <v/>
      </c>
      <c r="AO377" s="163"/>
      <c r="AP377" s="117" t="str">
        <f t="shared" si="22"/>
        <v/>
      </c>
      <c r="AR377" s="177"/>
    </row>
    <row r="378">
      <c r="A378" s="156"/>
      <c r="B378" s="175"/>
      <c r="C378" s="162"/>
      <c r="D378" s="162"/>
      <c r="E378" s="162"/>
      <c r="F378" s="13" t="str">
        <f t="shared" si="6"/>
        <v/>
      </c>
      <c r="G378" s="162"/>
      <c r="H378" s="162"/>
      <c r="I378" s="162"/>
      <c r="J378" s="13" t="str">
        <f t="shared" si="20"/>
        <v/>
      </c>
      <c r="N378" s="13" t="str">
        <f t="shared" si="8"/>
        <v/>
      </c>
      <c r="O378" s="13"/>
      <c r="P378" s="163"/>
      <c r="Q378" s="116" t="str">
        <f t="shared" si="17"/>
        <v/>
      </c>
      <c r="R378" s="117" t="str">
        <f t="shared" si="9"/>
        <v/>
      </c>
      <c r="S378" s="176"/>
      <c r="T378" s="68"/>
      <c r="U378" s="163"/>
      <c r="V378" s="172"/>
      <c r="W378" s="172"/>
      <c r="X378" s="116" t="str">
        <f t="shared" si="26"/>
        <v/>
      </c>
      <c r="Y378" s="117" t="str">
        <f t="shared" si="23"/>
        <v/>
      </c>
      <c r="Z378" s="176"/>
      <c r="AB378" s="142" t="str">
        <f>if(isblank($B378),"",vlookup($B378,'Sort by Position'!$D$2:$M$34,10,FALSE))</f>
        <v/>
      </c>
      <c r="AC378" s="142" t="str">
        <f>if(isblank($B378),"",vlookup($C378,'Sort by Position'!$D$2:$M$34,10,FALSE))</f>
        <v/>
      </c>
      <c r="AD378" s="142" t="str">
        <f t="shared" si="12"/>
        <v/>
      </c>
      <c r="AE378" s="142" t="str">
        <f t="shared" si="13"/>
        <v/>
      </c>
      <c r="AF378" s="163"/>
      <c r="AG378" s="151" t="str">
        <f t="shared" si="27"/>
        <v/>
      </c>
      <c r="AH378" s="138"/>
      <c r="AI378" s="176"/>
      <c r="AK378" s="142" t="str">
        <f>if(isblank(B378),"",vlookup(B378,'Sort by Position'!$D$2:$M$34,2,FALSE))</f>
        <v/>
      </c>
      <c r="AL378" s="142" t="str">
        <f>if(isblank(B378),"",vlookup(C378,'Sort by Position'!$D$2:$M$34,10,FALSE))</f>
        <v/>
      </c>
      <c r="AM378" s="142" t="str">
        <f t="shared" si="15"/>
        <v/>
      </c>
      <c r="AN378" s="142" t="str">
        <f t="shared" si="24"/>
        <v/>
      </c>
      <c r="AO378" s="163"/>
      <c r="AP378" s="117" t="str">
        <f t="shared" si="22"/>
        <v/>
      </c>
      <c r="AR378" s="177"/>
    </row>
    <row r="379">
      <c r="A379" s="156"/>
      <c r="B379" s="175"/>
      <c r="C379" s="162"/>
      <c r="D379" s="162"/>
      <c r="E379" s="162"/>
      <c r="F379" s="13" t="str">
        <f t="shared" si="6"/>
        <v/>
      </c>
      <c r="G379" s="162"/>
      <c r="H379" s="162"/>
      <c r="I379" s="162"/>
      <c r="J379" s="13" t="str">
        <f t="shared" si="20"/>
        <v/>
      </c>
      <c r="N379" s="13" t="str">
        <f t="shared" si="8"/>
        <v/>
      </c>
      <c r="O379" s="13"/>
      <c r="P379" s="163"/>
      <c r="Q379" s="116" t="str">
        <f t="shared" si="17"/>
        <v/>
      </c>
      <c r="R379" s="117" t="str">
        <f t="shared" si="9"/>
        <v/>
      </c>
      <c r="S379" s="176"/>
      <c r="T379" s="68"/>
      <c r="U379" s="163"/>
      <c r="V379" s="172"/>
      <c r="W379" s="172"/>
      <c r="X379" s="116" t="str">
        <f t="shared" si="26"/>
        <v/>
      </c>
      <c r="Y379" s="117" t="str">
        <f t="shared" si="23"/>
        <v/>
      </c>
      <c r="Z379" s="176"/>
      <c r="AB379" s="142" t="str">
        <f>if(isblank($B379),"",vlookup($B379,'Sort by Position'!$D$2:$M$34,10,FALSE))</f>
        <v/>
      </c>
      <c r="AC379" s="142" t="str">
        <f>if(isblank($B379),"",vlookup($C379,'Sort by Position'!$D$2:$M$34,10,FALSE))</f>
        <v/>
      </c>
      <c r="AD379" s="142" t="str">
        <f t="shared" si="12"/>
        <v/>
      </c>
      <c r="AE379" s="142" t="str">
        <f t="shared" si="13"/>
        <v/>
      </c>
      <c r="AF379" s="163"/>
      <c r="AG379" s="151" t="str">
        <f t="shared" si="27"/>
        <v/>
      </c>
      <c r="AH379" s="138"/>
      <c r="AI379" s="176"/>
      <c r="AK379" s="142" t="str">
        <f>if(isblank(B379),"",vlookup(B379,'Sort by Position'!$D$2:$M$34,2,FALSE))</f>
        <v/>
      </c>
      <c r="AL379" s="142" t="str">
        <f>if(isblank(B379),"",vlookup(C379,'Sort by Position'!$D$2:$M$34,10,FALSE))</f>
        <v/>
      </c>
      <c r="AM379" s="142" t="str">
        <f t="shared" si="15"/>
        <v/>
      </c>
      <c r="AN379" s="142" t="str">
        <f t="shared" si="24"/>
        <v/>
      </c>
      <c r="AO379" s="163"/>
      <c r="AP379" s="117" t="str">
        <f t="shared" si="22"/>
        <v/>
      </c>
      <c r="AR379" s="177"/>
    </row>
    <row r="380">
      <c r="A380" s="156"/>
      <c r="B380" s="175"/>
      <c r="C380" s="162"/>
      <c r="D380" s="162"/>
      <c r="E380" s="162"/>
      <c r="F380" s="13" t="str">
        <f t="shared" si="6"/>
        <v/>
      </c>
      <c r="G380" s="162"/>
      <c r="H380" s="162"/>
      <c r="I380" s="162"/>
      <c r="J380" s="13" t="str">
        <f t="shared" si="20"/>
        <v/>
      </c>
      <c r="N380" s="13" t="str">
        <f t="shared" si="8"/>
        <v/>
      </c>
      <c r="O380" s="13"/>
      <c r="P380" s="163"/>
      <c r="Q380" s="116" t="str">
        <f t="shared" si="17"/>
        <v/>
      </c>
      <c r="R380" s="117" t="str">
        <f t="shared" si="9"/>
        <v/>
      </c>
      <c r="S380" s="176"/>
      <c r="T380" s="68"/>
      <c r="U380" s="163"/>
      <c r="V380" s="172"/>
      <c r="W380" s="172"/>
      <c r="X380" s="116" t="str">
        <f t="shared" si="26"/>
        <v/>
      </c>
      <c r="Y380" s="117" t="str">
        <f t="shared" si="23"/>
        <v/>
      </c>
      <c r="Z380" s="176"/>
      <c r="AB380" s="142" t="str">
        <f>if(isblank($B380),"",vlookup($B380,'Sort by Position'!$D$2:$M$34,10,FALSE))</f>
        <v/>
      </c>
      <c r="AC380" s="142" t="str">
        <f>if(isblank($B380),"",vlookup($C380,'Sort by Position'!$D$2:$M$34,10,FALSE))</f>
        <v/>
      </c>
      <c r="AD380" s="142" t="str">
        <f t="shared" si="12"/>
        <v/>
      </c>
      <c r="AE380" s="142" t="str">
        <f t="shared" si="13"/>
        <v/>
      </c>
      <c r="AF380" s="163"/>
      <c r="AG380" s="151" t="str">
        <f t="shared" si="27"/>
        <v/>
      </c>
      <c r="AH380" s="138"/>
      <c r="AI380" s="176"/>
      <c r="AK380" s="142" t="str">
        <f>if(isblank(B380),"",vlookup(B380,'Sort by Position'!$D$2:$M$34,2,FALSE))</f>
        <v/>
      </c>
      <c r="AL380" s="142" t="str">
        <f>if(isblank(B380),"",vlookup(C380,'Sort by Position'!$D$2:$M$34,10,FALSE))</f>
        <v/>
      </c>
      <c r="AM380" s="142" t="str">
        <f t="shared" si="15"/>
        <v/>
      </c>
      <c r="AN380" s="142" t="str">
        <f t="shared" si="24"/>
        <v/>
      </c>
      <c r="AO380" s="163"/>
      <c r="AP380" s="117" t="str">
        <f t="shared" si="22"/>
        <v/>
      </c>
      <c r="AR380" s="177"/>
    </row>
    <row r="381">
      <c r="A381" s="156"/>
      <c r="B381" s="175"/>
      <c r="C381" s="162"/>
      <c r="D381" s="162"/>
      <c r="E381" s="162"/>
      <c r="F381" s="13" t="str">
        <f t="shared" si="6"/>
        <v/>
      </c>
      <c r="G381" s="162"/>
      <c r="H381" s="162"/>
      <c r="I381" s="162"/>
      <c r="J381" s="13" t="str">
        <f t="shared" si="20"/>
        <v/>
      </c>
      <c r="N381" s="13" t="str">
        <f t="shared" si="8"/>
        <v/>
      </c>
      <c r="O381" s="13"/>
      <c r="P381" s="163"/>
      <c r="Q381" s="116" t="str">
        <f t="shared" si="17"/>
        <v/>
      </c>
      <c r="R381" s="117" t="str">
        <f t="shared" si="9"/>
        <v/>
      </c>
      <c r="S381" s="176"/>
      <c r="T381" s="68"/>
      <c r="U381" s="163"/>
      <c r="V381" s="172"/>
      <c r="W381" s="172"/>
      <c r="X381" s="116" t="str">
        <f t="shared" si="26"/>
        <v/>
      </c>
      <c r="Y381" s="117" t="str">
        <f t="shared" si="23"/>
        <v/>
      </c>
      <c r="Z381" s="176"/>
      <c r="AB381" s="142" t="str">
        <f>if(isblank($B381),"",vlookup($B381,'Sort by Position'!$D$2:$M$34,10,FALSE))</f>
        <v/>
      </c>
      <c r="AC381" s="142" t="str">
        <f>if(isblank($B381),"",vlookup($C381,'Sort by Position'!$D$2:$M$34,10,FALSE))</f>
        <v/>
      </c>
      <c r="AD381" s="142" t="str">
        <f t="shared" si="12"/>
        <v/>
      </c>
      <c r="AE381" s="142" t="str">
        <f t="shared" si="13"/>
        <v/>
      </c>
      <c r="AF381" s="163"/>
      <c r="AG381" s="151" t="str">
        <f t="shared" si="27"/>
        <v/>
      </c>
      <c r="AH381" s="138"/>
      <c r="AI381" s="176"/>
      <c r="AK381" s="142" t="str">
        <f>if(isblank(B381),"",vlookup(B381,'Sort by Position'!$D$2:$M$34,2,FALSE))</f>
        <v/>
      </c>
      <c r="AL381" s="142" t="str">
        <f>if(isblank(B381),"",vlookup(C381,'Sort by Position'!$D$2:$M$34,10,FALSE))</f>
        <v/>
      </c>
      <c r="AM381" s="142" t="str">
        <f t="shared" si="15"/>
        <v/>
      </c>
      <c r="AN381" s="142" t="str">
        <f t="shared" si="24"/>
        <v/>
      </c>
      <c r="AO381" s="163"/>
      <c r="AP381" s="117" t="str">
        <f t="shared" si="22"/>
        <v/>
      </c>
      <c r="AR381" s="177"/>
    </row>
    <row r="382">
      <c r="A382" s="156"/>
      <c r="B382" s="175"/>
      <c r="C382" s="162"/>
      <c r="D382" s="162"/>
      <c r="E382" s="162"/>
      <c r="F382" s="13" t="str">
        <f t="shared" si="6"/>
        <v/>
      </c>
      <c r="G382" s="162"/>
      <c r="H382" s="162"/>
      <c r="I382" s="162"/>
      <c r="J382" s="13" t="str">
        <f t="shared" si="20"/>
        <v/>
      </c>
      <c r="N382" s="13" t="str">
        <f t="shared" si="8"/>
        <v/>
      </c>
      <c r="O382" s="13"/>
      <c r="P382" s="163"/>
      <c r="Q382" s="116" t="str">
        <f t="shared" si="17"/>
        <v/>
      </c>
      <c r="R382" s="117" t="str">
        <f t="shared" si="9"/>
        <v/>
      </c>
      <c r="S382" s="176"/>
      <c r="T382" s="68"/>
      <c r="U382" s="163"/>
      <c r="V382" s="172"/>
      <c r="W382" s="172"/>
      <c r="X382" s="116" t="str">
        <f t="shared" si="26"/>
        <v/>
      </c>
      <c r="Y382" s="117" t="str">
        <f t="shared" si="23"/>
        <v/>
      </c>
      <c r="Z382" s="176"/>
      <c r="AB382" s="142" t="str">
        <f>if(isblank($B382),"",vlookup($B382,'Sort by Position'!$D$2:$M$34,10,FALSE))</f>
        <v/>
      </c>
      <c r="AC382" s="142" t="str">
        <f>if(isblank($B382),"",vlookup($C382,'Sort by Position'!$D$2:$M$34,10,FALSE))</f>
        <v/>
      </c>
      <c r="AD382" s="142" t="str">
        <f t="shared" si="12"/>
        <v/>
      </c>
      <c r="AE382" s="142" t="str">
        <f t="shared" si="13"/>
        <v/>
      </c>
      <c r="AF382" s="163"/>
      <c r="AG382" s="151" t="str">
        <f t="shared" si="27"/>
        <v/>
      </c>
      <c r="AH382" s="138"/>
      <c r="AI382" s="176"/>
      <c r="AK382" s="142" t="str">
        <f>if(isblank(B382),"",vlookup(B382,'Sort by Position'!$D$2:$M$34,2,FALSE))</f>
        <v/>
      </c>
      <c r="AL382" s="142" t="str">
        <f>if(isblank(B382),"",vlookup(C382,'Sort by Position'!$D$2:$M$34,10,FALSE))</f>
        <v/>
      </c>
      <c r="AM382" s="142" t="str">
        <f t="shared" si="15"/>
        <v/>
      </c>
      <c r="AN382" s="142" t="str">
        <f t="shared" si="24"/>
        <v/>
      </c>
      <c r="AO382" s="163"/>
      <c r="AP382" s="117" t="str">
        <f t="shared" si="22"/>
        <v/>
      </c>
      <c r="AR382" s="177"/>
    </row>
    <row r="383">
      <c r="A383" s="156"/>
      <c r="B383" s="175"/>
      <c r="C383" s="162"/>
      <c r="D383" s="162"/>
      <c r="E383" s="162"/>
      <c r="F383" s="13" t="str">
        <f t="shared" si="6"/>
        <v/>
      </c>
      <c r="G383" s="162"/>
      <c r="H383" s="162"/>
      <c r="I383" s="162"/>
      <c r="J383" s="13" t="str">
        <f t="shared" si="20"/>
        <v/>
      </c>
      <c r="N383" s="13" t="str">
        <f t="shared" si="8"/>
        <v/>
      </c>
      <c r="O383" s="13"/>
      <c r="P383" s="163"/>
      <c r="Q383" s="116" t="str">
        <f t="shared" si="17"/>
        <v/>
      </c>
      <c r="R383" s="117" t="str">
        <f t="shared" si="9"/>
        <v/>
      </c>
      <c r="S383" s="176"/>
      <c r="T383" s="68"/>
      <c r="U383" s="163"/>
      <c r="V383" s="172"/>
      <c r="W383" s="172"/>
      <c r="X383" s="116" t="str">
        <f t="shared" si="26"/>
        <v/>
      </c>
      <c r="Y383" s="117" t="str">
        <f t="shared" si="23"/>
        <v/>
      </c>
      <c r="Z383" s="176"/>
      <c r="AB383" s="142" t="str">
        <f>if(isblank($B383),"",vlookup($B383,'Sort by Position'!$D$2:$M$34,10,FALSE))</f>
        <v/>
      </c>
      <c r="AC383" s="142" t="str">
        <f>if(isblank($B383),"",vlookup($C383,'Sort by Position'!$D$2:$M$34,10,FALSE))</f>
        <v/>
      </c>
      <c r="AD383" s="142" t="str">
        <f t="shared" si="12"/>
        <v/>
      </c>
      <c r="AE383" s="142" t="str">
        <f t="shared" si="13"/>
        <v/>
      </c>
      <c r="AF383" s="163"/>
      <c r="AG383" s="151" t="str">
        <f t="shared" si="27"/>
        <v/>
      </c>
      <c r="AH383" s="138"/>
      <c r="AI383" s="176"/>
      <c r="AK383" s="142" t="str">
        <f>if(isblank(B383),"",vlookup(B383,'Sort by Position'!$D$2:$M$34,2,FALSE))</f>
        <v/>
      </c>
      <c r="AL383" s="142" t="str">
        <f>if(isblank(B383),"",vlookup(C383,'Sort by Position'!$D$2:$M$34,10,FALSE))</f>
        <v/>
      </c>
      <c r="AM383" s="142" t="str">
        <f t="shared" si="15"/>
        <v/>
      </c>
      <c r="AN383" s="142" t="str">
        <f t="shared" si="24"/>
        <v/>
      </c>
      <c r="AO383" s="163"/>
      <c r="AP383" s="117" t="str">
        <f t="shared" si="22"/>
        <v/>
      </c>
      <c r="AR383" s="177"/>
    </row>
    <row r="384">
      <c r="A384" s="156"/>
      <c r="B384" s="175"/>
      <c r="C384" s="162"/>
      <c r="D384" s="162"/>
      <c r="E384" s="162"/>
      <c r="F384" s="13" t="str">
        <f t="shared" si="6"/>
        <v/>
      </c>
      <c r="G384" s="162"/>
      <c r="H384" s="162"/>
      <c r="I384" s="162"/>
      <c r="J384" s="13" t="str">
        <f t="shared" si="20"/>
        <v/>
      </c>
      <c r="N384" s="13" t="str">
        <f t="shared" si="8"/>
        <v/>
      </c>
      <c r="O384" s="13"/>
      <c r="P384" s="163"/>
      <c r="Q384" s="116" t="str">
        <f t="shared" si="17"/>
        <v/>
      </c>
      <c r="R384" s="117" t="str">
        <f t="shared" si="9"/>
        <v/>
      </c>
      <c r="S384" s="176"/>
      <c r="T384" s="68"/>
      <c r="U384" s="163"/>
      <c r="V384" s="172"/>
      <c r="W384" s="172"/>
      <c r="X384" s="116" t="str">
        <f t="shared" si="26"/>
        <v/>
      </c>
      <c r="Y384" s="117" t="str">
        <f t="shared" si="23"/>
        <v/>
      </c>
      <c r="Z384" s="176"/>
      <c r="AB384" s="142" t="str">
        <f>if(isblank($B384),"",vlookup($B384,'Sort by Position'!$D$2:$M$34,10,FALSE))</f>
        <v/>
      </c>
      <c r="AC384" s="142" t="str">
        <f>if(isblank($B384),"",vlookup($C384,'Sort by Position'!$D$2:$M$34,10,FALSE))</f>
        <v/>
      </c>
      <c r="AD384" s="142" t="str">
        <f t="shared" si="12"/>
        <v/>
      </c>
      <c r="AE384" s="142" t="str">
        <f t="shared" si="13"/>
        <v/>
      </c>
      <c r="AF384" s="163"/>
      <c r="AG384" s="151" t="str">
        <f t="shared" si="27"/>
        <v/>
      </c>
      <c r="AH384" s="138"/>
      <c r="AI384" s="176"/>
      <c r="AK384" s="142" t="str">
        <f>if(isblank(B384),"",vlookup(B384,'Sort by Position'!$D$2:$M$34,2,FALSE))</f>
        <v/>
      </c>
      <c r="AL384" s="142" t="str">
        <f>if(isblank(B384),"",vlookup(C384,'Sort by Position'!$D$2:$M$34,10,FALSE))</f>
        <v/>
      </c>
      <c r="AM384" s="142" t="str">
        <f t="shared" si="15"/>
        <v/>
      </c>
      <c r="AN384" s="142" t="str">
        <f t="shared" si="24"/>
        <v/>
      </c>
      <c r="AO384" s="163"/>
      <c r="AP384" s="117" t="str">
        <f t="shared" si="22"/>
        <v/>
      </c>
      <c r="AR384" s="177"/>
    </row>
    <row r="385">
      <c r="A385" s="156"/>
      <c r="B385" s="175"/>
      <c r="C385" s="162"/>
      <c r="D385" s="162"/>
      <c r="E385" s="162"/>
      <c r="F385" s="13" t="str">
        <f t="shared" si="6"/>
        <v/>
      </c>
      <c r="G385" s="162"/>
      <c r="H385" s="162"/>
      <c r="I385" s="162"/>
      <c r="J385" s="13" t="str">
        <f t="shared" si="20"/>
        <v/>
      </c>
      <c r="N385" s="13" t="str">
        <f t="shared" si="8"/>
        <v/>
      </c>
      <c r="O385" s="13"/>
      <c r="P385" s="163"/>
      <c r="Q385" s="116" t="str">
        <f t="shared" si="17"/>
        <v/>
      </c>
      <c r="R385" s="117" t="str">
        <f t="shared" si="9"/>
        <v/>
      </c>
      <c r="S385" s="176"/>
      <c r="T385" s="68"/>
      <c r="U385" s="163"/>
      <c r="V385" s="172"/>
      <c r="W385" s="172"/>
      <c r="X385" s="116" t="str">
        <f t="shared" si="26"/>
        <v/>
      </c>
      <c r="Y385" s="117" t="str">
        <f t="shared" si="23"/>
        <v/>
      </c>
      <c r="Z385" s="176"/>
      <c r="AB385" s="142" t="str">
        <f>if(isblank($B385),"",vlookup($B385,'Sort by Position'!$D$2:$M$34,10,FALSE))</f>
        <v/>
      </c>
      <c r="AC385" s="142" t="str">
        <f>if(isblank($B385),"",vlookup($C385,'Sort by Position'!$D$2:$M$34,10,FALSE))</f>
        <v/>
      </c>
      <c r="AD385" s="142" t="str">
        <f t="shared" si="12"/>
        <v/>
      </c>
      <c r="AE385" s="142" t="str">
        <f t="shared" si="13"/>
        <v/>
      </c>
      <c r="AF385" s="163"/>
      <c r="AG385" s="151" t="str">
        <f t="shared" si="27"/>
        <v/>
      </c>
      <c r="AH385" s="138"/>
      <c r="AI385" s="176"/>
      <c r="AK385" s="142" t="str">
        <f>if(isblank(B385),"",vlookup(B385,'Sort by Position'!$D$2:$M$34,2,FALSE))</f>
        <v/>
      </c>
      <c r="AL385" s="142" t="str">
        <f>if(isblank(B385),"",vlookup(C385,'Sort by Position'!$D$2:$M$34,10,FALSE))</f>
        <v/>
      </c>
      <c r="AM385" s="142" t="str">
        <f t="shared" si="15"/>
        <v/>
      </c>
      <c r="AN385" s="142" t="str">
        <f t="shared" si="24"/>
        <v/>
      </c>
      <c r="AO385" s="163"/>
      <c r="AP385" s="117" t="str">
        <f t="shared" si="22"/>
        <v/>
      </c>
      <c r="AR385" s="177"/>
    </row>
    <row r="386">
      <c r="A386" s="156"/>
      <c r="B386" s="175"/>
      <c r="C386" s="162"/>
      <c r="D386" s="162"/>
      <c r="E386" s="162"/>
      <c r="F386" s="13" t="str">
        <f t="shared" si="6"/>
        <v/>
      </c>
      <c r="G386" s="162"/>
      <c r="H386" s="162"/>
      <c r="I386" s="162"/>
      <c r="J386" s="13" t="str">
        <f t="shared" si="20"/>
        <v/>
      </c>
      <c r="N386" s="13" t="str">
        <f t="shared" si="8"/>
        <v/>
      </c>
      <c r="O386" s="13"/>
      <c r="P386" s="163"/>
      <c r="Q386" s="116" t="str">
        <f t="shared" si="17"/>
        <v/>
      </c>
      <c r="R386" s="117" t="str">
        <f t="shared" si="9"/>
        <v/>
      </c>
      <c r="S386" s="176"/>
      <c r="T386" s="68"/>
      <c r="U386" s="163"/>
      <c r="V386" s="172"/>
      <c r="W386" s="172"/>
      <c r="X386" s="116" t="str">
        <f t="shared" si="26"/>
        <v/>
      </c>
      <c r="Y386" s="117" t="str">
        <f t="shared" si="23"/>
        <v/>
      </c>
      <c r="Z386" s="176"/>
      <c r="AB386" s="142" t="str">
        <f>if(isblank($B386),"",vlookup($B386,'Sort by Position'!$D$2:$M$34,10,FALSE))</f>
        <v/>
      </c>
      <c r="AC386" s="142" t="str">
        <f>if(isblank($B386),"",vlookup($C386,'Sort by Position'!$D$2:$M$34,10,FALSE))</f>
        <v/>
      </c>
      <c r="AD386" s="142" t="str">
        <f t="shared" si="12"/>
        <v/>
      </c>
      <c r="AE386" s="142" t="str">
        <f t="shared" si="13"/>
        <v/>
      </c>
      <c r="AF386" s="163"/>
      <c r="AG386" s="151" t="str">
        <f t="shared" si="27"/>
        <v/>
      </c>
      <c r="AH386" s="138"/>
      <c r="AI386" s="176"/>
      <c r="AK386" s="142" t="str">
        <f>if(isblank(B386),"",vlookup(B386,'Sort by Position'!$D$2:$M$34,2,FALSE))</f>
        <v/>
      </c>
      <c r="AL386" s="142" t="str">
        <f>if(isblank(B386),"",vlookup(C386,'Sort by Position'!$D$2:$M$34,10,FALSE))</f>
        <v/>
      </c>
      <c r="AM386" s="142" t="str">
        <f t="shared" si="15"/>
        <v/>
      </c>
      <c r="AN386" s="142" t="str">
        <f t="shared" si="24"/>
        <v/>
      </c>
      <c r="AO386" s="163"/>
      <c r="AP386" s="117" t="str">
        <f t="shared" si="22"/>
        <v/>
      </c>
      <c r="AR386" s="177"/>
    </row>
    <row r="387">
      <c r="A387" s="156"/>
      <c r="B387" s="175"/>
      <c r="C387" s="162"/>
      <c r="D387" s="162"/>
      <c r="E387" s="162"/>
      <c r="F387" s="13" t="str">
        <f t="shared" si="6"/>
        <v/>
      </c>
      <c r="G387" s="162"/>
      <c r="H387" s="162"/>
      <c r="I387" s="162"/>
      <c r="J387" s="13" t="str">
        <f t="shared" si="20"/>
        <v/>
      </c>
      <c r="N387" s="13" t="str">
        <f t="shared" si="8"/>
        <v/>
      </c>
      <c r="O387" s="13"/>
      <c r="P387" s="163"/>
      <c r="Q387" s="116" t="str">
        <f t="shared" si="17"/>
        <v/>
      </c>
      <c r="R387" s="117" t="str">
        <f t="shared" si="9"/>
        <v/>
      </c>
      <c r="S387" s="176"/>
      <c r="T387" s="68"/>
      <c r="U387" s="163"/>
      <c r="V387" s="172"/>
      <c r="W387" s="172"/>
      <c r="X387" s="116" t="str">
        <f t="shared" si="26"/>
        <v/>
      </c>
      <c r="Y387" s="117" t="str">
        <f t="shared" si="23"/>
        <v/>
      </c>
      <c r="Z387" s="176"/>
      <c r="AB387" s="142" t="str">
        <f>if(isblank($B387),"",vlookup($B387,'Sort by Position'!$D$2:$M$34,10,FALSE))</f>
        <v/>
      </c>
      <c r="AC387" s="142" t="str">
        <f>if(isblank($B387),"",vlookup($C387,'Sort by Position'!$D$2:$M$34,10,FALSE))</f>
        <v/>
      </c>
      <c r="AD387" s="142" t="str">
        <f t="shared" si="12"/>
        <v/>
      </c>
      <c r="AE387" s="142" t="str">
        <f t="shared" si="13"/>
        <v/>
      </c>
      <c r="AF387" s="163"/>
      <c r="AG387" s="151" t="str">
        <f t="shared" si="27"/>
        <v/>
      </c>
      <c r="AH387" s="138"/>
      <c r="AI387" s="176"/>
      <c r="AK387" s="142" t="str">
        <f>if(isblank(B387),"",vlookup(B387,'Sort by Position'!$D$2:$M$34,2,FALSE))</f>
        <v/>
      </c>
      <c r="AL387" s="142" t="str">
        <f>if(isblank(B387),"",vlookup(C387,'Sort by Position'!$D$2:$M$34,10,FALSE))</f>
        <v/>
      </c>
      <c r="AM387" s="142" t="str">
        <f t="shared" si="15"/>
        <v/>
      </c>
      <c r="AN387" s="142" t="str">
        <f t="shared" si="24"/>
        <v/>
      </c>
      <c r="AO387" s="163"/>
      <c r="AP387" s="117" t="str">
        <f t="shared" si="22"/>
        <v/>
      </c>
      <c r="AR387" s="177"/>
    </row>
    <row r="388">
      <c r="A388" s="156"/>
      <c r="B388" s="175"/>
      <c r="C388" s="162"/>
      <c r="D388" s="162"/>
      <c r="E388" s="162"/>
      <c r="F388" s="13" t="str">
        <f t="shared" si="6"/>
        <v/>
      </c>
      <c r="G388" s="162"/>
      <c r="H388" s="162"/>
      <c r="I388" s="162"/>
      <c r="J388" s="13" t="str">
        <f t="shared" si="20"/>
        <v/>
      </c>
      <c r="N388" s="13" t="str">
        <f t="shared" si="8"/>
        <v/>
      </c>
      <c r="O388" s="13"/>
      <c r="P388" s="163"/>
      <c r="Q388" s="116" t="str">
        <f t="shared" si="17"/>
        <v/>
      </c>
      <c r="R388" s="117" t="str">
        <f t="shared" si="9"/>
        <v/>
      </c>
      <c r="S388" s="176"/>
      <c r="T388" s="68"/>
      <c r="U388" s="163"/>
      <c r="V388" s="172"/>
      <c r="W388" s="172"/>
      <c r="X388" s="116" t="str">
        <f t="shared" si="26"/>
        <v/>
      </c>
      <c r="Y388" s="117" t="str">
        <f t="shared" si="23"/>
        <v/>
      </c>
      <c r="Z388" s="176"/>
      <c r="AB388" s="142" t="str">
        <f>if(isblank($B388),"",vlookup($B388,'Sort by Position'!$D$2:$M$34,10,FALSE))</f>
        <v/>
      </c>
      <c r="AC388" s="142" t="str">
        <f>if(isblank($B388),"",vlookup($C388,'Sort by Position'!$D$2:$M$34,10,FALSE))</f>
        <v/>
      </c>
      <c r="AD388" s="142" t="str">
        <f t="shared" si="12"/>
        <v/>
      </c>
      <c r="AE388" s="142" t="str">
        <f t="shared" si="13"/>
        <v/>
      </c>
      <c r="AF388" s="163"/>
      <c r="AG388" s="151" t="str">
        <f t="shared" si="27"/>
        <v/>
      </c>
      <c r="AH388" s="138"/>
      <c r="AI388" s="176"/>
      <c r="AK388" s="142" t="str">
        <f>if(isblank(B388),"",vlookup(B388,'Sort by Position'!$D$2:$M$34,2,FALSE))</f>
        <v/>
      </c>
      <c r="AL388" s="142" t="str">
        <f>if(isblank(B388),"",vlookup(C388,'Sort by Position'!$D$2:$M$34,10,FALSE))</f>
        <v/>
      </c>
      <c r="AM388" s="142" t="str">
        <f t="shared" si="15"/>
        <v/>
      </c>
      <c r="AN388" s="142" t="str">
        <f t="shared" si="24"/>
        <v/>
      </c>
      <c r="AO388" s="163"/>
      <c r="AP388" s="117" t="str">
        <f t="shared" si="22"/>
        <v/>
      </c>
      <c r="AR388" s="177"/>
    </row>
    <row r="389">
      <c r="A389" s="156"/>
      <c r="B389" s="175"/>
      <c r="C389" s="162"/>
      <c r="D389" s="162"/>
      <c r="E389" s="162"/>
      <c r="F389" s="13" t="str">
        <f t="shared" si="6"/>
        <v/>
      </c>
      <c r="G389" s="162"/>
      <c r="H389" s="162"/>
      <c r="I389" s="162"/>
      <c r="J389" s="13" t="str">
        <f t="shared" si="20"/>
        <v/>
      </c>
      <c r="N389" s="13" t="str">
        <f t="shared" si="8"/>
        <v/>
      </c>
      <c r="O389" s="13"/>
      <c r="P389" s="163"/>
      <c r="Q389" s="116" t="str">
        <f t="shared" si="17"/>
        <v/>
      </c>
      <c r="R389" s="117" t="str">
        <f t="shared" si="9"/>
        <v/>
      </c>
      <c r="S389" s="176"/>
      <c r="T389" s="68"/>
      <c r="U389" s="163"/>
      <c r="V389" s="172"/>
      <c r="W389" s="172"/>
      <c r="X389" s="116" t="str">
        <f t="shared" si="26"/>
        <v/>
      </c>
      <c r="Y389" s="117" t="str">
        <f t="shared" si="23"/>
        <v/>
      </c>
      <c r="Z389" s="176"/>
      <c r="AB389" s="142" t="str">
        <f>if(isblank($B389),"",vlookup($B389,'Sort by Position'!$D$2:$M$34,10,FALSE))</f>
        <v/>
      </c>
      <c r="AC389" s="142" t="str">
        <f>if(isblank($B389),"",vlookup($C389,'Sort by Position'!$D$2:$M$34,10,FALSE))</f>
        <v/>
      </c>
      <c r="AD389" s="142" t="str">
        <f t="shared" si="12"/>
        <v/>
      </c>
      <c r="AE389" s="142" t="str">
        <f t="shared" si="13"/>
        <v/>
      </c>
      <c r="AF389" s="163"/>
      <c r="AG389" s="151" t="str">
        <f t="shared" si="27"/>
        <v/>
      </c>
      <c r="AH389" s="138"/>
      <c r="AI389" s="176"/>
      <c r="AK389" s="142" t="str">
        <f>if(isblank(B389),"",vlookup(B389,'Sort by Position'!$D$2:$M$34,2,FALSE))</f>
        <v/>
      </c>
      <c r="AL389" s="142" t="str">
        <f>if(isblank(B389),"",vlookup(C389,'Sort by Position'!$D$2:$M$34,10,FALSE))</f>
        <v/>
      </c>
      <c r="AM389" s="142" t="str">
        <f t="shared" si="15"/>
        <v/>
      </c>
      <c r="AN389" s="142" t="str">
        <f t="shared" si="24"/>
        <v/>
      </c>
      <c r="AO389" s="163"/>
      <c r="AP389" s="117" t="str">
        <f t="shared" si="22"/>
        <v/>
      </c>
      <c r="AR389" s="177"/>
    </row>
    <row r="390">
      <c r="A390" s="156"/>
      <c r="B390" s="175"/>
      <c r="C390" s="162"/>
      <c r="D390" s="162"/>
      <c r="E390" s="162"/>
      <c r="F390" s="13" t="str">
        <f t="shared" si="6"/>
        <v/>
      </c>
      <c r="G390" s="162"/>
      <c r="H390" s="162"/>
      <c r="I390" s="162"/>
      <c r="J390" s="13" t="str">
        <f t="shared" si="20"/>
        <v/>
      </c>
      <c r="N390" s="13" t="str">
        <f t="shared" si="8"/>
        <v/>
      </c>
      <c r="O390" s="13"/>
      <c r="P390" s="163"/>
      <c r="Q390" s="116" t="str">
        <f t="shared" si="17"/>
        <v/>
      </c>
      <c r="R390" s="117" t="str">
        <f t="shared" si="9"/>
        <v/>
      </c>
      <c r="S390" s="176"/>
      <c r="T390" s="68"/>
      <c r="U390" s="163"/>
      <c r="V390" s="172"/>
      <c r="W390" s="172"/>
      <c r="X390" s="116" t="str">
        <f t="shared" si="26"/>
        <v/>
      </c>
      <c r="Y390" s="117" t="str">
        <f t="shared" si="23"/>
        <v/>
      </c>
      <c r="Z390" s="176"/>
      <c r="AB390" s="142" t="str">
        <f>if(isblank($B390),"",vlookup($B390,'Sort by Position'!$D$2:$M$34,10,FALSE))</f>
        <v/>
      </c>
      <c r="AC390" s="142" t="str">
        <f>if(isblank($B390),"",vlookup($C390,'Sort by Position'!$D$2:$M$34,10,FALSE))</f>
        <v/>
      </c>
      <c r="AD390" s="142" t="str">
        <f t="shared" si="12"/>
        <v/>
      </c>
      <c r="AE390" s="142" t="str">
        <f t="shared" si="13"/>
        <v/>
      </c>
      <c r="AF390" s="163"/>
      <c r="AG390" s="151" t="str">
        <f t="shared" si="27"/>
        <v/>
      </c>
      <c r="AH390" s="138"/>
      <c r="AI390" s="176"/>
      <c r="AK390" s="142" t="str">
        <f>if(isblank(B390),"",vlookup(B390,'Sort by Position'!$D$2:$M$34,2,FALSE))</f>
        <v/>
      </c>
      <c r="AL390" s="142" t="str">
        <f>if(isblank(B390),"",vlookup(C390,'Sort by Position'!$D$2:$M$34,10,FALSE))</f>
        <v/>
      </c>
      <c r="AM390" s="142" t="str">
        <f t="shared" si="15"/>
        <v/>
      </c>
      <c r="AN390" s="142" t="str">
        <f t="shared" si="24"/>
        <v/>
      </c>
      <c r="AO390" s="163"/>
      <c r="AP390" s="117" t="str">
        <f t="shared" si="22"/>
        <v/>
      </c>
      <c r="AR390" s="177"/>
    </row>
    <row r="391">
      <c r="A391" s="156"/>
      <c r="B391" s="175"/>
      <c r="C391" s="162"/>
      <c r="D391" s="162"/>
      <c r="E391" s="162"/>
      <c r="F391" s="13" t="str">
        <f t="shared" si="6"/>
        <v/>
      </c>
      <c r="G391" s="162"/>
      <c r="H391" s="162"/>
      <c r="I391" s="162"/>
      <c r="J391" s="13" t="str">
        <f t="shared" si="20"/>
        <v/>
      </c>
      <c r="N391" s="13" t="str">
        <f t="shared" si="8"/>
        <v/>
      </c>
      <c r="O391" s="13"/>
      <c r="P391" s="163"/>
      <c r="Q391" s="116" t="str">
        <f t="shared" si="17"/>
        <v/>
      </c>
      <c r="R391" s="117" t="str">
        <f t="shared" si="9"/>
        <v/>
      </c>
      <c r="S391" s="176"/>
      <c r="T391" s="68"/>
      <c r="U391" s="163"/>
      <c r="V391" s="172"/>
      <c r="W391" s="172"/>
      <c r="X391" s="116" t="str">
        <f t="shared" si="26"/>
        <v/>
      </c>
      <c r="Y391" s="117" t="str">
        <f t="shared" si="23"/>
        <v/>
      </c>
      <c r="Z391" s="176"/>
      <c r="AB391" s="142" t="str">
        <f>if(isblank($B391),"",vlookup($B391,'Sort by Position'!$D$2:$M$34,10,FALSE))</f>
        <v/>
      </c>
      <c r="AC391" s="142" t="str">
        <f>if(isblank($B391),"",vlookup($C391,'Sort by Position'!$D$2:$M$34,10,FALSE))</f>
        <v/>
      </c>
      <c r="AD391" s="142" t="str">
        <f t="shared" si="12"/>
        <v/>
      </c>
      <c r="AE391" s="142" t="str">
        <f t="shared" si="13"/>
        <v/>
      </c>
      <c r="AF391" s="163"/>
      <c r="AG391" s="151" t="str">
        <f t="shared" si="27"/>
        <v/>
      </c>
      <c r="AH391" s="138"/>
      <c r="AI391" s="176"/>
      <c r="AK391" s="142" t="str">
        <f>if(isblank(B391),"",vlookup(B391,'Sort by Position'!$D$2:$M$34,2,FALSE))</f>
        <v/>
      </c>
      <c r="AL391" s="142" t="str">
        <f>if(isblank(B391),"",vlookup(C391,'Sort by Position'!$D$2:$M$34,10,FALSE))</f>
        <v/>
      </c>
      <c r="AM391" s="142" t="str">
        <f t="shared" si="15"/>
        <v/>
      </c>
      <c r="AN391" s="142" t="str">
        <f t="shared" si="24"/>
        <v/>
      </c>
      <c r="AO391" s="163"/>
      <c r="AP391" s="117" t="str">
        <f t="shared" si="22"/>
        <v/>
      </c>
      <c r="AR391" s="177"/>
    </row>
    <row r="392">
      <c r="A392" s="156"/>
      <c r="B392" s="175"/>
      <c r="C392" s="162"/>
      <c r="D392" s="162"/>
      <c r="E392" s="162"/>
      <c r="F392" s="13" t="str">
        <f t="shared" si="6"/>
        <v/>
      </c>
      <c r="G392" s="162"/>
      <c r="H392" s="162"/>
      <c r="I392" s="162"/>
      <c r="J392" s="13" t="str">
        <f t="shared" si="20"/>
        <v/>
      </c>
      <c r="N392" s="13" t="str">
        <f t="shared" si="8"/>
        <v/>
      </c>
      <c r="O392" s="13"/>
      <c r="P392" s="163"/>
      <c r="Q392" s="116" t="str">
        <f t="shared" si="17"/>
        <v/>
      </c>
      <c r="R392" s="117" t="str">
        <f t="shared" si="9"/>
        <v/>
      </c>
      <c r="S392" s="176"/>
      <c r="T392" s="68"/>
      <c r="U392" s="163"/>
      <c r="V392" s="172"/>
      <c r="W392" s="172"/>
      <c r="X392" s="116" t="str">
        <f t="shared" si="26"/>
        <v/>
      </c>
      <c r="Y392" s="117" t="str">
        <f t="shared" si="23"/>
        <v/>
      </c>
      <c r="Z392" s="176"/>
      <c r="AB392" s="142" t="str">
        <f>if(isblank($B392),"",vlookup($B392,'Sort by Position'!$D$2:$M$34,10,FALSE))</f>
        <v/>
      </c>
      <c r="AC392" s="142" t="str">
        <f>if(isblank($B392),"",vlookup($C392,'Sort by Position'!$D$2:$M$34,10,FALSE))</f>
        <v/>
      </c>
      <c r="AD392" s="142" t="str">
        <f t="shared" si="12"/>
        <v/>
      </c>
      <c r="AE392" s="142" t="str">
        <f t="shared" si="13"/>
        <v/>
      </c>
      <c r="AF392" s="163"/>
      <c r="AG392" s="151" t="str">
        <f t="shared" si="27"/>
        <v/>
      </c>
      <c r="AH392" s="138"/>
      <c r="AI392" s="176"/>
      <c r="AK392" s="142" t="str">
        <f>if(isblank(B392),"",vlookup(B392,'Sort by Position'!$D$2:$M$34,2,FALSE))</f>
        <v/>
      </c>
      <c r="AL392" s="142" t="str">
        <f>if(isblank(B392),"",vlookup(C392,'Sort by Position'!$D$2:$M$34,10,FALSE))</f>
        <v/>
      </c>
      <c r="AM392" s="142" t="str">
        <f t="shared" si="15"/>
        <v/>
      </c>
      <c r="AN392" s="142" t="str">
        <f t="shared" si="24"/>
        <v/>
      </c>
      <c r="AO392" s="163"/>
      <c r="AP392" s="117" t="str">
        <f t="shared" si="22"/>
        <v/>
      </c>
      <c r="AR392" s="177"/>
    </row>
    <row r="393">
      <c r="A393" s="156"/>
      <c r="B393" s="175"/>
      <c r="C393" s="162"/>
      <c r="D393" s="162"/>
      <c r="E393" s="162"/>
      <c r="F393" s="13" t="str">
        <f t="shared" si="6"/>
        <v/>
      </c>
      <c r="G393" s="162"/>
      <c r="H393" s="162"/>
      <c r="I393" s="162"/>
      <c r="J393" s="13" t="str">
        <f t="shared" si="20"/>
        <v/>
      </c>
      <c r="N393" s="13" t="str">
        <f t="shared" si="8"/>
        <v/>
      </c>
      <c r="O393" s="13"/>
      <c r="P393" s="163"/>
      <c r="Q393" s="116" t="str">
        <f t="shared" si="17"/>
        <v/>
      </c>
      <c r="R393" s="117" t="str">
        <f t="shared" si="9"/>
        <v/>
      </c>
      <c r="S393" s="176"/>
      <c r="T393" s="68"/>
      <c r="U393" s="163"/>
      <c r="V393" s="172"/>
      <c r="W393" s="172"/>
      <c r="X393" s="116" t="str">
        <f t="shared" si="26"/>
        <v/>
      </c>
      <c r="Y393" s="117" t="str">
        <f t="shared" si="23"/>
        <v/>
      </c>
      <c r="Z393" s="176"/>
      <c r="AB393" s="142" t="str">
        <f>if(isblank($B393),"",vlookup($B393,'Sort by Position'!$D$2:$M$34,10,FALSE))</f>
        <v/>
      </c>
      <c r="AC393" s="142" t="str">
        <f>if(isblank($B393),"",vlookup($C393,'Sort by Position'!$D$2:$M$34,10,FALSE))</f>
        <v/>
      </c>
      <c r="AD393" s="142" t="str">
        <f t="shared" si="12"/>
        <v/>
      </c>
      <c r="AE393" s="142" t="str">
        <f t="shared" si="13"/>
        <v/>
      </c>
      <c r="AF393" s="163"/>
      <c r="AG393" s="151" t="str">
        <f t="shared" si="27"/>
        <v/>
      </c>
      <c r="AH393" s="138"/>
      <c r="AI393" s="176"/>
      <c r="AK393" s="142" t="str">
        <f>if(isblank(B393),"",vlookup(B393,'Sort by Position'!$D$2:$M$34,2,FALSE))</f>
        <v/>
      </c>
      <c r="AL393" s="142" t="str">
        <f>if(isblank(B393),"",vlookup(C393,'Sort by Position'!$D$2:$M$34,10,FALSE))</f>
        <v/>
      </c>
      <c r="AM393" s="142" t="str">
        <f t="shared" si="15"/>
        <v/>
      </c>
      <c r="AN393" s="142" t="str">
        <f t="shared" si="24"/>
        <v/>
      </c>
      <c r="AO393" s="163"/>
      <c r="AP393" s="117" t="str">
        <f t="shared" si="22"/>
        <v/>
      </c>
      <c r="AR393" s="177"/>
    </row>
    <row r="394">
      <c r="A394" s="156"/>
      <c r="B394" s="175"/>
      <c r="C394" s="162"/>
      <c r="D394" s="162"/>
      <c r="E394" s="162"/>
      <c r="F394" s="13" t="str">
        <f t="shared" si="6"/>
        <v/>
      </c>
      <c r="G394" s="162"/>
      <c r="H394" s="162"/>
      <c r="I394" s="162"/>
      <c r="J394" s="13" t="str">
        <f t="shared" si="20"/>
        <v/>
      </c>
      <c r="N394" s="13" t="str">
        <f t="shared" si="8"/>
        <v/>
      </c>
      <c r="O394" s="13"/>
      <c r="P394" s="163"/>
      <c r="Q394" s="116" t="str">
        <f t="shared" si="17"/>
        <v/>
      </c>
      <c r="R394" s="117" t="str">
        <f t="shared" si="9"/>
        <v/>
      </c>
      <c r="S394" s="176"/>
      <c r="T394" s="68"/>
      <c r="U394" s="163"/>
      <c r="V394" s="172"/>
      <c r="W394" s="172"/>
      <c r="X394" s="116" t="str">
        <f t="shared" si="26"/>
        <v/>
      </c>
      <c r="Y394" s="117" t="str">
        <f t="shared" si="23"/>
        <v/>
      </c>
      <c r="Z394" s="176"/>
      <c r="AB394" s="142" t="str">
        <f>if(isblank($B394),"",vlookup($B394,'Sort by Position'!$D$2:$M$34,10,FALSE))</f>
        <v/>
      </c>
      <c r="AC394" s="142" t="str">
        <f>if(isblank($B394),"",vlookup($C394,'Sort by Position'!$D$2:$M$34,10,FALSE))</f>
        <v/>
      </c>
      <c r="AD394" s="142" t="str">
        <f t="shared" si="12"/>
        <v/>
      </c>
      <c r="AE394" s="142" t="str">
        <f t="shared" si="13"/>
        <v/>
      </c>
      <c r="AF394" s="163"/>
      <c r="AG394" s="151" t="str">
        <f t="shared" si="27"/>
        <v/>
      </c>
      <c r="AH394" s="138"/>
      <c r="AI394" s="176"/>
      <c r="AK394" s="142" t="str">
        <f>if(isblank(B394),"",vlookup(B394,'Sort by Position'!$D$2:$M$34,2,FALSE))</f>
        <v/>
      </c>
      <c r="AL394" s="142" t="str">
        <f>if(isblank(B394),"",vlookup(C394,'Sort by Position'!$D$2:$M$34,10,FALSE))</f>
        <v/>
      </c>
      <c r="AM394" s="142" t="str">
        <f t="shared" si="15"/>
        <v/>
      </c>
      <c r="AN394" s="142" t="str">
        <f t="shared" si="24"/>
        <v/>
      </c>
      <c r="AO394" s="163"/>
      <c r="AP394" s="117" t="str">
        <f t="shared" si="22"/>
        <v/>
      </c>
      <c r="AR394" s="177"/>
    </row>
    <row r="395">
      <c r="A395" s="156"/>
      <c r="B395" s="175"/>
      <c r="C395" s="162"/>
      <c r="D395" s="162"/>
      <c r="E395" s="162"/>
      <c r="F395" s="13" t="str">
        <f t="shared" si="6"/>
        <v/>
      </c>
      <c r="G395" s="162"/>
      <c r="H395" s="162"/>
      <c r="I395" s="162"/>
      <c r="J395" s="13" t="str">
        <f t="shared" si="20"/>
        <v/>
      </c>
      <c r="N395" s="13" t="str">
        <f t="shared" si="8"/>
        <v/>
      </c>
      <c r="O395" s="13"/>
      <c r="P395" s="163"/>
      <c r="Q395" s="116" t="str">
        <f t="shared" si="17"/>
        <v/>
      </c>
      <c r="R395" s="117" t="str">
        <f t="shared" si="9"/>
        <v/>
      </c>
      <c r="S395" s="176"/>
      <c r="T395" s="68"/>
      <c r="U395" s="163"/>
      <c r="V395" s="172"/>
      <c r="W395" s="172"/>
      <c r="X395" s="116" t="str">
        <f t="shared" si="26"/>
        <v/>
      </c>
      <c r="Y395" s="117" t="str">
        <f t="shared" si="23"/>
        <v/>
      </c>
      <c r="Z395" s="176"/>
      <c r="AB395" s="142" t="str">
        <f>if(isblank($B395),"",vlookup($B395,'Sort by Position'!$D$2:$M$34,10,FALSE))</f>
        <v/>
      </c>
      <c r="AC395" s="142" t="str">
        <f>if(isblank($B395),"",vlookup($C395,'Sort by Position'!$D$2:$M$34,10,FALSE))</f>
        <v/>
      </c>
      <c r="AD395" s="142" t="str">
        <f t="shared" si="12"/>
        <v/>
      </c>
      <c r="AE395" s="142" t="str">
        <f t="shared" si="13"/>
        <v/>
      </c>
      <c r="AF395" s="163"/>
      <c r="AG395" s="151" t="str">
        <f t="shared" si="27"/>
        <v/>
      </c>
      <c r="AH395" s="138"/>
      <c r="AI395" s="176"/>
      <c r="AK395" s="142" t="str">
        <f>if(isblank(B395),"",vlookup(B395,'Sort by Position'!$D$2:$M$34,2,FALSE))</f>
        <v/>
      </c>
      <c r="AL395" s="142" t="str">
        <f>if(isblank(B395),"",vlookup(C395,'Sort by Position'!$D$2:$M$34,10,FALSE))</f>
        <v/>
      </c>
      <c r="AM395" s="142" t="str">
        <f t="shared" si="15"/>
        <v/>
      </c>
      <c r="AN395" s="142" t="str">
        <f t="shared" si="24"/>
        <v/>
      </c>
      <c r="AO395" s="163"/>
      <c r="AP395" s="117" t="str">
        <f t="shared" si="22"/>
        <v/>
      </c>
      <c r="AR395" s="177"/>
    </row>
    <row r="396">
      <c r="A396" s="156"/>
      <c r="B396" s="175"/>
      <c r="C396" s="162"/>
      <c r="D396" s="162"/>
      <c r="E396" s="162"/>
      <c r="F396" s="13" t="str">
        <f t="shared" si="6"/>
        <v/>
      </c>
      <c r="G396" s="162"/>
      <c r="H396" s="162"/>
      <c r="I396" s="162"/>
      <c r="J396" s="13" t="str">
        <f t="shared" si="20"/>
        <v/>
      </c>
      <c r="N396" s="13" t="str">
        <f t="shared" si="8"/>
        <v/>
      </c>
      <c r="O396" s="13"/>
      <c r="P396" s="163"/>
      <c r="Q396" s="116" t="str">
        <f t="shared" si="17"/>
        <v/>
      </c>
      <c r="R396" s="117" t="str">
        <f t="shared" si="9"/>
        <v/>
      </c>
      <c r="S396" s="176"/>
      <c r="T396" s="68"/>
      <c r="U396" s="163"/>
      <c r="V396" s="172"/>
      <c r="W396" s="172"/>
      <c r="X396" s="116" t="str">
        <f t="shared" si="26"/>
        <v/>
      </c>
      <c r="Y396" s="117" t="str">
        <f t="shared" si="23"/>
        <v/>
      </c>
      <c r="Z396" s="176"/>
      <c r="AB396" s="142" t="str">
        <f>if(isblank($B396),"",vlookup($B396,'Sort by Position'!$D$2:$M$34,10,FALSE))</f>
        <v/>
      </c>
      <c r="AC396" s="142" t="str">
        <f>if(isblank($B396),"",vlookup($C396,'Sort by Position'!$D$2:$M$34,10,FALSE))</f>
        <v/>
      </c>
      <c r="AD396" s="142" t="str">
        <f t="shared" si="12"/>
        <v/>
      </c>
      <c r="AE396" s="142" t="str">
        <f t="shared" si="13"/>
        <v/>
      </c>
      <c r="AF396" s="163"/>
      <c r="AG396" s="151" t="str">
        <f t="shared" si="27"/>
        <v/>
      </c>
      <c r="AH396" s="138"/>
      <c r="AI396" s="176"/>
      <c r="AK396" s="142" t="str">
        <f>if(isblank(B396),"",vlookup(B396,'Sort by Position'!$D$2:$M$34,2,FALSE))</f>
        <v/>
      </c>
      <c r="AL396" s="142" t="str">
        <f>if(isblank(B396),"",vlookup(C396,'Sort by Position'!$D$2:$M$34,10,FALSE))</f>
        <v/>
      </c>
      <c r="AM396" s="142" t="str">
        <f t="shared" si="15"/>
        <v/>
      </c>
      <c r="AN396" s="142" t="str">
        <f t="shared" si="24"/>
        <v/>
      </c>
      <c r="AO396" s="163"/>
      <c r="AP396" s="117" t="str">
        <f t="shared" si="22"/>
        <v/>
      </c>
      <c r="AR396" s="177"/>
    </row>
    <row r="397">
      <c r="A397" s="156"/>
      <c r="B397" s="175"/>
      <c r="C397" s="162"/>
      <c r="D397" s="162"/>
      <c r="E397" s="162"/>
      <c r="F397" s="13" t="str">
        <f t="shared" si="6"/>
        <v/>
      </c>
      <c r="G397" s="162"/>
      <c r="H397" s="162"/>
      <c r="I397" s="162"/>
      <c r="J397" s="13" t="str">
        <f t="shared" si="20"/>
        <v/>
      </c>
      <c r="N397" s="13" t="str">
        <f t="shared" si="8"/>
        <v/>
      </c>
      <c r="O397" s="13"/>
      <c r="P397" s="163"/>
      <c r="Q397" s="116" t="str">
        <f t="shared" si="17"/>
        <v/>
      </c>
      <c r="R397" s="117" t="str">
        <f t="shared" si="9"/>
        <v/>
      </c>
      <c r="S397" s="176"/>
      <c r="T397" s="68"/>
      <c r="U397" s="163"/>
      <c r="V397" s="172"/>
      <c r="W397" s="172"/>
      <c r="X397" s="116" t="str">
        <f t="shared" si="26"/>
        <v/>
      </c>
      <c r="Y397" s="117" t="str">
        <f t="shared" si="23"/>
        <v/>
      </c>
      <c r="Z397" s="176"/>
      <c r="AB397" s="142" t="str">
        <f>if(isblank($B397),"",vlookup($B397,'Sort by Position'!$D$2:$M$34,10,FALSE))</f>
        <v/>
      </c>
      <c r="AC397" s="142" t="str">
        <f>if(isblank($B397),"",vlookup($C397,'Sort by Position'!$D$2:$M$34,10,FALSE))</f>
        <v/>
      </c>
      <c r="AD397" s="142" t="str">
        <f t="shared" si="12"/>
        <v/>
      </c>
      <c r="AE397" s="142" t="str">
        <f t="shared" si="13"/>
        <v/>
      </c>
      <c r="AF397" s="163"/>
      <c r="AG397" s="151" t="str">
        <f t="shared" si="27"/>
        <v/>
      </c>
      <c r="AH397" s="138"/>
      <c r="AI397" s="176"/>
      <c r="AK397" s="142" t="str">
        <f>if(isblank(B397),"",vlookup(B397,'Sort by Position'!$D$2:$M$34,2,FALSE))</f>
        <v/>
      </c>
      <c r="AL397" s="142" t="str">
        <f>if(isblank(B397),"",vlookup(C397,'Sort by Position'!$D$2:$M$34,10,FALSE))</f>
        <v/>
      </c>
      <c r="AM397" s="142" t="str">
        <f t="shared" si="15"/>
        <v/>
      </c>
      <c r="AN397" s="142" t="str">
        <f t="shared" si="24"/>
        <v/>
      </c>
      <c r="AO397" s="163"/>
      <c r="AP397" s="117" t="str">
        <f t="shared" si="22"/>
        <v/>
      </c>
      <c r="AR397" s="177"/>
    </row>
    <row r="398">
      <c r="A398" s="156"/>
      <c r="B398" s="175"/>
      <c r="C398" s="162"/>
      <c r="D398" s="162"/>
      <c r="E398" s="162"/>
      <c r="F398" s="13" t="str">
        <f t="shared" si="6"/>
        <v/>
      </c>
      <c r="G398" s="162"/>
      <c r="H398" s="162"/>
      <c r="I398" s="162"/>
      <c r="J398" s="13" t="str">
        <f t="shared" si="20"/>
        <v/>
      </c>
      <c r="N398" s="13" t="str">
        <f t="shared" si="8"/>
        <v/>
      </c>
      <c r="O398" s="13"/>
      <c r="P398" s="163"/>
      <c r="Q398" s="116" t="str">
        <f t="shared" si="17"/>
        <v/>
      </c>
      <c r="R398" s="117" t="str">
        <f t="shared" si="9"/>
        <v/>
      </c>
      <c r="S398" s="176"/>
      <c r="T398" s="68"/>
      <c r="U398" s="163"/>
      <c r="V398" s="172"/>
      <c r="W398" s="172"/>
      <c r="X398" s="116" t="str">
        <f t="shared" si="26"/>
        <v/>
      </c>
      <c r="Y398" s="117" t="str">
        <f t="shared" si="23"/>
        <v/>
      </c>
      <c r="Z398" s="176"/>
      <c r="AB398" s="142" t="str">
        <f>if(isblank($B398),"",vlookup($B398,'Sort by Position'!$D$2:$M$34,10,FALSE))</f>
        <v/>
      </c>
      <c r="AC398" s="142" t="str">
        <f>if(isblank($B398),"",vlookup($C398,'Sort by Position'!$D$2:$M$34,10,FALSE))</f>
        <v/>
      </c>
      <c r="AD398" s="142" t="str">
        <f t="shared" si="12"/>
        <v/>
      </c>
      <c r="AE398" s="142" t="str">
        <f t="shared" si="13"/>
        <v/>
      </c>
      <c r="AF398" s="163"/>
      <c r="AG398" s="151" t="str">
        <f t="shared" si="27"/>
        <v/>
      </c>
      <c r="AH398" s="138"/>
      <c r="AI398" s="176"/>
      <c r="AK398" s="142" t="str">
        <f>if(isblank(B398),"",vlookup(B398,'Sort by Position'!$D$2:$M$34,2,FALSE))</f>
        <v/>
      </c>
      <c r="AL398" s="142" t="str">
        <f>if(isblank(B398),"",vlookup(C398,'Sort by Position'!$D$2:$M$34,10,FALSE))</f>
        <v/>
      </c>
      <c r="AM398" s="142" t="str">
        <f t="shared" si="15"/>
        <v/>
      </c>
      <c r="AN398" s="142" t="str">
        <f t="shared" si="24"/>
        <v/>
      </c>
      <c r="AO398" s="163"/>
      <c r="AP398" s="117" t="str">
        <f t="shared" si="22"/>
        <v/>
      </c>
      <c r="AR398" s="177"/>
    </row>
    <row r="399">
      <c r="A399" s="156"/>
      <c r="B399" s="175"/>
      <c r="C399" s="162"/>
      <c r="D399" s="162"/>
      <c r="E399" s="162"/>
      <c r="F399" s="13" t="str">
        <f t="shared" si="6"/>
        <v/>
      </c>
      <c r="G399" s="162"/>
      <c r="H399" s="162"/>
      <c r="I399" s="162"/>
      <c r="J399" s="13" t="str">
        <f t="shared" si="20"/>
        <v/>
      </c>
      <c r="N399" s="13" t="str">
        <f t="shared" si="8"/>
        <v/>
      </c>
      <c r="O399" s="13"/>
      <c r="P399" s="163"/>
      <c r="Q399" s="116" t="str">
        <f t="shared" si="17"/>
        <v/>
      </c>
      <c r="R399" s="117" t="str">
        <f t="shared" si="9"/>
        <v/>
      </c>
      <c r="S399" s="176"/>
      <c r="T399" s="68"/>
      <c r="U399" s="163"/>
      <c r="V399" s="172"/>
      <c r="W399" s="172"/>
      <c r="X399" s="116" t="str">
        <f t="shared" si="26"/>
        <v/>
      </c>
      <c r="Y399" s="117" t="str">
        <f t="shared" si="23"/>
        <v/>
      </c>
      <c r="Z399" s="176"/>
      <c r="AB399" s="142" t="str">
        <f>if(isblank($B399),"",vlookup($B399,'Sort by Position'!$D$2:$M$34,10,FALSE))</f>
        <v/>
      </c>
      <c r="AC399" s="142" t="str">
        <f>if(isblank($B399),"",vlookup($C399,'Sort by Position'!$D$2:$M$34,10,FALSE))</f>
        <v/>
      </c>
      <c r="AD399" s="142" t="str">
        <f t="shared" si="12"/>
        <v/>
      </c>
      <c r="AE399" s="142" t="str">
        <f t="shared" si="13"/>
        <v/>
      </c>
      <c r="AF399" s="163"/>
      <c r="AG399" s="151" t="str">
        <f t="shared" si="27"/>
        <v/>
      </c>
      <c r="AH399" s="138"/>
      <c r="AI399" s="176"/>
      <c r="AK399" s="142" t="str">
        <f>if(isblank(B399),"",vlookup(B399,'Sort by Position'!$D$2:$M$34,2,FALSE))</f>
        <v/>
      </c>
      <c r="AL399" s="142" t="str">
        <f>if(isblank(B399),"",vlookup(C399,'Sort by Position'!$D$2:$M$34,10,FALSE))</f>
        <v/>
      </c>
      <c r="AM399" s="142" t="str">
        <f t="shared" si="15"/>
        <v/>
      </c>
      <c r="AN399" s="142" t="str">
        <f t="shared" si="24"/>
        <v/>
      </c>
      <c r="AO399" s="163"/>
      <c r="AP399" s="117" t="str">
        <f t="shared" si="22"/>
        <v/>
      </c>
      <c r="AR399" s="177"/>
    </row>
    <row r="400">
      <c r="A400" s="156"/>
      <c r="B400" s="175"/>
      <c r="C400" s="162"/>
      <c r="D400" s="162"/>
      <c r="E400" s="162"/>
      <c r="F400" s="13" t="str">
        <f t="shared" si="6"/>
        <v/>
      </c>
      <c r="G400" s="162"/>
      <c r="H400" s="162"/>
      <c r="I400" s="162"/>
      <c r="J400" s="13" t="str">
        <f t="shared" si="20"/>
        <v/>
      </c>
      <c r="N400" s="13" t="str">
        <f t="shared" si="8"/>
        <v/>
      </c>
      <c r="O400" s="13"/>
      <c r="P400" s="163"/>
      <c r="Q400" s="116" t="str">
        <f t="shared" si="17"/>
        <v/>
      </c>
      <c r="R400" s="117" t="str">
        <f t="shared" si="9"/>
        <v/>
      </c>
      <c r="S400" s="176"/>
      <c r="T400" s="68"/>
      <c r="U400" s="163"/>
      <c r="V400" s="172"/>
      <c r="W400" s="172"/>
      <c r="X400" s="116" t="str">
        <f t="shared" si="26"/>
        <v/>
      </c>
      <c r="Y400" s="117" t="str">
        <f t="shared" si="23"/>
        <v/>
      </c>
      <c r="Z400" s="176"/>
      <c r="AB400" s="142" t="str">
        <f>if(isblank($B400),"",vlookup($B400,'Sort by Position'!$D$2:$M$34,10,FALSE))</f>
        <v/>
      </c>
      <c r="AC400" s="142" t="str">
        <f>if(isblank($B400),"",vlookup($C400,'Sort by Position'!$D$2:$M$34,10,FALSE))</f>
        <v/>
      </c>
      <c r="AD400" s="142" t="str">
        <f t="shared" si="12"/>
        <v/>
      </c>
      <c r="AE400" s="142" t="str">
        <f t="shared" si="13"/>
        <v/>
      </c>
      <c r="AF400" s="163"/>
      <c r="AG400" s="151" t="str">
        <f t="shared" si="27"/>
        <v/>
      </c>
      <c r="AH400" s="138"/>
      <c r="AI400" s="176"/>
      <c r="AK400" s="142" t="str">
        <f>if(isblank(B400),"",vlookup(B400,'Sort by Position'!$D$2:$M$34,2,FALSE))</f>
        <v/>
      </c>
      <c r="AL400" s="142" t="str">
        <f>if(isblank(B400),"",vlookup(C400,'Sort by Position'!$D$2:$M$34,10,FALSE))</f>
        <v/>
      </c>
      <c r="AM400" s="142" t="str">
        <f t="shared" si="15"/>
        <v/>
      </c>
      <c r="AN400" s="142" t="str">
        <f t="shared" si="24"/>
        <v/>
      </c>
      <c r="AO400" s="163"/>
      <c r="AP400" s="117" t="str">
        <f t="shared" si="22"/>
        <v/>
      </c>
      <c r="AR400" s="177"/>
    </row>
    <row r="401">
      <c r="A401" s="156"/>
      <c r="B401" s="175"/>
      <c r="C401" s="162"/>
      <c r="D401" s="162"/>
      <c r="E401" s="162"/>
      <c r="F401" s="13" t="str">
        <f t="shared" si="6"/>
        <v/>
      </c>
      <c r="G401" s="162"/>
      <c r="H401" s="162"/>
      <c r="I401" s="162"/>
      <c r="J401" s="13" t="str">
        <f t="shared" si="20"/>
        <v/>
      </c>
      <c r="N401" s="13" t="str">
        <f t="shared" si="8"/>
        <v/>
      </c>
      <c r="O401" s="13"/>
      <c r="P401" s="163"/>
      <c r="Q401" s="116" t="str">
        <f t="shared" si="17"/>
        <v/>
      </c>
      <c r="R401" s="117" t="str">
        <f t="shared" si="9"/>
        <v/>
      </c>
      <c r="S401" s="176"/>
      <c r="T401" s="68"/>
      <c r="U401" s="163"/>
      <c r="V401" s="172"/>
      <c r="W401" s="172"/>
      <c r="X401" s="116" t="str">
        <f t="shared" si="26"/>
        <v/>
      </c>
      <c r="Y401" s="117" t="str">
        <f t="shared" si="23"/>
        <v/>
      </c>
      <c r="Z401" s="176"/>
      <c r="AB401" s="142" t="str">
        <f>if(isblank($B401),"",vlookup($B401,'Sort by Position'!$D$2:$M$34,10,FALSE))</f>
        <v/>
      </c>
      <c r="AC401" s="142" t="str">
        <f>if(isblank($B401),"",vlookup($C401,'Sort by Position'!$D$2:$M$34,10,FALSE))</f>
        <v/>
      </c>
      <c r="AD401" s="142" t="str">
        <f t="shared" si="12"/>
        <v/>
      </c>
      <c r="AE401" s="142" t="str">
        <f t="shared" si="13"/>
        <v/>
      </c>
      <c r="AF401" s="163"/>
      <c r="AG401" s="151" t="str">
        <f t="shared" si="27"/>
        <v/>
      </c>
      <c r="AH401" s="138"/>
      <c r="AI401" s="176"/>
      <c r="AK401" s="142" t="str">
        <f>if(isblank(B401),"",vlookup(B401,'Sort by Position'!$D$2:$M$34,2,FALSE))</f>
        <v/>
      </c>
      <c r="AL401" s="142" t="str">
        <f>if(isblank(B401),"",vlookup(C401,'Sort by Position'!$D$2:$M$34,10,FALSE))</f>
        <v/>
      </c>
      <c r="AM401" s="142" t="str">
        <f t="shared" si="15"/>
        <v/>
      </c>
      <c r="AN401" s="142" t="str">
        <f t="shared" si="24"/>
        <v/>
      </c>
      <c r="AO401" s="163"/>
      <c r="AP401" s="117" t="str">
        <f t="shared" si="22"/>
        <v/>
      </c>
      <c r="AR401" s="177"/>
    </row>
    <row r="402">
      <c r="A402" s="156"/>
      <c r="B402" s="175"/>
      <c r="C402" s="162"/>
      <c r="D402" s="162"/>
      <c r="E402" s="162"/>
      <c r="F402" s="13" t="str">
        <f t="shared" si="6"/>
        <v/>
      </c>
      <c r="G402" s="162"/>
      <c r="H402" s="162"/>
      <c r="I402" s="162"/>
      <c r="J402" s="13" t="str">
        <f t="shared" si="20"/>
        <v/>
      </c>
      <c r="N402" s="13" t="str">
        <f t="shared" si="8"/>
        <v/>
      </c>
      <c r="O402" s="13"/>
      <c r="P402" s="163"/>
      <c r="Q402" s="116" t="str">
        <f t="shared" si="17"/>
        <v/>
      </c>
      <c r="R402" s="117" t="str">
        <f t="shared" si="9"/>
        <v/>
      </c>
      <c r="S402" s="176"/>
      <c r="T402" s="68"/>
      <c r="U402" s="163"/>
      <c r="V402" s="172"/>
      <c r="W402" s="172"/>
      <c r="X402" s="116" t="str">
        <f t="shared" si="26"/>
        <v/>
      </c>
      <c r="Y402" s="117" t="str">
        <f t="shared" si="23"/>
        <v/>
      </c>
      <c r="Z402" s="176"/>
      <c r="AB402" s="142" t="str">
        <f>if(isblank($B402),"",vlookup($B402,'Sort by Position'!$D$2:$M$34,10,FALSE))</f>
        <v/>
      </c>
      <c r="AC402" s="142" t="str">
        <f>if(isblank($B402),"",vlookup($C402,'Sort by Position'!$D$2:$M$34,10,FALSE))</f>
        <v/>
      </c>
      <c r="AD402" s="142" t="str">
        <f t="shared" si="12"/>
        <v/>
      </c>
      <c r="AE402" s="142" t="str">
        <f t="shared" si="13"/>
        <v/>
      </c>
      <c r="AF402" s="163"/>
      <c r="AG402" s="151" t="str">
        <f t="shared" si="27"/>
        <v/>
      </c>
      <c r="AH402" s="138"/>
      <c r="AI402" s="176"/>
      <c r="AK402" s="142" t="str">
        <f>if(isblank(B402),"",vlookup(B402,'Sort by Position'!$D$2:$M$34,2,FALSE))</f>
        <v/>
      </c>
      <c r="AL402" s="142" t="str">
        <f>if(isblank(B402),"",vlookup(C402,'Sort by Position'!$D$2:$M$34,10,FALSE))</f>
        <v/>
      </c>
      <c r="AM402" s="142" t="str">
        <f t="shared" si="15"/>
        <v/>
      </c>
      <c r="AN402" s="142" t="str">
        <f t="shared" si="24"/>
        <v/>
      </c>
      <c r="AO402" s="163"/>
      <c r="AP402" s="117" t="str">
        <f t="shared" si="22"/>
        <v/>
      </c>
      <c r="AR402" s="177"/>
    </row>
    <row r="403">
      <c r="A403" s="156"/>
      <c r="B403" s="175"/>
      <c r="C403" s="162"/>
      <c r="D403" s="162"/>
      <c r="E403" s="162"/>
      <c r="F403" s="13" t="str">
        <f t="shared" si="6"/>
        <v/>
      </c>
      <c r="G403" s="162"/>
      <c r="H403" s="162"/>
      <c r="I403" s="162"/>
      <c r="J403" s="13" t="str">
        <f t="shared" si="20"/>
        <v/>
      </c>
      <c r="N403" s="13" t="str">
        <f t="shared" si="8"/>
        <v/>
      </c>
      <c r="O403" s="13"/>
      <c r="P403" s="163"/>
      <c r="Q403" s="116" t="str">
        <f t="shared" si="17"/>
        <v/>
      </c>
      <c r="R403" s="117" t="str">
        <f t="shared" si="9"/>
        <v/>
      </c>
      <c r="S403" s="176"/>
      <c r="T403" s="68"/>
      <c r="U403" s="163"/>
      <c r="V403" s="172"/>
      <c r="W403" s="172"/>
      <c r="X403" s="116" t="str">
        <f t="shared" si="26"/>
        <v/>
      </c>
      <c r="Y403" s="117" t="str">
        <f t="shared" si="23"/>
        <v/>
      </c>
      <c r="Z403" s="176"/>
      <c r="AB403" s="142" t="str">
        <f>if(isblank($B403),"",vlookup($B403,'Sort by Position'!$D$2:$M$34,10,FALSE))</f>
        <v/>
      </c>
      <c r="AC403" s="142" t="str">
        <f>if(isblank($B403),"",vlookup($C403,'Sort by Position'!$D$2:$M$34,10,FALSE))</f>
        <v/>
      </c>
      <c r="AD403" s="142" t="str">
        <f t="shared" si="12"/>
        <v/>
      </c>
      <c r="AE403" s="142" t="str">
        <f t="shared" si="13"/>
        <v/>
      </c>
      <c r="AF403" s="163"/>
      <c r="AG403" s="151" t="str">
        <f t="shared" si="27"/>
        <v/>
      </c>
      <c r="AH403" s="138"/>
      <c r="AI403" s="176"/>
      <c r="AK403" s="142" t="str">
        <f>if(isblank(B403),"",vlookup(B403,'Sort by Position'!$D$2:$M$34,2,FALSE))</f>
        <v/>
      </c>
      <c r="AL403" s="142" t="str">
        <f>if(isblank(B403),"",vlookup(C403,'Sort by Position'!$D$2:$M$34,10,FALSE))</f>
        <v/>
      </c>
      <c r="AM403" s="142" t="str">
        <f t="shared" si="15"/>
        <v/>
      </c>
      <c r="AN403" s="142" t="str">
        <f t="shared" si="24"/>
        <v/>
      </c>
      <c r="AO403" s="163"/>
      <c r="AP403" s="117" t="str">
        <f t="shared" si="22"/>
        <v/>
      </c>
      <c r="AR403" s="177"/>
    </row>
    <row r="404">
      <c r="A404" s="156"/>
      <c r="B404" s="175"/>
      <c r="C404" s="162"/>
      <c r="D404" s="162"/>
      <c r="E404" s="162"/>
      <c r="F404" s="13" t="str">
        <f t="shared" si="6"/>
        <v/>
      </c>
      <c r="G404" s="162"/>
      <c r="H404" s="162"/>
      <c r="I404" s="162"/>
      <c r="J404" s="13" t="str">
        <f t="shared" si="20"/>
        <v/>
      </c>
      <c r="N404" s="13" t="str">
        <f t="shared" si="8"/>
        <v/>
      </c>
      <c r="O404" s="13"/>
      <c r="P404" s="163"/>
      <c r="Q404" s="116" t="str">
        <f t="shared" si="17"/>
        <v/>
      </c>
      <c r="R404" s="117" t="str">
        <f t="shared" si="9"/>
        <v/>
      </c>
      <c r="S404" s="176"/>
      <c r="T404" s="68"/>
      <c r="U404" s="163"/>
      <c r="V404" s="172"/>
      <c r="W404" s="172"/>
      <c r="X404" s="116" t="str">
        <f t="shared" si="26"/>
        <v/>
      </c>
      <c r="Y404" s="117" t="str">
        <f t="shared" si="23"/>
        <v/>
      </c>
      <c r="Z404" s="176"/>
      <c r="AB404" s="142" t="str">
        <f>if(isblank($B404),"",vlookup($B404,'Sort by Position'!$D$2:$M$34,10,FALSE))</f>
        <v/>
      </c>
      <c r="AC404" s="142" t="str">
        <f>if(isblank($B404),"",vlookup($C404,'Sort by Position'!$D$2:$M$34,10,FALSE))</f>
        <v/>
      </c>
      <c r="AD404" s="142" t="str">
        <f t="shared" si="12"/>
        <v/>
      </c>
      <c r="AE404" s="142" t="str">
        <f t="shared" si="13"/>
        <v/>
      </c>
      <c r="AF404" s="163"/>
      <c r="AG404" s="151" t="str">
        <f t="shared" si="27"/>
        <v/>
      </c>
      <c r="AH404" s="138"/>
      <c r="AI404" s="176"/>
      <c r="AK404" s="142" t="str">
        <f>if(isblank(B404),"",vlookup(B404,'Sort by Position'!$D$2:$M$34,2,FALSE))</f>
        <v/>
      </c>
      <c r="AL404" s="142" t="str">
        <f>if(isblank(B404),"",vlookup(C404,'Sort by Position'!$D$2:$M$34,10,FALSE))</f>
        <v/>
      </c>
      <c r="AM404" s="142" t="str">
        <f t="shared" si="15"/>
        <v/>
      </c>
      <c r="AN404" s="142" t="str">
        <f t="shared" si="24"/>
        <v/>
      </c>
      <c r="AO404" s="163"/>
      <c r="AP404" s="117" t="str">
        <f t="shared" si="22"/>
        <v/>
      </c>
      <c r="AR404" s="177"/>
    </row>
    <row r="405">
      <c r="A405" s="156"/>
      <c r="B405" s="175"/>
      <c r="C405" s="162"/>
      <c r="D405" s="162"/>
      <c r="E405" s="162"/>
      <c r="F405" s="13" t="str">
        <f t="shared" si="6"/>
        <v/>
      </c>
      <c r="G405" s="162"/>
      <c r="H405" s="162"/>
      <c r="I405" s="162"/>
      <c r="J405" s="13" t="str">
        <f t="shared" si="20"/>
        <v/>
      </c>
      <c r="N405" s="13" t="str">
        <f t="shared" si="8"/>
        <v/>
      </c>
      <c r="O405" s="13"/>
      <c r="P405" s="163"/>
      <c r="Q405" s="116" t="str">
        <f t="shared" si="17"/>
        <v/>
      </c>
      <c r="R405" s="117" t="str">
        <f t="shared" si="9"/>
        <v/>
      </c>
      <c r="S405" s="176"/>
      <c r="T405" s="68"/>
      <c r="U405" s="163"/>
      <c r="V405" s="172"/>
      <c r="W405" s="172"/>
      <c r="X405" s="116" t="str">
        <f t="shared" si="26"/>
        <v/>
      </c>
      <c r="Y405" s="117" t="str">
        <f t="shared" si="23"/>
        <v/>
      </c>
      <c r="Z405" s="176"/>
      <c r="AB405" s="142" t="str">
        <f>if(isblank($B405),"",vlookup($B405,'Sort by Position'!$D$2:$M$34,10,FALSE))</f>
        <v/>
      </c>
      <c r="AC405" s="142" t="str">
        <f>if(isblank($B405),"",vlookup($C405,'Sort by Position'!$D$2:$M$34,10,FALSE))</f>
        <v/>
      </c>
      <c r="AD405" s="142" t="str">
        <f t="shared" si="12"/>
        <v/>
      </c>
      <c r="AE405" s="142" t="str">
        <f t="shared" si="13"/>
        <v/>
      </c>
      <c r="AF405" s="163"/>
      <c r="AG405" s="151" t="str">
        <f t="shared" si="27"/>
        <v/>
      </c>
      <c r="AH405" s="138"/>
      <c r="AI405" s="176"/>
      <c r="AK405" s="142" t="str">
        <f>if(isblank(B405),"",vlookup(B405,'Sort by Position'!$D$2:$M$34,2,FALSE))</f>
        <v/>
      </c>
      <c r="AL405" s="142" t="str">
        <f>if(isblank(B405),"",vlookup(C405,'Sort by Position'!$D$2:$M$34,10,FALSE))</f>
        <v/>
      </c>
      <c r="AM405" s="142" t="str">
        <f t="shared" si="15"/>
        <v/>
      </c>
      <c r="AN405" s="142" t="str">
        <f t="shared" si="24"/>
        <v/>
      </c>
      <c r="AO405" s="163"/>
      <c r="AP405" s="117" t="str">
        <f t="shared" si="22"/>
        <v/>
      </c>
      <c r="AR405" s="177"/>
    </row>
    <row r="406">
      <c r="A406" s="156"/>
      <c r="B406" s="175"/>
      <c r="C406" s="162"/>
      <c r="D406" s="162"/>
      <c r="E406" s="162"/>
      <c r="F406" s="13" t="str">
        <f t="shared" si="6"/>
        <v/>
      </c>
      <c r="G406" s="162"/>
      <c r="H406" s="162"/>
      <c r="I406" s="162"/>
      <c r="J406" s="13" t="str">
        <f t="shared" si="20"/>
        <v/>
      </c>
      <c r="N406" s="13" t="str">
        <f t="shared" si="8"/>
        <v/>
      </c>
      <c r="O406" s="13"/>
      <c r="P406" s="163"/>
      <c r="Q406" s="116" t="str">
        <f t="shared" si="17"/>
        <v/>
      </c>
      <c r="R406" s="117" t="str">
        <f t="shared" si="9"/>
        <v/>
      </c>
      <c r="S406" s="176"/>
      <c r="T406" s="68"/>
      <c r="U406" s="163"/>
      <c r="V406" s="172"/>
      <c r="W406" s="172"/>
      <c r="X406" s="116" t="str">
        <f t="shared" si="26"/>
        <v/>
      </c>
      <c r="Y406" s="117" t="str">
        <f t="shared" si="23"/>
        <v/>
      </c>
      <c r="Z406" s="176"/>
      <c r="AB406" s="142" t="str">
        <f>if(isblank($B406),"",vlookup($B406,'Sort by Position'!$D$2:$M$34,10,FALSE))</f>
        <v/>
      </c>
      <c r="AC406" s="142" t="str">
        <f>if(isblank($B406),"",vlookup($C406,'Sort by Position'!$D$2:$M$34,10,FALSE))</f>
        <v/>
      </c>
      <c r="AD406" s="142" t="str">
        <f t="shared" si="12"/>
        <v/>
      </c>
      <c r="AE406" s="142" t="str">
        <f t="shared" si="13"/>
        <v/>
      </c>
      <c r="AF406" s="163"/>
      <c r="AG406" s="151" t="str">
        <f t="shared" si="27"/>
        <v/>
      </c>
      <c r="AH406" s="138"/>
      <c r="AI406" s="176"/>
      <c r="AK406" s="142" t="str">
        <f>if(isblank(B406),"",vlookup(B406,'Sort by Position'!$D$2:$M$34,2,FALSE))</f>
        <v/>
      </c>
      <c r="AL406" s="142" t="str">
        <f>if(isblank(B406),"",vlookup(C406,'Sort by Position'!$D$2:$M$34,10,FALSE))</f>
        <v/>
      </c>
      <c r="AM406" s="142" t="str">
        <f t="shared" si="15"/>
        <v/>
      </c>
      <c r="AN406" s="142" t="str">
        <f t="shared" si="24"/>
        <v/>
      </c>
      <c r="AO406" s="163"/>
      <c r="AP406" s="117" t="str">
        <f t="shared" si="22"/>
        <v/>
      </c>
      <c r="AR406" s="177"/>
    </row>
    <row r="407">
      <c r="A407" s="156"/>
      <c r="B407" s="175"/>
      <c r="C407" s="162"/>
      <c r="D407" s="162"/>
      <c r="E407" s="162"/>
      <c r="F407" s="13" t="str">
        <f t="shared" si="6"/>
        <v/>
      </c>
      <c r="G407" s="162"/>
      <c r="H407" s="162"/>
      <c r="I407" s="162"/>
      <c r="J407" s="13" t="str">
        <f t="shared" si="20"/>
        <v/>
      </c>
      <c r="N407" s="13" t="str">
        <f t="shared" si="8"/>
        <v/>
      </c>
      <c r="O407" s="13"/>
      <c r="P407" s="163"/>
      <c r="Q407" s="116" t="str">
        <f t="shared" si="17"/>
        <v/>
      </c>
      <c r="R407" s="117" t="str">
        <f t="shared" si="9"/>
        <v/>
      </c>
      <c r="S407" s="176"/>
      <c r="T407" s="68"/>
      <c r="U407" s="163"/>
      <c r="V407" s="172"/>
      <c r="W407" s="172"/>
      <c r="X407" s="116" t="str">
        <f t="shared" si="26"/>
        <v/>
      </c>
      <c r="Y407" s="117" t="str">
        <f t="shared" si="23"/>
        <v/>
      </c>
      <c r="Z407" s="176"/>
      <c r="AB407" s="142" t="str">
        <f>if(isblank($B407),"",vlookup($B407,'Sort by Position'!$D$2:$M$34,10,FALSE))</f>
        <v/>
      </c>
      <c r="AC407" s="142" t="str">
        <f>if(isblank($B407),"",vlookup($C407,'Sort by Position'!$D$2:$M$34,10,FALSE))</f>
        <v/>
      </c>
      <c r="AD407" s="142" t="str">
        <f t="shared" si="12"/>
        <v/>
      </c>
      <c r="AE407" s="142" t="str">
        <f t="shared" si="13"/>
        <v/>
      </c>
      <c r="AF407" s="163"/>
      <c r="AG407" s="151" t="str">
        <f t="shared" si="27"/>
        <v/>
      </c>
      <c r="AH407" s="138"/>
      <c r="AI407" s="176"/>
      <c r="AK407" s="142" t="str">
        <f>if(isblank(B407),"",vlookup(B407,'Sort by Position'!$D$2:$M$34,2,FALSE))</f>
        <v/>
      </c>
      <c r="AL407" s="142" t="str">
        <f>if(isblank(B407),"",vlookup(C407,'Sort by Position'!$D$2:$M$34,10,FALSE))</f>
        <v/>
      </c>
      <c r="AM407" s="142" t="str">
        <f t="shared" si="15"/>
        <v/>
      </c>
      <c r="AN407" s="142" t="str">
        <f t="shared" si="24"/>
        <v/>
      </c>
      <c r="AO407" s="163"/>
      <c r="AP407" s="117" t="str">
        <f t="shared" si="22"/>
        <v/>
      </c>
      <c r="AR407" s="177"/>
    </row>
    <row r="408">
      <c r="A408" s="156"/>
      <c r="B408" s="175"/>
      <c r="C408" s="162"/>
      <c r="D408" s="162"/>
      <c r="E408" s="162"/>
      <c r="F408" s="13" t="str">
        <f t="shared" si="6"/>
        <v/>
      </c>
      <c r="G408" s="162"/>
      <c r="H408" s="162"/>
      <c r="I408" s="162"/>
      <c r="J408" s="13" t="str">
        <f t="shared" si="20"/>
        <v/>
      </c>
      <c r="N408" s="13" t="str">
        <f t="shared" si="8"/>
        <v/>
      </c>
      <c r="O408" s="13"/>
      <c r="P408" s="163"/>
      <c r="Q408" s="116" t="str">
        <f t="shared" si="17"/>
        <v/>
      </c>
      <c r="R408" s="117" t="str">
        <f t="shared" si="9"/>
        <v/>
      </c>
      <c r="S408" s="176"/>
      <c r="T408" s="68"/>
      <c r="U408" s="163"/>
      <c r="V408" s="172"/>
      <c r="W408" s="172"/>
      <c r="X408" s="116" t="str">
        <f t="shared" si="26"/>
        <v/>
      </c>
      <c r="Y408" s="117" t="str">
        <f t="shared" si="23"/>
        <v/>
      </c>
      <c r="Z408" s="176"/>
      <c r="AB408" s="142" t="str">
        <f>if(isblank($B408),"",vlookup($B408,'Sort by Position'!$D$2:$M$34,10,FALSE))</f>
        <v/>
      </c>
      <c r="AC408" s="142" t="str">
        <f>if(isblank($B408),"",vlookup($C408,'Sort by Position'!$D$2:$M$34,10,FALSE))</f>
        <v/>
      </c>
      <c r="AD408" s="142" t="str">
        <f t="shared" si="12"/>
        <v/>
      </c>
      <c r="AE408" s="142" t="str">
        <f t="shared" si="13"/>
        <v/>
      </c>
      <c r="AF408" s="163"/>
      <c r="AG408" s="151" t="str">
        <f t="shared" si="27"/>
        <v/>
      </c>
      <c r="AH408" s="138"/>
      <c r="AI408" s="176"/>
      <c r="AK408" s="142" t="str">
        <f>if(isblank(B408),"",vlookup(B408,'Sort by Position'!$D$2:$M$34,2,FALSE))</f>
        <v/>
      </c>
      <c r="AL408" s="142" t="str">
        <f>if(isblank(B408),"",vlookup(C408,'Sort by Position'!$D$2:$M$34,10,FALSE))</f>
        <v/>
      </c>
      <c r="AM408" s="142" t="str">
        <f t="shared" si="15"/>
        <v/>
      </c>
      <c r="AN408" s="142" t="str">
        <f t="shared" si="24"/>
        <v/>
      </c>
      <c r="AO408" s="163"/>
      <c r="AP408" s="117" t="str">
        <f t="shared" si="22"/>
        <v/>
      </c>
      <c r="AR408" s="177"/>
    </row>
    <row r="409">
      <c r="A409" s="156"/>
      <c r="B409" s="175"/>
      <c r="C409" s="162"/>
      <c r="D409" s="162"/>
      <c r="E409" s="162"/>
      <c r="F409" s="13" t="str">
        <f t="shared" si="6"/>
        <v/>
      </c>
      <c r="G409" s="162"/>
      <c r="H409" s="162"/>
      <c r="I409" s="162"/>
      <c r="J409" s="13" t="str">
        <f t="shared" si="20"/>
        <v/>
      </c>
      <c r="N409" s="13" t="str">
        <f t="shared" si="8"/>
        <v/>
      </c>
      <c r="O409" s="13"/>
      <c r="P409" s="163"/>
      <c r="Q409" s="116" t="str">
        <f t="shared" si="17"/>
        <v/>
      </c>
      <c r="R409" s="117" t="str">
        <f t="shared" si="9"/>
        <v/>
      </c>
      <c r="S409" s="176"/>
      <c r="T409" s="68"/>
      <c r="U409" s="163"/>
      <c r="V409" s="172"/>
      <c r="W409" s="172"/>
      <c r="X409" s="116" t="str">
        <f t="shared" si="26"/>
        <v/>
      </c>
      <c r="Y409" s="117" t="str">
        <f t="shared" si="23"/>
        <v/>
      </c>
      <c r="Z409" s="176"/>
      <c r="AB409" s="142" t="str">
        <f>if(isblank($B409),"",vlookup($B409,'Sort by Position'!$D$2:$M$34,10,FALSE))</f>
        <v/>
      </c>
      <c r="AC409" s="142" t="str">
        <f>if(isblank($B409),"",vlookup($C409,'Sort by Position'!$D$2:$M$34,10,FALSE))</f>
        <v/>
      </c>
      <c r="AD409" s="142" t="str">
        <f t="shared" si="12"/>
        <v/>
      </c>
      <c r="AE409" s="142" t="str">
        <f t="shared" si="13"/>
        <v/>
      </c>
      <c r="AF409" s="163"/>
      <c r="AG409" s="151" t="str">
        <f t="shared" si="27"/>
        <v/>
      </c>
      <c r="AH409" s="138"/>
      <c r="AI409" s="176"/>
      <c r="AK409" s="142" t="str">
        <f>if(isblank(B409),"",vlookup(B409,'Sort by Position'!$D$2:$M$34,2,FALSE))</f>
        <v/>
      </c>
      <c r="AL409" s="142" t="str">
        <f>if(isblank(B409),"",vlookup(C409,'Sort by Position'!$D$2:$M$34,10,FALSE))</f>
        <v/>
      </c>
      <c r="AM409" s="142" t="str">
        <f t="shared" si="15"/>
        <v/>
      </c>
      <c r="AN409" s="142" t="str">
        <f t="shared" si="24"/>
        <v/>
      </c>
      <c r="AO409" s="163"/>
      <c r="AP409" s="117" t="str">
        <f t="shared" si="22"/>
        <v/>
      </c>
      <c r="AR409" s="177"/>
    </row>
    <row r="410">
      <c r="A410" s="156"/>
      <c r="B410" s="175"/>
      <c r="C410" s="162"/>
      <c r="D410" s="162"/>
      <c r="E410" s="162"/>
      <c r="F410" s="13" t="str">
        <f t="shared" si="6"/>
        <v/>
      </c>
      <c r="G410" s="162"/>
      <c r="H410" s="162"/>
      <c r="I410" s="162"/>
      <c r="J410" s="13" t="str">
        <f t="shared" si="20"/>
        <v/>
      </c>
      <c r="N410" s="13" t="str">
        <f t="shared" si="8"/>
        <v/>
      </c>
      <c r="O410" s="13"/>
      <c r="P410" s="163"/>
      <c r="Q410" s="116" t="str">
        <f t="shared" si="17"/>
        <v/>
      </c>
      <c r="R410" s="117" t="str">
        <f t="shared" si="9"/>
        <v/>
      </c>
      <c r="S410" s="176"/>
      <c r="T410" s="68"/>
      <c r="U410" s="163"/>
      <c r="V410" s="172"/>
      <c r="W410" s="172"/>
      <c r="X410" s="116" t="str">
        <f t="shared" si="26"/>
        <v/>
      </c>
      <c r="Y410" s="117" t="str">
        <f t="shared" si="23"/>
        <v/>
      </c>
      <c r="Z410" s="176"/>
      <c r="AB410" s="142" t="str">
        <f>if(isblank($B410),"",vlookup($B410,'Sort by Position'!$D$2:$M$34,10,FALSE))</f>
        <v/>
      </c>
      <c r="AC410" s="142" t="str">
        <f>if(isblank($B410),"",vlookup($C410,'Sort by Position'!$D$2:$M$34,10,FALSE))</f>
        <v/>
      </c>
      <c r="AD410" s="142" t="str">
        <f t="shared" si="12"/>
        <v/>
      </c>
      <c r="AE410" s="142" t="str">
        <f t="shared" si="13"/>
        <v/>
      </c>
      <c r="AF410" s="163"/>
      <c r="AG410" s="151" t="str">
        <f t="shared" si="27"/>
        <v/>
      </c>
      <c r="AH410" s="138"/>
      <c r="AI410" s="176"/>
      <c r="AK410" s="142" t="str">
        <f>if(isblank(B410),"",vlookup(B410,'Sort by Position'!$D$2:$M$34,2,FALSE))</f>
        <v/>
      </c>
      <c r="AL410" s="142" t="str">
        <f>if(isblank(B410),"",vlookup(C410,'Sort by Position'!$D$2:$M$34,10,FALSE))</f>
        <v/>
      </c>
      <c r="AM410" s="142" t="str">
        <f t="shared" si="15"/>
        <v/>
      </c>
      <c r="AN410" s="142" t="str">
        <f t="shared" si="24"/>
        <v/>
      </c>
      <c r="AO410" s="163"/>
      <c r="AP410" s="117" t="str">
        <f t="shared" si="22"/>
        <v/>
      </c>
      <c r="AR410" s="177"/>
    </row>
    <row r="411">
      <c r="A411" s="156"/>
      <c r="B411" s="175"/>
      <c r="C411" s="162"/>
      <c r="D411" s="162"/>
      <c r="E411" s="162"/>
      <c r="F411" s="13" t="str">
        <f t="shared" si="6"/>
        <v/>
      </c>
      <c r="G411" s="162"/>
      <c r="H411" s="162"/>
      <c r="I411" s="162"/>
      <c r="J411" s="13" t="str">
        <f t="shared" si="20"/>
        <v/>
      </c>
      <c r="N411" s="13" t="str">
        <f t="shared" si="8"/>
        <v/>
      </c>
      <c r="O411" s="13"/>
      <c r="P411" s="163"/>
      <c r="Q411" s="116" t="str">
        <f t="shared" si="17"/>
        <v/>
      </c>
      <c r="R411" s="117" t="str">
        <f t="shared" si="9"/>
        <v/>
      </c>
      <c r="S411" s="176"/>
      <c r="T411" s="68"/>
      <c r="U411" s="163"/>
      <c r="V411" s="172"/>
      <c r="W411" s="172"/>
      <c r="X411" s="116" t="str">
        <f t="shared" si="26"/>
        <v/>
      </c>
      <c r="Y411" s="117" t="str">
        <f t="shared" si="23"/>
        <v/>
      </c>
      <c r="Z411" s="176"/>
      <c r="AB411" s="142" t="str">
        <f>if(isblank($B411),"",vlookup($B411,'Sort by Position'!$D$2:$M$34,10,FALSE))</f>
        <v/>
      </c>
      <c r="AC411" s="142" t="str">
        <f>if(isblank($B411),"",vlookup($C411,'Sort by Position'!$D$2:$M$34,10,FALSE))</f>
        <v/>
      </c>
      <c r="AD411" s="142" t="str">
        <f t="shared" si="12"/>
        <v/>
      </c>
      <c r="AE411" s="142" t="str">
        <f t="shared" si="13"/>
        <v/>
      </c>
      <c r="AF411" s="163"/>
      <c r="AG411" s="151" t="str">
        <f t="shared" si="27"/>
        <v/>
      </c>
      <c r="AH411" s="138"/>
      <c r="AI411" s="176"/>
      <c r="AK411" s="142" t="str">
        <f>if(isblank(B411),"",vlookup(B411,'Sort by Position'!$D$2:$M$34,2,FALSE))</f>
        <v/>
      </c>
      <c r="AL411" s="142" t="str">
        <f>if(isblank(B411),"",vlookup(C411,'Sort by Position'!$D$2:$M$34,10,FALSE))</f>
        <v/>
      </c>
      <c r="AM411" s="142" t="str">
        <f t="shared" si="15"/>
        <v/>
      </c>
      <c r="AN411" s="142" t="str">
        <f t="shared" si="24"/>
        <v/>
      </c>
      <c r="AO411" s="163"/>
      <c r="AP411" s="117" t="str">
        <f t="shared" si="22"/>
        <v/>
      </c>
      <c r="AR411" s="177"/>
    </row>
    <row r="412">
      <c r="A412" s="156"/>
      <c r="B412" s="175"/>
      <c r="C412" s="162"/>
      <c r="D412" s="162"/>
      <c r="E412" s="162"/>
      <c r="F412" s="13" t="str">
        <f t="shared" si="6"/>
        <v/>
      </c>
      <c r="G412" s="162"/>
      <c r="H412" s="162"/>
      <c r="I412" s="162"/>
      <c r="J412" s="13" t="str">
        <f t="shared" si="20"/>
        <v/>
      </c>
      <c r="N412" s="13" t="str">
        <f t="shared" si="8"/>
        <v/>
      </c>
      <c r="O412" s="13"/>
      <c r="P412" s="163"/>
      <c r="Q412" s="116" t="str">
        <f t="shared" si="17"/>
        <v/>
      </c>
      <c r="R412" s="117" t="str">
        <f t="shared" si="9"/>
        <v/>
      </c>
      <c r="S412" s="176"/>
      <c r="T412" s="68"/>
      <c r="U412" s="163"/>
      <c r="V412" s="172"/>
      <c r="W412" s="172"/>
      <c r="X412" s="116" t="str">
        <f t="shared" si="26"/>
        <v/>
      </c>
      <c r="Y412" s="117" t="str">
        <f t="shared" si="23"/>
        <v/>
      </c>
      <c r="Z412" s="176"/>
      <c r="AB412" s="142" t="str">
        <f>if(isblank($B412),"",vlookup($B412,'Sort by Position'!$D$2:$M$34,10,FALSE))</f>
        <v/>
      </c>
      <c r="AC412" s="142" t="str">
        <f>if(isblank($B412),"",vlookup($C412,'Sort by Position'!$D$2:$M$34,10,FALSE))</f>
        <v/>
      </c>
      <c r="AD412" s="142" t="str">
        <f t="shared" si="12"/>
        <v/>
      </c>
      <c r="AE412" s="142" t="str">
        <f t="shared" si="13"/>
        <v/>
      </c>
      <c r="AF412" s="163"/>
      <c r="AG412" s="151" t="str">
        <f t="shared" si="27"/>
        <v/>
      </c>
      <c r="AH412" s="138"/>
      <c r="AI412" s="176"/>
      <c r="AK412" s="142" t="str">
        <f>if(isblank(B412),"",vlookup(B412,'Sort by Position'!$D$2:$M$34,2,FALSE))</f>
        <v/>
      </c>
      <c r="AL412" s="142" t="str">
        <f>if(isblank(B412),"",vlookup(C412,'Sort by Position'!$D$2:$M$34,10,FALSE))</f>
        <v/>
      </c>
      <c r="AM412" s="142" t="str">
        <f t="shared" si="15"/>
        <v/>
      </c>
      <c r="AN412" s="142" t="str">
        <f t="shared" si="24"/>
        <v/>
      </c>
      <c r="AO412" s="163"/>
      <c r="AP412" s="117" t="str">
        <f t="shared" si="22"/>
        <v/>
      </c>
      <c r="AR412" s="177"/>
    </row>
    <row r="413">
      <c r="A413" s="156"/>
      <c r="B413" s="175"/>
      <c r="C413" s="162"/>
      <c r="D413" s="162"/>
      <c r="E413" s="162"/>
      <c r="F413" s="13" t="str">
        <f t="shared" si="6"/>
        <v/>
      </c>
      <c r="G413" s="162"/>
      <c r="H413" s="162"/>
      <c r="I413" s="162"/>
      <c r="J413" s="13" t="str">
        <f t="shared" si="20"/>
        <v/>
      </c>
      <c r="N413" s="13" t="str">
        <f t="shared" si="8"/>
        <v/>
      </c>
      <c r="O413" s="13"/>
      <c r="P413" s="163"/>
      <c r="Q413" s="116" t="str">
        <f t="shared" si="17"/>
        <v/>
      </c>
      <c r="R413" s="117" t="str">
        <f t="shared" si="9"/>
        <v/>
      </c>
      <c r="S413" s="176"/>
      <c r="T413" s="68"/>
      <c r="U413" s="163"/>
      <c r="V413" s="172"/>
      <c r="W413" s="172"/>
      <c r="X413" s="116" t="str">
        <f t="shared" si="26"/>
        <v/>
      </c>
      <c r="Y413" s="117" t="str">
        <f t="shared" si="23"/>
        <v/>
      </c>
      <c r="Z413" s="176"/>
      <c r="AB413" s="142" t="str">
        <f>if(isblank($B413),"",vlookup($B413,'Sort by Position'!$D$2:$M$34,10,FALSE))</f>
        <v/>
      </c>
      <c r="AC413" s="142" t="str">
        <f>if(isblank($B413),"",vlookup($C413,'Sort by Position'!$D$2:$M$34,10,FALSE))</f>
        <v/>
      </c>
      <c r="AD413" s="142" t="str">
        <f t="shared" si="12"/>
        <v/>
      </c>
      <c r="AE413" s="142" t="str">
        <f t="shared" si="13"/>
        <v/>
      </c>
      <c r="AF413" s="163"/>
      <c r="AG413" s="151" t="str">
        <f t="shared" si="27"/>
        <v/>
      </c>
      <c r="AH413" s="138"/>
      <c r="AI413" s="176"/>
      <c r="AK413" s="142" t="str">
        <f>if(isblank(B413),"",vlookup(B413,'Sort by Position'!$D$2:$M$34,2,FALSE))</f>
        <v/>
      </c>
      <c r="AL413" s="142" t="str">
        <f>if(isblank(B413),"",vlookup(C413,'Sort by Position'!$D$2:$M$34,10,FALSE))</f>
        <v/>
      </c>
      <c r="AM413" s="142" t="str">
        <f t="shared" si="15"/>
        <v/>
      </c>
      <c r="AN413" s="142" t="str">
        <f t="shared" si="24"/>
        <v/>
      </c>
      <c r="AO413" s="163"/>
      <c r="AP413" s="117" t="str">
        <f t="shared" si="22"/>
        <v/>
      </c>
      <c r="AR413" s="177"/>
    </row>
    <row r="414">
      <c r="A414" s="156"/>
      <c r="B414" s="175"/>
      <c r="C414" s="162"/>
      <c r="D414" s="162"/>
      <c r="E414" s="162"/>
      <c r="F414" s="13" t="str">
        <f t="shared" si="6"/>
        <v/>
      </c>
      <c r="G414" s="162"/>
      <c r="H414" s="162"/>
      <c r="I414" s="162"/>
      <c r="J414" s="13" t="str">
        <f t="shared" si="20"/>
        <v/>
      </c>
      <c r="N414" s="13" t="str">
        <f t="shared" si="8"/>
        <v/>
      </c>
      <c r="O414" s="13"/>
      <c r="P414" s="163"/>
      <c r="Q414" s="116" t="str">
        <f t="shared" si="17"/>
        <v/>
      </c>
      <c r="R414" s="117" t="str">
        <f t="shared" si="9"/>
        <v/>
      </c>
      <c r="S414" s="176"/>
      <c r="T414" s="68"/>
      <c r="U414" s="163"/>
      <c r="V414" s="172"/>
      <c r="W414" s="172"/>
      <c r="X414" s="116" t="str">
        <f t="shared" si="26"/>
        <v/>
      </c>
      <c r="Y414" s="117" t="str">
        <f t="shared" si="23"/>
        <v/>
      </c>
      <c r="Z414" s="176"/>
      <c r="AB414" s="142" t="str">
        <f>if(isblank($B414),"",vlookup($B414,'Sort by Position'!$D$2:$M$34,10,FALSE))</f>
        <v/>
      </c>
      <c r="AC414" s="142" t="str">
        <f>if(isblank($B414),"",vlookup($C414,'Sort by Position'!$D$2:$M$34,10,FALSE))</f>
        <v/>
      </c>
      <c r="AD414" s="142" t="str">
        <f t="shared" si="12"/>
        <v/>
      </c>
      <c r="AE414" s="142" t="str">
        <f t="shared" si="13"/>
        <v/>
      </c>
      <c r="AF414" s="163"/>
      <c r="AG414" s="151" t="str">
        <f t="shared" si="27"/>
        <v/>
      </c>
      <c r="AH414" s="138"/>
      <c r="AI414" s="176"/>
      <c r="AK414" s="142" t="str">
        <f>if(isblank(B414),"",vlookup(B414,'Sort by Position'!$D$2:$M$34,2,FALSE))</f>
        <v/>
      </c>
      <c r="AL414" s="142" t="str">
        <f>if(isblank(B414),"",vlookup(C414,'Sort by Position'!$D$2:$M$34,10,FALSE))</f>
        <v/>
      </c>
      <c r="AM414" s="142" t="str">
        <f t="shared" si="15"/>
        <v/>
      </c>
      <c r="AN414" s="142" t="str">
        <f t="shared" si="24"/>
        <v/>
      </c>
      <c r="AO414" s="163"/>
      <c r="AP414" s="117" t="str">
        <f t="shared" si="22"/>
        <v/>
      </c>
      <c r="AR414" s="177"/>
    </row>
    <row r="415">
      <c r="A415" s="156"/>
      <c r="B415" s="175"/>
      <c r="C415" s="162"/>
      <c r="D415" s="162"/>
      <c r="E415" s="162"/>
      <c r="F415" s="13" t="str">
        <f t="shared" si="6"/>
        <v/>
      </c>
      <c r="G415" s="162"/>
      <c r="H415" s="162"/>
      <c r="I415" s="162"/>
      <c r="J415" s="13" t="str">
        <f t="shared" si="20"/>
        <v/>
      </c>
      <c r="N415" s="13" t="str">
        <f t="shared" si="8"/>
        <v/>
      </c>
      <c r="O415" s="13"/>
      <c r="P415" s="163"/>
      <c r="Q415" s="116" t="str">
        <f t="shared" si="17"/>
        <v/>
      </c>
      <c r="R415" s="117" t="str">
        <f t="shared" si="9"/>
        <v/>
      </c>
      <c r="S415" s="176"/>
      <c r="T415" s="68"/>
      <c r="U415" s="163"/>
      <c r="V415" s="172"/>
      <c r="W415" s="172"/>
      <c r="X415" s="116" t="str">
        <f t="shared" si="26"/>
        <v/>
      </c>
      <c r="Y415" s="117" t="str">
        <f t="shared" si="23"/>
        <v/>
      </c>
      <c r="Z415" s="176"/>
      <c r="AB415" s="142" t="str">
        <f>if(isblank($B415),"",vlookup($B415,'Sort by Position'!$D$2:$M$34,10,FALSE))</f>
        <v/>
      </c>
      <c r="AC415" s="142" t="str">
        <f>if(isblank($B415),"",vlookup($C415,'Sort by Position'!$D$2:$M$34,10,FALSE))</f>
        <v/>
      </c>
      <c r="AD415" s="142" t="str">
        <f t="shared" si="12"/>
        <v/>
      </c>
      <c r="AE415" s="142" t="str">
        <f t="shared" si="13"/>
        <v/>
      </c>
      <c r="AF415" s="163"/>
      <c r="AG415" s="151" t="str">
        <f t="shared" si="27"/>
        <v/>
      </c>
      <c r="AH415" s="138"/>
      <c r="AI415" s="176"/>
      <c r="AK415" s="142" t="str">
        <f>if(isblank(B415),"",vlookup(B415,'Sort by Position'!$D$2:$M$34,2,FALSE))</f>
        <v/>
      </c>
      <c r="AL415" s="142" t="str">
        <f>if(isblank(B415),"",vlookup(C415,'Sort by Position'!$D$2:$M$34,10,FALSE))</f>
        <v/>
      </c>
      <c r="AM415" s="142" t="str">
        <f t="shared" si="15"/>
        <v/>
      </c>
      <c r="AN415" s="142" t="str">
        <f t="shared" si="24"/>
        <v/>
      </c>
      <c r="AO415" s="163"/>
      <c r="AP415" s="117" t="str">
        <f t="shared" si="22"/>
        <v/>
      </c>
      <c r="AR415" s="177"/>
    </row>
    <row r="416">
      <c r="A416" s="156"/>
      <c r="B416" s="175"/>
      <c r="C416" s="162"/>
      <c r="D416" s="162"/>
      <c r="E416" s="162"/>
      <c r="F416" s="13" t="str">
        <f t="shared" si="6"/>
        <v/>
      </c>
      <c r="G416" s="162"/>
      <c r="H416" s="162"/>
      <c r="I416" s="162"/>
      <c r="J416" s="13" t="str">
        <f t="shared" si="20"/>
        <v/>
      </c>
      <c r="N416" s="13" t="str">
        <f t="shared" si="8"/>
        <v/>
      </c>
      <c r="O416" s="13"/>
      <c r="P416" s="163"/>
      <c r="Q416" s="116" t="str">
        <f t="shared" si="17"/>
        <v/>
      </c>
      <c r="R416" s="117" t="str">
        <f t="shared" si="9"/>
        <v/>
      </c>
      <c r="S416" s="176"/>
      <c r="T416" s="68"/>
      <c r="U416" s="163"/>
      <c r="V416" s="172"/>
      <c r="W416" s="172"/>
      <c r="X416" s="116" t="str">
        <f t="shared" si="26"/>
        <v/>
      </c>
      <c r="Y416" s="117" t="str">
        <f t="shared" si="23"/>
        <v/>
      </c>
      <c r="Z416" s="176"/>
      <c r="AB416" s="142" t="str">
        <f>if(isblank($B416),"",vlookup($B416,'Sort by Position'!$D$2:$M$34,10,FALSE))</f>
        <v/>
      </c>
      <c r="AC416" s="142" t="str">
        <f>if(isblank($B416),"",vlookup($C416,'Sort by Position'!$D$2:$M$34,10,FALSE))</f>
        <v/>
      </c>
      <c r="AD416" s="142" t="str">
        <f t="shared" si="12"/>
        <v/>
      </c>
      <c r="AE416" s="142" t="str">
        <f t="shared" si="13"/>
        <v/>
      </c>
      <c r="AF416" s="163"/>
      <c r="AG416" s="151" t="str">
        <f t="shared" si="27"/>
        <v/>
      </c>
      <c r="AH416" s="138"/>
      <c r="AI416" s="176"/>
      <c r="AK416" s="142" t="str">
        <f>if(isblank(B416),"",vlookup(B416,'Sort by Position'!$D$2:$M$34,2,FALSE))</f>
        <v/>
      </c>
      <c r="AL416" s="142" t="str">
        <f>if(isblank(B416),"",vlookup(C416,'Sort by Position'!$D$2:$M$34,10,FALSE))</f>
        <v/>
      </c>
      <c r="AM416" s="142" t="str">
        <f t="shared" si="15"/>
        <v/>
      </c>
      <c r="AN416" s="142" t="str">
        <f t="shared" si="24"/>
        <v/>
      </c>
      <c r="AO416" s="163"/>
      <c r="AP416" s="117" t="str">
        <f t="shared" si="22"/>
        <v/>
      </c>
      <c r="AR416" s="177"/>
    </row>
    <row r="417">
      <c r="A417" s="156"/>
      <c r="B417" s="175"/>
      <c r="C417" s="162"/>
      <c r="D417" s="162"/>
      <c r="E417" s="162"/>
      <c r="F417" s="13" t="str">
        <f t="shared" si="6"/>
        <v/>
      </c>
      <c r="G417" s="162"/>
      <c r="H417" s="162"/>
      <c r="I417" s="162"/>
      <c r="J417" s="13" t="str">
        <f t="shared" si="20"/>
        <v/>
      </c>
      <c r="N417" s="13" t="str">
        <f t="shared" si="8"/>
        <v/>
      </c>
      <c r="O417" s="13"/>
      <c r="P417" s="163"/>
      <c r="Q417" s="116" t="str">
        <f t="shared" si="17"/>
        <v/>
      </c>
      <c r="R417" s="117" t="str">
        <f t="shared" si="9"/>
        <v/>
      </c>
      <c r="S417" s="176"/>
      <c r="T417" s="68"/>
      <c r="U417" s="163"/>
      <c r="V417" s="172"/>
      <c r="W417" s="172"/>
      <c r="X417" s="116" t="str">
        <f t="shared" si="26"/>
        <v/>
      </c>
      <c r="Y417" s="117" t="str">
        <f t="shared" si="23"/>
        <v/>
      </c>
      <c r="Z417" s="176"/>
      <c r="AB417" s="142" t="str">
        <f>if(isblank($B417),"",vlookup($B417,'Sort by Position'!$D$2:$M$34,10,FALSE))</f>
        <v/>
      </c>
      <c r="AC417" s="142" t="str">
        <f>if(isblank($B417),"",vlookup($C417,'Sort by Position'!$D$2:$M$34,10,FALSE))</f>
        <v/>
      </c>
      <c r="AD417" s="142" t="str">
        <f t="shared" si="12"/>
        <v/>
      </c>
      <c r="AE417" s="142" t="str">
        <f t="shared" si="13"/>
        <v/>
      </c>
      <c r="AF417" s="163"/>
      <c r="AG417" s="151" t="str">
        <f t="shared" si="27"/>
        <v/>
      </c>
      <c r="AH417" s="138"/>
      <c r="AI417" s="176"/>
      <c r="AK417" s="142" t="str">
        <f>if(isblank(B417),"",vlookup(B417,'Sort by Position'!$D$2:$M$34,2,FALSE))</f>
        <v/>
      </c>
      <c r="AL417" s="142" t="str">
        <f>if(isblank(B417),"",vlookup(C417,'Sort by Position'!$D$2:$M$34,10,FALSE))</f>
        <v/>
      </c>
      <c r="AM417" s="142" t="str">
        <f t="shared" si="15"/>
        <v/>
      </c>
      <c r="AN417" s="142" t="str">
        <f t="shared" si="24"/>
        <v/>
      </c>
      <c r="AO417" s="163"/>
      <c r="AP417" s="117" t="str">
        <f t="shared" si="22"/>
        <v/>
      </c>
      <c r="AR417" s="177"/>
    </row>
    <row r="418">
      <c r="A418" s="156"/>
      <c r="B418" s="175"/>
      <c r="C418" s="162"/>
      <c r="D418" s="162"/>
      <c r="E418" s="162"/>
      <c r="F418" s="13" t="str">
        <f t="shared" si="6"/>
        <v/>
      </c>
      <c r="G418" s="162"/>
      <c r="H418" s="162"/>
      <c r="I418" s="162"/>
      <c r="J418" s="13" t="str">
        <f t="shared" si="20"/>
        <v/>
      </c>
      <c r="N418" s="13" t="str">
        <f t="shared" si="8"/>
        <v/>
      </c>
      <c r="O418" s="13"/>
      <c r="P418" s="163"/>
      <c r="Q418" s="116" t="str">
        <f t="shared" si="17"/>
        <v/>
      </c>
      <c r="R418" s="117" t="str">
        <f t="shared" si="9"/>
        <v/>
      </c>
      <c r="S418" s="176"/>
      <c r="T418" s="68"/>
      <c r="U418" s="163"/>
      <c r="V418" s="172"/>
      <c r="W418" s="172"/>
      <c r="X418" s="116" t="str">
        <f t="shared" si="26"/>
        <v/>
      </c>
      <c r="Y418" s="117" t="str">
        <f t="shared" si="23"/>
        <v/>
      </c>
      <c r="Z418" s="176"/>
      <c r="AB418" s="142" t="str">
        <f>if(isblank($B418),"",vlookup($B418,'Sort by Position'!$D$2:$M$34,10,FALSE))</f>
        <v/>
      </c>
      <c r="AC418" s="142" t="str">
        <f>if(isblank($B418),"",vlookup($C418,'Sort by Position'!$D$2:$M$34,10,FALSE))</f>
        <v/>
      </c>
      <c r="AD418" s="142" t="str">
        <f t="shared" si="12"/>
        <v/>
      </c>
      <c r="AE418" s="142" t="str">
        <f t="shared" si="13"/>
        <v/>
      </c>
      <c r="AF418" s="163"/>
      <c r="AG418" s="151" t="str">
        <f t="shared" si="27"/>
        <v/>
      </c>
      <c r="AH418" s="138"/>
      <c r="AI418" s="176"/>
      <c r="AK418" s="142" t="str">
        <f>if(isblank(B418),"",vlookup(B418,'Sort by Position'!$D$2:$M$34,2,FALSE))</f>
        <v/>
      </c>
      <c r="AL418" s="142" t="str">
        <f>if(isblank(B418),"",vlookup(C418,'Sort by Position'!$D$2:$M$34,10,FALSE))</f>
        <v/>
      </c>
      <c r="AM418" s="142" t="str">
        <f t="shared" si="15"/>
        <v/>
      </c>
      <c r="AN418" s="142" t="str">
        <f t="shared" si="24"/>
        <v/>
      </c>
      <c r="AO418" s="163"/>
      <c r="AP418" s="117" t="str">
        <f t="shared" si="22"/>
        <v/>
      </c>
      <c r="AR418" s="177"/>
    </row>
    <row r="419">
      <c r="A419" s="156"/>
      <c r="B419" s="175"/>
      <c r="C419" s="162"/>
      <c r="D419" s="162"/>
      <c r="E419" s="162"/>
      <c r="F419" s="13" t="str">
        <f t="shared" si="6"/>
        <v/>
      </c>
      <c r="G419" s="162"/>
      <c r="H419" s="162"/>
      <c r="I419" s="162"/>
      <c r="J419" s="13" t="str">
        <f t="shared" si="20"/>
        <v/>
      </c>
      <c r="N419" s="13" t="str">
        <f t="shared" si="8"/>
        <v/>
      </c>
      <c r="O419" s="13"/>
      <c r="P419" s="163"/>
      <c r="Q419" s="116" t="str">
        <f t="shared" si="17"/>
        <v/>
      </c>
      <c r="R419" s="117" t="str">
        <f t="shared" si="9"/>
        <v/>
      </c>
      <c r="S419" s="176"/>
      <c r="T419" s="68"/>
      <c r="U419" s="163"/>
      <c r="V419" s="172"/>
      <c r="W419" s="172"/>
      <c r="X419" s="116" t="str">
        <f t="shared" si="26"/>
        <v/>
      </c>
      <c r="Y419" s="117" t="str">
        <f t="shared" si="23"/>
        <v/>
      </c>
      <c r="Z419" s="176"/>
      <c r="AB419" s="142" t="str">
        <f>if(isblank($B419),"",vlookup($B419,'Sort by Position'!$D$2:$M$34,10,FALSE))</f>
        <v/>
      </c>
      <c r="AC419" s="142" t="str">
        <f>if(isblank($B419),"",vlookup($C419,'Sort by Position'!$D$2:$M$34,10,FALSE))</f>
        <v/>
      </c>
      <c r="AD419" s="142" t="str">
        <f t="shared" si="12"/>
        <v/>
      </c>
      <c r="AE419" s="142" t="str">
        <f t="shared" si="13"/>
        <v/>
      </c>
      <c r="AF419" s="163"/>
      <c r="AG419" s="151" t="str">
        <f t="shared" si="27"/>
        <v/>
      </c>
      <c r="AH419" s="138"/>
      <c r="AI419" s="176"/>
      <c r="AK419" s="142" t="str">
        <f>if(isblank(B419),"",vlookup(B419,'Sort by Position'!$D$2:$M$34,2,FALSE))</f>
        <v/>
      </c>
      <c r="AL419" s="142" t="str">
        <f>if(isblank(B419),"",vlookup(C419,'Sort by Position'!$D$2:$M$34,10,FALSE))</f>
        <v/>
      </c>
      <c r="AM419" s="142" t="str">
        <f t="shared" si="15"/>
        <v/>
      </c>
      <c r="AN419" s="142" t="str">
        <f t="shared" si="24"/>
        <v/>
      </c>
      <c r="AO419" s="163"/>
      <c r="AP419" s="117" t="str">
        <f t="shared" si="22"/>
        <v/>
      </c>
      <c r="AR419" s="177"/>
    </row>
    <row r="420">
      <c r="A420" s="156"/>
      <c r="B420" s="175"/>
      <c r="C420" s="162"/>
      <c r="D420" s="162"/>
      <c r="E420" s="162"/>
      <c r="F420" s="13" t="str">
        <f t="shared" si="6"/>
        <v/>
      </c>
      <c r="G420" s="162"/>
      <c r="H420" s="162"/>
      <c r="I420" s="162"/>
      <c r="J420" s="13" t="str">
        <f t="shared" si="20"/>
        <v/>
      </c>
      <c r="N420" s="13" t="str">
        <f t="shared" si="8"/>
        <v/>
      </c>
      <c r="O420" s="13"/>
      <c r="P420" s="163"/>
      <c r="Q420" s="116" t="str">
        <f t="shared" si="17"/>
        <v/>
      </c>
      <c r="R420" s="117" t="str">
        <f t="shared" si="9"/>
        <v/>
      </c>
      <c r="S420" s="176"/>
      <c r="T420" s="68"/>
      <c r="U420" s="163"/>
      <c r="V420" s="172"/>
      <c r="W420" s="172"/>
      <c r="X420" s="116" t="str">
        <f t="shared" si="26"/>
        <v/>
      </c>
      <c r="Y420" s="117" t="str">
        <f t="shared" si="23"/>
        <v/>
      </c>
      <c r="Z420" s="176"/>
      <c r="AB420" s="142" t="str">
        <f>if(isblank($B420),"",vlookup($B420,'Sort by Position'!$D$2:$M$34,10,FALSE))</f>
        <v/>
      </c>
      <c r="AC420" s="142" t="str">
        <f>if(isblank($B420),"",vlookup($C420,'Sort by Position'!$D$2:$M$34,10,FALSE))</f>
        <v/>
      </c>
      <c r="AD420" s="142" t="str">
        <f t="shared" si="12"/>
        <v/>
      </c>
      <c r="AE420" s="142" t="str">
        <f t="shared" si="13"/>
        <v/>
      </c>
      <c r="AF420" s="163"/>
      <c r="AG420" s="151" t="str">
        <f t="shared" si="27"/>
        <v/>
      </c>
      <c r="AH420" s="138"/>
      <c r="AI420" s="176"/>
      <c r="AK420" s="142" t="str">
        <f>if(isblank(B420),"",vlookup(B420,'Sort by Position'!$D$2:$M$34,2,FALSE))</f>
        <v/>
      </c>
      <c r="AL420" s="142" t="str">
        <f>if(isblank(B420),"",vlookup(C420,'Sort by Position'!$D$2:$M$34,10,FALSE))</f>
        <v/>
      </c>
      <c r="AM420" s="142" t="str">
        <f t="shared" si="15"/>
        <v/>
      </c>
      <c r="AN420" s="142" t="str">
        <f t="shared" si="24"/>
        <v/>
      </c>
      <c r="AO420" s="163"/>
      <c r="AP420" s="117" t="str">
        <f t="shared" si="22"/>
        <v/>
      </c>
      <c r="AR420" s="177"/>
    </row>
    <row r="421">
      <c r="A421" s="156"/>
      <c r="B421" s="175"/>
      <c r="C421" s="162"/>
      <c r="D421" s="162"/>
      <c r="E421" s="162"/>
      <c r="F421" s="13" t="str">
        <f t="shared" si="6"/>
        <v/>
      </c>
      <c r="G421" s="162"/>
      <c r="H421" s="162"/>
      <c r="I421" s="162"/>
      <c r="J421" s="13" t="str">
        <f t="shared" si="20"/>
        <v/>
      </c>
      <c r="N421" s="13" t="str">
        <f t="shared" si="8"/>
        <v/>
      </c>
      <c r="O421" s="13"/>
      <c r="P421" s="163"/>
      <c r="Q421" s="116" t="str">
        <f t="shared" si="17"/>
        <v/>
      </c>
      <c r="R421" s="117" t="str">
        <f t="shared" si="9"/>
        <v/>
      </c>
      <c r="S421" s="176"/>
      <c r="T421" s="68"/>
      <c r="U421" s="163"/>
      <c r="V421" s="172"/>
      <c r="W421" s="172"/>
      <c r="X421" s="116" t="str">
        <f t="shared" si="26"/>
        <v/>
      </c>
      <c r="Y421" s="117" t="str">
        <f t="shared" si="23"/>
        <v/>
      </c>
      <c r="Z421" s="176"/>
      <c r="AB421" s="142" t="str">
        <f>if(isblank($B421),"",vlookup($B421,'Sort by Position'!$D$2:$M$34,10,FALSE))</f>
        <v/>
      </c>
      <c r="AC421" s="142" t="str">
        <f>if(isblank($B421),"",vlookup($C421,'Sort by Position'!$D$2:$M$34,10,FALSE))</f>
        <v/>
      </c>
      <c r="AD421" s="142" t="str">
        <f t="shared" si="12"/>
        <v/>
      </c>
      <c r="AE421" s="142" t="str">
        <f t="shared" si="13"/>
        <v/>
      </c>
      <c r="AF421" s="163"/>
      <c r="AG421" s="151" t="str">
        <f t="shared" si="27"/>
        <v/>
      </c>
      <c r="AH421" s="138"/>
      <c r="AI421" s="176"/>
      <c r="AK421" s="142" t="str">
        <f>if(isblank(B421),"",vlookup(B421,'Sort by Position'!$D$2:$M$34,2,FALSE))</f>
        <v/>
      </c>
      <c r="AL421" s="142" t="str">
        <f>if(isblank(B421),"",vlookup(C421,'Sort by Position'!$D$2:$M$34,10,FALSE))</f>
        <v/>
      </c>
      <c r="AM421" s="142" t="str">
        <f t="shared" si="15"/>
        <v/>
      </c>
      <c r="AN421" s="142" t="str">
        <f t="shared" si="24"/>
        <v/>
      </c>
      <c r="AO421" s="163"/>
      <c r="AP421" s="117" t="str">
        <f t="shared" si="22"/>
        <v/>
      </c>
      <c r="AR421" s="177"/>
    </row>
    <row r="422">
      <c r="A422" s="156"/>
      <c r="B422" s="175"/>
      <c r="C422" s="162"/>
      <c r="D422" s="162"/>
      <c r="E422" s="162"/>
      <c r="F422" s="13" t="str">
        <f t="shared" si="6"/>
        <v/>
      </c>
      <c r="G422" s="162"/>
      <c r="H422" s="162"/>
      <c r="I422" s="162"/>
      <c r="J422" s="13" t="str">
        <f t="shared" si="20"/>
        <v/>
      </c>
      <c r="N422" s="13" t="str">
        <f t="shared" si="8"/>
        <v/>
      </c>
      <c r="O422" s="13"/>
      <c r="P422" s="163"/>
      <c r="Q422" s="116" t="str">
        <f t="shared" si="17"/>
        <v/>
      </c>
      <c r="R422" s="117" t="str">
        <f t="shared" si="9"/>
        <v/>
      </c>
      <c r="S422" s="176"/>
      <c r="T422" s="68"/>
      <c r="U422" s="163"/>
      <c r="V422" s="172"/>
      <c r="W422" s="172"/>
      <c r="X422" s="116" t="str">
        <f t="shared" si="26"/>
        <v/>
      </c>
      <c r="Y422" s="117" t="str">
        <f t="shared" si="23"/>
        <v/>
      </c>
      <c r="Z422" s="176"/>
      <c r="AB422" s="142" t="str">
        <f>if(isblank($B422),"",vlookup($B422,'Sort by Position'!$D$2:$M$34,10,FALSE))</f>
        <v/>
      </c>
      <c r="AC422" s="142" t="str">
        <f>if(isblank($B422),"",vlookup($C422,'Sort by Position'!$D$2:$M$34,10,FALSE))</f>
        <v/>
      </c>
      <c r="AD422" s="142" t="str">
        <f t="shared" si="12"/>
        <v/>
      </c>
      <c r="AE422" s="142" t="str">
        <f t="shared" si="13"/>
        <v/>
      </c>
      <c r="AF422" s="163"/>
      <c r="AG422" s="151" t="str">
        <f t="shared" si="27"/>
        <v/>
      </c>
      <c r="AH422" s="138"/>
      <c r="AI422" s="176"/>
      <c r="AK422" s="142" t="str">
        <f>if(isblank(B422),"",vlookup(B422,'Sort by Position'!$D$2:$M$34,2,FALSE))</f>
        <v/>
      </c>
      <c r="AL422" s="142" t="str">
        <f>if(isblank(B422),"",vlookup(C422,'Sort by Position'!$D$2:$M$34,10,FALSE))</f>
        <v/>
      </c>
      <c r="AM422" s="142" t="str">
        <f t="shared" si="15"/>
        <v/>
      </c>
      <c r="AN422" s="142" t="str">
        <f t="shared" si="24"/>
        <v/>
      </c>
      <c r="AO422" s="163"/>
      <c r="AP422" s="117" t="str">
        <f t="shared" si="22"/>
        <v/>
      </c>
      <c r="AR422" s="177"/>
    </row>
    <row r="423">
      <c r="A423" s="156"/>
      <c r="B423" s="175"/>
      <c r="C423" s="162"/>
      <c r="D423" s="162"/>
      <c r="E423" s="162"/>
      <c r="F423" s="13" t="str">
        <f t="shared" si="6"/>
        <v/>
      </c>
      <c r="G423" s="162"/>
      <c r="H423" s="162"/>
      <c r="I423" s="162"/>
      <c r="J423" s="13" t="str">
        <f t="shared" si="20"/>
        <v/>
      </c>
      <c r="N423" s="13" t="str">
        <f t="shared" si="8"/>
        <v/>
      </c>
      <c r="O423" s="13"/>
      <c r="P423" s="163"/>
      <c r="Q423" s="116" t="str">
        <f t="shared" si="17"/>
        <v/>
      </c>
      <c r="R423" s="117" t="str">
        <f t="shared" si="9"/>
        <v/>
      </c>
      <c r="S423" s="176"/>
      <c r="T423" s="68"/>
      <c r="U423" s="163"/>
      <c r="V423" s="172"/>
      <c r="W423" s="172"/>
      <c r="X423" s="116" t="str">
        <f t="shared" si="26"/>
        <v/>
      </c>
      <c r="Y423" s="117" t="str">
        <f t="shared" si="23"/>
        <v/>
      </c>
      <c r="Z423" s="176"/>
      <c r="AB423" s="142" t="str">
        <f>if(isblank($B423),"",vlookup($B423,'Sort by Position'!$D$2:$M$34,10,FALSE))</f>
        <v/>
      </c>
      <c r="AC423" s="142" t="str">
        <f>if(isblank($B423),"",vlookup($C423,'Sort by Position'!$D$2:$M$34,10,FALSE))</f>
        <v/>
      </c>
      <c r="AD423" s="142" t="str">
        <f t="shared" si="12"/>
        <v/>
      </c>
      <c r="AE423" s="142" t="str">
        <f t="shared" si="13"/>
        <v/>
      </c>
      <c r="AF423" s="163"/>
      <c r="AG423" s="151" t="str">
        <f t="shared" si="27"/>
        <v/>
      </c>
      <c r="AH423" s="138"/>
      <c r="AI423" s="176"/>
      <c r="AK423" s="142" t="str">
        <f>if(isblank(B423),"",vlookup(B423,'Sort by Position'!$D$2:$M$34,2,FALSE))</f>
        <v/>
      </c>
      <c r="AL423" s="142" t="str">
        <f>if(isblank(B423),"",vlookup(C423,'Sort by Position'!$D$2:$M$34,10,FALSE))</f>
        <v/>
      </c>
      <c r="AM423" s="142" t="str">
        <f t="shared" si="15"/>
        <v/>
      </c>
      <c r="AN423" s="142" t="str">
        <f t="shared" si="24"/>
        <v/>
      </c>
      <c r="AO423" s="163"/>
      <c r="AP423" s="117" t="str">
        <f t="shared" si="22"/>
        <v/>
      </c>
      <c r="AR423" s="177"/>
    </row>
    <row r="424">
      <c r="A424" s="156"/>
      <c r="B424" s="175"/>
      <c r="C424" s="162"/>
      <c r="D424" s="162"/>
      <c r="E424" s="162"/>
      <c r="F424" s="13" t="str">
        <f t="shared" si="6"/>
        <v/>
      </c>
      <c r="G424" s="162"/>
      <c r="H424" s="162"/>
      <c r="I424" s="162"/>
      <c r="J424" s="13" t="str">
        <f t="shared" si="20"/>
        <v/>
      </c>
      <c r="N424" s="13" t="str">
        <f t="shared" si="8"/>
        <v/>
      </c>
      <c r="O424" s="13"/>
      <c r="P424" s="163"/>
      <c r="Q424" s="116" t="str">
        <f t="shared" si="17"/>
        <v/>
      </c>
      <c r="R424" s="117" t="str">
        <f t="shared" si="9"/>
        <v/>
      </c>
      <c r="S424" s="176"/>
      <c r="T424" s="68"/>
      <c r="U424" s="163"/>
      <c r="V424" s="172"/>
      <c r="W424" s="172"/>
      <c r="X424" s="116" t="str">
        <f t="shared" si="26"/>
        <v/>
      </c>
      <c r="Y424" s="117" t="str">
        <f t="shared" si="23"/>
        <v/>
      </c>
      <c r="Z424" s="176"/>
      <c r="AB424" s="142" t="str">
        <f>if(isblank($B424),"",vlookup($B424,'Sort by Position'!$D$2:$M$34,10,FALSE))</f>
        <v/>
      </c>
      <c r="AC424" s="142" t="str">
        <f>if(isblank($B424),"",vlookup($C424,'Sort by Position'!$D$2:$M$34,10,FALSE))</f>
        <v/>
      </c>
      <c r="AD424" s="142" t="str">
        <f t="shared" si="12"/>
        <v/>
      </c>
      <c r="AE424" s="142" t="str">
        <f t="shared" si="13"/>
        <v/>
      </c>
      <c r="AF424" s="163"/>
      <c r="AG424" s="151" t="str">
        <f t="shared" si="27"/>
        <v/>
      </c>
      <c r="AH424" s="138"/>
      <c r="AI424" s="176"/>
      <c r="AK424" s="142" t="str">
        <f>if(isblank(B424),"",vlookup(B424,'Sort by Position'!$D$2:$M$34,2,FALSE))</f>
        <v/>
      </c>
      <c r="AL424" s="142" t="str">
        <f>if(isblank(B424),"",vlookup(C424,'Sort by Position'!$D$2:$M$34,10,FALSE))</f>
        <v/>
      </c>
      <c r="AM424" s="142" t="str">
        <f t="shared" si="15"/>
        <v/>
      </c>
      <c r="AN424" s="142" t="str">
        <f t="shared" si="24"/>
        <v/>
      </c>
      <c r="AO424" s="163"/>
      <c r="AP424" s="117" t="str">
        <f t="shared" si="22"/>
        <v/>
      </c>
      <c r="AR424" s="177"/>
    </row>
    <row r="425">
      <c r="A425" s="156"/>
      <c r="B425" s="175"/>
      <c r="C425" s="162"/>
      <c r="D425" s="162"/>
      <c r="E425" s="162"/>
      <c r="F425" s="13" t="str">
        <f t="shared" si="6"/>
        <v/>
      </c>
      <c r="G425" s="162"/>
      <c r="H425" s="162"/>
      <c r="I425" s="162"/>
      <c r="J425" s="13" t="str">
        <f t="shared" si="20"/>
        <v/>
      </c>
      <c r="N425" s="13" t="str">
        <f t="shared" si="8"/>
        <v/>
      </c>
      <c r="O425" s="13"/>
      <c r="P425" s="163"/>
      <c r="Q425" s="116" t="str">
        <f t="shared" si="17"/>
        <v/>
      </c>
      <c r="R425" s="117" t="str">
        <f t="shared" si="9"/>
        <v/>
      </c>
      <c r="S425" s="176"/>
      <c r="T425" s="68"/>
      <c r="U425" s="163"/>
      <c r="V425" s="172"/>
      <c r="W425" s="172"/>
      <c r="X425" s="116" t="str">
        <f t="shared" si="26"/>
        <v/>
      </c>
      <c r="Y425" s="117" t="str">
        <f t="shared" si="23"/>
        <v/>
      </c>
      <c r="Z425" s="176"/>
      <c r="AB425" s="142" t="str">
        <f>if(isblank($B425),"",vlookup($B425,'Sort by Position'!$D$2:$M$34,10,FALSE))</f>
        <v/>
      </c>
      <c r="AC425" s="142" t="str">
        <f>if(isblank($B425),"",vlookup($C425,'Sort by Position'!$D$2:$M$34,10,FALSE))</f>
        <v/>
      </c>
      <c r="AD425" s="142" t="str">
        <f t="shared" si="12"/>
        <v/>
      </c>
      <c r="AE425" s="142" t="str">
        <f t="shared" si="13"/>
        <v/>
      </c>
      <c r="AF425" s="163"/>
      <c r="AG425" s="151" t="str">
        <f t="shared" si="27"/>
        <v/>
      </c>
      <c r="AH425" s="138"/>
      <c r="AI425" s="176"/>
      <c r="AK425" s="142" t="str">
        <f>if(isblank(B425),"",vlookup(B425,'Sort by Position'!$D$2:$M$34,2,FALSE))</f>
        <v/>
      </c>
      <c r="AL425" s="142" t="str">
        <f>if(isblank(B425),"",vlookup(C425,'Sort by Position'!$D$2:$M$34,10,FALSE))</f>
        <v/>
      </c>
      <c r="AM425" s="142" t="str">
        <f t="shared" si="15"/>
        <v/>
      </c>
      <c r="AN425" s="142" t="str">
        <f t="shared" si="24"/>
        <v/>
      </c>
      <c r="AO425" s="163"/>
      <c r="AP425" s="117" t="str">
        <f t="shared" si="22"/>
        <v/>
      </c>
      <c r="AR425" s="177"/>
    </row>
    <row r="426">
      <c r="A426" s="156"/>
      <c r="B426" s="175"/>
      <c r="C426" s="162"/>
      <c r="D426" s="162"/>
      <c r="E426" s="162"/>
      <c r="F426" s="13" t="str">
        <f t="shared" si="6"/>
        <v/>
      </c>
      <c r="G426" s="162"/>
      <c r="H426" s="162"/>
      <c r="I426" s="162"/>
      <c r="J426" s="13" t="str">
        <f t="shared" si="20"/>
        <v/>
      </c>
      <c r="N426" s="13" t="str">
        <f t="shared" si="8"/>
        <v/>
      </c>
      <c r="O426" s="13"/>
      <c r="P426" s="163"/>
      <c r="Q426" s="116" t="str">
        <f t="shared" si="17"/>
        <v/>
      </c>
      <c r="R426" s="117" t="str">
        <f t="shared" si="9"/>
        <v/>
      </c>
      <c r="S426" s="176"/>
      <c r="T426" s="68"/>
      <c r="U426" s="163"/>
      <c r="V426" s="172"/>
      <c r="W426" s="172"/>
      <c r="X426" s="116" t="str">
        <f t="shared" si="26"/>
        <v/>
      </c>
      <c r="Y426" s="117" t="str">
        <f t="shared" si="23"/>
        <v/>
      </c>
      <c r="Z426" s="176"/>
      <c r="AB426" s="142" t="str">
        <f>if(isblank($B426),"",vlookup($B426,'Sort by Position'!$D$2:$M$34,10,FALSE))</f>
        <v/>
      </c>
      <c r="AC426" s="142" t="str">
        <f>if(isblank($B426),"",vlookup($C426,'Sort by Position'!$D$2:$M$34,10,FALSE))</f>
        <v/>
      </c>
      <c r="AD426" s="142" t="str">
        <f t="shared" si="12"/>
        <v/>
      </c>
      <c r="AE426" s="142" t="str">
        <f t="shared" si="13"/>
        <v/>
      </c>
      <c r="AF426" s="163"/>
      <c r="AG426" s="151" t="str">
        <f t="shared" si="27"/>
        <v/>
      </c>
      <c r="AH426" s="138"/>
      <c r="AI426" s="176"/>
      <c r="AK426" s="142" t="str">
        <f>if(isblank(B426),"",vlookup(B426,'Sort by Position'!$D$2:$M$34,2,FALSE))</f>
        <v/>
      </c>
      <c r="AL426" s="142" t="str">
        <f>if(isblank(B426),"",vlookup(C426,'Sort by Position'!$D$2:$M$34,10,FALSE))</f>
        <v/>
      </c>
      <c r="AM426" s="142" t="str">
        <f t="shared" si="15"/>
        <v/>
      </c>
      <c r="AN426" s="142" t="str">
        <f t="shared" si="24"/>
        <v/>
      </c>
      <c r="AO426" s="163"/>
      <c r="AP426" s="117" t="str">
        <f t="shared" si="22"/>
        <v/>
      </c>
      <c r="AR426" s="177"/>
    </row>
    <row r="427">
      <c r="A427" s="156"/>
      <c r="B427" s="175"/>
      <c r="C427" s="162"/>
      <c r="D427" s="162"/>
      <c r="E427" s="162"/>
      <c r="F427" s="13" t="str">
        <f t="shared" si="6"/>
        <v/>
      </c>
      <c r="G427" s="162"/>
      <c r="H427" s="162"/>
      <c r="I427" s="162"/>
      <c r="J427" s="13" t="str">
        <f t="shared" si="20"/>
        <v/>
      </c>
      <c r="N427" s="13" t="str">
        <f t="shared" si="8"/>
        <v/>
      </c>
      <c r="O427" s="13"/>
      <c r="P427" s="163"/>
      <c r="Q427" s="116" t="str">
        <f t="shared" si="17"/>
        <v/>
      </c>
      <c r="R427" s="117" t="str">
        <f t="shared" si="9"/>
        <v/>
      </c>
      <c r="S427" s="176"/>
      <c r="T427" s="68"/>
      <c r="U427" s="163"/>
      <c r="V427" s="172"/>
      <c r="W427" s="172"/>
      <c r="X427" s="116" t="str">
        <f t="shared" si="26"/>
        <v/>
      </c>
      <c r="Y427" s="117" t="str">
        <f t="shared" si="23"/>
        <v/>
      </c>
      <c r="Z427" s="176"/>
      <c r="AB427" s="142" t="str">
        <f>if(isblank($B427),"",vlookup($B427,'Sort by Position'!$D$2:$M$34,10,FALSE))</f>
        <v/>
      </c>
      <c r="AC427" s="142" t="str">
        <f>if(isblank($B427),"",vlookup($C427,'Sort by Position'!$D$2:$M$34,10,FALSE))</f>
        <v/>
      </c>
      <c r="AD427" s="142" t="str">
        <f t="shared" si="12"/>
        <v/>
      </c>
      <c r="AE427" s="142" t="str">
        <f t="shared" si="13"/>
        <v/>
      </c>
      <c r="AF427" s="163"/>
      <c r="AG427" s="151" t="str">
        <f t="shared" si="27"/>
        <v/>
      </c>
      <c r="AH427" s="138"/>
      <c r="AI427" s="176"/>
      <c r="AK427" s="142" t="str">
        <f>if(isblank(B427),"",vlookup(B427,'Sort by Position'!$D$2:$M$34,2,FALSE))</f>
        <v/>
      </c>
      <c r="AL427" s="142" t="str">
        <f>if(isblank(B427),"",vlookup(C427,'Sort by Position'!$D$2:$M$34,10,FALSE))</f>
        <v/>
      </c>
      <c r="AM427" s="142" t="str">
        <f t="shared" si="15"/>
        <v/>
      </c>
      <c r="AN427" s="142" t="str">
        <f t="shared" si="24"/>
        <v/>
      </c>
      <c r="AO427" s="163"/>
      <c r="AP427" s="117" t="str">
        <f t="shared" si="22"/>
        <v/>
      </c>
      <c r="AR427" s="177"/>
    </row>
    <row r="428">
      <c r="A428" s="156"/>
      <c r="B428" s="175"/>
      <c r="C428" s="162"/>
      <c r="D428" s="162"/>
      <c r="E428" s="162"/>
      <c r="F428" s="13" t="str">
        <f t="shared" si="6"/>
        <v/>
      </c>
      <c r="G428" s="162"/>
      <c r="H428" s="162"/>
      <c r="I428" s="162"/>
      <c r="J428" s="13" t="str">
        <f t="shared" si="20"/>
        <v/>
      </c>
      <c r="N428" s="13" t="str">
        <f t="shared" si="8"/>
        <v/>
      </c>
      <c r="O428" s="13"/>
      <c r="P428" s="163"/>
      <c r="Q428" s="116" t="str">
        <f t="shared" si="17"/>
        <v/>
      </c>
      <c r="R428" s="117" t="str">
        <f t="shared" si="9"/>
        <v/>
      </c>
      <c r="S428" s="176"/>
      <c r="T428" s="68"/>
      <c r="U428" s="163"/>
      <c r="V428" s="172"/>
      <c r="W428" s="172"/>
      <c r="X428" s="116" t="str">
        <f t="shared" si="26"/>
        <v/>
      </c>
      <c r="Y428" s="117" t="str">
        <f t="shared" si="23"/>
        <v/>
      </c>
      <c r="Z428" s="176"/>
      <c r="AB428" s="142" t="str">
        <f>if(isblank($B428),"",vlookup($B428,'Sort by Position'!$D$2:$M$34,10,FALSE))</f>
        <v/>
      </c>
      <c r="AC428" s="142" t="str">
        <f>if(isblank($B428),"",vlookup($C428,'Sort by Position'!$D$2:$M$34,10,FALSE))</f>
        <v/>
      </c>
      <c r="AD428" s="142" t="str">
        <f t="shared" si="12"/>
        <v/>
      </c>
      <c r="AE428" s="142" t="str">
        <f t="shared" si="13"/>
        <v/>
      </c>
      <c r="AF428" s="163"/>
      <c r="AG428" s="151" t="str">
        <f t="shared" si="27"/>
        <v/>
      </c>
      <c r="AH428" s="138"/>
      <c r="AI428" s="176"/>
      <c r="AK428" s="142" t="str">
        <f>if(isblank(B428),"",vlookup(B428,'Sort by Position'!$D$2:$M$34,2,FALSE))</f>
        <v/>
      </c>
      <c r="AL428" s="142" t="str">
        <f>if(isblank(B428),"",vlookup(C428,'Sort by Position'!$D$2:$M$34,10,FALSE))</f>
        <v/>
      </c>
      <c r="AM428" s="142" t="str">
        <f t="shared" si="15"/>
        <v/>
      </c>
      <c r="AN428" s="142" t="str">
        <f t="shared" si="24"/>
        <v/>
      </c>
      <c r="AO428" s="163"/>
      <c r="AP428" s="117" t="str">
        <f t="shared" si="22"/>
        <v/>
      </c>
      <c r="AR428" s="177"/>
    </row>
    <row r="429">
      <c r="A429" s="156"/>
      <c r="B429" s="175"/>
      <c r="C429" s="162"/>
      <c r="D429" s="162"/>
      <c r="E429" s="162"/>
      <c r="F429" s="13" t="str">
        <f t="shared" si="6"/>
        <v/>
      </c>
      <c r="G429" s="162"/>
      <c r="H429" s="162"/>
      <c r="I429" s="162"/>
      <c r="J429" s="13" t="str">
        <f t="shared" si="20"/>
        <v/>
      </c>
      <c r="N429" s="13" t="str">
        <f t="shared" si="8"/>
        <v/>
      </c>
      <c r="O429" s="13"/>
      <c r="P429" s="163"/>
      <c r="Q429" s="116" t="str">
        <f t="shared" si="17"/>
        <v/>
      </c>
      <c r="R429" s="117" t="str">
        <f t="shared" si="9"/>
        <v/>
      </c>
      <c r="S429" s="176"/>
      <c r="T429" s="68"/>
      <c r="U429" s="163"/>
      <c r="V429" s="172"/>
      <c r="W429" s="172"/>
      <c r="X429" s="116" t="str">
        <f t="shared" si="26"/>
        <v/>
      </c>
      <c r="Y429" s="117" t="str">
        <f t="shared" si="23"/>
        <v/>
      </c>
      <c r="Z429" s="176"/>
      <c r="AB429" s="142" t="str">
        <f>if(isblank($B429),"",vlookup($B429,'Sort by Position'!$D$2:$M$34,10,FALSE))</f>
        <v/>
      </c>
      <c r="AC429" s="142" t="str">
        <f>if(isblank($B429),"",vlookup($C429,'Sort by Position'!$D$2:$M$34,10,FALSE))</f>
        <v/>
      </c>
      <c r="AD429" s="142" t="str">
        <f t="shared" si="12"/>
        <v/>
      </c>
      <c r="AE429" s="142" t="str">
        <f t="shared" si="13"/>
        <v/>
      </c>
      <c r="AF429" s="163"/>
      <c r="AG429" s="151" t="str">
        <f t="shared" si="27"/>
        <v/>
      </c>
      <c r="AH429" s="138"/>
      <c r="AI429" s="176"/>
      <c r="AK429" s="142" t="str">
        <f>if(isblank(B429),"",vlookup(B429,'Sort by Position'!$D$2:$M$34,2,FALSE))</f>
        <v/>
      </c>
      <c r="AL429" s="142" t="str">
        <f>if(isblank(B429),"",vlookup(C429,'Sort by Position'!$D$2:$M$34,10,FALSE))</f>
        <v/>
      </c>
      <c r="AM429" s="142" t="str">
        <f t="shared" si="15"/>
        <v/>
      </c>
      <c r="AN429" s="142" t="str">
        <f t="shared" si="24"/>
        <v/>
      </c>
      <c r="AO429" s="163"/>
      <c r="AP429" s="117" t="str">
        <f t="shared" si="22"/>
        <v/>
      </c>
      <c r="AR429" s="177"/>
    </row>
    <row r="430">
      <c r="A430" s="156"/>
      <c r="B430" s="175"/>
      <c r="C430" s="162"/>
      <c r="D430" s="162"/>
      <c r="E430" s="162"/>
      <c r="F430" s="13" t="str">
        <f t="shared" si="6"/>
        <v/>
      </c>
      <c r="G430" s="162"/>
      <c r="H430" s="162"/>
      <c r="I430" s="162"/>
      <c r="J430" s="13" t="str">
        <f t="shared" si="20"/>
        <v/>
      </c>
      <c r="N430" s="13" t="str">
        <f t="shared" si="8"/>
        <v/>
      </c>
      <c r="O430" s="13"/>
      <c r="P430" s="163"/>
      <c r="Q430" s="116" t="str">
        <f t="shared" si="17"/>
        <v/>
      </c>
      <c r="R430" s="117" t="str">
        <f t="shared" si="9"/>
        <v/>
      </c>
      <c r="S430" s="176"/>
      <c r="T430" s="68"/>
      <c r="U430" s="163"/>
      <c r="V430" s="172"/>
      <c r="W430" s="172"/>
      <c r="X430" s="116" t="str">
        <f t="shared" si="26"/>
        <v/>
      </c>
      <c r="Y430" s="117" t="str">
        <f t="shared" si="23"/>
        <v/>
      </c>
      <c r="Z430" s="176"/>
      <c r="AB430" s="142" t="str">
        <f>if(isblank($B430),"",vlookup($B430,'Sort by Position'!$D$2:$M$34,10,FALSE))</f>
        <v/>
      </c>
      <c r="AC430" s="142" t="str">
        <f>if(isblank($B430),"",vlookup($C430,'Sort by Position'!$D$2:$M$34,10,FALSE))</f>
        <v/>
      </c>
      <c r="AD430" s="142" t="str">
        <f t="shared" si="12"/>
        <v/>
      </c>
      <c r="AE430" s="142" t="str">
        <f t="shared" si="13"/>
        <v/>
      </c>
      <c r="AF430" s="163"/>
      <c r="AG430" s="151" t="str">
        <f t="shared" si="27"/>
        <v/>
      </c>
      <c r="AH430" s="138"/>
      <c r="AI430" s="176"/>
      <c r="AK430" s="142" t="str">
        <f>if(isblank(B430),"",vlookup(B430,'Sort by Position'!$D$2:$M$34,2,FALSE))</f>
        <v/>
      </c>
      <c r="AL430" s="142" t="str">
        <f>if(isblank(B430),"",vlookup(C430,'Sort by Position'!$D$2:$M$34,10,FALSE))</f>
        <v/>
      </c>
      <c r="AM430" s="142" t="str">
        <f t="shared" si="15"/>
        <v/>
      </c>
      <c r="AN430" s="142" t="str">
        <f t="shared" si="24"/>
        <v/>
      </c>
      <c r="AO430" s="163"/>
      <c r="AP430" s="117" t="str">
        <f t="shared" si="22"/>
        <v/>
      </c>
      <c r="AR430" s="177"/>
    </row>
    <row r="431">
      <c r="A431" s="156"/>
      <c r="B431" s="175"/>
      <c r="C431" s="162"/>
      <c r="D431" s="162"/>
      <c r="E431" s="162"/>
      <c r="F431" s="13" t="str">
        <f t="shared" si="6"/>
        <v/>
      </c>
      <c r="G431" s="162"/>
      <c r="H431" s="162"/>
      <c r="I431" s="162"/>
      <c r="J431" s="13" t="str">
        <f t="shared" si="20"/>
        <v/>
      </c>
      <c r="N431" s="13" t="str">
        <f t="shared" si="8"/>
        <v/>
      </c>
      <c r="O431" s="13"/>
      <c r="P431" s="163"/>
      <c r="Q431" s="116" t="str">
        <f t="shared" si="17"/>
        <v/>
      </c>
      <c r="R431" s="117" t="str">
        <f t="shared" si="9"/>
        <v/>
      </c>
      <c r="S431" s="176"/>
      <c r="T431" s="68"/>
      <c r="U431" s="163"/>
      <c r="V431" s="172"/>
      <c r="W431" s="172"/>
      <c r="X431" s="116" t="str">
        <f t="shared" si="26"/>
        <v/>
      </c>
      <c r="Y431" s="117" t="str">
        <f t="shared" si="23"/>
        <v/>
      </c>
      <c r="Z431" s="176"/>
      <c r="AB431" s="142" t="str">
        <f>if(isblank($B431),"",vlookup($B431,'Sort by Position'!$D$2:$M$34,10,FALSE))</f>
        <v/>
      </c>
      <c r="AC431" s="142" t="str">
        <f>if(isblank($B431),"",vlookup($C431,'Sort by Position'!$D$2:$M$34,10,FALSE))</f>
        <v/>
      </c>
      <c r="AD431" s="142" t="str">
        <f t="shared" si="12"/>
        <v/>
      </c>
      <c r="AE431" s="142" t="str">
        <f t="shared" si="13"/>
        <v/>
      </c>
      <c r="AF431" s="163"/>
      <c r="AG431" s="151" t="str">
        <f t="shared" si="27"/>
        <v/>
      </c>
      <c r="AH431" s="138"/>
      <c r="AI431" s="176"/>
      <c r="AK431" s="142" t="str">
        <f>if(isblank(B431),"",vlookup(B431,'Sort by Position'!$D$2:$M$34,2,FALSE))</f>
        <v/>
      </c>
      <c r="AL431" s="142" t="str">
        <f>if(isblank(B431),"",vlookup(C431,'Sort by Position'!$D$2:$M$34,10,FALSE))</f>
        <v/>
      </c>
      <c r="AM431" s="142" t="str">
        <f t="shared" si="15"/>
        <v/>
      </c>
      <c r="AN431" s="142" t="str">
        <f t="shared" si="24"/>
        <v/>
      </c>
      <c r="AO431" s="163"/>
      <c r="AP431" s="117" t="str">
        <f t="shared" si="22"/>
        <v/>
      </c>
      <c r="AR431" s="177"/>
    </row>
    <row r="432">
      <c r="A432" s="156"/>
      <c r="B432" s="175"/>
      <c r="C432" s="162"/>
      <c r="D432" s="162"/>
      <c r="E432" s="162"/>
      <c r="F432" s="13" t="str">
        <f t="shared" si="6"/>
        <v/>
      </c>
      <c r="G432" s="162"/>
      <c r="H432" s="162"/>
      <c r="I432" s="162"/>
      <c r="J432" s="13" t="str">
        <f t="shared" si="20"/>
        <v/>
      </c>
      <c r="N432" s="13" t="str">
        <f t="shared" si="8"/>
        <v/>
      </c>
      <c r="O432" s="13"/>
      <c r="P432" s="163"/>
      <c r="Q432" s="116" t="str">
        <f t="shared" si="17"/>
        <v/>
      </c>
      <c r="R432" s="117" t="str">
        <f t="shared" si="9"/>
        <v/>
      </c>
      <c r="S432" s="176"/>
      <c r="T432" s="68"/>
      <c r="U432" s="163"/>
      <c r="V432" s="172"/>
      <c r="W432" s="172"/>
      <c r="X432" s="116" t="str">
        <f t="shared" si="26"/>
        <v/>
      </c>
      <c r="Y432" s="117" t="str">
        <f t="shared" si="23"/>
        <v/>
      </c>
      <c r="Z432" s="176"/>
      <c r="AB432" s="142" t="str">
        <f>if(isblank($B432),"",vlookup($B432,'Sort by Position'!$D$2:$M$34,10,FALSE))</f>
        <v/>
      </c>
      <c r="AC432" s="142" t="str">
        <f>if(isblank($B432),"",vlookup($C432,'Sort by Position'!$D$2:$M$34,10,FALSE))</f>
        <v/>
      </c>
      <c r="AD432" s="142" t="str">
        <f t="shared" si="12"/>
        <v/>
      </c>
      <c r="AE432" s="142" t="str">
        <f t="shared" si="13"/>
        <v/>
      </c>
      <c r="AF432" s="163"/>
      <c r="AG432" s="151" t="str">
        <f t="shared" si="27"/>
        <v/>
      </c>
      <c r="AH432" s="138"/>
      <c r="AI432" s="176"/>
      <c r="AK432" s="142" t="str">
        <f>if(isblank(B432),"",vlookup(B432,'Sort by Position'!$D$2:$M$34,2,FALSE))</f>
        <v/>
      </c>
      <c r="AL432" s="142" t="str">
        <f>if(isblank(B432),"",vlookup(C432,'Sort by Position'!$D$2:$M$34,10,FALSE))</f>
        <v/>
      </c>
      <c r="AM432" s="142" t="str">
        <f t="shared" si="15"/>
        <v/>
      </c>
      <c r="AN432" s="142" t="str">
        <f t="shared" si="24"/>
        <v/>
      </c>
      <c r="AO432" s="163"/>
      <c r="AP432" s="117" t="str">
        <f t="shared" si="22"/>
        <v/>
      </c>
      <c r="AR432" s="177"/>
    </row>
    <row r="433">
      <c r="A433" s="156"/>
      <c r="B433" s="175"/>
      <c r="C433" s="162"/>
      <c r="D433" s="162"/>
      <c r="E433" s="162"/>
      <c r="F433" s="13" t="str">
        <f t="shared" si="6"/>
        <v/>
      </c>
      <c r="G433" s="162"/>
      <c r="H433" s="162"/>
      <c r="I433" s="162"/>
      <c r="J433" s="13" t="str">
        <f t="shared" si="20"/>
        <v/>
      </c>
      <c r="N433" s="13" t="str">
        <f t="shared" si="8"/>
        <v/>
      </c>
      <c r="O433" s="13"/>
      <c r="P433" s="163"/>
      <c r="Q433" s="116" t="str">
        <f t="shared" si="17"/>
        <v/>
      </c>
      <c r="R433" s="117" t="str">
        <f t="shared" si="9"/>
        <v/>
      </c>
      <c r="S433" s="176"/>
      <c r="T433" s="68"/>
      <c r="U433" s="163"/>
      <c r="V433" s="172"/>
      <c r="W433" s="172"/>
      <c r="X433" s="116" t="str">
        <f t="shared" si="26"/>
        <v/>
      </c>
      <c r="Y433" s="117" t="str">
        <f t="shared" si="23"/>
        <v/>
      </c>
      <c r="Z433" s="176"/>
      <c r="AB433" s="142" t="str">
        <f>if(isblank($B433),"",vlookup($B433,'Sort by Position'!$D$2:$M$34,10,FALSE))</f>
        <v/>
      </c>
      <c r="AC433" s="142" t="str">
        <f>if(isblank($B433),"",vlookup($C433,'Sort by Position'!$D$2:$M$34,10,FALSE))</f>
        <v/>
      </c>
      <c r="AD433" s="142" t="str">
        <f t="shared" si="12"/>
        <v/>
      </c>
      <c r="AE433" s="142" t="str">
        <f t="shared" si="13"/>
        <v/>
      </c>
      <c r="AF433" s="163"/>
      <c r="AG433" s="151" t="str">
        <f t="shared" si="27"/>
        <v/>
      </c>
      <c r="AH433" s="138"/>
      <c r="AI433" s="176"/>
      <c r="AK433" s="142" t="str">
        <f>if(isblank(B433),"",vlookup(B433,'Sort by Position'!$D$2:$M$34,2,FALSE))</f>
        <v/>
      </c>
      <c r="AL433" s="142" t="str">
        <f>if(isblank(B433),"",vlookup(C433,'Sort by Position'!$D$2:$M$34,10,FALSE))</f>
        <v/>
      </c>
      <c r="AM433" s="142" t="str">
        <f t="shared" si="15"/>
        <v/>
      </c>
      <c r="AN433" s="142" t="str">
        <f t="shared" si="24"/>
        <v/>
      </c>
      <c r="AO433" s="163"/>
      <c r="AP433" s="117" t="str">
        <f t="shared" si="22"/>
        <v/>
      </c>
      <c r="AR433" s="177"/>
    </row>
    <row r="434">
      <c r="A434" s="156"/>
      <c r="B434" s="175"/>
      <c r="C434" s="162"/>
      <c r="D434" s="162"/>
      <c r="E434" s="162"/>
      <c r="F434" s="13" t="str">
        <f t="shared" si="6"/>
        <v/>
      </c>
      <c r="G434" s="162"/>
      <c r="H434" s="162"/>
      <c r="I434" s="162"/>
      <c r="J434" s="13" t="str">
        <f t="shared" si="20"/>
        <v/>
      </c>
      <c r="N434" s="13" t="str">
        <f t="shared" si="8"/>
        <v/>
      </c>
      <c r="O434" s="13"/>
      <c r="P434" s="163"/>
      <c r="Q434" s="116" t="str">
        <f t="shared" si="17"/>
        <v/>
      </c>
      <c r="R434" s="117" t="str">
        <f t="shared" si="9"/>
        <v/>
      </c>
      <c r="S434" s="176"/>
      <c r="T434" s="68"/>
      <c r="U434" s="163"/>
      <c r="V434" s="172"/>
      <c r="W434" s="172"/>
      <c r="X434" s="116" t="str">
        <f t="shared" si="26"/>
        <v/>
      </c>
      <c r="Y434" s="117" t="str">
        <f t="shared" si="23"/>
        <v/>
      </c>
      <c r="Z434" s="176"/>
      <c r="AB434" s="142" t="str">
        <f>if(isblank($B434),"",vlookup($B434,'Sort by Position'!$D$2:$M$34,10,FALSE))</f>
        <v/>
      </c>
      <c r="AC434" s="142" t="str">
        <f>if(isblank($B434),"",vlookup($C434,'Sort by Position'!$D$2:$M$34,10,FALSE))</f>
        <v/>
      </c>
      <c r="AD434" s="142" t="str">
        <f t="shared" si="12"/>
        <v/>
      </c>
      <c r="AE434" s="142" t="str">
        <f t="shared" si="13"/>
        <v/>
      </c>
      <c r="AF434" s="163"/>
      <c r="AG434" s="151" t="str">
        <f t="shared" si="27"/>
        <v/>
      </c>
      <c r="AH434" s="138"/>
      <c r="AI434" s="176"/>
      <c r="AK434" s="142" t="str">
        <f>if(isblank(B434),"",vlookup(B434,'Sort by Position'!$D$2:$M$34,2,FALSE))</f>
        <v/>
      </c>
      <c r="AL434" s="142" t="str">
        <f>if(isblank(B434),"",vlookup(C434,'Sort by Position'!$D$2:$M$34,10,FALSE))</f>
        <v/>
      </c>
      <c r="AM434" s="142" t="str">
        <f t="shared" si="15"/>
        <v/>
      </c>
      <c r="AN434" s="142" t="str">
        <f t="shared" si="24"/>
        <v/>
      </c>
      <c r="AO434" s="163"/>
      <c r="AP434" s="117" t="str">
        <f t="shared" si="22"/>
        <v/>
      </c>
      <c r="AR434" s="177"/>
    </row>
    <row r="435">
      <c r="A435" s="156"/>
      <c r="B435" s="175"/>
      <c r="C435" s="162"/>
      <c r="D435" s="162"/>
      <c r="E435" s="162"/>
      <c r="F435" s="13" t="str">
        <f t="shared" si="6"/>
        <v/>
      </c>
      <c r="G435" s="162"/>
      <c r="H435" s="162"/>
      <c r="I435" s="162"/>
      <c r="J435" s="13" t="str">
        <f t="shared" si="20"/>
        <v/>
      </c>
      <c r="N435" s="13" t="str">
        <f t="shared" si="8"/>
        <v/>
      </c>
      <c r="O435" s="13"/>
      <c r="P435" s="163"/>
      <c r="Q435" s="116" t="str">
        <f t="shared" si="17"/>
        <v/>
      </c>
      <c r="R435" s="117" t="str">
        <f t="shared" si="9"/>
        <v/>
      </c>
      <c r="S435" s="176"/>
      <c r="T435" s="68"/>
      <c r="U435" s="163"/>
      <c r="V435" s="172"/>
      <c r="W435" s="172"/>
      <c r="X435" s="116" t="str">
        <f t="shared" si="26"/>
        <v/>
      </c>
      <c r="Y435" s="117" t="str">
        <f t="shared" si="23"/>
        <v/>
      </c>
      <c r="Z435" s="176"/>
      <c r="AB435" s="142" t="str">
        <f>if(isblank($B435),"",vlookup($B435,'Sort by Position'!$D$2:$M$34,10,FALSE))</f>
        <v/>
      </c>
      <c r="AC435" s="142" t="str">
        <f>if(isblank($B435),"",vlookup($C435,'Sort by Position'!$D$2:$M$34,10,FALSE))</f>
        <v/>
      </c>
      <c r="AD435" s="142" t="str">
        <f t="shared" si="12"/>
        <v/>
      </c>
      <c r="AE435" s="142" t="str">
        <f t="shared" si="13"/>
        <v/>
      </c>
      <c r="AF435" s="163"/>
      <c r="AG435" s="151" t="str">
        <f t="shared" si="27"/>
        <v/>
      </c>
      <c r="AH435" s="138"/>
      <c r="AI435" s="176"/>
      <c r="AK435" s="142" t="str">
        <f>if(isblank(B435),"",vlookup(B435,'Sort by Position'!$D$2:$M$34,2,FALSE))</f>
        <v/>
      </c>
      <c r="AL435" s="142" t="str">
        <f>if(isblank(B435),"",vlookup(C435,'Sort by Position'!$D$2:$M$34,10,FALSE))</f>
        <v/>
      </c>
      <c r="AM435" s="142" t="str">
        <f t="shared" si="15"/>
        <v/>
      </c>
      <c r="AN435" s="142" t="str">
        <f t="shared" si="24"/>
        <v/>
      </c>
      <c r="AO435" s="163"/>
      <c r="AP435" s="117" t="str">
        <f t="shared" si="22"/>
        <v/>
      </c>
      <c r="AR435" s="177"/>
    </row>
    <row r="436">
      <c r="A436" s="156"/>
      <c r="B436" s="175"/>
      <c r="C436" s="162"/>
      <c r="D436" s="162"/>
      <c r="E436" s="162"/>
      <c r="F436" s="13" t="str">
        <f t="shared" si="6"/>
        <v/>
      </c>
      <c r="G436" s="162"/>
      <c r="H436" s="162"/>
      <c r="I436" s="162"/>
      <c r="J436" s="13" t="str">
        <f t="shared" si="20"/>
        <v/>
      </c>
      <c r="N436" s="13" t="str">
        <f t="shared" si="8"/>
        <v/>
      </c>
      <c r="O436" s="13"/>
      <c r="P436" s="163"/>
      <c r="Q436" s="116" t="str">
        <f t="shared" si="17"/>
        <v/>
      </c>
      <c r="R436" s="117" t="str">
        <f t="shared" si="9"/>
        <v/>
      </c>
      <c r="S436" s="176"/>
      <c r="T436" s="68"/>
      <c r="U436" s="163"/>
      <c r="V436" s="172"/>
      <c r="W436" s="172"/>
      <c r="X436" s="116" t="str">
        <f t="shared" si="26"/>
        <v/>
      </c>
      <c r="Y436" s="117" t="str">
        <f t="shared" si="23"/>
        <v/>
      </c>
      <c r="Z436" s="176"/>
      <c r="AB436" s="142" t="str">
        <f>if(isblank($B436),"",vlookup($B436,'Sort by Position'!$D$2:$M$34,10,FALSE))</f>
        <v/>
      </c>
      <c r="AC436" s="142" t="str">
        <f>if(isblank($B436),"",vlookup($C436,'Sort by Position'!$D$2:$M$34,10,FALSE))</f>
        <v/>
      </c>
      <c r="AD436" s="142" t="str">
        <f t="shared" si="12"/>
        <v/>
      </c>
      <c r="AE436" s="142" t="str">
        <f t="shared" si="13"/>
        <v/>
      </c>
      <c r="AF436" s="163"/>
      <c r="AG436" s="151" t="str">
        <f t="shared" si="27"/>
        <v/>
      </c>
      <c r="AH436" s="138"/>
      <c r="AI436" s="176"/>
      <c r="AK436" s="142" t="str">
        <f>if(isblank(B436),"",vlookup(B436,'Sort by Position'!$D$2:$M$34,2,FALSE))</f>
        <v/>
      </c>
      <c r="AL436" s="142" t="str">
        <f>if(isblank(B436),"",vlookup(C436,'Sort by Position'!$D$2:$M$34,10,FALSE))</f>
        <v/>
      </c>
      <c r="AM436" s="142" t="str">
        <f t="shared" si="15"/>
        <v/>
      </c>
      <c r="AN436" s="142" t="str">
        <f t="shared" si="24"/>
        <v/>
      </c>
      <c r="AO436" s="163"/>
      <c r="AP436" s="117" t="str">
        <f t="shared" si="22"/>
        <v/>
      </c>
      <c r="AR436" s="177"/>
    </row>
    <row r="437">
      <c r="A437" s="156"/>
      <c r="B437" s="175"/>
      <c r="C437" s="162"/>
      <c r="D437" s="162"/>
      <c r="E437" s="162"/>
      <c r="F437" s="13" t="str">
        <f t="shared" si="6"/>
        <v/>
      </c>
      <c r="G437" s="162"/>
      <c r="H437" s="162"/>
      <c r="I437" s="162"/>
      <c r="J437" s="13" t="str">
        <f t="shared" si="20"/>
        <v/>
      </c>
      <c r="N437" s="13" t="str">
        <f t="shared" si="8"/>
        <v/>
      </c>
      <c r="O437" s="13"/>
      <c r="P437" s="163"/>
      <c r="Q437" s="116" t="str">
        <f t="shared" si="17"/>
        <v/>
      </c>
      <c r="R437" s="117" t="str">
        <f t="shared" si="9"/>
        <v/>
      </c>
      <c r="S437" s="176"/>
      <c r="T437" s="68"/>
      <c r="U437" s="163"/>
      <c r="V437" s="172"/>
      <c r="W437" s="172"/>
      <c r="X437" s="116" t="str">
        <f t="shared" si="26"/>
        <v/>
      </c>
      <c r="Y437" s="117" t="str">
        <f t="shared" si="23"/>
        <v/>
      </c>
      <c r="Z437" s="176"/>
      <c r="AB437" s="142" t="str">
        <f>if(isblank($B437),"",vlookup($B437,'Sort by Position'!$D$2:$M$34,10,FALSE))</f>
        <v/>
      </c>
      <c r="AC437" s="142" t="str">
        <f>if(isblank($B437),"",vlookup($C437,'Sort by Position'!$D$2:$M$34,10,FALSE))</f>
        <v/>
      </c>
      <c r="AD437" s="142" t="str">
        <f t="shared" si="12"/>
        <v/>
      </c>
      <c r="AE437" s="142" t="str">
        <f t="shared" si="13"/>
        <v/>
      </c>
      <c r="AF437" s="163"/>
      <c r="AG437" s="151" t="str">
        <f t="shared" si="27"/>
        <v/>
      </c>
      <c r="AH437" s="138"/>
      <c r="AI437" s="176"/>
      <c r="AK437" s="142" t="str">
        <f>if(isblank(B437),"",vlookup(B437,'Sort by Position'!$D$2:$M$34,2,FALSE))</f>
        <v/>
      </c>
      <c r="AL437" s="142" t="str">
        <f>if(isblank(B437),"",vlookup(C437,'Sort by Position'!$D$2:$M$34,10,FALSE))</f>
        <v/>
      </c>
      <c r="AM437" s="142" t="str">
        <f t="shared" si="15"/>
        <v/>
      </c>
      <c r="AN437" s="142" t="str">
        <f t="shared" si="24"/>
        <v/>
      </c>
      <c r="AO437" s="163"/>
      <c r="AP437" s="117" t="str">
        <f t="shared" si="22"/>
        <v/>
      </c>
      <c r="AR437" s="177"/>
    </row>
    <row r="438">
      <c r="A438" s="156"/>
      <c r="B438" s="175"/>
      <c r="C438" s="162"/>
      <c r="D438" s="162"/>
      <c r="E438" s="162"/>
      <c r="F438" s="13" t="str">
        <f t="shared" si="6"/>
        <v/>
      </c>
      <c r="G438" s="162"/>
      <c r="H438" s="162"/>
      <c r="I438" s="162"/>
      <c r="J438" s="13" t="str">
        <f t="shared" si="20"/>
        <v/>
      </c>
      <c r="N438" s="13" t="str">
        <f t="shared" si="8"/>
        <v/>
      </c>
      <c r="O438" s="13"/>
      <c r="P438" s="163"/>
      <c r="Q438" s="116" t="str">
        <f t="shared" si="17"/>
        <v/>
      </c>
      <c r="R438" s="117" t="str">
        <f t="shared" si="9"/>
        <v/>
      </c>
      <c r="S438" s="176"/>
      <c r="T438" s="68"/>
      <c r="U438" s="163"/>
      <c r="V438" s="172"/>
      <c r="W438" s="172"/>
      <c r="X438" s="116" t="str">
        <f t="shared" si="26"/>
        <v/>
      </c>
      <c r="Y438" s="117" t="str">
        <f t="shared" si="23"/>
        <v/>
      </c>
      <c r="Z438" s="176"/>
      <c r="AB438" s="142" t="str">
        <f>if(isblank($B438),"",vlookup($B438,'Sort by Position'!$D$2:$M$34,10,FALSE))</f>
        <v/>
      </c>
      <c r="AC438" s="142" t="str">
        <f>if(isblank($B438),"",vlookup($C438,'Sort by Position'!$D$2:$M$34,10,FALSE))</f>
        <v/>
      </c>
      <c r="AD438" s="142" t="str">
        <f t="shared" si="12"/>
        <v/>
      </c>
      <c r="AE438" s="142" t="str">
        <f t="shared" si="13"/>
        <v/>
      </c>
      <c r="AF438" s="163"/>
      <c r="AG438" s="151" t="str">
        <f t="shared" si="27"/>
        <v/>
      </c>
      <c r="AH438" s="138"/>
      <c r="AI438" s="176"/>
      <c r="AK438" s="142" t="str">
        <f>if(isblank(B438),"",vlookup(B438,'Sort by Position'!$D$2:$M$34,2,FALSE))</f>
        <v/>
      </c>
      <c r="AL438" s="142" t="str">
        <f>if(isblank(B438),"",vlookup(C438,'Sort by Position'!$D$2:$M$34,10,FALSE))</f>
        <v/>
      </c>
      <c r="AM438" s="142" t="str">
        <f t="shared" si="15"/>
        <v/>
      </c>
      <c r="AN438" s="142" t="str">
        <f t="shared" si="24"/>
        <v/>
      </c>
      <c r="AO438" s="163"/>
      <c r="AP438" s="117" t="str">
        <f t="shared" si="22"/>
        <v/>
      </c>
      <c r="AR438" s="177"/>
    </row>
    <row r="439">
      <c r="A439" s="156"/>
      <c r="B439" s="175"/>
      <c r="C439" s="162"/>
      <c r="D439" s="162"/>
      <c r="E439" s="162"/>
      <c r="F439" s="13" t="str">
        <f t="shared" si="6"/>
        <v/>
      </c>
      <c r="G439" s="162"/>
      <c r="H439" s="162"/>
      <c r="I439" s="162"/>
      <c r="J439" s="13" t="str">
        <f t="shared" si="20"/>
        <v/>
      </c>
      <c r="N439" s="13" t="str">
        <f t="shared" si="8"/>
        <v/>
      </c>
      <c r="O439" s="13"/>
      <c r="P439" s="163"/>
      <c r="Q439" s="116" t="str">
        <f t="shared" si="17"/>
        <v/>
      </c>
      <c r="R439" s="117" t="str">
        <f t="shared" si="9"/>
        <v/>
      </c>
      <c r="S439" s="176"/>
      <c r="T439" s="68"/>
      <c r="U439" s="163"/>
      <c r="V439" s="172"/>
      <c r="W439" s="172"/>
      <c r="X439" s="116" t="str">
        <f t="shared" si="26"/>
        <v/>
      </c>
      <c r="Y439" s="117" t="str">
        <f t="shared" si="23"/>
        <v/>
      </c>
      <c r="Z439" s="176"/>
      <c r="AB439" s="142" t="str">
        <f>if(isblank($B439),"",vlookup($B439,'Sort by Position'!$D$2:$M$34,10,FALSE))</f>
        <v/>
      </c>
      <c r="AC439" s="142" t="str">
        <f>if(isblank($B439),"",vlookup($C439,'Sort by Position'!$D$2:$M$34,10,FALSE))</f>
        <v/>
      </c>
      <c r="AD439" s="142" t="str">
        <f t="shared" si="12"/>
        <v/>
      </c>
      <c r="AE439" s="142" t="str">
        <f t="shared" si="13"/>
        <v/>
      </c>
      <c r="AF439" s="163"/>
      <c r="AG439" s="151" t="str">
        <f t="shared" si="27"/>
        <v/>
      </c>
      <c r="AH439" s="138"/>
      <c r="AI439" s="176"/>
      <c r="AK439" s="142" t="str">
        <f>if(isblank(B439),"",vlookup(B439,'Sort by Position'!$D$2:$M$34,2,FALSE))</f>
        <v/>
      </c>
      <c r="AL439" s="142" t="str">
        <f>if(isblank(B439),"",vlookup(C439,'Sort by Position'!$D$2:$M$34,10,FALSE))</f>
        <v/>
      </c>
      <c r="AM439" s="142" t="str">
        <f t="shared" si="15"/>
        <v/>
      </c>
      <c r="AN439" s="142" t="str">
        <f t="shared" si="24"/>
        <v/>
      </c>
      <c r="AO439" s="163"/>
      <c r="AP439" s="117" t="str">
        <f t="shared" si="22"/>
        <v/>
      </c>
      <c r="AR439" s="177"/>
    </row>
    <row r="440">
      <c r="A440" s="156"/>
      <c r="B440" s="175"/>
      <c r="C440" s="162"/>
      <c r="D440" s="162"/>
      <c r="E440" s="162"/>
      <c r="F440" s="13" t="str">
        <f t="shared" si="6"/>
        <v/>
      </c>
      <c r="G440" s="162"/>
      <c r="H440" s="162"/>
      <c r="I440" s="162"/>
      <c r="J440" s="13" t="str">
        <f t="shared" si="20"/>
        <v/>
      </c>
      <c r="N440" s="13" t="str">
        <f t="shared" si="8"/>
        <v/>
      </c>
      <c r="O440" s="13"/>
      <c r="P440" s="163"/>
      <c r="Q440" s="116" t="str">
        <f t="shared" si="17"/>
        <v/>
      </c>
      <c r="R440" s="117" t="str">
        <f t="shared" si="9"/>
        <v/>
      </c>
      <c r="S440" s="176"/>
      <c r="T440" s="68"/>
      <c r="U440" s="163"/>
      <c r="V440" s="172"/>
      <c r="W440" s="172"/>
      <c r="X440" s="116" t="str">
        <f t="shared" si="26"/>
        <v/>
      </c>
      <c r="Y440" s="117" t="str">
        <f t="shared" si="23"/>
        <v/>
      </c>
      <c r="Z440" s="176"/>
      <c r="AB440" s="142" t="str">
        <f>if(isblank($B440),"",vlookup($B440,'Sort by Position'!$D$2:$M$34,10,FALSE))</f>
        <v/>
      </c>
      <c r="AC440" s="142" t="str">
        <f>if(isblank($B440),"",vlookup($C440,'Sort by Position'!$D$2:$M$34,10,FALSE))</f>
        <v/>
      </c>
      <c r="AD440" s="142" t="str">
        <f t="shared" si="12"/>
        <v/>
      </c>
      <c r="AE440" s="142" t="str">
        <f t="shared" si="13"/>
        <v/>
      </c>
      <c r="AF440" s="163"/>
      <c r="AG440" s="151" t="str">
        <f t="shared" si="27"/>
        <v/>
      </c>
      <c r="AH440" s="138"/>
      <c r="AI440" s="176"/>
      <c r="AK440" s="142" t="str">
        <f>if(isblank(B440),"",vlookup(B440,'Sort by Position'!$D$2:$M$34,2,FALSE))</f>
        <v/>
      </c>
      <c r="AL440" s="142" t="str">
        <f>if(isblank(B440),"",vlookup(C440,'Sort by Position'!$D$2:$M$34,10,FALSE))</f>
        <v/>
      </c>
      <c r="AM440" s="142" t="str">
        <f t="shared" si="15"/>
        <v/>
      </c>
      <c r="AN440" s="142" t="str">
        <f t="shared" si="24"/>
        <v/>
      </c>
      <c r="AO440" s="163"/>
      <c r="AP440" s="117" t="str">
        <f t="shared" si="22"/>
        <v/>
      </c>
      <c r="AR440" s="177"/>
    </row>
    <row r="441">
      <c r="A441" s="156"/>
      <c r="B441" s="175"/>
      <c r="C441" s="162"/>
      <c r="D441" s="162"/>
      <c r="E441" s="162"/>
      <c r="F441" s="13" t="str">
        <f t="shared" si="6"/>
        <v/>
      </c>
      <c r="G441" s="162"/>
      <c r="H441" s="162"/>
      <c r="I441" s="162"/>
      <c r="J441" s="13" t="str">
        <f t="shared" si="20"/>
        <v/>
      </c>
      <c r="N441" s="13" t="str">
        <f t="shared" si="8"/>
        <v/>
      </c>
      <c r="O441" s="13"/>
      <c r="P441" s="163"/>
      <c r="Q441" s="116" t="str">
        <f t="shared" si="17"/>
        <v/>
      </c>
      <c r="R441" s="117" t="str">
        <f t="shared" si="9"/>
        <v/>
      </c>
      <c r="S441" s="176"/>
      <c r="T441" s="68"/>
      <c r="U441" s="163"/>
      <c r="V441" s="172"/>
      <c r="W441" s="172"/>
      <c r="X441" s="116" t="str">
        <f t="shared" si="26"/>
        <v/>
      </c>
      <c r="Y441" s="117" t="str">
        <f t="shared" si="23"/>
        <v/>
      </c>
      <c r="Z441" s="176"/>
      <c r="AB441" s="142" t="str">
        <f>if(isblank($B441),"",vlookup($B441,'Sort by Position'!$D$2:$M$34,10,FALSE))</f>
        <v/>
      </c>
      <c r="AC441" s="142" t="str">
        <f>if(isblank($B441),"",vlookup($C441,'Sort by Position'!$D$2:$M$34,10,FALSE))</f>
        <v/>
      </c>
      <c r="AD441" s="142" t="str">
        <f t="shared" si="12"/>
        <v/>
      </c>
      <c r="AE441" s="142" t="str">
        <f t="shared" si="13"/>
        <v/>
      </c>
      <c r="AF441" s="163"/>
      <c r="AG441" s="151" t="str">
        <f t="shared" si="27"/>
        <v/>
      </c>
      <c r="AH441" s="138"/>
      <c r="AI441" s="176"/>
      <c r="AK441" s="142" t="str">
        <f>if(isblank(B441),"",vlookup(B441,'Sort by Position'!$D$2:$M$34,2,FALSE))</f>
        <v/>
      </c>
      <c r="AL441" s="142" t="str">
        <f>if(isblank(B441),"",vlookup(C441,'Sort by Position'!$D$2:$M$34,10,FALSE))</f>
        <v/>
      </c>
      <c r="AM441" s="142" t="str">
        <f t="shared" si="15"/>
        <v/>
      </c>
      <c r="AN441" s="142" t="str">
        <f t="shared" si="24"/>
        <v/>
      </c>
      <c r="AO441" s="163"/>
      <c r="AP441" s="117" t="str">
        <f t="shared" si="22"/>
        <v/>
      </c>
      <c r="AR441" s="177"/>
    </row>
    <row r="442">
      <c r="A442" s="156"/>
      <c r="B442" s="175"/>
      <c r="C442" s="162"/>
      <c r="D442" s="162"/>
      <c r="E442" s="162"/>
      <c r="F442" s="13" t="str">
        <f t="shared" si="6"/>
        <v/>
      </c>
      <c r="G442" s="162"/>
      <c r="H442" s="162"/>
      <c r="I442" s="162"/>
      <c r="J442" s="13" t="str">
        <f t="shared" si="20"/>
        <v/>
      </c>
      <c r="N442" s="13" t="str">
        <f t="shared" si="8"/>
        <v/>
      </c>
      <c r="O442" s="13"/>
      <c r="P442" s="163"/>
      <c r="Q442" s="116" t="str">
        <f t="shared" si="17"/>
        <v/>
      </c>
      <c r="R442" s="117" t="str">
        <f t="shared" si="9"/>
        <v/>
      </c>
      <c r="S442" s="176"/>
      <c r="T442" s="68"/>
      <c r="U442" s="163"/>
      <c r="V442" s="172"/>
      <c r="W442" s="172"/>
      <c r="X442" s="116" t="str">
        <f t="shared" si="26"/>
        <v/>
      </c>
      <c r="Y442" s="117" t="str">
        <f t="shared" si="23"/>
        <v/>
      </c>
      <c r="Z442" s="176"/>
      <c r="AB442" s="142" t="str">
        <f>if(isblank($B442),"",vlookup($B442,'Sort by Position'!$D$2:$M$34,10,FALSE))</f>
        <v/>
      </c>
      <c r="AC442" s="142" t="str">
        <f>if(isblank($B442),"",vlookup($C442,'Sort by Position'!$D$2:$M$34,10,FALSE))</f>
        <v/>
      </c>
      <c r="AD442" s="142" t="str">
        <f t="shared" si="12"/>
        <v/>
      </c>
      <c r="AE442" s="142" t="str">
        <f t="shared" si="13"/>
        <v/>
      </c>
      <c r="AF442" s="163"/>
      <c r="AG442" s="151" t="str">
        <f t="shared" si="27"/>
        <v/>
      </c>
      <c r="AH442" s="138"/>
      <c r="AI442" s="176"/>
      <c r="AK442" s="142" t="str">
        <f>if(isblank(B442),"",vlookup(B442,'Sort by Position'!$D$2:$M$34,2,FALSE))</f>
        <v/>
      </c>
      <c r="AL442" s="142" t="str">
        <f>if(isblank(B442),"",vlookup(C442,'Sort by Position'!$D$2:$M$34,10,FALSE))</f>
        <v/>
      </c>
      <c r="AM442" s="142" t="str">
        <f t="shared" si="15"/>
        <v/>
      </c>
      <c r="AN442" s="142" t="str">
        <f t="shared" si="24"/>
        <v/>
      </c>
      <c r="AO442" s="163"/>
      <c r="AP442" s="117" t="str">
        <f t="shared" si="22"/>
        <v/>
      </c>
      <c r="AR442" s="177"/>
    </row>
    <row r="443">
      <c r="A443" s="156"/>
      <c r="B443" s="175"/>
      <c r="C443" s="162"/>
      <c r="D443" s="162"/>
      <c r="E443" s="162"/>
      <c r="F443" s="13" t="str">
        <f t="shared" si="6"/>
        <v/>
      </c>
      <c r="G443" s="162"/>
      <c r="H443" s="162"/>
      <c r="I443" s="162"/>
      <c r="J443" s="13" t="str">
        <f t="shared" si="20"/>
        <v/>
      </c>
      <c r="N443" s="13" t="str">
        <f t="shared" si="8"/>
        <v/>
      </c>
      <c r="O443" s="13"/>
      <c r="P443" s="163"/>
      <c r="Q443" s="116" t="str">
        <f t="shared" si="17"/>
        <v/>
      </c>
      <c r="R443" s="117" t="str">
        <f t="shared" si="9"/>
        <v/>
      </c>
      <c r="S443" s="176"/>
      <c r="T443" s="68"/>
      <c r="U443" s="163"/>
      <c r="V443" s="172"/>
      <c r="W443" s="172"/>
      <c r="X443" s="116" t="str">
        <f t="shared" si="26"/>
        <v/>
      </c>
      <c r="Y443" s="117" t="str">
        <f t="shared" si="23"/>
        <v/>
      </c>
      <c r="Z443" s="176"/>
      <c r="AB443" s="142" t="str">
        <f>if(isblank($B443),"",vlookup($B443,'Sort by Position'!$D$2:$M$34,10,FALSE))</f>
        <v/>
      </c>
      <c r="AC443" s="142" t="str">
        <f>if(isblank($B443),"",vlookup($C443,'Sort by Position'!$D$2:$M$34,10,FALSE))</f>
        <v/>
      </c>
      <c r="AD443" s="142" t="str">
        <f t="shared" si="12"/>
        <v/>
      </c>
      <c r="AE443" s="142" t="str">
        <f t="shared" si="13"/>
        <v/>
      </c>
      <c r="AF443" s="163"/>
      <c r="AG443" s="151" t="str">
        <f t="shared" si="27"/>
        <v/>
      </c>
      <c r="AH443" s="138"/>
      <c r="AI443" s="176"/>
      <c r="AK443" s="142" t="str">
        <f>if(isblank(B443),"",vlookup(B443,'Sort by Position'!$D$2:$M$34,2,FALSE))</f>
        <v/>
      </c>
      <c r="AL443" s="142" t="str">
        <f>if(isblank(B443),"",vlookup(C443,'Sort by Position'!$D$2:$M$34,10,FALSE))</f>
        <v/>
      </c>
      <c r="AM443" s="142" t="str">
        <f t="shared" si="15"/>
        <v/>
      </c>
      <c r="AN443" s="142" t="str">
        <f t="shared" si="24"/>
        <v/>
      </c>
      <c r="AO443" s="163"/>
      <c r="AP443" s="117" t="str">
        <f t="shared" si="22"/>
        <v/>
      </c>
      <c r="AR443" s="177"/>
    </row>
    <row r="444">
      <c r="A444" s="156"/>
      <c r="B444" s="175"/>
      <c r="C444" s="162"/>
      <c r="D444" s="162"/>
      <c r="E444" s="162"/>
      <c r="F444" s="13" t="str">
        <f t="shared" si="6"/>
        <v/>
      </c>
      <c r="G444" s="162"/>
      <c r="H444" s="162"/>
      <c r="I444" s="162"/>
      <c r="J444" s="13" t="str">
        <f t="shared" si="20"/>
        <v/>
      </c>
      <c r="N444" s="13" t="str">
        <f t="shared" si="8"/>
        <v/>
      </c>
      <c r="O444" s="13"/>
      <c r="P444" s="163"/>
      <c r="Q444" s="116" t="str">
        <f t="shared" si="17"/>
        <v/>
      </c>
      <c r="R444" s="117" t="str">
        <f t="shared" si="9"/>
        <v/>
      </c>
      <c r="S444" s="176"/>
      <c r="T444" s="68"/>
      <c r="U444" s="163"/>
      <c r="V444" s="172"/>
      <c r="W444" s="172"/>
      <c r="X444" s="116" t="str">
        <f t="shared" si="26"/>
        <v/>
      </c>
      <c r="Y444" s="117" t="str">
        <f t="shared" si="23"/>
        <v/>
      </c>
      <c r="Z444" s="176"/>
      <c r="AB444" s="142" t="str">
        <f>if(isblank($B444),"",vlookup($B444,'Sort by Position'!$D$2:$M$34,10,FALSE))</f>
        <v/>
      </c>
      <c r="AC444" s="142" t="str">
        <f>if(isblank($B444),"",vlookup($C444,'Sort by Position'!$D$2:$M$34,10,FALSE))</f>
        <v/>
      </c>
      <c r="AD444" s="142" t="str">
        <f t="shared" si="12"/>
        <v/>
      </c>
      <c r="AE444" s="142" t="str">
        <f t="shared" si="13"/>
        <v/>
      </c>
      <c r="AF444" s="163"/>
      <c r="AG444" s="151" t="str">
        <f t="shared" si="27"/>
        <v/>
      </c>
      <c r="AH444" s="138"/>
      <c r="AI444" s="176"/>
      <c r="AK444" s="142" t="str">
        <f>if(isblank(B444),"",vlookup(B444,'Sort by Position'!$D$2:$M$34,2,FALSE))</f>
        <v/>
      </c>
      <c r="AL444" s="142" t="str">
        <f>if(isblank(B444),"",vlookup(C444,'Sort by Position'!$D$2:$M$34,10,FALSE))</f>
        <v/>
      </c>
      <c r="AM444" s="142" t="str">
        <f t="shared" si="15"/>
        <v/>
      </c>
      <c r="AN444" s="142" t="str">
        <f t="shared" si="24"/>
        <v/>
      </c>
      <c r="AO444" s="163"/>
      <c r="AP444" s="117" t="str">
        <f t="shared" si="22"/>
        <v/>
      </c>
      <c r="AR444" s="177"/>
    </row>
    <row r="445">
      <c r="A445" s="156"/>
      <c r="B445" s="175"/>
      <c r="C445" s="162"/>
      <c r="D445" s="162"/>
      <c r="E445" s="162"/>
      <c r="F445" s="13" t="str">
        <f t="shared" si="6"/>
        <v/>
      </c>
      <c r="G445" s="162"/>
      <c r="H445" s="162"/>
      <c r="I445" s="162"/>
      <c r="J445" s="13" t="str">
        <f t="shared" si="20"/>
        <v/>
      </c>
      <c r="N445" s="13" t="str">
        <f t="shared" si="8"/>
        <v/>
      </c>
      <c r="O445" s="13"/>
      <c r="P445" s="163"/>
      <c r="Q445" s="116" t="str">
        <f t="shared" si="17"/>
        <v/>
      </c>
      <c r="R445" s="117" t="str">
        <f t="shared" si="9"/>
        <v/>
      </c>
      <c r="S445" s="176"/>
      <c r="T445" s="68"/>
      <c r="U445" s="163"/>
      <c r="V445" s="172"/>
      <c r="W445" s="172"/>
      <c r="X445" s="116" t="str">
        <f t="shared" si="26"/>
        <v/>
      </c>
      <c r="Y445" s="117" t="str">
        <f t="shared" si="23"/>
        <v/>
      </c>
      <c r="Z445" s="176"/>
      <c r="AB445" s="142" t="str">
        <f>if(isblank($B445),"",vlookup($B445,'Sort by Position'!$D$2:$M$34,10,FALSE))</f>
        <v/>
      </c>
      <c r="AC445" s="142" t="str">
        <f>if(isblank($B445),"",vlookup($C445,'Sort by Position'!$D$2:$M$34,10,FALSE))</f>
        <v/>
      </c>
      <c r="AD445" s="142" t="str">
        <f t="shared" si="12"/>
        <v/>
      </c>
      <c r="AE445" s="142" t="str">
        <f t="shared" si="13"/>
        <v/>
      </c>
      <c r="AF445" s="163"/>
      <c r="AG445" s="151" t="str">
        <f t="shared" si="27"/>
        <v/>
      </c>
      <c r="AH445" s="138"/>
      <c r="AI445" s="176"/>
      <c r="AK445" s="142" t="str">
        <f>if(isblank(B445),"",vlookup(B445,'Sort by Position'!$D$2:$M$34,2,FALSE))</f>
        <v/>
      </c>
      <c r="AL445" s="142" t="str">
        <f>if(isblank(B445),"",vlookup(C445,'Sort by Position'!$D$2:$M$34,10,FALSE))</f>
        <v/>
      </c>
      <c r="AM445" s="142" t="str">
        <f t="shared" si="15"/>
        <v/>
      </c>
      <c r="AN445" s="142" t="str">
        <f t="shared" si="24"/>
        <v/>
      </c>
      <c r="AO445" s="163"/>
      <c r="AP445" s="117" t="str">
        <f t="shared" si="22"/>
        <v/>
      </c>
      <c r="AR445" s="177"/>
    </row>
    <row r="446">
      <c r="A446" s="156"/>
      <c r="B446" s="175"/>
      <c r="C446" s="162"/>
      <c r="D446" s="162"/>
      <c r="E446" s="162"/>
      <c r="F446" s="13" t="str">
        <f t="shared" si="6"/>
        <v/>
      </c>
      <c r="G446" s="162"/>
      <c r="H446" s="162"/>
      <c r="I446" s="162"/>
      <c r="J446" s="13" t="str">
        <f t="shared" si="20"/>
        <v/>
      </c>
      <c r="N446" s="13" t="str">
        <f t="shared" si="8"/>
        <v/>
      </c>
      <c r="O446" s="13"/>
      <c r="P446" s="163"/>
      <c r="Q446" s="116" t="str">
        <f t="shared" si="17"/>
        <v/>
      </c>
      <c r="R446" s="117" t="str">
        <f t="shared" si="9"/>
        <v/>
      </c>
      <c r="S446" s="176"/>
      <c r="T446" s="68"/>
      <c r="U446" s="163"/>
      <c r="V446" s="172"/>
      <c r="W446" s="172"/>
      <c r="X446" s="116" t="str">
        <f t="shared" si="26"/>
        <v/>
      </c>
      <c r="Y446" s="117" t="str">
        <f t="shared" si="23"/>
        <v/>
      </c>
      <c r="Z446" s="176"/>
      <c r="AB446" s="142" t="str">
        <f>if(isblank($B446),"",vlookup($B446,'Sort by Position'!$D$2:$M$34,10,FALSE))</f>
        <v/>
      </c>
      <c r="AC446" s="142" t="str">
        <f>if(isblank($B446),"",vlookup($C446,'Sort by Position'!$D$2:$M$34,10,FALSE))</f>
        <v/>
      </c>
      <c r="AD446" s="142" t="str">
        <f t="shared" si="12"/>
        <v/>
      </c>
      <c r="AE446" s="142" t="str">
        <f t="shared" si="13"/>
        <v/>
      </c>
      <c r="AF446" s="163"/>
      <c r="AG446" s="151" t="str">
        <f t="shared" si="27"/>
        <v/>
      </c>
      <c r="AH446" s="138"/>
      <c r="AI446" s="176"/>
      <c r="AK446" s="142" t="str">
        <f>if(isblank(B446),"",vlookup(B446,'Sort by Position'!$D$2:$M$34,2,FALSE))</f>
        <v/>
      </c>
      <c r="AL446" s="142" t="str">
        <f>if(isblank(B446),"",vlookup(C446,'Sort by Position'!$D$2:$M$34,10,FALSE))</f>
        <v/>
      </c>
      <c r="AM446" s="142" t="str">
        <f t="shared" si="15"/>
        <v/>
      </c>
      <c r="AN446" s="142" t="str">
        <f t="shared" si="24"/>
        <v/>
      </c>
      <c r="AO446" s="163"/>
      <c r="AP446" s="117" t="str">
        <f t="shared" si="22"/>
        <v/>
      </c>
      <c r="AR446" s="177"/>
    </row>
    <row r="447">
      <c r="A447" s="156"/>
      <c r="B447" s="175"/>
      <c r="C447" s="162"/>
      <c r="D447" s="162"/>
      <c r="E447" s="162"/>
      <c r="F447" s="13" t="str">
        <f t="shared" si="6"/>
        <v/>
      </c>
      <c r="G447" s="162"/>
      <c r="H447" s="162"/>
      <c r="I447" s="162"/>
      <c r="J447" s="13" t="str">
        <f t="shared" si="20"/>
        <v/>
      </c>
      <c r="N447" s="13" t="str">
        <f t="shared" si="8"/>
        <v/>
      </c>
      <c r="O447" s="13"/>
      <c r="P447" s="163"/>
      <c r="Q447" s="116" t="str">
        <f t="shared" si="17"/>
        <v/>
      </c>
      <c r="R447" s="117" t="str">
        <f t="shared" si="9"/>
        <v/>
      </c>
      <c r="S447" s="176"/>
      <c r="T447" s="68"/>
      <c r="U447" s="163"/>
      <c r="V447" s="172"/>
      <c r="W447" s="172"/>
      <c r="X447" s="116" t="str">
        <f t="shared" si="26"/>
        <v/>
      </c>
      <c r="Y447" s="117" t="str">
        <f t="shared" si="23"/>
        <v/>
      </c>
      <c r="Z447" s="176"/>
      <c r="AB447" s="142" t="str">
        <f>if(isblank($B447),"",vlookup($B447,'Sort by Position'!$D$2:$M$34,10,FALSE))</f>
        <v/>
      </c>
      <c r="AC447" s="142" t="str">
        <f>if(isblank($B447),"",vlookup($C447,'Sort by Position'!$D$2:$M$34,10,FALSE))</f>
        <v/>
      </c>
      <c r="AD447" s="142" t="str">
        <f t="shared" si="12"/>
        <v/>
      </c>
      <c r="AE447" s="142" t="str">
        <f t="shared" si="13"/>
        <v/>
      </c>
      <c r="AF447" s="163"/>
      <c r="AG447" s="151" t="str">
        <f t="shared" si="27"/>
        <v/>
      </c>
      <c r="AH447" s="138"/>
      <c r="AI447" s="176"/>
      <c r="AK447" s="142" t="str">
        <f>if(isblank(B447),"",vlookup(B447,'Sort by Position'!$D$2:$M$34,2,FALSE))</f>
        <v/>
      </c>
      <c r="AL447" s="142" t="str">
        <f>if(isblank(B447),"",vlookup(C447,'Sort by Position'!$D$2:$M$34,10,FALSE))</f>
        <v/>
      </c>
      <c r="AM447" s="142" t="str">
        <f t="shared" si="15"/>
        <v/>
      </c>
      <c r="AN447" s="142" t="str">
        <f t="shared" si="24"/>
        <v/>
      </c>
      <c r="AO447" s="163"/>
      <c r="AP447" s="117" t="str">
        <f t="shared" si="22"/>
        <v/>
      </c>
      <c r="AR447" s="177"/>
    </row>
    <row r="448">
      <c r="A448" s="156"/>
      <c r="B448" s="175"/>
      <c r="C448" s="162"/>
      <c r="D448" s="162"/>
      <c r="E448" s="162"/>
      <c r="F448" s="13" t="str">
        <f t="shared" si="6"/>
        <v/>
      </c>
      <c r="G448" s="162"/>
      <c r="H448" s="162"/>
      <c r="I448" s="162"/>
      <c r="J448" s="13" t="str">
        <f t="shared" si="20"/>
        <v/>
      </c>
      <c r="N448" s="13" t="str">
        <f t="shared" si="8"/>
        <v/>
      </c>
      <c r="O448" s="13"/>
      <c r="P448" s="163"/>
      <c r="Q448" s="116" t="str">
        <f t="shared" si="17"/>
        <v/>
      </c>
      <c r="R448" s="117" t="str">
        <f t="shared" si="9"/>
        <v/>
      </c>
      <c r="S448" s="176"/>
      <c r="T448" s="68"/>
      <c r="U448" s="163"/>
      <c r="V448" s="172"/>
      <c r="W448" s="172"/>
      <c r="X448" s="116" t="str">
        <f t="shared" si="26"/>
        <v/>
      </c>
      <c r="Y448" s="117" t="str">
        <f t="shared" si="23"/>
        <v/>
      </c>
      <c r="Z448" s="176"/>
      <c r="AB448" s="142" t="str">
        <f>if(isblank($B448),"",vlookup($B448,'Sort by Position'!$D$2:$M$34,10,FALSE))</f>
        <v/>
      </c>
      <c r="AC448" s="142" t="str">
        <f>if(isblank($B448),"",vlookup($C448,'Sort by Position'!$D$2:$M$34,10,FALSE))</f>
        <v/>
      </c>
      <c r="AD448" s="142" t="str">
        <f t="shared" si="12"/>
        <v/>
      </c>
      <c r="AE448" s="142" t="str">
        <f t="shared" si="13"/>
        <v/>
      </c>
      <c r="AF448" s="163"/>
      <c r="AG448" s="151" t="str">
        <f t="shared" si="27"/>
        <v/>
      </c>
      <c r="AH448" s="138"/>
      <c r="AI448" s="176"/>
      <c r="AK448" s="142" t="str">
        <f>if(isblank(B448),"",vlookup(B448,'Sort by Position'!$D$2:$M$34,2,FALSE))</f>
        <v/>
      </c>
      <c r="AL448" s="142" t="str">
        <f>if(isblank(B448),"",vlookup(C448,'Sort by Position'!$D$2:$M$34,10,FALSE))</f>
        <v/>
      </c>
      <c r="AM448" s="142" t="str">
        <f t="shared" si="15"/>
        <v/>
      </c>
      <c r="AN448" s="142" t="str">
        <f t="shared" si="24"/>
        <v/>
      </c>
      <c r="AO448" s="163"/>
      <c r="AP448" s="117" t="str">
        <f t="shared" si="22"/>
        <v/>
      </c>
      <c r="AR448" s="177"/>
    </row>
    <row r="449">
      <c r="A449" s="156"/>
      <c r="B449" s="175"/>
      <c r="C449" s="162"/>
      <c r="D449" s="162"/>
      <c r="E449" s="162"/>
      <c r="F449" s="13" t="str">
        <f t="shared" si="6"/>
        <v/>
      </c>
      <c r="G449" s="162"/>
      <c r="H449" s="162"/>
      <c r="I449" s="162"/>
      <c r="J449" s="13" t="str">
        <f t="shared" si="20"/>
        <v/>
      </c>
      <c r="N449" s="13" t="str">
        <f t="shared" si="8"/>
        <v/>
      </c>
      <c r="O449" s="13"/>
      <c r="P449" s="163"/>
      <c r="Q449" s="116" t="str">
        <f t="shared" si="17"/>
        <v/>
      </c>
      <c r="R449" s="117" t="str">
        <f t="shared" si="9"/>
        <v/>
      </c>
      <c r="S449" s="176"/>
      <c r="T449" s="68"/>
      <c r="U449" s="163"/>
      <c r="V449" s="172"/>
      <c r="W449" s="172"/>
      <c r="X449" s="116" t="str">
        <f t="shared" si="26"/>
        <v/>
      </c>
      <c r="Y449" s="117" t="str">
        <f t="shared" si="23"/>
        <v/>
      </c>
      <c r="Z449" s="176"/>
      <c r="AB449" s="142" t="str">
        <f>if(isblank($B449),"",vlookup($B449,'Sort by Position'!$D$2:$M$34,10,FALSE))</f>
        <v/>
      </c>
      <c r="AC449" s="142" t="str">
        <f>if(isblank($B449),"",vlookup($C449,'Sort by Position'!$D$2:$M$34,10,FALSE))</f>
        <v/>
      </c>
      <c r="AD449" s="142" t="str">
        <f t="shared" si="12"/>
        <v/>
      </c>
      <c r="AE449" s="142" t="str">
        <f t="shared" si="13"/>
        <v/>
      </c>
      <c r="AF449" s="163"/>
      <c r="AG449" s="151" t="str">
        <f t="shared" si="27"/>
        <v/>
      </c>
      <c r="AH449" s="138"/>
      <c r="AI449" s="176"/>
      <c r="AK449" s="142" t="str">
        <f>if(isblank(B449),"",vlookup(B449,'Sort by Position'!$D$2:$M$34,2,FALSE))</f>
        <v/>
      </c>
      <c r="AL449" s="142" t="str">
        <f>if(isblank(B449),"",vlookup(C449,'Sort by Position'!$D$2:$M$34,10,FALSE))</f>
        <v/>
      </c>
      <c r="AM449" s="142" t="str">
        <f t="shared" si="15"/>
        <v/>
      </c>
      <c r="AN449" s="142" t="str">
        <f t="shared" si="24"/>
        <v/>
      </c>
      <c r="AO449" s="163"/>
      <c r="AP449" s="117" t="str">
        <f t="shared" si="22"/>
        <v/>
      </c>
      <c r="AR449" s="177"/>
    </row>
    <row r="450">
      <c r="A450" s="156"/>
      <c r="B450" s="175"/>
      <c r="C450" s="162"/>
      <c r="D450" s="162"/>
      <c r="E450" s="162"/>
      <c r="F450" s="13" t="str">
        <f t="shared" si="6"/>
        <v/>
      </c>
      <c r="G450" s="162"/>
      <c r="H450" s="162"/>
      <c r="I450" s="162"/>
      <c r="J450" s="13" t="str">
        <f t="shared" si="20"/>
        <v/>
      </c>
      <c r="N450" s="13" t="str">
        <f t="shared" si="8"/>
        <v/>
      </c>
      <c r="O450" s="13"/>
      <c r="P450" s="163"/>
      <c r="Q450" s="116" t="str">
        <f t="shared" si="17"/>
        <v/>
      </c>
      <c r="R450" s="117" t="str">
        <f t="shared" si="9"/>
        <v/>
      </c>
      <c r="S450" s="176"/>
      <c r="T450" s="68"/>
      <c r="U450" s="163"/>
      <c r="V450" s="172"/>
      <c r="W450" s="172"/>
      <c r="X450" s="116" t="str">
        <f t="shared" si="26"/>
        <v/>
      </c>
      <c r="Y450" s="117" t="str">
        <f t="shared" si="23"/>
        <v/>
      </c>
      <c r="Z450" s="176"/>
      <c r="AB450" s="142" t="str">
        <f>if(isblank($B450),"",vlookup($B450,'Sort by Position'!$D$2:$M$34,10,FALSE))</f>
        <v/>
      </c>
      <c r="AC450" s="142" t="str">
        <f>if(isblank($B450),"",vlookup($C450,'Sort by Position'!$D$2:$M$34,10,FALSE))</f>
        <v/>
      </c>
      <c r="AD450" s="142" t="str">
        <f t="shared" si="12"/>
        <v/>
      </c>
      <c r="AE450" s="142" t="str">
        <f t="shared" si="13"/>
        <v/>
      </c>
      <c r="AF450" s="163"/>
      <c r="AG450" s="151" t="str">
        <f t="shared" si="27"/>
        <v/>
      </c>
      <c r="AH450" s="138"/>
      <c r="AI450" s="176"/>
      <c r="AK450" s="142" t="str">
        <f>if(isblank(B450),"",vlookup(B450,'Sort by Position'!$D$2:$M$34,2,FALSE))</f>
        <v/>
      </c>
      <c r="AL450" s="142" t="str">
        <f>if(isblank(B450),"",vlookup(C450,'Sort by Position'!$D$2:$M$34,10,FALSE))</f>
        <v/>
      </c>
      <c r="AM450" s="142" t="str">
        <f t="shared" si="15"/>
        <v/>
      </c>
      <c r="AN450" s="142" t="str">
        <f t="shared" si="24"/>
        <v/>
      </c>
      <c r="AO450" s="163"/>
      <c r="AP450" s="117" t="str">
        <f t="shared" si="22"/>
        <v/>
      </c>
      <c r="AR450" s="177"/>
    </row>
    <row r="451">
      <c r="A451" s="156"/>
      <c r="B451" s="175"/>
      <c r="C451" s="162"/>
      <c r="D451" s="162"/>
      <c r="E451" s="162"/>
      <c r="F451" s="13" t="str">
        <f t="shared" si="6"/>
        <v/>
      </c>
      <c r="G451" s="162"/>
      <c r="H451" s="162"/>
      <c r="I451" s="162"/>
      <c r="J451" s="13" t="str">
        <f t="shared" si="20"/>
        <v/>
      </c>
      <c r="N451" s="13" t="str">
        <f t="shared" si="8"/>
        <v/>
      </c>
      <c r="O451" s="13"/>
      <c r="P451" s="163"/>
      <c r="Q451" s="116" t="str">
        <f t="shared" si="17"/>
        <v/>
      </c>
      <c r="R451" s="117" t="str">
        <f t="shared" si="9"/>
        <v/>
      </c>
      <c r="S451" s="176"/>
      <c r="T451" s="68"/>
      <c r="U451" s="163"/>
      <c r="V451" s="172"/>
      <c r="W451" s="172"/>
      <c r="X451" s="116" t="str">
        <f t="shared" si="26"/>
        <v/>
      </c>
      <c r="Y451" s="117" t="str">
        <f t="shared" si="23"/>
        <v/>
      </c>
      <c r="Z451" s="176"/>
      <c r="AB451" s="142" t="str">
        <f>if(isblank($B451),"",vlookup($B451,'Sort by Position'!$D$2:$M$34,10,FALSE))</f>
        <v/>
      </c>
      <c r="AC451" s="142" t="str">
        <f>if(isblank($B451),"",vlookup($C451,'Sort by Position'!$D$2:$M$34,10,FALSE))</f>
        <v/>
      </c>
      <c r="AD451" s="142" t="str">
        <f t="shared" si="12"/>
        <v/>
      </c>
      <c r="AE451" s="142" t="str">
        <f t="shared" si="13"/>
        <v/>
      </c>
      <c r="AF451" s="163"/>
      <c r="AG451" s="151" t="str">
        <f t="shared" si="27"/>
        <v/>
      </c>
      <c r="AH451" s="138"/>
      <c r="AI451" s="176"/>
      <c r="AK451" s="142" t="str">
        <f>if(isblank(B451),"",vlookup(B451,'Sort by Position'!$D$2:$M$34,2,FALSE))</f>
        <v/>
      </c>
      <c r="AL451" s="142" t="str">
        <f>if(isblank(B451),"",vlookup(C451,'Sort by Position'!$D$2:$M$34,10,FALSE))</f>
        <v/>
      </c>
      <c r="AM451" s="142" t="str">
        <f t="shared" si="15"/>
        <v/>
      </c>
      <c r="AN451" s="142" t="str">
        <f t="shared" si="24"/>
        <v/>
      </c>
      <c r="AO451" s="163"/>
      <c r="AP451" s="117" t="str">
        <f t="shared" si="22"/>
        <v/>
      </c>
      <c r="AR451" s="177"/>
    </row>
    <row r="452">
      <c r="A452" s="156"/>
      <c r="B452" s="175"/>
      <c r="C452" s="162"/>
      <c r="D452" s="162"/>
      <c r="E452" s="162"/>
      <c r="F452" s="13" t="str">
        <f t="shared" si="6"/>
        <v/>
      </c>
      <c r="G452" s="162"/>
      <c r="H452" s="162"/>
      <c r="I452" s="162"/>
      <c r="J452" s="13" t="str">
        <f t="shared" si="20"/>
        <v/>
      </c>
      <c r="N452" s="13" t="str">
        <f t="shared" si="8"/>
        <v/>
      </c>
      <c r="O452" s="13"/>
      <c r="P452" s="163"/>
      <c r="Q452" s="116" t="str">
        <f t="shared" si="17"/>
        <v/>
      </c>
      <c r="R452" s="117" t="str">
        <f t="shared" si="9"/>
        <v/>
      </c>
      <c r="S452" s="176"/>
      <c r="T452" s="68"/>
      <c r="U452" s="163"/>
      <c r="V452" s="172"/>
      <c r="W452" s="172"/>
      <c r="X452" s="116" t="str">
        <f t="shared" si="26"/>
        <v/>
      </c>
      <c r="Y452" s="117" t="str">
        <f t="shared" si="23"/>
        <v/>
      </c>
      <c r="Z452" s="176"/>
      <c r="AB452" s="142" t="str">
        <f>if(isblank($B452),"",vlookup($B452,'Sort by Position'!$D$2:$M$34,10,FALSE))</f>
        <v/>
      </c>
      <c r="AC452" s="142" t="str">
        <f>if(isblank($B452),"",vlookup($C452,'Sort by Position'!$D$2:$M$34,10,FALSE))</f>
        <v/>
      </c>
      <c r="AD452" s="142" t="str">
        <f t="shared" si="12"/>
        <v/>
      </c>
      <c r="AE452" s="142" t="str">
        <f t="shared" si="13"/>
        <v/>
      </c>
      <c r="AF452" s="163"/>
      <c r="AG452" s="151" t="str">
        <f t="shared" si="27"/>
        <v/>
      </c>
      <c r="AH452" s="138"/>
      <c r="AI452" s="176"/>
      <c r="AK452" s="142" t="str">
        <f>if(isblank(B452),"",vlookup(B452,'Sort by Position'!$D$2:$M$34,2,FALSE))</f>
        <v/>
      </c>
      <c r="AL452" s="142" t="str">
        <f>if(isblank(B452),"",vlookup(C452,'Sort by Position'!$D$2:$M$34,10,FALSE))</f>
        <v/>
      </c>
      <c r="AM452" s="142" t="str">
        <f t="shared" si="15"/>
        <v/>
      </c>
      <c r="AN452" s="142" t="str">
        <f t="shared" si="24"/>
        <v/>
      </c>
      <c r="AO452" s="163"/>
      <c r="AP452" s="117" t="str">
        <f t="shared" si="22"/>
        <v/>
      </c>
      <c r="AR452" s="177"/>
    </row>
    <row r="453">
      <c r="A453" s="156"/>
      <c r="B453" s="175"/>
      <c r="C453" s="162"/>
      <c r="D453" s="162"/>
      <c r="E453" s="162"/>
      <c r="F453" s="13" t="str">
        <f t="shared" si="6"/>
        <v/>
      </c>
      <c r="G453" s="162"/>
      <c r="H453" s="162"/>
      <c r="I453" s="162"/>
      <c r="J453" s="13" t="str">
        <f t="shared" si="20"/>
        <v/>
      </c>
      <c r="N453" s="13" t="str">
        <f t="shared" si="8"/>
        <v/>
      </c>
      <c r="O453" s="13"/>
      <c r="P453" s="163"/>
      <c r="Q453" s="116" t="str">
        <f t="shared" si="17"/>
        <v/>
      </c>
      <c r="R453" s="117" t="str">
        <f t="shared" si="9"/>
        <v/>
      </c>
      <c r="S453" s="176"/>
      <c r="T453" s="68"/>
      <c r="U453" s="163"/>
      <c r="V453" s="172"/>
      <c r="W453" s="172"/>
      <c r="X453" s="116" t="str">
        <f t="shared" si="26"/>
        <v/>
      </c>
      <c r="Y453" s="117" t="str">
        <f t="shared" si="23"/>
        <v/>
      </c>
      <c r="Z453" s="176"/>
      <c r="AB453" s="142" t="str">
        <f>if(isblank($B453),"",vlookup($B453,'Sort by Position'!$D$2:$M$34,10,FALSE))</f>
        <v/>
      </c>
      <c r="AC453" s="142" t="str">
        <f>if(isblank($B453),"",vlookup($C453,'Sort by Position'!$D$2:$M$34,10,FALSE))</f>
        <v/>
      </c>
      <c r="AD453" s="142" t="str">
        <f t="shared" si="12"/>
        <v/>
      </c>
      <c r="AE453" s="142" t="str">
        <f t="shared" si="13"/>
        <v/>
      </c>
      <c r="AF453" s="163"/>
      <c r="AG453" s="151" t="str">
        <f t="shared" si="27"/>
        <v/>
      </c>
      <c r="AH453" s="138"/>
      <c r="AI453" s="176"/>
      <c r="AK453" s="142" t="str">
        <f>if(isblank(B453),"",vlookup(B453,'Sort by Position'!$D$2:$M$34,2,FALSE))</f>
        <v/>
      </c>
      <c r="AL453" s="142" t="str">
        <f>if(isblank(B453),"",vlookup(C453,'Sort by Position'!$D$2:$M$34,10,FALSE))</f>
        <v/>
      </c>
      <c r="AM453" s="142" t="str">
        <f t="shared" si="15"/>
        <v/>
      </c>
      <c r="AN453" s="142" t="str">
        <f t="shared" si="24"/>
        <v/>
      </c>
      <c r="AO453" s="163"/>
      <c r="AP453" s="117" t="str">
        <f t="shared" si="22"/>
        <v/>
      </c>
      <c r="AR453" s="177"/>
    </row>
    <row r="454">
      <c r="A454" s="156"/>
      <c r="B454" s="175"/>
      <c r="C454" s="162"/>
      <c r="D454" s="162"/>
      <c r="E454" s="162"/>
      <c r="F454" s="13" t="str">
        <f t="shared" si="6"/>
        <v/>
      </c>
      <c r="G454" s="162"/>
      <c r="H454" s="162"/>
      <c r="I454" s="162"/>
      <c r="J454" s="13" t="str">
        <f t="shared" si="20"/>
        <v/>
      </c>
      <c r="N454" s="13" t="str">
        <f t="shared" si="8"/>
        <v/>
      </c>
      <c r="O454" s="13"/>
      <c r="P454" s="163"/>
      <c r="Q454" s="116" t="str">
        <f t="shared" si="17"/>
        <v/>
      </c>
      <c r="R454" s="117" t="str">
        <f t="shared" si="9"/>
        <v/>
      </c>
      <c r="S454" s="176"/>
      <c r="T454" s="68"/>
      <c r="U454" s="163"/>
      <c r="V454" s="172"/>
      <c r="W454" s="172"/>
      <c r="X454" s="116" t="str">
        <f t="shared" si="26"/>
        <v/>
      </c>
      <c r="Y454" s="117" t="str">
        <f t="shared" si="23"/>
        <v/>
      </c>
      <c r="Z454" s="176"/>
      <c r="AB454" s="142" t="str">
        <f>if(isblank($B454),"",vlookup($B454,'Sort by Position'!$D$2:$M$34,10,FALSE))</f>
        <v/>
      </c>
      <c r="AC454" s="142" t="str">
        <f>if(isblank($B454),"",vlookup($C454,'Sort by Position'!$D$2:$M$34,10,FALSE))</f>
        <v/>
      </c>
      <c r="AD454" s="142" t="str">
        <f t="shared" si="12"/>
        <v/>
      </c>
      <c r="AE454" s="142" t="str">
        <f t="shared" si="13"/>
        <v/>
      </c>
      <c r="AF454" s="163"/>
      <c r="AG454" s="151" t="str">
        <f t="shared" si="27"/>
        <v/>
      </c>
      <c r="AH454" s="138"/>
      <c r="AI454" s="176"/>
      <c r="AK454" s="142" t="str">
        <f>if(isblank(B454),"",vlookup(B454,'Sort by Position'!$D$2:$M$34,2,FALSE))</f>
        <v/>
      </c>
      <c r="AL454" s="142" t="str">
        <f>if(isblank(B454),"",vlookup(C454,'Sort by Position'!$D$2:$M$34,10,FALSE))</f>
        <v/>
      </c>
      <c r="AM454" s="142" t="str">
        <f t="shared" si="15"/>
        <v/>
      </c>
      <c r="AN454" s="142" t="str">
        <f t="shared" si="24"/>
        <v/>
      </c>
      <c r="AO454" s="163"/>
      <c r="AP454" s="117" t="str">
        <f t="shared" si="22"/>
        <v/>
      </c>
      <c r="AR454" s="177"/>
    </row>
    <row r="455">
      <c r="A455" s="156"/>
      <c r="B455" s="175"/>
      <c r="C455" s="162"/>
      <c r="D455" s="162"/>
      <c r="E455" s="162"/>
      <c r="F455" s="13" t="str">
        <f t="shared" si="6"/>
        <v/>
      </c>
      <c r="G455" s="162"/>
      <c r="H455" s="162"/>
      <c r="I455" s="162"/>
      <c r="J455" s="13" t="str">
        <f t="shared" si="20"/>
        <v/>
      </c>
      <c r="N455" s="13" t="str">
        <f t="shared" si="8"/>
        <v/>
      </c>
      <c r="O455" s="13"/>
      <c r="P455" s="163"/>
      <c r="Q455" s="116" t="str">
        <f t="shared" si="17"/>
        <v/>
      </c>
      <c r="R455" s="117" t="str">
        <f t="shared" si="9"/>
        <v/>
      </c>
      <c r="S455" s="176"/>
      <c r="T455" s="68"/>
      <c r="U455" s="163"/>
      <c r="V455" s="172"/>
      <c r="W455" s="172"/>
      <c r="X455" s="116" t="str">
        <f t="shared" si="26"/>
        <v/>
      </c>
      <c r="Y455" s="117" t="str">
        <f t="shared" si="23"/>
        <v/>
      </c>
      <c r="Z455" s="176"/>
      <c r="AB455" s="142" t="str">
        <f>if(isblank($B455),"",vlookup($B455,'Sort by Position'!$D$2:$M$34,10,FALSE))</f>
        <v/>
      </c>
      <c r="AC455" s="142" t="str">
        <f>if(isblank($B455),"",vlookup($C455,'Sort by Position'!$D$2:$M$34,10,FALSE))</f>
        <v/>
      </c>
      <c r="AD455" s="142" t="str">
        <f t="shared" si="12"/>
        <v/>
      </c>
      <c r="AE455" s="142" t="str">
        <f t="shared" si="13"/>
        <v/>
      </c>
      <c r="AF455" s="163"/>
      <c r="AG455" s="151" t="str">
        <f t="shared" si="27"/>
        <v/>
      </c>
      <c r="AH455" s="138"/>
      <c r="AI455" s="176"/>
      <c r="AK455" s="142" t="str">
        <f>if(isblank(B455),"",vlookup(B455,'Sort by Position'!$D$2:$M$34,2,FALSE))</f>
        <v/>
      </c>
      <c r="AL455" s="142" t="str">
        <f>if(isblank(B455),"",vlookup(C455,'Sort by Position'!$D$2:$M$34,10,FALSE))</f>
        <v/>
      </c>
      <c r="AM455" s="142" t="str">
        <f t="shared" si="15"/>
        <v/>
      </c>
      <c r="AN455" s="142" t="str">
        <f t="shared" si="24"/>
        <v/>
      </c>
      <c r="AO455" s="163"/>
      <c r="AP455" s="117" t="str">
        <f t="shared" si="22"/>
        <v/>
      </c>
      <c r="AR455" s="177"/>
    </row>
    <row r="456">
      <c r="A456" s="156"/>
      <c r="B456" s="175"/>
      <c r="C456" s="162"/>
      <c r="D456" s="162"/>
      <c r="E456" s="162"/>
      <c r="F456" s="13" t="str">
        <f t="shared" si="6"/>
        <v/>
      </c>
      <c r="G456" s="162"/>
      <c r="H456" s="162"/>
      <c r="I456" s="162"/>
      <c r="J456" s="13" t="str">
        <f t="shared" si="20"/>
        <v/>
      </c>
      <c r="N456" s="13" t="str">
        <f t="shared" si="8"/>
        <v/>
      </c>
      <c r="O456" s="13"/>
      <c r="P456" s="163"/>
      <c r="Q456" s="116" t="str">
        <f t="shared" si="17"/>
        <v/>
      </c>
      <c r="R456" s="117" t="str">
        <f t="shared" si="9"/>
        <v/>
      </c>
      <c r="S456" s="176"/>
      <c r="T456" s="68"/>
      <c r="U456" s="163"/>
      <c r="V456" s="172"/>
      <c r="W456" s="172"/>
      <c r="X456" s="116" t="str">
        <f t="shared" si="26"/>
        <v/>
      </c>
      <c r="Y456" s="117" t="str">
        <f t="shared" si="23"/>
        <v/>
      </c>
      <c r="Z456" s="176"/>
      <c r="AB456" s="142" t="str">
        <f>if(isblank($B456),"",vlookup($B456,'Sort by Position'!$D$2:$M$34,10,FALSE))</f>
        <v/>
      </c>
      <c r="AC456" s="142" t="str">
        <f>if(isblank($B456),"",vlookup($C456,'Sort by Position'!$D$2:$M$34,10,FALSE))</f>
        <v/>
      </c>
      <c r="AD456" s="142" t="str">
        <f t="shared" si="12"/>
        <v/>
      </c>
      <c r="AE456" s="142" t="str">
        <f t="shared" si="13"/>
        <v/>
      </c>
      <c r="AF456" s="163"/>
      <c r="AG456" s="151" t="str">
        <f t="shared" si="27"/>
        <v/>
      </c>
      <c r="AH456" s="138"/>
      <c r="AI456" s="176"/>
      <c r="AK456" s="142" t="str">
        <f>if(isblank(B456),"",vlookup(B456,'Sort by Position'!$D$2:$M$34,2,FALSE))</f>
        <v/>
      </c>
      <c r="AL456" s="142" t="str">
        <f>if(isblank(B456),"",vlookup(C456,'Sort by Position'!$D$2:$M$34,10,FALSE))</f>
        <v/>
      </c>
      <c r="AM456" s="142" t="str">
        <f t="shared" si="15"/>
        <v/>
      </c>
      <c r="AN456" s="142" t="str">
        <f t="shared" si="24"/>
        <v/>
      </c>
      <c r="AO456" s="163"/>
      <c r="AP456" s="117" t="str">
        <f t="shared" si="22"/>
        <v/>
      </c>
      <c r="AR456" s="177"/>
    </row>
    <row r="457">
      <c r="A457" s="156"/>
      <c r="B457" s="175"/>
      <c r="C457" s="162"/>
      <c r="D457" s="162"/>
      <c r="E457" s="162"/>
      <c r="F457" s="13" t="str">
        <f t="shared" si="6"/>
        <v/>
      </c>
      <c r="G457" s="162"/>
      <c r="H457" s="162"/>
      <c r="I457" s="162"/>
      <c r="J457" s="13" t="str">
        <f t="shared" si="20"/>
        <v/>
      </c>
      <c r="N457" s="13" t="str">
        <f t="shared" si="8"/>
        <v/>
      </c>
      <c r="O457" s="13"/>
      <c r="P457" s="163"/>
      <c r="Q457" s="116" t="str">
        <f t="shared" si="17"/>
        <v/>
      </c>
      <c r="R457" s="117" t="str">
        <f t="shared" si="9"/>
        <v/>
      </c>
      <c r="S457" s="176"/>
      <c r="T457" s="68"/>
      <c r="U457" s="163"/>
      <c r="V457" s="172"/>
      <c r="W457" s="172"/>
      <c r="X457" s="116" t="str">
        <f t="shared" si="26"/>
        <v/>
      </c>
      <c r="Y457" s="117" t="str">
        <f t="shared" si="23"/>
        <v/>
      </c>
      <c r="Z457" s="176"/>
      <c r="AB457" s="142" t="str">
        <f>if(isblank($B457),"",vlookup($B457,'Sort by Position'!$D$2:$M$34,10,FALSE))</f>
        <v/>
      </c>
      <c r="AC457" s="142" t="str">
        <f>if(isblank($B457),"",vlookup($C457,'Sort by Position'!$D$2:$M$34,10,FALSE))</f>
        <v/>
      </c>
      <c r="AD457" s="142" t="str">
        <f t="shared" si="12"/>
        <v/>
      </c>
      <c r="AE457" s="142" t="str">
        <f t="shared" si="13"/>
        <v/>
      </c>
      <c r="AF457" s="163"/>
      <c r="AG457" s="151" t="str">
        <f t="shared" si="27"/>
        <v/>
      </c>
      <c r="AH457" s="138"/>
      <c r="AI457" s="176"/>
      <c r="AK457" s="142" t="str">
        <f>if(isblank(B457),"",vlookup(B457,'Sort by Position'!$D$2:$M$34,2,FALSE))</f>
        <v/>
      </c>
      <c r="AL457" s="142" t="str">
        <f>if(isblank(B457),"",vlookup(C457,'Sort by Position'!$D$2:$M$34,10,FALSE))</f>
        <v/>
      </c>
      <c r="AM457" s="142" t="str">
        <f t="shared" si="15"/>
        <v/>
      </c>
      <c r="AN457" s="142" t="str">
        <f t="shared" si="24"/>
        <v/>
      </c>
      <c r="AO457" s="163"/>
      <c r="AP457" s="117" t="str">
        <f t="shared" si="22"/>
        <v/>
      </c>
      <c r="AR457" s="177"/>
    </row>
    <row r="458">
      <c r="A458" s="156"/>
      <c r="B458" s="175"/>
      <c r="C458" s="162"/>
      <c r="D458" s="162"/>
      <c r="E458" s="162"/>
      <c r="F458" s="13" t="str">
        <f t="shared" si="6"/>
        <v/>
      </c>
      <c r="G458" s="162"/>
      <c r="H458" s="162"/>
      <c r="I458" s="162"/>
      <c r="J458" s="13" t="str">
        <f t="shared" si="20"/>
        <v/>
      </c>
      <c r="N458" s="13" t="str">
        <f t="shared" si="8"/>
        <v/>
      </c>
      <c r="O458" s="13"/>
      <c r="P458" s="163"/>
      <c r="Q458" s="116" t="str">
        <f t="shared" si="17"/>
        <v/>
      </c>
      <c r="R458" s="117" t="str">
        <f t="shared" si="9"/>
        <v/>
      </c>
      <c r="S458" s="176"/>
      <c r="T458" s="68"/>
      <c r="U458" s="163"/>
      <c r="V458" s="172"/>
      <c r="W458" s="172"/>
      <c r="X458" s="116" t="str">
        <f t="shared" si="26"/>
        <v/>
      </c>
      <c r="Y458" s="117" t="str">
        <f t="shared" si="23"/>
        <v/>
      </c>
      <c r="Z458" s="176"/>
      <c r="AB458" s="142" t="str">
        <f>if(isblank($B458),"",vlookup($B458,'Sort by Position'!$D$2:$M$34,10,FALSE))</f>
        <v/>
      </c>
      <c r="AC458" s="142" t="str">
        <f>if(isblank($B458),"",vlookup($C458,'Sort by Position'!$D$2:$M$34,10,FALSE))</f>
        <v/>
      </c>
      <c r="AD458" s="142" t="str">
        <f t="shared" si="12"/>
        <v/>
      </c>
      <c r="AE458" s="142" t="str">
        <f t="shared" si="13"/>
        <v/>
      </c>
      <c r="AF458" s="163"/>
      <c r="AG458" s="151" t="str">
        <f t="shared" si="27"/>
        <v/>
      </c>
      <c r="AH458" s="138"/>
      <c r="AI458" s="176"/>
      <c r="AK458" s="142" t="str">
        <f>if(isblank(B458),"",vlookup(B458,'Sort by Position'!$D$2:$M$34,2,FALSE))</f>
        <v/>
      </c>
      <c r="AL458" s="142" t="str">
        <f>if(isblank(B458),"",vlookup(C458,'Sort by Position'!$D$2:$M$34,10,FALSE))</f>
        <v/>
      </c>
      <c r="AM458" s="142" t="str">
        <f t="shared" si="15"/>
        <v/>
      </c>
      <c r="AN458" s="142" t="str">
        <f t="shared" si="24"/>
        <v/>
      </c>
      <c r="AO458" s="163"/>
      <c r="AP458" s="117" t="str">
        <f t="shared" si="22"/>
        <v/>
      </c>
      <c r="AR458" s="177"/>
    </row>
    <row r="459">
      <c r="A459" s="156"/>
      <c r="B459" s="175"/>
      <c r="C459" s="162"/>
      <c r="D459" s="162"/>
      <c r="E459" s="162"/>
      <c r="F459" s="13" t="str">
        <f t="shared" si="6"/>
        <v/>
      </c>
      <c r="G459" s="162"/>
      <c r="H459" s="162"/>
      <c r="I459" s="162"/>
      <c r="J459" s="13" t="str">
        <f t="shared" si="20"/>
        <v/>
      </c>
      <c r="N459" s="13" t="str">
        <f t="shared" si="8"/>
        <v/>
      </c>
      <c r="O459" s="13"/>
      <c r="P459" s="163"/>
      <c r="Q459" s="116" t="str">
        <f t="shared" si="17"/>
        <v/>
      </c>
      <c r="R459" s="117" t="str">
        <f t="shared" si="9"/>
        <v/>
      </c>
      <c r="S459" s="176"/>
      <c r="T459" s="68"/>
      <c r="U459" s="163"/>
      <c r="V459" s="172"/>
      <c r="W459" s="172"/>
      <c r="X459" s="116" t="str">
        <f t="shared" si="26"/>
        <v/>
      </c>
      <c r="Y459" s="117" t="str">
        <f t="shared" si="23"/>
        <v/>
      </c>
      <c r="Z459" s="176"/>
      <c r="AB459" s="142" t="str">
        <f>if(isblank($B459),"",vlookup($B459,'Sort by Position'!$D$2:$M$34,10,FALSE))</f>
        <v/>
      </c>
      <c r="AC459" s="142" t="str">
        <f>if(isblank($B459),"",vlookup($C459,'Sort by Position'!$D$2:$M$34,10,FALSE))</f>
        <v/>
      </c>
      <c r="AD459" s="142" t="str">
        <f t="shared" si="12"/>
        <v/>
      </c>
      <c r="AE459" s="142" t="str">
        <f t="shared" si="13"/>
        <v/>
      </c>
      <c r="AF459" s="163"/>
      <c r="AG459" s="151" t="str">
        <f t="shared" si="27"/>
        <v/>
      </c>
      <c r="AH459" s="138"/>
      <c r="AI459" s="176"/>
      <c r="AK459" s="142" t="str">
        <f>if(isblank(B459),"",vlookup(B459,'Sort by Position'!$D$2:$M$34,2,FALSE))</f>
        <v/>
      </c>
      <c r="AL459" s="142" t="str">
        <f>if(isblank(B459),"",vlookup(C459,'Sort by Position'!$D$2:$M$34,10,FALSE))</f>
        <v/>
      </c>
      <c r="AM459" s="142" t="str">
        <f t="shared" si="15"/>
        <v/>
      </c>
      <c r="AN459" s="142" t="str">
        <f t="shared" si="24"/>
        <v/>
      </c>
      <c r="AO459" s="163"/>
      <c r="AP459" s="117" t="str">
        <f t="shared" si="22"/>
        <v/>
      </c>
      <c r="AR459" s="177"/>
    </row>
    <row r="460">
      <c r="A460" s="156"/>
      <c r="B460" s="175"/>
      <c r="C460" s="162"/>
      <c r="D460" s="162"/>
      <c r="E460" s="162"/>
      <c r="F460" s="13" t="str">
        <f t="shared" si="6"/>
        <v/>
      </c>
      <c r="G460" s="162"/>
      <c r="H460" s="162"/>
      <c r="I460" s="162"/>
      <c r="J460" s="13" t="str">
        <f t="shared" si="20"/>
        <v/>
      </c>
      <c r="N460" s="13" t="str">
        <f t="shared" si="8"/>
        <v/>
      </c>
      <c r="O460" s="13"/>
      <c r="P460" s="163"/>
      <c r="Q460" s="116" t="str">
        <f t="shared" si="17"/>
        <v/>
      </c>
      <c r="R460" s="117" t="str">
        <f t="shared" si="9"/>
        <v/>
      </c>
      <c r="S460" s="176"/>
      <c r="T460" s="68"/>
      <c r="U460" s="163"/>
      <c r="V460" s="172"/>
      <c r="W460" s="172"/>
      <c r="X460" s="116" t="str">
        <f t="shared" si="26"/>
        <v/>
      </c>
      <c r="Y460" s="117" t="str">
        <f t="shared" si="23"/>
        <v/>
      </c>
      <c r="Z460" s="176"/>
      <c r="AB460" s="142" t="str">
        <f>if(isblank($B460),"",vlookup($B460,'Sort by Position'!$D$2:$M$34,10,FALSE))</f>
        <v/>
      </c>
      <c r="AC460" s="142" t="str">
        <f>if(isblank($B460),"",vlookup($C460,'Sort by Position'!$D$2:$M$34,10,FALSE))</f>
        <v/>
      </c>
      <c r="AD460" s="142" t="str">
        <f t="shared" si="12"/>
        <v/>
      </c>
      <c r="AE460" s="142" t="str">
        <f t="shared" si="13"/>
        <v/>
      </c>
      <c r="AF460" s="163"/>
      <c r="AG460" s="151" t="str">
        <f t="shared" si="27"/>
        <v/>
      </c>
      <c r="AH460" s="138"/>
      <c r="AI460" s="176"/>
      <c r="AK460" s="142" t="str">
        <f>if(isblank(B460),"",vlookup(B460,'Sort by Position'!$D$2:$M$34,2,FALSE))</f>
        <v/>
      </c>
      <c r="AL460" s="142" t="str">
        <f>if(isblank(B460),"",vlookup(C460,'Sort by Position'!$D$2:$M$34,10,FALSE))</f>
        <v/>
      </c>
      <c r="AM460" s="142" t="str">
        <f t="shared" si="15"/>
        <v/>
      </c>
      <c r="AN460" s="142" t="str">
        <f t="shared" si="24"/>
        <v/>
      </c>
      <c r="AO460" s="163"/>
      <c r="AP460" s="117" t="str">
        <f t="shared" si="22"/>
        <v/>
      </c>
      <c r="AR460" s="177"/>
    </row>
    <row r="461">
      <c r="A461" s="156"/>
      <c r="B461" s="175"/>
      <c r="C461" s="162"/>
      <c r="D461" s="162"/>
      <c r="E461" s="162"/>
      <c r="F461" s="13" t="str">
        <f t="shared" si="6"/>
        <v/>
      </c>
      <c r="G461" s="162"/>
      <c r="H461" s="162"/>
      <c r="I461" s="162"/>
      <c r="J461" s="13" t="str">
        <f t="shared" si="20"/>
        <v/>
      </c>
      <c r="N461" s="13" t="str">
        <f t="shared" si="8"/>
        <v/>
      </c>
      <c r="O461" s="13"/>
      <c r="P461" s="163"/>
      <c r="Q461" s="116" t="str">
        <f t="shared" si="17"/>
        <v/>
      </c>
      <c r="R461" s="117" t="str">
        <f t="shared" si="9"/>
        <v/>
      </c>
      <c r="S461" s="176"/>
      <c r="T461" s="68"/>
      <c r="U461" s="163"/>
      <c r="V461" s="172"/>
      <c r="W461" s="172"/>
      <c r="X461" s="116" t="str">
        <f t="shared" si="26"/>
        <v/>
      </c>
      <c r="Y461" s="117" t="str">
        <f t="shared" si="23"/>
        <v/>
      </c>
      <c r="Z461" s="176"/>
      <c r="AB461" s="142" t="str">
        <f>if(isblank($B461),"",vlookup($B461,'Sort by Position'!$D$2:$M$34,10,FALSE))</f>
        <v/>
      </c>
      <c r="AC461" s="142" t="str">
        <f>if(isblank($B461),"",vlookup($C461,'Sort by Position'!$D$2:$M$34,10,FALSE))</f>
        <v/>
      </c>
      <c r="AD461" s="142" t="str">
        <f t="shared" si="12"/>
        <v/>
      </c>
      <c r="AE461" s="142" t="str">
        <f t="shared" si="13"/>
        <v/>
      </c>
      <c r="AF461" s="163"/>
      <c r="AG461" s="151" t="str">
        <f t="shared" si="27"/>
        <v/>
      </c>
      <c r="AH461" s="138"/>
      <c r="AI461" s="176"/>
      <c r="AK461" s="142" t="str">
        <f>if(isblank(B461),"",vlookup(B461,'Sort by Position'!$D$2:$M$34,2,FALSE))</f>
        <v/>
      </c>
      <c r="AL461" s="142" t="str">
        <f>if(isblank(B461),"",vlookup(C461,'Sort by Position'!$D$2:$M$34,10,FALSE))</f>
        <v/>
      </c>
      <c r="AM461" s="142" t="str">
        <f t="shared" si="15"/>
        <v/>
      </c>
      <c r="AN461" s="142" t="str">
        <f t="shared" si="24"/>
        <v/>
      </c>
      <c r="AO461" s="163"/>
      <c r="AP461" s="117" t="str">
        <f t="shared" si="22"/>
        <v/>
      </c>
      <c r="AR461" s="177"/>
    </row>
    <row r="462">
      <c r="A462" s="156"/>
      <c r="B462" s="175"/>
      <c r="C462" s="162"/>
      <c r="D462" s="162"/>
      <c r="E462" s="162"/>
      <c r="F462" s="13" t="str">
        <f t="shared" si="6"/>
        <v/>
      </c>
      <c r="G462" s="162"/>
      <c r="H462" s="162"/>
      <c r="I462" s="162"/>
      <c r="J462" s="13" t="str">
        <f t="shared" si="20"/>
        <v/>
      </c>
      <c r="N462" s="13" t="str">
        <f t="shared" si="8"/>
        <v/>
      </c>
      <c r="O462" s="13"/>
      <c r="P462" s="163"/>
      <c r="Q462" s="116" t="str">
        <f t="shared" si="17"/>
        <v/>
      </c>
      <c r="R462" s="117" t="str">
        <f t="shared" si="9"/>
        <v/>
      </c>
      <c r="S462" s="176"/>
      <c r="T462" s="68"/>
      <c r="U462" s="163"/>
      <c r="V462" s="172"/>
      <c r="W462" s="172"/>
      <c r="X462" s="116" t="str">
        <f t="shared" si="26"/>
        <v/>
      </c>
      <c r="Y462" s="117" t="str">
        <f t="shared" si="23"/>
        <v/>
      </c>
      <c r="Z462" s="176"/>
      <c r="AB462" s="142" t="str">
        <f>if(isblank($B462),"",vlookup($B462,'Sort by Position'!$D$2:$M$34,10,FALSE))</f>
        <v/>
      </c>
      <c r="AC462" s="142" t="str">
        <f>if(isblank($B462),"",vlookup($C462,'Sort by Position'!$D$2:$M$34,10,FALSE))</f>
        <v/>
      </c>
      <c r="AD462" s="142" t="str">
        <f t="shared" si="12"/>
        <v/>
      </c>
      <c r="AE462" s="142" t="str">
        <f t="shared" si="13"/>
        <v/>
      </c>
      <c r="AF462" s="163"/>
      <c r="AG462" s="151" t="str">
        <f t="shared" si="27"/>
        <v/>
      </c>
      <c r="AH462" s="138"/>
      <c r="AI462" s="176"/>
      <c r="AK462" s="142" t="str">
        <f>if(isblank(B462),"",vlookup(B462,'Sort by Position'!$D$2:$M$34,2,FALSE))</f>
        <v/>
      </c>
      <c r="AL462" s="142" t="str">
        <f>if(isblank(B462),"",vlookup(C462,'Sort by Position'!$D$2:$M$34,10,FALSE))</f>
        <v/>
      </c>
      <c r="AM462" s="142" t="str">
        <f t="shared" si="15"/>
        <v/>
      </c>
      <c r="AN462" s="142" t="str">
        <f t="shared" si="24"/>
        <v/>
      </c>
      <c r="AO462" s="163"/>
      <c r="AP462" s="117" t="str">
        <f t="shared" si="22"/>
        <v/>
      </c>
      <c r="AR462" s="177"/>
    </row>
    <row r="463">
      <c r="A463" s="156"/>
      <c r="B463" s="175"/>
      <c r="C463" s="162"/>
      <c r="D463" s="162"/>
      <c r="E463" s="162"/>
      <c r="F463" s="13" t="str">
        <f t="shared" si="6"/>
        <v/>
      </c>
      <c r="G463" s="162"/>
      <c r="H463" s="162"/>
      <c r="I463" s="162"/>
      <c r="J463" s="13" t="str">
        <f t="shared" si="20"/>
        <v/>
      </c>
      <c r="N463" s="13" t="str">
        <f t="shared" si="8"/>
        <v/>
      </c>
      <c r="O463" s="13"/>
      <c r="P463" s="163"/>
      <c r="Q463" s="116" t="str">
        <f t="shared" si="17"/>
        <v/>
      </c>
      <c r="R463" s="117" t="str">
        <f t="shared" si="9"/>
        <v/>
      </c>
      <c r="S463" s="176"/>
      <c r="T463" s="68"/>
      <c r="U463" s="163"/>
      <c r="V463" s="172"/>
      <c r="W463" s="172"/>
      <c r="X463" s="116" t="str">
        <f t="shared" si="26"/>
        <v/>
      </c>
      <c r="Y463" s="117" t="str">
        <f t="shared" si="23"/>
        <v/>
      </c>
      <c r="Z463" s="176"/>
      <c r="AB463" s="142" t="str">
        <f>if(isblank($B463),"",vlookup($B463,'Sort by Position'!$D$2:$M$34,10,FALSE))</f>
        <v/>
      </c>
      <c r="AC463" s="142" t="str">
        <f>if(isblank($B463),"",vlookup($C463,'Sort by Position'!$D$2:$M$34,10,FALSE))</f>
        <v/>
      </c>
      <c r="AD463" s="142" t="str">
        <f t="shared" si="12"/>
        <v/>
      </c>
      <c r="AE463" s="142" t="str">
        <f t="shared" si="13"/>
        <v/>
      </c>
      <c r="AF463" s="163"/>
      <c r="AG463" s="151" t="str">
        <f t="shared" si="27"/>
        <v/>
      </c>
      <c r="AH463" s="138"/>
      <c r="AI463" s="176"/>
      <c r="AK463" s="142" t="str">
        <f>if(isblank(B463),"",vlookup(B463,'Sort by Position'!$D$2:$M$34,2,FALSE))</f>
        <v/>
      </c>
      <c r="AL463" s="142" t="str">
        <f>if(isblank(B463),"",vlookup(C463,'Sort by Position'!$D$2:$M$34,10,FALSE))</f>
        <v/>
      </c>
      <c r="AM463" s="142" t="str">
        <f t="shared" si="15"/>
        <v/>
      </c>
      <c r="AN463" s="142" t="str">
        <f t="shared" si="24"/>
        <v/>
      </c>
      <c r="AO463" s="163"/>
      <c r="AP463" s="117" t="str">
        <f t="shared" si="22"/>
        <v/>
      </c>
      <c r="AR463" s="177"/>
    </row>
    <row r="464">
      <c r="A464" s="156"/>
      <c r="B464" s="175"/>
      <c r="C464" s="162"/>
      <c r="D464" s="162"/>
      <c r="E464" s="162"/>
      <c r="F464" s="13" t="str">
        <f t="shared" si="6"/>
        <v/>
      </c>
      <c r="G464" s="162"/>
      <c r="H464" s="162"/>
      <c r="I464" s="162"/>
      <c r="J464" s="13" t="str">
        <f t="shared" si="20"/>
        <v/>
      </c>
      <c r="N464" s="13" t="str">
        <f t="shared" si="8"/>
        <v/>
      </c>
      <c r="O464" s="13"/>
      <c r="P464" s="163"/>
      <c r="Q464" s="116" t="str">
        <f t="shared" si="17"/>
        <v/>
      </c>
      <c r="R464" s="117" t="str">
        <f t="shared" si="9"/>
        <v/>
      </c>
      <c r="S464" s="176"/>
      <c r="T464" s="68"/>
      <c r="U464" s="163"/>
      <c r="V464" s="172"/>
      <c r="W464" s="172"/>
      <c r="X464" s="116" t="str">
        <f t="shared" si="26"/>
        <v/>
      </c>
      <c r="Y464" s="117" t="str">
        <f t="shared" si="23"/>
        <v/>
      </c>
      <c r="Z464" s="176"/>
      <c r="AB464" s="142" t="str">
        <f>if(isblank($B464),"",vlookup($B464,'Sort by Position'!$D$2:$M$34,10,FALSE))</f>
        <v/>
      </c>
      <c r="AC464" s="142" t="str">
        <f>if(isblank($B464),"",vlookup($C464,'Sort by Position'!$D$2:$M$34,10,FALSE))</f>
        <v/>
      </c>
      <c r="AD464" s="142" t="str">
        <f t="shared" si="12"/>
        <v/>
      </c>
      <c r="AE464" s="142" t="str">
        <f t="shared" si="13"/>
        <v/>
      </c>
      <c r="AF464" s="163"/>
      <c r="AG464" s="151" t="str">
        <f t="shared" si="27"/>
        <v/>
      </c>
      <c r="AH464" s="138"/>
      <c r="AI464" s="176"/>
      <c r="AK464" s="142" t="str">
        <f>if(isblank(B464),"",vlookup(B464,'Sort by Position'!$D$2:$M$34,2,FALSE))</f>
        <v/>
      </c>
      <c r="AL464" s="142" t="str">
        <f>if(isblank(B464),"",vlookup(C464,'Sort by Position'!$D$2:$M$34,10,FALSE))</f>
        <v/>
      </c>
      <c r="AM464" s="142" t="str">
        <f t="shared" si="15"/>
        <v/>
      </c>
      <c r="AN464" s="142" t="str">
        <f t="shared" si="24"/>
        <v/>
      </c>
      <c r="AO464" s="163"/>
      <c r="AP464" s="117" t="str">
        <f t="shared" si="22"/>
        <v/>
      </c>
      <c r="AR464" s="177"/>
    </row>
    <row r="465">
      <c r="A465" s="156"/>
      <c r="B465" s="175"/>
      <c r="C465" s="162"/>
      <c r="D465" s="162"/>
      <c r="E465" s="162"/>
      <c r="F465" s="13" t="str">
        <f t="shared" si="6"/>
        <v/>
      </c>
      <c r="G465" s="162"/>
      <c r="H465" s="162"/>
      <c r="I465" s="162"/>
      <c r="J465" s="13" t="str">
        <f t="shared" si="20"/>
        <v/>
      </c>
      <c r="N465" s="13" t="str">
        <f t="shared" si="8"/>
        <v/>
      </c>
      <c r="O465" s="13"/>
      <c r="P465" s="163"/>
      <c r="Q465" s="116" t="str">
        <f t="shared" si="17"/>
        <v/>
      </c>
      <c r="R465" s="117" t="str">
        <f t="shared" si="9"/>
        <v/>
      </c>
      <c r="S465" s="176"/>
      <c r="T465" s="68"/>
      <c r="U465" s="163"/>
      <c r="V465" s="172"/>
      <c r="W465" s="172"/>
      <c r="X465" s="116" t="str">
        <f t="shared" si="26"/>
        <v/>
      </c>
      <c r="Y465" s="117" t="str">
        <f t="shared" si="23"/>
        <v/>
      </c>
      <c r="Z465" s="176"/>
      <c r="AB465" s="142" t="str">
        <f>if(isblank($B465),"",vlookup($B465,'Sort by Position'!$D$2:$M$34,10,FALSE))</f>
        <v/>
      </c>
      <c r="AC465" s="142" t="str">
        <f>if(isblank($B465),"",vlookup($C465,'Sort by Position'!$D$2:$M$34,10,FALSE))</f>
        <v/>
      </c>
      <c r="AD465" s="142" t="str">
        <f t="shared" si="12"/>
        <v/>
      </c>
      <c r="AE465" s="142" t="str">
        <f t="shared" si="13"/>
        <v/>
      </c>
      <c r="AF465" s="163"/>
      <c r="AG465" s="151" t="str">
        <f t="shared" si="27"/>
        <v/>
      </c>
      <c r="AH465" s="138"/>
      <c r="AI465" s="176"/>
      <c r="AK465" s="142" t="str">
        <f>if(isblank(B465),"",vlookup(B465,'Sort by Position'!$D$2:$M$34,2,FALSE))</f>
        <v/>
      </c>
      <c r="AL465" s="142" t="str">
        <f>if(isblank(B465),"",vlookup(C465,'Sort by Position'!$D$2:$M$34,10,FALSE))</f>
        <v/>
      </c>
      <c r="AM465" s="142" t="str">
        <f t="shared" si="15"/>
        <v/>
      </c>
      <c r="AN465" s="142" t="str">
        <f t="shared" si="24"/>
        <v/>
      </c>
      <c r="AO465" s="163"/>
      <c r="AP465" s="117" t="str">
        <f t="shared" si="22"/>
        <v/>
      </c>
      <c r="AR465" s="177"/>
    </row>
    <row r="466">
      <c r="A466" s="156"/>
      <c r="B466" s="175"/>
      <c r="C466" s="162"/>
      <c r="D466" s="162"/>
      <c r="E466" s="162"/>
      <c r="F466" s="13" t="str">
        <f t="shared" si="6"/>
        <v/>
      </c>
      <c r="G466" s="162"/>
      <c r="H466" s="162"/>
      <c r="I466" s="162"/>
      <c r="J466" s="13" t="str">
        <f t="shared" si="20"/>
        <v/>
      </c>
      <c r="N466" s="13" t="str">
        <f t="shared" si="8"/>
        <v/>
      </c>
      <c r="O466" s="13"/>
      <c r="P466" s="163"/>
      <c r="Q466" s="116" t="str">
        <f t="shared" si="17"/>
        <v/>
      </c>
      <c r="R466" s="117" t="str">
        <f t="shared" si="9"/>
        <v/>
      </c>
      <c r="S466" s="176"/>
      <c r="T466" s="68"/>
      <c r="U466" s="163"/>
      <c r="V466" s="172"/>
      <c r="W466" s="172"/>
      <c r="X466" s="116" t="str">
        <f t="shared" si="26"/>
        <v/>
      </c>
      <c r="Y466" s="117" t="str">
        <f t="shared" si="23"/>
        <v/>
      </c>
      <c r="Z466" s="176"/>
      <c r="AB466" s="142" t="str">
        <f>if(isblank($B466),"",vlookup($B466,'Sort by Position'!$D$2:$M$34,10,FALSE))</f>
        <v/>
      </c>
      <c r="AC466" s="142" t="str">
        <f>if(isblank($B466),"",vlookup($C466,'Sort by Position'!$D$2:$M$34,10,FALSE))</f>
        <v/>
      </c>
      <c r="AD466" s="142" t="str">
        <f t="shared" si="12"/>
        <v/>
      </c>
      <c r="AE466" s="142" t="str">
        <f t="shared" si="13"/>
        <v/>
      </c>
      <c r="AF466" s="163"/>
      <c r="AG466" s="151" t="str">
        <f t="shared" si="27"/>
        <v/>
      </c>
      <c r="AH466" s="138"/>
      <c r="AI466" s="176"/>
      <c r="AK466" s="142" t="str">
        <f>if(isblank(B466),"",vlookup(B466,'Sort by Position'!$D$2:$M$34,2,FALSE))</f>
        <v/>
      </c>
      <c r="AL466" s="142" t="str">
        <f>if(isblank(B466),"",vlookup(C466,'Sort by Position'!$D$2:$M$34,10,FALSE))</f>
        <v/>
      </c>
      <c r="AM466" s="142" t="str">
        <f t="shared" si="15"/>
        <v/>
      </c>
      <c r="AN466" s="142" t="str">
        <f t="shared" si="24"/>
        <v/>
      </c>
      <c r="AO466" s="163"/>
      <c r="AP466" s="117" t="str">
        <f t="shared" si="22"/>
        <v/>
      </c>
      <c r="AR466" s="177"/>
    </row>
    <row r="467">
      <c r="A467" s="156"/>
      <c r="B467" s="175"/>
      <c r="C467" s="162"/>
      <c r="D467" s="162"/>
      <c r="E467" s="162"/>
      <c r="F467" s="13" t="str">
        <f t="shared" si="6"/>
        <v/>
      </c>
      <c r="G467" s="162"/>
      <c r="H467" s="162"/>
      <c r="I467" s="162"/>
      <c r="J467" s="13" t="str">
        <f t="shared" si="20"/>
        <v/>
      </c>
      <c r="N467" s="13" t="str">
        <f t="shared" si="8"/>
        <v/>
      </c>
      <c r="O467" s="13"/>
      <c r="P467" s="163"/>
      <c r="Q467" s="116" t="str">
        <f t="shared" si="17"/>
        <v/>
      </c>
      <c r="R467" s="117" t="str">
        <f t="shared" si="9"/>
        <v/>
      </c>
      <c r="S467" s="176"/>
      <c r="T467" s="68"/>
      <c r="U467" s="163"/>
      <c r="V467" s="172"/>
      <c r="W467" s="172"/>
      <c r="X467" s="116" t="str">
        <f t="shared" si="26"/>
        <v/>
      </c>
      <c r="Y467" s="117" t="str">
        <f t="shared" si="23"/>
        <v/>
      </c>
      <c r="Z467" s="176"/>
      <c r="AB467" s="142" t="str">
        <f>if(isblank($B467),"",vlookup($B467,'Sort by Position'!$D$2:$M$34,10,FALSE))</f>
        <v/>
      </c>
      <c r="AC467" s="142" t="str">
        <f>if(isblank($B467),"",vlookup($C467,'Sort by Position'!$D$2:$M$34,10,FALSE))</f>
        <v/>
      </c>
      <c r="AD467" s="142" t="str">
        <f t="shared" si="12"/>
        <v/>
      </c>
      <c r="AE467" s="142" t="str">
        <f t="shared" si="13"/>
        <v/>
      </c>
      <c r="AF467" s="163"/>
      <c r="AG467" s="151" t="str">
        <f t="shared" si="27"/>
        <v/>
      </c>
      <c r="AH467" s="138"/>
      <c r="AI467" s="176"/>
      <c r="AK467" s="142" t="str">
        <f>if(isblank(B467),"",vlookup(B467,'Sort by Position'!$D$2:$M$34,2,FALSE))</f>
        <v/>
      </c>
      <c r="AL467" s="142" t="str">
        <f>if(isblank(B467),"",vlookup(C467,'Sort by Position'!$D$2:$M$34,10,FALSE))</f>
        <v/>
      </c>
      <c r="AM467" s="142" t="str">
        <f t="shared" si="15"/>
        <v/>
      </c>
      <c r="AN467" s="142" t="str">
        <f t="shared" si="24"/>
        <v/>
      </c>
      <c r="AO467" s="163"/>
      <c r="AP467" s="117" t="str">
        <f t="shared" si="22"/>
        <v/>
      </c>
      <c r="AR467" s="177"/>
    </row>
    <row r="468">
      <c r="A468" s="156"/>
      <c r="B468" s="175"/>
      <c r="C468" s="162"/>
      <c r="D468" s="162"/>
      <c r="E468" s="162"/>
      <c r="F468" s="13" t="str">
        <f t="shared" si="6"/>
        <v/>
      </c>
      <c r="G468" s="162"/>
      <c r="H468" s="162"/>
      <c r="I468" s="162"/>
      <c r="J468" s="13" t="str">
        <f t="shared" si="20"/>
        <v/>
      </c>
      <c r="N468" s="13" t="str">
        <f t="shared" si="8"/>
        <v/>
      </c>
      <c r="O468" s="13"/>
      <c r="P468" s="163"/>
      <c r="Q468" s="116" t="str">
        <f t="shared" si="17"/>
        <v/>
      </c>
      <c r="R468" s="117" t="str">
        <f t="shared" si="9"/>
        <v/>
      </c>
      <c r="S468" s="176"/>
      <c r="T468" s="68"/>
      <c r="U468" s="163"/>
      <c r="V468" s="172"/>
      <c r="W468" s="172"/>
      <c r="X468" s="116" t="str">
        <f t="shared" si="26"/>
        <v/>
      </c>
      <c r="Y468" s="117" t="str">
        <f t="shared" si="23"/>
        <v/>
      </c>
      <c r="Z468" s="176"/>
      <c r="AB468" s="142" t="str">
        <f>if(isblank($B468),"",vlookup($B468,'Sort by Position'!$D$2:$M$34,10,FALSE))</f>
        <v/>
      </c>
      <c r="AC468" s="142" t="str">
        <f>if(isblank($B468),"",vlookup($C468,'Sort by Position'!$D$2:$M$34,10,FALSE))</f>
        <v/>
      </c>
      <c r="AD468" s="142" t="str">
        <f t="shared" si="12"/>
        <v/>
      </c>
      <c r="AE468" s="142" t="str">
        <f t="shared" si="13"/>
        <v/>
      </c>
      <c r="AF468" s="163"/>
      <c r="AG468" s="151" t="str">
        <f t="shared" si="27"/>
        <v/>
      </c>
      <c r="AH468" s="138"/>
      <c r="AI468" s="176"/>
      <c r="AK468" s="142" t="str">
        <f>if(isblank(B468),"",vlookup(B468,'Sort by Position'!$D$2:$M$34,2,FALSE))</f>
        <v/>
      </c>
      <c r="AL468" s="142" t="str">
        <f>if(isblank(B468),"",vlookup(C468,'Sort by Position'!$D$2:$M$34,10,FALSE))</f>
        <v/>
      </c>
      <c r="AM468" s="142" t="str">
        <f t="shared" si="15"/>
        <v/>
      </c>
      <c r="AN468" s="142" t="str">
        <f t="shared" si="24"/>
        <v/>
      </c>
      <c r="AO468" s="163"/>
      <c r="AP468" s="117" t="str">
        <f t="shared" si="22"/>
        <v/>
      </c>
      <c r="AR468" s="177"/>
    </row>
    <row r="469">
      <c r="A469" s="156"/>
      <c r="B469" s="175"/>
      <c r="C469" s="162"/>
      <c r="D469" s="162"/>
      <c r="E469" s="162"/>
      <c r="F469" s="13" t="str">
        <f t="shared" si="6"/>
        <v/>
      </c>
      <c r="G469" s="162"/>
      <c r="H469" s="162"/>
      <c r="I469" s="162"/>
      <c r="J469" s="13" t="str">
        <f t="shared" si="20"/>
        <v/>
      </c>
      <c r="N469" s="13" t="str">
        <f t="shared" si="8"/>
        <v/>
      </c>
      <c r="O469" s="13"/>
      <c r="P469" s="163"/>
      <c r="Q469" s="116" t="str">
        <f t="shared" si="17"/>
        <v/>
      </c>
      <c r="R469" s="117" t="str">
        <f t="shared" si="9"/>
        <v/>
      </c>
      <c r="S469" s="176"/>
      <c r="T469" s="68"/>
      <c r="U469" s="163"/>
      <c r="V469" s="172"/>
      <c r="W469" s="172"/>
      <c r="X469" s="116" t="str">
        <f t="shared" si="26"/>
        <v/>
      </c>
      <c r="Y469" s="117" t="str">
        <f t="shared" si="23"/>
        <v/>
      </c>
      <c r="Z469" s="176"/>
      <c r="AB469" s="142" t="str">
        <f>if(isblank($B469),"",vlookup($B469,'Sort by Position'!$D$2:$M$34,10,FALSE))</f>
        <v/>
      </c>
      <c r="AC469" s="142" t="str">
        <f>if(isblank($B469),"",vlookup($C469,'Sort by Position'!$D$2:$M$34,10,FALSE))</f>
        <v/>
      </c>
      <c r="AD469" s="142" t="str">
        <f t="shared" si="12"/>
        <v/>
      </c>
      <c r="AE469" s="142" t="str">
        <f t="shared" si="13"/>
        <v/>
      </c>
      <c r="AF469" s="163"/>
      <c r="AG469" s="151" t="str">
        <f t="shared" si="27"/>
        <v/>
      </c>
      <c r="AH469" s="138"/>
      <c r="AI469" s="176"/>
      <c r="AK469" s="142" t="str">
        <f>if(isblank(B469),"",vlookup(B469,'Sort by Position'!$D$2:$M$34,2,FALSE))</f>
        <v/>
      </c>
      <c r="AL469" s="142" t="str">
        <f>if(isblank(B469),"",vlookup(C469,'Sort by Position'!$D$2:$M$34,10,FALSE))</f>
        <v/>
      </c>
      <c r="AM469" s="142" t="str">
        <f t="shared" si="15"/>
        <v/>
      </c>
      <c r="AN469" s="142" t="str">
        <f t="shared" si="24"/>
        <v/>
      </c>
      <c r="AO469" s="163"/>
      <c r="AP469" s="117" t="str">
        <f t="shared" si="22"/>
        <v/>
      </c>
      <c r="AR469" s="177"/>
    </row>
    <row r="470">
      <c r="A470" s="156"/>
      <c r="B470" s="175"/>
      <c r="C470" s="162"/>
      <c r="D470" s="162"/>
      <c r="E470" s="162"/>
      <c r="F470" s="13" t="str">
        <f t="shared" si="6"/>
        <v/>
      </c>
      <c r="G470" s="162"/>
      <c r="H470" s="162"/>
      <c r="I470" s="162"/>
      <c r="J470" s="13" t="str">
        <f t="shared" si="20"/>
        <v/>
      </c>
      <c r="N470" s="13" t="str">
        <f t="shared" si="8"/>
        <v/>
      </c>
      <c r="O470" s="13"/>
      <c r="P470" s="163"/>
      <c r="Q470" s="116" t="str">
        <f t="shared" si="17"/>
        <v/>
      </c>
      <c r="R470" s="117" t="str">
        <f t="shared" si="9"/>
        <v/>
      </c>
      <c r="S470" s="176"/>
      <c r="T470" s="68"/>
      <c r="U470" s="163"/>
      <c r="V470" s="172"/>
      <c r="W470" s="172"/>
      <c r="X470" s="116" t="str">
        <f t="shared" si="26"/>
        <v/>
      </c>
      <c r="Y470" s="117" t="str">
        <f t="shared" si="23"/>
        <v/>
      </c>
      <c r="Z470" s="176"/>
      <c r="AB470" s="142" t="str">
        <f>if(isblank($B470),"",vlookup($B470,'Sort by Position'!$D$2:$M$34,10,FALSE))</f>
        <v/>
      </c>
      <c r="AC470" s="142" t="str">
        <f>if(isblank($B470),"",vlookup($C470,'Sort by Position'!$D$2:$M$34,10,FALSE))</f>
        <v/>
      </c>
      <c r="AD470" s="142" t="str">
        <f t="shared" si="12"/>
        <v/>
      </c>
      <c r="AE470" s="142" t="str">
        <f t="shared" si="13"/>
        <v/>
      </c>
      <c r="AF470" s="163"/>
      <c r="AG470" s="151" t="str">
        <f t="shared" si="27"/>
        <v/>
      </c>
      <c r="AH470" s="138"/>
      <c r="AI470" s="176"/>
      <c r="AK470" s="142" t="str">
        <f>if(isblank(B470),"",vlookup(B470,'Sort by Position'!$D$2:$M$34,2,FALSE))</f>
        <v/>
      </c>
      <c r="AL470" s="142" t="str">
        <f>if(isblank(B470),"",vlookup(C470,'Sort by Position'!$D$2:$M$34,10,FALSE))</f>
        <v/>
      </c>
      <c r="AM470" s="142" t="str">
        <f t="shared" si="15"/>
        <v/>
      </c>
      <c r="AN470" s="142" t="str">
        <f t="shared" si="24"/>
        <v/>
      </c>
      <c r="AO470" s="163"/>
      <c r="AP470" s="117" t="str">
        <f t="shared" si="22"/>
        <v/>
      </c>
      <c r="AR470" s="177"/>
    </row>
    <row r="471">
      <c r="A471" s="156"/>
      <c r="B471" s="175"/>
      <c r="C471" s="162"/>
      <c r="D471" s="162"/>
      <c r="E471" s="162"/>
      <c r="F471" s="13" t="str">
        <f t="shared" si="6"/>
        <v/>
      </c>
      <c r="G471" s="162"/>
      <c r="H471" s="162"/>
      <c r="I471" s="162"/>
      <c r="J471" s="13" t="str">
        <f t="shared" si="20"/>
        <v/>
      </c>
      <c r="N471" s="13" t="str">
        <f t="shared" si="8"/>
        <v/>
      </c>
      <c r="O471" s="13"/>
      <c r="P471" s="163"/>
      <c r="Q471" s="116" t="str">
        <f t="shared" si="17"/>
        <v/>
      </c>
      <c r="R471" s="117" t="str">
        <f t="shared" si="9"/>
        <v/>
      </c>
      <c r="S471" s="176"/>
      <c r="T471" s="68"/>
      <c r="U471" s="163"/>
      <c r="V471" s="172"/>
      <c r="W471" s="172"/>
      <c r="X471" s="116" t="str">
        <f t="shared" si="26"/>
        <v/>
      </c>
      <c r="Y471" s="117" t="str">
        <f t="shared" si="23"/>
        <v/>
      </c>
      <c r="Z471" s="176"/>
      <c r="AB471" s="142" t="str">
        <f>if(isblank($B471),"",vlookup($B471,'Sort by Position'!$D$2:$M$34,10,FALSE))</f>
        <v/>
      </c>
      <c r="AC471" s="142" t="str">
        <f>if(isblank($B471),"",vlookup($C471,'Sort by Position'!$D$2:$M$34,10,FALSE))</f>
        <v/>
      </c>
      <c r="AD471" s="142" t="str">
        <f t="shared" si="12"/>
        <v/>
      </c>
      <c r="AE471" s="142" t="str">
        <f t="shared" si="13"/>
        <v/>
      </c>
      <c r="AF471" s="163"/>
      <c r="AG471" s="151" t="str">
        <f t="shared" si="27"/>
        <v/>
      </c>
      <c r="AH471" s="138"/>
      <c r="AI471" s="176"/>
      <c r="AK471" s="142" t="str">
        <f>if(isblank(B471),"",vlookup(B471,'Sort by Position'!$D$2:$M$34,2,FALSE))</f>
        <v/>
      </c>
      <c r="AL471" s="142" t="str">
        <f>if(isblank(B471),"",vlookup(C471,'Sort by Position'!$D$2:$M$34,10,FALSE))</f>
        <v/>
      </c>
      <c r="AM471" s="142" t="str">
        <f t="shared" si="15"/>
        <v/>
      </c>
      <c r="AN471" s="142" t="str">
        <f t="shared" si="24"/>
        <v/>
      </c>
      <c r="AO471" s="163"/>
      <c r="AP471" s="117" t="str">
        <f t="shared" si="22"/>
        <v/>
      </c>
      <c r="AR471" s="177"/>
    </row>
    <row r="472">
      <c r="A472" s="156"/>
      <c r="B472" s="175"/>
      <c r="C472" s="162"/>
      <c r="D472" s="162"/>
      <c r="E472" s="162"/>
      <c r="F472" s="13" t="str">
        <f t="shared" si="6"/>
        <v/>
      </c>
      <c r="G472" s="162"/>
      <c r="H472" s="162"/>
      <c r="I472" s="162"/>
      <c r="J472" s="13" t="str">
        <f t="shared" si="20"/>
        <v/>
      </c>
      <c r="N472" s="13" t="str">
        <f t="shared" si="8"/>
        <v/>
      </c>
      <c r="O472" s="13"/>
      <c r="P472" s="163"/>
      <c r="Q472" s="116" t="str">
        <f t="shared" si="17"/>
        <v/>
      </c>
      <c r="R472" s="117" t="str">
        <f t="shared" si="9"/>
        <v/>
      </c>
      <c r="S472" s="176"/>
      <c r="T472" s="68"/>
      <c r="U472" s="163"/>
      <c r="V472" s="172"/>
      <c r="W472" s="172"/>
      <c r="X472" s="116" t="str">
        <f t="shared" si="26"/>
        <v/>
      </c>
      <c r="Y472" s="117" t="str">
        <f t="shared" si="23"/>
        <v/>
      </c>
      <c r="Z472" s="176"/>
      <c r="AB472" s="142" t="str">
        <f>if(isblank($B472),"",vlookup($B472,'Sort by Position'!$D$2:$M$34,10,FALSE))</f>
        <v/>
      </c>
      <c r="AC472" s="142" t="str">
        <f>if(isblank($B472),"",vlookup($C472,'Sort by Position'!$D$2:$M$34,10,FALSE))</f>
        <v/>
      </c>
      <c r="AD472" s="142" t="str">
        <f t="shared" si="12"/>
        <v/>
      </c>
      <c r="AE472" s="142" t="str">
        <f t="shared" si="13"/>
        <v/>
      </c>
      <c r="AF472" s="163"/>
      <c r="AG472" s="151" t="str">
        <f t="shared" si="27"/>
        <v/>
      </c>
      <c r="AH472" s="138"/>
      <c r="AI472" s="176"/>
      <c r="AK472" s="142" t="str">
        <f>if(isblank(B472),"",vlookup(B472,'Sort by Position'!$D$2:$M$34,2,FALSE))</f>
        <v/>
      </c>
      <c r="AL472" s="142" t="str">
        <f>if(isblank(B472),"",vlookup(C472,'Sort by Position'!$D$2:$M$34,10,FALSE))</f>
        <v/>
      </c>
      <c r="AM472" s="142" t="str">
        <f t="shared" si="15"/>
        <v/>
      </c>
      <c r="AN472" s="142" t="str">
        <f t="shared" si="24"/>
        <v/>
      </c>
      <c r="AO472" s="163"/>
      <c r="AP472" s="117" t="str">
        <f t="shared" si="22"/>
        <v/>
      </c>
      <c r="AR472" s="177"/>
    </row>
    <row r="473">
      <c r="A473" s="156"/>
      <c r="B473" s="175"/>
      <c r="C473" s="162"/>
      <c r="D473" s="162"/>
      <c r="E473" s="162"/>
      <c r="F473" s="13" t="str">
        <f t="shared" si="6"/>
        <v/>
      </c>
      <c r="G473" s="162"/>
      <c r="H473" s="162"/>
      <c r="I473" s="162"/>
      <c r="J473" s="13" t="str">
        <f t="shared" si="20"/>
        <v/>
      </c>
      <c r="N473" s="13" t="str">
        <f t="shared" si="8"/>
        <v/>
      </c>
      <c r="O473" s="13"/>
      <c r="P473" s="163"/>
      <c r="Q473" s="116" t="str">
        <f t="shared" si="17"/>
        <v/>
      </c>
      <c r="R473" s="117" t="str">
        <f t="shared" si="9"/>
        <v/>
      </c>
      <c r="S473" s="176"/>
      <c r="T473" s="68"/>
      <c r="U473" s="163"/>
      <c r="V473" s="172"/>
      <c r="W473" s="172"/>
      <c r="X473" s="116" t="str">
        <f t="shared" si="26"/>
        <v/>
      </c>
      <c r="Y473" s="117" t="str">
        <f t="shared" si="23"/>
        <v/>
      </c>
      <c r="Z473" s="176"/>
      <c r="AB473" s="142" t="str">
        <f>if(isblank($B473),"",vlookup($B473,'Sort by Position'!$D$2:$M$34,10,FALSE))</f>
        <v/>
      </c>
      <c r="AC473" s="142" t="str">
        <f>if(isblank($B473),"",vlookup($C473,'Sort by Position'!$D$2:$M$34,10,FALSE))</f>
        <v/>
      </c>
      <c r="AD473" s="142" t="str">
        <f t="shared" si="12"/>
        <v/>
      </c>
      <c r="AE473" s="142" t="str">
        <f t="shared" si="13"/>
        <v/>
      </c>
      <c r="AF473" s="163"/>
      <c r="AG473" s="151" t="str">
        <f t="shared" si="27"/>
        <v/>
      </c>
      <c r="AH473" s="138"/>
      <c r="AI473" s="176"/>
      <c r="AK473" s="142" t="str">
        <f>if(isblank(B473),"",vlookup(B473,'Sort by Position'!$D$2:$M$34,2,FALSE))</f>
        <v/>
      </c>
      <c r="AL473" s="142" t="str">
        <f>if(isblank(B473),"",vlookup(C473,'Sort by Position'!$D$2:$M$34,10,FALSE))</f>
        <v/>
      </c>
      <c r="AM473" s="142" t="str">
        <f t="shared" si="15"/>
        <v/>
      </c>
      <c r="AN473" s="142" t="str">
        <f t="shared" si="24"/>
        <v/>
      </c>
      <c r="AO473" s="163"/>
      <c r="AP473" s="117" t="str">
        <f t="shared" si="22"/>
        <v/>
      </c>
      <c r="AR473" s="177"/>
    </row>
    <row r="474">
      <c r="A474" s="156"/>
      <c r="B474" s="175"/>
      <c r="C474" s="162"/>
      <c r="D474" s="162"/>
      <c r="E474" s="162"/>
      <c r="F474" s="13" t="str">
        <f t="shared" si="6"/>
        <v/>
      </c>
      <c r="G474" s="162"/>
      <c r="H474" s="162"/>
      <c r="I474" s="162"/>
      <c r="J474" s="13" t="str">
        <f t="shared" si="20"/>
        <v/>
      </c>
      <c r="N474" s="13" t="str">
        <f t="shared" si="8"/>
        <v/>
      </c>
      <c r="O474" s="13"/>
      <c r="P474" s="163"/>
      <c r="Q474" s="116" t="str">
        <f t="shared" si="17"/>
        <v/>
      </c>
      <c r="R474" s="117" t="str">
        <f t="shared" si="9"/>
        <v/>
      </c>
      <c r="S474" s="176"/>
      <c r="T474" s="68"/>
      <c r="U474" s="163"/>
      <c r="V474" s="172"/>
      <c r="W474" s="172"/>
      <c r="X474" s="116" t="str">
        <f t="shared" si="26"/>
        <v/>
      </c>
      <c r="Y474" s="117" t="str">
        <f t="shared" si="23"/>
        <v/>
      </c>
      <c r="Z474" s="176"/>
      <c r="AB474" s="142" t="str">
        <f>if(isblank($B474),"",vlookup($B474,'Sort by Position'!$D$2:$M$34,10,FALSE))</f>
        <v/>
      </c>
      <c r="AC474" s="142" t="str">
        <f>if(isblank($B474),"",vlookup($C474,'Sort by Position'!$D$2:$M$34,10,FALSE))</f>
        <v/>
      </c>
      <c r="AD474" s="142" t="str">
        <f t="shared" si="12"/>
        <v/>
      </c>
      <c r="AE474" s="142" t="str">
        <f t="shared" si="13"/>
        <v/>
      </c>
      <c r="AF474" s="163"/>
      <c r="AG474" s="151" t="str">
        <f t="shared" si="27"/>
        <v/>
      </c>
      <c r="AH474" s="138"/>
      <c r="AI474" s="176"/>
      <c r="AK474" s="142" t="str">
        <f>if(isblank(B474),"",vlookup(B474,'Sort by Position'!$D$2:$M$34,2,FALSE))</f>
        <v/>
      </c>
      <c r="AL474" s="142" t="str">
        <f>if(isblank(B474),"",vlookup(C474,'Sort by Position'!$D$2:$M$34,10,FALSE))</f>
        <v/>
      </c>
      <c r="AM474" s="142" t="str">
        <f t="shared" si="15"/>
        <v/>
      </c>
      <c r="AN474" s="142" t="str">
        <f t="shared" si="24"/>
        <v/>
      </c>
      <c r="AO474" s="163"/>
      <c r="AP474" s="117" t="str">
        <f t="shared" si="22"/>
        <v/>
      </c>
      <c r="AR474" s="177"/>
    </row>
    <row r="475">
      <c r="A475" s="156"/>
      <c r="B475" s="175"/>
      <c r="C475" s="162"/>
      <c r="D475" s="162"/>
      <c r="E475" s="162"/>
      <c r="F475" s="13" t="str">
        <f t="shared" si="6"/>
        <v/>
      </c>
      <c r="G475" s="162"/>
      <c r="H475" s="162"/>
      <c r="I475" s="162"/>
      <c r="J475" s="13" t="str">
        <f t="shared" si="20"/>
        <v/>
      </c>
      <c r="N475" s="13" t="str">
        <f t="shared" si="8"/>
        <v/>
      </c>
      <c r="O475" s="13"/>
      <c r="P475" s="163"/>
      <c r="Q475" s="116" t="str">
        <f t="shared" si="17"/>
        <v/>
      </c>
      <c r="R475" s="117" t="str">
        <f t="shared" si="9"/>
        <v/>
      </c>
      <c r="S475" s="176"/>
      <c r="T475" s="68"/>
      <c r="U475" s="163"/>
      <c r="V475" s="172"/>
      <c r="W475" s="172"/>
      <c r="X475" s="116" t="str">
        <f t="shared" si="26"/>
        <v/>
      </c>
      <c r="Y475" s="117" t="str">
        <f t="shared" si="23"/>
        <v/>
      </c>
      <c r="Z475" s="176"/>
      <c r="AB475" s="142" t="str">
        <f>if(isblank($B475),"",vlookup($B475,'Sort by Position'!$D$2:$M$34,10,FALSE))</f>
        <v/>
      </c>
      <c r="AC475" s="142" t="str">
        <f>if(isblank($B475),"",vlookup($C475,'Sort by Position'!$D$2:$M$34,10,FALSE))</f>
        <v/>
      </c>
      <c r="AD475" s="142" t="str">
        <f t="shared" si="12"/>
        <v/>
      </c>
      <c r="AE475" s="142" t="str">
        <f t="shared" si="13"/>
        <v/>
      </c>
      <c r="AF475" s="163"/>
      <c r="AG475" s="151" t="str">
        <f t="shared" si="27"/>
        <v/>
      </c>
      <c r="AH475" s="138"/>
      <c r="AI475" s="176"/>
      <c r="AK475" s="142" t="str">
        <f>if(isblank(B475),"",vlookup(B475,'Sort by Position'!$D$2:$M$34,2,FALSE))</f>
        <v/>
      </c>
      <c r="AL475" s="142" t="str">
        <f>if(isblank(B475),"",vlookup(C475,'Sort by Position'!$D$2:$M$34,10,FALSE))</f>
        <v/>
      </c>
      <c r="AM475" s="142" t="str">
        <f t="shared" si="15"/>
        <v/>
      </c>
      <c r="AN475" s="142" t="str">
        <f t="shared" si="24"/>
        <v/>
      </c>
      <c r="AO475" s="163"/>
      <c r="AP475" s="117" t="str">
        <f t="shared" si="22"/>
        <v/>
      </c>
      <c r="AR475" s="177"/>
    </row>
    <row r="476">
      <c r="A476" s="156"/>
      <c r="B476" s="175"/>
      <c r="C476" s="162"/>
      <c r="D476" s="162"/>
      <c r="E476" s="162"/>
      <c r="F476" s="13" t="str">
        <f t="shared" si="6"/>
        <v/>
      </c>
      <c r="G476" s="162"/>
      <c r="H476" s="162"/>
      <c r="I476" s="162"/>
      <c r="J476" s="13" t="str">
        <f t="shared" si="20"/>
        <v/>
      </c>
      <c r="N476" s="13" t="str">
        <f t="shared" si="8"/>
        <v/>
      </c>
      <c r="O476" s="13"/>
      <c r="P476" s="163"/>
      <c r="Q476" s="116" t="str">
        <f t="shared" si="17"/>
        <v/>
      </c>
      <c r="R476" s="117" t="str">
        <f t="shared" si="9"/>
        <v/>
      </c>
      <c r="S476" s="176"/>
      <c r="T476" s="68"/>
      <c r="U476" s="163"/>
      <c r="V476" s="172"/>
      <c r="W476" s="172"/>
      <c r="X476" s="116" t="str">
        <f t="shared" si="26"/>
        <v/>
      </c>
      <c r="Y476" s="117" t="str">
        <f t="shared" si="23"/>
        <v/>
      </c>
      <c r="Z476" s="176"/>
      <c r="AB476" s="142" t="str">
        <f>if(isblank($B476),"",vlookup($B476,'Sort by Position'!$D$2:$M$34,10,FALSE))</f>
        <v/>
      </c>
      <c r="AC476" s="142" t="str">
        <f>if(isblank($B476),"",vlookup($C476,'Sort by Position'!$D$2:$M$34,10,FALSE))</f>
        <v/>
      </c>
      <c r="AD476" s="142" t="str">
        <f t="shared" si="12"/>
        <v/>
      </c>
      <c r="AE476" s="142" t="str">
        <f t="shared" si="13"/>
        <v/>
      </c>
      <c r="AF476" s="163"/>
      <c r="AG476" s="151" t="str">
        <f t="shared" si="27"/>
        <v/>
      </c>
      <c r="AH476" s="138"/>
      <c r="AI476" s="176"/>
      <c r="AK476" s="142" t="str">
        <f>if(isblank(B476),"",vlookup(B476,'Sort by Position'!$D$2:$M$34,2,FALSE))</f>
        <v/>
      </c>
      <c r="AL476" s="142" t="str">
        <f>if(isblank(B476),"",vlookup(C476,'Sort by Position'!$D$2:$M$34,10,FALSE))</f>
        <v/>
      </c>
      <c r="AM476" s="142" t="str">
        <f t="shared" si="15"/>
        <v/>
      </c>
      <c r="AN476" s="142" t="str">
        <f t="shared" si="24"/>
        <v/>
      </c>
      <c r="AO476" s="163"/>
      <c r="AP476" s="117" t="str">
        <f t="shared" si="22"/>
        <v/>
      </c>
      <c r="AR476" s="177"/>
    </row>
    <row r="477">
      <c r="A477" s="156"/>
      <c r="B477" s="175"/>
      <c r="C477" s="162"/>
      <c r="D477" s="162"/>
      <c r="E477" s="162"/>
      <c r="F477" s="13" t="str">
        <f t="shared" si="6"/>
        <v/>
      </c>
      <c r="G477" s="162"/>
      <c r="H477" s="162"/>
      <c r="I477" s="162"/>
      <c r="J477" s="13" t="str">
        <f t="shared" si="20"/>
        <v/>
      </c>
      <c r="N477" s="13" t="str">
        <f t="shared" si="8"/>
        <v/>
      </c>
      <c r="O477" s="13"/>
      <c r="P477" s="163"/>
      <c r="Q477" s="116" t="str">
        <f t="shared" si="17"/>
        <v/>
      </c>
      <c r="R477" s="117" t="str">
        <f t="shared" si="9"/>
        <v/>
      </c>
      <c r="S477" s="176"/>
      <c r="T477" s="68"/>
      <c r="U477" s="163"/>
      <c r="V477" s="172"/>
      <c r="W477" s="172"/>
      <c r="X477" s="116" t="str">
        <f t="shared" si="26"/>
        <v/>
      </c>
      <c r="Y477" s="117" t="str">
        <f t="shared" si="23"/>
        <v/>
      </c>
      <c r="Z477" s="176"/>
      <c r="AB477" s="142" t="str">
        <f>if(isblank($B477),"",vlookup($B477,'Sort by Position'!$D$2:$M$34,10,FALSE))</f>
        <v/>
      </c>
      <c r="AC477" s="142" t="str">
        <f>if(isblank($B477),"",vlookup($C477,'Sort by Position'!$D$2:$M$34,10,FALSE))</f>
        <v/>
      </c>
      <c r="AD477" s="142" t="str">
        <f t="shared" si="12"/>
        <v/>
      </c>
      <c r="AE477" s="142" t="str">
        <f t="shared" si="13"/>
        <v/>
      </c>
      <c r="AF477" s="163"/>
      <c r="AG477" s="151" t="str">
        <f t="shared" si="27"/>
        <v/>
      </c>
      <c r="AH477" s="138"/>
      <c r="AI477" s="176"/>
      <c r="AK477" s="142" t="str">
        <f>if(isblank(B477),"",vlookup(B477,'Sort by Position'!$D$2:$M$34,2,FALSE))</f>
        <v/>
      </c>
      <c r="AL477" s="142" t="str">
        <f>if(isblank(B477),"",vlookup(C477,'Sort by Position'!$D$2:$M$34,10,FALSE))</f>
        <v/>
      </c>
      <c r="AM477" s="142" t="str">
        <f t="shared" si="15"/>
        <v/>
      </c>
      <c r="AN477" s="142" t="str">
        <f t="shared" si="24"/>
        <v/>
      </c>
      <c r="AO477" s="163"/>
      <c r="AP477" s="117" t="str">
        <f t="shared" si="22"/>
        <v/>
      </c>
      <c r="AR477" s="177"/>
    </row>
    <row r="478">
      <c r="A478" s="156"/>
      <c r="B478" s="175"/>
      <c r="C478" s="162"/>
      <c r="D478" s="162"/>
      <c r="E478" s="162"/>
      <c r="F478" s="13" t="str">
        <f t="shared" si="6"/>
        <v/>
      </c>
      <c r="G478" s="162"/>
      <c r="H478" s="162"/>
      <c r="I478" s="162"/>
      <c r="J478" s="13" t="str">
        <f t="shared" si="20"/>
        <v/>
      </c>
      <c r="N478" s="13" t="str">
        <f t="shared" si="8"/>
        <v/>
      </c>
      <c r="O478" s="13"/>
      <c r="P478" s="163"/>
      <c r="Q478" s="116" t="str">
        <f t="shared" si="17"/>
        <v/>
      </c>
      <c r="R478" s="117" t="str">
        <f t="shared" si="9"/>
        <v/>
      </c>
      <c r="S478" s="176"/>
      <c r="T478" s="68"/>
      <c r="U478" s="163"/>
      <c r="V478" s="172"/>
      <c r="W478" s="172"/>
      <c r="X478" s="116" t="str">
        <f t="shared" si="26"/>
        <v/>
      </c>
      <c r="Y478" s="117" t="str">
        <f t="shared" si="23"/>
        <v/>
      </c>
      <c r="Z478" s="176"/>
      <c r="AB478" s="142" t="str">
        <f>if(isblank($B478),"",vlookup($B478,'Sort by Position'!$D$2:$M$34,10,FALSE))</f>
        <v/>
      </c>
      <c r="AC478" s="142" t="str">
        <f>if(isblank($B478),"",vlookup($C478,'Sort by Position'!$D$2:$M$34,10,FALSE))</f>
        <v/>
      </c>
      <c r="AD478" s="142" t="str">
        <f t="shared" si="12"/>
        <v/>
      </c>
      <c r="AE478" s="142" t="str">
        <f t="shared" si="13"/>
        <v/>
      </c>
      <c r="AF478" s="163"/>
      <c r="AG478" s="151" t="str">
        <f t="shared" si="27"/>
        <v/>
      </c>
      <c r="AH478" s="138"/>
      <c r="AI478" s="176"/>
      <c r="AK478" s="142" t="str">
        <f>if(isblank(B478),"",vlookup(B478,'Sort by Position'!$D$2:$M$34,2,FALSE))</f>
        <v/>
      </c>
      <c r="AL478" s="142" t="str">
        <f>if(isblank(B478),"",vlookup(C478,'Sort by Position'!$D$2:$M$34,10,FALSE))</f>
        <v/>
      </c>
      <c r="AM478" s="142" t="str">
        <f t="shared" si="15"/>
        <v/>
      </c>
      <c r="AN478" s="142" t="str">
        <f t="shared" si="24"/>
        <v/>
      </c>
      <c r="AO478" s="163"/>
      <c r="AP478" s="117" t="str">
        <f t="shared" si="22"/>
        <v/>
      </c>
      <c r="AR478" s="177"/>
    </row>
    <row r="479">
      <c r="A479" s="156"/>
      <c r="B479" s="175"/>
      <c r="C479" s="162"/>
      <c r="D479" s="162"/>
      <c r="E479" s="162"/>
      <c r="F479" s="13" t="str">
        <f t="shared" si="6"/>
        <v/>
      </c>
      <c r="G479" s="162"/>
      <c r="H479" s="162"/>
      <c r="I479" s="162"/>
      <c r="J479" s="13" t="str">
        <f t="shared" si="20"/>
        <v/>
      </c>
      <c r="N479" s="13" t="str">
        <f t="shared" si="8"/>
        <v/>
      </c>
      <c r="O479" s="13"/>
      <c r="P479" s="163"/>
      <c r="Q479" s="116" t="str">
        <f t="shared" si="17"/>
        <v/>
      </c>
      <c r="R479" s="117" t="str">
        <f t="shared" si="9"/>
        <v/>
      </c>
      <c r="S479" s="176"/>
      <c r="T479" s="68"/>
      <c r="U479" s="163"/>
      <c r="V479" s="172"/>
      <c r="W479" s="172"/>
      <c r="X479" s="116" t="str">
        <f t="shared" si="26"/>
        <v/>
      </c>
      <c r="Y479" s="117" t="str">
        <f t="shared" si="23"/>
        <v/>
      </c>
      <c r="Z479" s="176"/>
      <c r="AB479" s="142" t="str">
        <f>if(isblank($B479),"",vlookup($B479,'Sort by Position'!$D$2:$M$34,10,FALSE))</f>
        <v/>
      </c>
      <c r="AC479" s="142" t="str">
        <f>if(isblank($B479),"",vlookup($C479,'Sort by Position'!$D$2:$M$34,10,FALSE))</f>
        <v/>
      </c>
      <c r="AD479" s="142" t="str">
        <f t="shared" si="12"/>
        <v/>
      </c>
      <c r="AE479" s="142" t="str">
        <f t="shared" si="13"/>
        <v/>
      </c>
      <c r="AF479" s="163"/>
      <c r="AG479" s="151" t="str">
        <f t="shared" si="27"/>
        <v/>
      </c>
      <c r="AH479" s="138"/>
      <c r="AI479" s="176"/>
      <c r="AK479" s="142" t="str">
        <f>if(isblank(B479),"",vlookup(B479,'Sort by Position'!$D$2:$M$34,2,FALSE))</f>
        <v/>
      </c>
      <c r="AL479" s="142" t="str">
        <f>if(isblank(B479),"",vlookup(C479,'Sort by Position'!$D$2:$M$34,10,FALSE))</f>
        <v/>
      </c>
      <c r="AM479" s="142" t="str">
        <f t="shared" si="15"/>
        <v/>
      </c>
      <c r="AN479" s="142" t="str">
        <f t="shared" si="24"/>
        <v/>
      </c>
      <c r="AO479" s="163"/>
      <c r="AP479" s="117" t="str">
        <f t="shared" si="22"/>
        <v/>
      </c>
      <c r="AR479" s="177"/>
    </row>
    <row r="480">
      <c r="A480" s="156"/>
      <c r="B480" s="175"/>
      <c r="C480" s="162"/>
      <c r="D480" s="162"/>
      <c r="E480" s="162"/>
      <c r="F480" s="13" t="str">
        <f t="shared" si="6"/>
        <v/>
      </c>
      <c r="G480" s="162"/>
      <c r="H480" s="162"/>
      <c r="I480" s="162"/>
      <c r="J480" s="13" t="str">
        <f t="shared" si="20"/>
        <v/>
      </c>
      <c r="N480" s="13" t="str">
        <f t="shared" si="8"/>
        <v/>
      </c>
      <c r="O480" s="13"/>
      <c r="P480" s="163"/>
      <c r="Q480" s="116" t="str">
        <f t="shared" si="17"/>
        <v/>
      </c>
      <c r="R480" s="117" t="str">
        <f t="shared" si="9"/>
        <v/>
      </c>
      <c r="S480" s="176"/>
      <c r="T480" s="68"/>
      <c r="U480" s="163"/>
      <c r="V480" s="172"/>
      <c r="W480" s="172"/>
      <c r="X480" s="116" t="str">
        <f t="shared" si="26"/>
        <v/>
      </c>
      <c r="Y480" s="117" t="str">
        <f t="shared" si="23"/>
        <v/>
      </c>
      <c r="Z480" s="176"/>
      <c r="AB480" s="142" t="str">
        <f>if(isblank($B480),"",vlookup($B480,'Sort by Position'!$D$2:$M$34,10,FALSE))</f>
        <v/>
      </c>
      <c r="AC480" s="142" t="str">
        <f>if(isblank($B480),"",vlookup($C480,'Sort by Position'!$D$2:$M$34,10,FALSE))</f>
        <v/>
      </c>
      <c r="AD480" s="142" t="str">
        <f t="shared" si="12"/>
        <v/>
      </c>
      <c r="AE480" s="142" t="str">
        <f t="shared" si="13"/>
        <v/>
      </c>
      <c r="AF480" s="163"/>
      <c r="AG480" s="151" t="str">
        <f t="shared" si="27"/>
        <v/>
      </c>
      <c r="AH480" s="138"/>
      <c r="AI480" s="176"/>
      <c r="AK480" s="142" t="str">
        <f>if(isblank(B480),"",vlookup(B480,'Sort by Position'!$D$2:$M$34,2,FALSE))</f>
        <v/>
      </c>
      <c r="AL480" s="142" t="str">
        <f>if(isblank(B480),"",vlookup(C480,'Sort by Position'!$D$2:$M$34,10,FALSE))</f>
        <v/>
      </c>
      <c r="AM480" s="142" t="str">
        <f t="shared" si="15"/>
        <v/>
      </c>
      <c r="AN480" s="142" t="str">
        <f t="shared" si="24"/>
        <v/>
      </c>
      <c r="AO480" s="163"/>
      <c r="AP480" s="117" t="str">
        <f t="shared" si="22"/>
        <v/>
      </c>
      <c r="AR480" s="177"/>
    </row>
    <row r="481">
      <c r="A481" s="156"/>
      <c r="B481" s="175"/>
      <c r="C481" s="162"/>
      <c r="D481" s="162"/>
      <c r="E481" s="162"/>
      <c r="F481" s="13" t="str">
        <f t="shared" si="6"/>
        <v/>
      </c>
      <c r="G481" s="162"/>
      <c r="H481" s="162"/>
      <c r="I481" s="162"/>
      <c r="J481" s="13" t="str">
        <f t="shared" si="20"/>
        <v/>
      </c>
      <c r="N481" s="13" t="str">
        <f t="shared" si="8"/>
        <v/>
      </c>
      <c r="O481" s="13"/>
      <c r="P481" s="163"/>
      <c r="Q481" s="116" t="str">
        <f t="shared" si="17"/>
        <v/>
      </c>
      <c r="R481" s="117" t="str">
        <f t="shared" si="9"/>
        <v/>
      </c>
      <c r="S481" s="176"/>
      <c r="T481" s="68"/>
      <c r="U481" s="163"/>
      <c r="V481" s="172"/>
      <c r="W481" s="172"/>
      <c r="X481" s="116" t="str">
        <f t="shared" si="26"/>
        <v/>
      </c>
      <c r="Y481" s="117" t="str">
        <f t="shared" si="23"/>
        <v/>
      </c>
      <c r="Z481" s="176"/>
      <c r="AB481" s="142" t="str">
        <f>if(isblank($B481),"",vlookup($B481,'Sort by Position'!$D$2:$M$34,10,FALSE))</f>
        <v/>
      </c>
      <c r="AC481" s="142" t="str">
        <f>if(isblank($B481),"",vlookup($C481,'Sort by Position'!$D$2:$M$34,10,FALSE))</f>
        <v/>
      </c>
      <c r="AD481" s="142" t="str">
        <f t="shared" si="12"/>
        <v/>
      </c>
      <c r="AE481" s="142" t="str">
        <f t="shared" si="13"/>
        <v/>
      </c>
      <c r="AF481" s="163"/>
      <c r="AG481" s="151" t="str">
        <f t="shared" si="27"/>
        <v/>
      </c>
      <c r="AH481" s="138"/>
      <c r="AI481" s="176"/>
      <c r="AK481" s="142" t="str">
        <f>if(isblank(B481),"",vlookup(B481,'Sort by Position'!$D$2:$M$34,2,FALSE))</f>
        <v/>
      </c>
      <c r="AL481" s="142" t="str">
        <f>if(isblank(B481),"",vlookup(C481,'Sort by Position'!$D$2:$M$34,10,FALSE))</f>
        <v/>
      </c>
      <c r="AM481" s="142" t="str">
        <f t="shared" si="15"/>
        <v/>
      </c>
      <c r="AN481" s="142" t="str">
        <f t="shared" si="24"/>
        <v/>
      </c>
      <c r="AO481" s="163"/>
      <c r="AP481" s="117" t="str">
        <f t="shared" si="22"/>
        <v/>
      </c>
      <c r="AR481" s="177"/>
    </row>
    <row r="482">
      <c r="A482" s="156"/>
      <c r="B482" s="175"/>
      <c r="C482" s="162"/>
      <c r="D482" s="162"/>
      <c r="E482" s="162"/>
      <c r="F482" s="13" t="str">
        <f t="shared" si="6"/>
        <v/>
      </c>
      <c r="G482" s="162"/>
      <c r="H482" s="162"/>
      <c r="I482" s="162"/>
      <c r="J482" s="13" t="str">
        <f t="shared" si="20"/>
        <v/>
      </c>
      <c r="N482" s="13" t="str">
        <f t="shared" si="8"/>
        <v/>
      </c>
      <c r="O482" s="13"/>
      <c r="P482" s="163"/>
      <c r="Q482" s="116" t="str">
        <f t="shared" si="17"/>
        <v/>
      </c>
      <c r="R482" s="117" t="str">
        <f t="shared" si="9"/>
        <v/>
      </c>
      <c r="S482" s="176"/>
      <c r="T482" s="68"/>
      <c r="U482" s="163"/>
      <c r="V482" s="172"/>
      <c r="W482" s="172"/>
      <c r="X482" s="116" t="str">
        <f t="shared" si="26"/>
        <v/>
      </c>
      <c r="Y482" s="117" t="str">
        <f t="shared" si="23"/>
        <v/>
      </c>
      <c r="Z482" s="176"/>
      <c r="AB482" s="142" t="str">
        <f>if(isblank($B482),"",vlookup($B482,'Sort by Position'!$D$2:$M$34,10,FALSE))</f>
        <v/>
      </c>
      <c r="AC482" s="142" t="str">
        <f>if(isblank($B482),"",vlookup($C482,'Sort by Position'!$D$2:$M$34,10,FALSE))</f>
        <v/>
      </c>
      <c r="AD482" s="142" t="str">
        <f t="shared" si="12"/>
        <v/>
      </c>
      <c r="AE482" s="142" t="str">
        <f t="shared" si="13"/>
        <v/>
      </c>
      <c r="AF482" s="163"/>
      <c r="AG482" s="151" t="str">
        <f t="shared" si="27"/>
        <v/>
      </c>
      <c r="AH482" s="138"/>
      <c r="AI482" s="176"/>
      <c r="AK482" s="142" t="str">
        <f>if(isblank(B482),"",vlookup(B482,'Sort by Position'!$D$2:$M$34,2,FALSE))</f>
        <v/>
      </c>
      <c r="AL482" s="142" t="str">
        <f>if(isblank(B482),"",vlookup(C482,'Sort by Position'!$D$2:$M$34,10,FALSE))</f>
        <v/>
      </c>
      <c r="AM482" s="142" t="str">
        <f t="shared" si="15"/>
        <v/>
      </c>
      <c r="AN482" s="142" t="str">
        <f t="shared" si="24"/>
        <v/>
      </c>
      <c r="AO482" s="163"/>
      <c r="AP482" s="117" t="str">
        <f t="shared" si="22"/>
        <v/>
      </c>
      <c r="AR482" s="177"/>
    </row>
    <row r="483">
      <c r="A483" s="156"/>
      <c r="B483" s="175"/>
      <c r="C483" s="162"/>
      <c r="D483" s="162"/>
      <c r="E483" s="162"/>
      <c r="F483" s="13" t="str">
        <f t="shared" si="6"/>
        <v/>
      </c>
      <c r="G483" s="162"/>
      <c r="H483" s="162"/>
      <c r="I483" s="162"/>
      <c r="J483" s="13" t="str">
        <f t="shared" si="20"/>
        <v/>
      </c>
      <c r="N483" s="13" t="str">
        <f t="shared" si="8"/>
        <v/>
      </c>
      <c r="O483" s="13"/>
      <c r="P483" s="163"/>
      <c r="Q483" s="116" t="str">
        <f t="shared" si="17"/>
        <v/>
      </c>
      <c r="R483" s="117" t="str">
        <f t="shared" si="9"/>
        <v/>
      </c>
      <c r="S483" s="176"/>
      <c r="T483" s="68"/>
      <c r="U483" s="163"/>
      <c r="V483" s="172"/>
      <c r="W483" s="172"/>
      <c r="X483" s="116" t="str">
        <f t="shared" si="26"/>
        <v/>
      </c>
      <c r="Y483" s="117" t="str">
        <f t="shared" si="23"/>
        <v/>
      </c>
      <c r="Z483" s="176"/>
      <c r="AB483" s="142" t="str">
        <f>if(isblank($B483),"",vlookup($B483,'Sort by Position'!$D$2:$M$34,10,FALSE))</f>
        <v/>
      </c>
      <c r="AC483" s="142" t="str">
        <f>if(isblank($B483),"",vlookup($C483,'Sort by Position'!$D$2:$M$34,10,FALSE))</f>
        <v/>
      </c>
      <c r="AD483" s="142" t="str">
        <f t="shared" si="12"/>
        <v/>
      </c>
      <c r="AE483" s="142" t="str">
        <f t="shared" si="13"/>
        <v/>
      </c>
      <c r="AF483" s="163"/>
      <c r="AG483" s="151" t="str">
        <f t="shared" si="27"/>
        <v/>
      </c>
      <c r="AH483" s="138"/>
      <c r="AI483" s="176"/>
      <c r="AK483" s="142" t="str">
        <f>if(isblank(B483),"",vlookup(B483,'Sort by Position'!$D$2:$M$34,2,FALSE))</f>
        <v/>
      </c>
      <c r="AL483" s="142" t="str">
        <f>if(isblank(B483),"",vlookup(C483,'Sort by Position'!$D$2:$M$34,10,FALSE))</f>
        <v/>
      </c>
      <c r="AM483" s="142" t="str">
        <f t="shared" si="15"/>
        <v/>
      </c>
      <c r="AN483" s="142" t="str">
        <f t="shared" si="24"/>
        <v/>
      </c>
      <c r="AO483" s="163"/>
      <c r="AP483" s="117" t="str">
        <f t="shared" si="22"/>
        <v/>
      </c>
      <c r="AR483" s="177"/>
    </row>
    <row r="484">
      <c r="A484" s="156"/>
      <c r="B484" s="175"/>
      <c r="C484" s="162"/>
      <c r="D484" s="162"/>
      <c r="E484" s="162"/>
      <c r="F484" s="13" t="str">
        <f t="shared" si="6"/>
        <v/>
      </c>
      <c r="G484" s="162"/>
      <c r="H484" s="162"/>
      <c r="I484" s="162"/>
      <c r="J484" s="13" t="str">
        <f t="shared" si="20"/>
        <v/>
      </c>
      <c r="N484" s="13" t="str">
        <f t="shared" si="8"/>
        <v/>
      </c>
      <c r="O484" s="13"/>
      <c r="P484" s="163"/>
      <c r="Q484" s="116" t="str">
        <f t="shared" si="17"/>
        <v/>
      </c>
      <c r="R484" s="117" t="str">
        <f t="shared" si="9"/>
        <v/>
      </c>
      <c r="S484" s="176"/>
      <c r="T484" s="68"/>
      <c r="U484" s="163"/>
      <c r="V484" s="172"/>
      <c r="W484" s="172"/>
      <c r="X484" s="116" t="str">
        <f t="shared" si="26"/>
        <v/>
      </c>
      <c r="Y484" s="117" t="str">
        <f t="shared" si="23"/>
        <v/>
      </c>
      <c r="Z484" s="176"/>
      <c r="AB484" s="142" t="str">
        <f>if(isblank($B484),"",vlookup($B484,'Sort by Position'!$D$2:$M$34,10,FALSE))</f>
        <v/>
      </c>
      <c r="AC484" s="142" t="str">
        <f>if(isblank($B484),"",vlookup($C484,'Sort by Position'!$D$2:$M$34,10,FALSE))</f>
        <v/>
      </c>
      <c r="AD484" s="142" t="str">
        <f t="shared" si="12"/>
        <v/>
      </c>
      <c r="AE484" s="142" t="str">
        <f t="shared" si="13"/>
        <v/>
      </c>
      <c r="AF484" s="163"/>
      <c r="AG484" s="151" t="str">
        <f t="shared" si="27"/>
        <v/>
      </c>
      <c r="AH484" s="138"/>
      <c r="AI484" s="176"/>
      <c r="AK484" s="142" t="str">
        <f>if(isblank(B484),"",vlookup(B484,'Sort by Position'!$D$2:$M$34,2,FALSE))</f>
        <v/>
      </c>
      <c r="AL484" s="142" t="str">
        <f>if(isblank(B484),"",vlookup(C484,'Sort by Position'!$D$2:$M$34,10,FALSE))</f>
        <v/>
      </c>
      <c r="AM484" s="142" t="str">
        <f t="shared" si="15"/>
        <v/>
      </c>
      <c r="AN484" s="142" t="str">
        <f t="shared" si="24"/>
        <v/>
      </c>
      <c r="AO484" s="163"/>
      <c r="AP484" s="117" t="str">
        <f t="shared" si="22"/>
        <v/>
      </c>
      <c r="AR484" s="177"/>
    </row>
    <row r="485">
      <c r="A485" s="156"/>
      <c r="B485" s="175"/>
      <c r="C485" s="162"/>
      <c r="D485" s="162"/>
      <c r="E485" s="162"/>
      <c r="F485" s="13" t="str">
        <f t="shared" si="6"/>
        <v/>
      </c>
      <c r="G485" s="162"/>
      <c r="H485" s="162"/>
      <c r="I485" s="162"/>
      <c r="J485" s="13" t="str">
        <f t="shared" si="20"/>
        <v/>
      </c>
      <c r="N485" s="13" t="str">
        <f t="shared" si="8"/>
        <v/>
      </c>
      <c r="O485" s="13"/>
      <c r="P485" s="163"/>
      <c r="Q485" s="116" t="str">
        <f t="shared" si="17"/>
        <v/>
      </c>
      <c r="R485" s="117" t="str">
        <f t="shared" si="9"/>
        <v/>
      </c>
      <c r="S485" s="176"/>
      <c r="T485" s="68"/>
      <c r="U485" s="163"/>
      <c r="V485" s="172"/>
      <c r="W485" s="172"/>
      <c r="X485" s="116" t="str">
        <f t="shared" si="26"/>
        <v/>
      </c>
      <c r="Y485" s="117" t="str">
        <f t="shared" si="23"/>
        <v/>
      </c>
      <c r="Z485" s="176"/>
      <c r="AB485" s="142" t="str">
        <f>if(isblank($B485),"",vlookup($B485,'Sort by Position'!$D$2:$M$34,10,FALSE))</f>
        <v/>
      </c>
      <c r="AC485" s="142" t="str">
        <f>if(isblank($B485),"",vlookup($C485,'Sort by Position'!$D$2:$M$34,10,FALSE))</f>
        <v/>
      </c>
      <c r="AD485" s="142" t="str">
        <f t="shared" si="12"/>
        <v/>
      </c>
      <c r="AE485" s="142" t="str">
        <f t="shared" si="13"/>
        <v/>
      </c>
      <c r="AF485" s="163"/>
      <c r="AG485" s="151" t="str">
        <f t="shared" si="27"/>
        <v/>
      </c>
      <c r="AH485" s="138"/>
      <c r="AI485" s="176"/>
      <c r="AK485" s="142" t="str">
        <f>if(isblank(B485),"",vlookup(B485,'Sort by Position'!$D$2:$M$34,2,FALSE))</f>
        <v/>
      </c>
      <c r="AL485" s="142" t="str">
        <f>if(isblank(B485),"",vlookup(C485,'Sort by Position'!$D$2:$M$34,10,FALSE))</f>
        <v/>
      </c>
      <c r="AM485" s="142" t="str">
        <f t="shared" si="15"/>
        <v/>
      </c>
      <c r="AN485" s="142" t="str">
        <f t="shared" si="24"/>
        <v/>
      </c>
      <c r="AO485" s="163"/>
      <c r="AP485" s="117" t="str">
        <f t="shared" si="22"/>
        <v/>
      </c>
      <c r="AR485" s="177"/>
    </row>
    <row r="486">
      <c r="A486" s="156"/>
      <c r="B486" s="175"/>
      <c r="C486" s="162"/>
      <c r="D486" s="162"/>
      <c r="E486" s="162"/>
      <c r="F486" s="13" t="str">
        <f t="shared" si="6"/>
        <v/>
      </c>
      <c r="G486" s="162"/>
      <c r="H486" s="162"/>
      <c r="I486" s="162"/>
      <c r="J486" s="13" t="str">
        <f t="shared" si="20"/>
        <v/>
      </c>
      <c r="N486" s="13" t="str">
        <f t="shared" si="8"/>
        <v/>
      </c>
      <c r="O486" s="13"/>
      <c r="P486" s="163"/>
      <c r="Q486" s="116" t="str">
        <f t="shared" si="17"/>
        <v/>
      </c>
      <c r="R486" s="117" t="str">
        <f t="shared" si="9"/>
        <v/>
      </c>
      <c r="S486" s="176"/>
      <c r="T486" s="68"/>
      <c r="U486" s="163"/>
      <c r="V486" s="172"/>
      <c r="W486" s="172"/>
      <c r="X486" s="116" t="str">
        <f t="shared" si="26"/>
        <v/>
      </c>
      <c r="Y486" s="117" t="str">
        <f t="shared" si="23"/>
        <v/>
      </c>
      <c r="Z486" s="176"/>
      <c r="AB486" s="142" t="str">
        <f>if(isblank($B486),"",vlookup($B486,'Sort by Position'!$D$2:$M$34,10,FALSE))</f>
        <v/>
      </c>
      <c r="AC486" s="142" t="str">
        <f>if(isblank($B486),"",vlookup($C486,'Sort by Position'!$D$2:$M$34,10,FALSE))</f>
        <v/>
      </c>
      <c r="AD486" s="142" t="str">
        <f t="shared" si="12"/>
        <v/>
      </c>
      <c r="AE486" s="142" t="str">
        <f t="shared" si="13"/>
        <v/>
      </c>
      <c r="AF486" s="163"/>
      <c r="AG486" s="151" t="str">
        <f t="shared" si="27"/>
        <v/>
      </c>
      <c r="AH486" s="138"/>
      <c r="AI486" s="176"/>
      <c r="AK486" s="142" t="str">
        <f>if(isblank(B486),"",vlookup(B486,'Sort by Position'!$D$2:$M$34,2,FALSE))</f>
        <v/>
      </c>
      <c r="AL486" s="142" t="str">
        <f>if(isblank(B486),"",vlookup(C486,'Sort by Position'!$D$2:$M$34,10,FALSE))</f>
        <v/>
      </c>
      <c r="AM486" s="142" t="str">
        <f t="shared" si="15"/>
        <v/>
      </c>
      <c r="AN486" s="142" t="str">
        <f t="shared" si="24"/>
        <v/>
      </c>
      <c r="AO486" s="163"/>
      <c r="AP486" s="117" t="str">
        <f t="shared" si="22"/>
        <v/>
      </c>
      <c r="AR486" s="177"/>
    </row>
    <row r="487">
      <c r="A487" s="156"/>
      <c r="B487" s="175"/>
      <c r="C487" s="162"/>
      <c r="D487" s="162"/>
      <c r="E487" s="162"/>
      <c r="F487" s="13" t="str">
        <f t="shared" si="6"/>
        <v/>
      </c>
      <c r="G487" s="162"/>
      <c r="H487" s="162"/>
      <c r="I487" s="162"/>
      <c r="J487" s="13" t="str">
        <f t="shared" si="20"/>
        <v/>
      </c>
      <c r="N487" s="13" t="str">
        <f t="shared" si="8"/>
        <v/>
      </c>
      <c r="O487" s="13"/>
      <c r="P487" s="163"/>
      <c r="Q487" s="116" t="str">
        <f t="shared" si="17"/>
        <v/>
      </c>
      <c r="R487" s="117" t="str">
        <f t="shared" si="9"/>
        <v/>
      </c>
      <c r="S487" s="176"/>
      <c r="T487" s="68"/>
      <c r="U487" s="163"/>
      <c r="V487" s="172"/>
      <c r="W487" s="172"/>
      <c r="X487" s="116" t="str">
        <f t="shared" si="26"/>
        <v/>
      </c>
      <c r="Y487" s="117" t="str">
        <f t="shared" si="23"/>
        <v/>
      </c>
      <c r="Z487" s="176"/>
      <c r="AB487" s="142" t="str">
        <f>if(isblank($B487),"",vlookup($B487,'Sort by Position'!$D$2:$M$34,10,FALSE))</f>
        <v/>
      </c>
      <c r="AC487" s="142" t="str">
        <f>if(isblank($B487),"",vlookup($C487,'Sort by Position'!$D$2:$M$34,10,FALSE))</f>
        <v/>
      </c>
      <c r="AD487" s="142" t="str">
        <f t="shared" si="12"/>
        <v/>
      </c>
      <c r="AE487" s="142" t="str">
        <f t="shared" si="13"/>
        <v/>
      </c>
      <c r="AF487" s="163"/>
      <c r="AG487" s="151" t="str">
        <f t="shared" si="27"/>
        <v/>
      </c>
      <c r="AH487" s="138"/>
      <c r="AI487" s="176"/>
      <c r="AK487" s="142" t="str">
        <f>if(isblank(B487),"",vlookup(B487,'Sort by Position'!$D$2:$M$34,2,FALSE))</f>
        <v/>
      </c>
      <c r="AL487" s="142" t="str">
        <f>if(isblank(B487),"",vlookup(C487,'Sort by Position'!$D$2:$M$34,10,FALSE))</f>
        <v/>
      </c>
      <c r="AM487" s="142" t="str">
        <f t="shared" si="15"/>
        <v/>
      </c>
      <c r="AN487" s="142" t="str">
        <f t="shared" si="24"/>
        <v/>
      </c>
      <c r="AO487" s="163"/>
      <c r="AP487" s="117" t="str">
        <f t="shared" si="22"/>
        <v/>
      </c>
      <c r="AR487" s="177"/>
    </row>
    <row r="488">
      <c r="A488" s="156"/>
      <c r="B488" s="175"/>
      <c r="C488" s="162"/>
      <c r="D488" s="162"/>
      <c r="E488" s="162"/>
      <c r="F488" s="13" t="str">
        <f t="shared" si="6"/>
        <v/>
      </c>
      <c r="G488" s="162"/>
      <c r="H488" s="162"/>
      <c r="I488" s="162"/>
      <c r="J488" s="13" t="str">
        <f t="shared" si="20"/>
        <v/>
      </c>
      <c r="N488" s="13" t="str">
        <f t="shared" si="8"/>
        <v/>
      </c>
      <c r="O488" s="13"/>
      <c r="P488" s="163"/>
      <c r="Q488" s="116" t="str">
        <f t="shared" si="17"/>
        <v/>
      </c>
      <c r="R488" s="117" t="str">
        <f t="shared" si="9"/>
        <v/>
      </c>
      <c r="S488" s="176"/>
      <c r="T488" s="68"/>
      <c r="U488" s="163"/>
      <c r="V488" s="172"/>
      <c r="W488" s="172"/>
      <c r="X488" s="116" t="str">
        <f t="shared" si="26"/>
        <v/>
      </c>
      <c r="Y488" s="117" t="str">
        <f t="shared" si="23"/>
        <v/>
      </c>
      <c r="Z488" s="176"/>
      <c r="AB488" s="142" t="str">
        <f>if(isblank($B488),"",vlookup($B488,'Sort by Position'!$D$2:$M$34,10,FALSE))</f>
        <v/>
      </c>
      <c r="AC488" s="142" t="str">
        <f>if(isblank($B488),"",vlookup($C488,'Sort by Position'!$D$2:$M$34,10,FALSE))</f>
        <v/>
      </c>
      <c r="AD488" s="142" t="str">
        <f t="shared" si="12"/>
        <v/>
      </c>
      <c r="AE488" s="142" t="str">
        <f t="shared" si="13"/>
        <v/>
      </c>
      <c r="AF488" s="163"/>
      <c r="AG488" s="151" t="str">
        <f t="shared" si="27"/>
        <v/>
      </c>
      <c r="AH488" s="138"/>
      <c r="AI488" s="176"/>
      <c r="AK488" s="142" t="str">
        <f>if(isblank(B488),"",vlookup(B488,'Sort by Position'!$D$2:$M$34,2,FALSE))</f>
        <v/>
      </c>
      <c r="AL488" s="142" t="str">
        <f>if(isblank(B488),"",vlookup(C488,'Sort by Position'!$D$2:$M$34,10,FALSE))</f>
        <v/>
      </c>
      <c r="AM488" s="142" t="str">
        <f t="shared" si="15"/>
        <v/>
      </c>
      <c r="AN488" s="142" t="str">
        <f t="shared" si="24"/>
        <v/>
      </c>
      <c r="AO488" s="163"/>
      <c r="AP488" s="117" t="str">
        <f t="shared" si="22"/>
        <v/>
      </c>
      <c r="AR488" s="177"/>
    </row>
    <row r="489">
      <c r="A489" s="156"/>
      <c r="B489" s="175"/>
      <c r="C489" s="162"/>
      <c r="D489" s="162"/>
      <c r="E489" s="162"/>
      <c r="F489" s="13" t="str">
        <f t="shared" si="6"/>
        <v/>
      </c>
      <c r="G489" s="162"/>
      <c r="H489" s="162"/>
      <c r="I489" s="162"/>
      <c r="J489" s="13" t="str">
        <f t="shared" si="20"/>
        <v/>
      </c>
      <c r="N489" s="13" t="str">
        <f t="shared" si="8"/>
        <v/>
      </c>
      <c r="O489" s="13"/>
      <c r="P489" s="163"/>
      <c r="Q489" s="116" t="str">
        <f t="shared" si="17"/>
        <v/>
      </c>
      <c r="R489" s="117" t="str">
        <f t="shared" si="9"/>
        <v/>
      </c>
      <c r="S489" s="176"/>
      <c r="T489" s="68"/>
      <c r="U489" s="163"/>
      <c r="V489" s="172"/>
      <c r="W489" s="172"/>
      <c r="X489" s="116" t="str">
        <f t="shared" si="26"/>
        <v/>
      </c>
      <c r="Y489" s="117" t="str">
        <f t="shared" si="23"/>
        <v/>
      </c>
      <c r="Z489" s="176"/>
      <c r="AB489" s="142" t="str">
        <f>if(isblank($B489),"",vlookup($B489,'Sort by Position'!$D$2:$M$34,10,FALSE))</f>
        <v/>
      </c>
      <c r="AC489" s="142" t="str">
        <f>if(isblank($B489),"",vlookup($C489,'Sort by Position'!$D$2:$M$34,10,FALSE))</f>
        <v/>
      </c>
      <c r="AD489" s="142" t="str">
        <f t="shared" si="12"/>
        <v/>
      </c>
      <c r="AE489" s="142" t="str">
        <f t="shared" si="13"/>
        <v/>
      </c>
      <c r="AF489" s="163"/>
      <c r="AG489" s="151" t="str">
        <f t="shared" si="27"/>
        <v/>
      </c>
      <c r="AH489" s="138"/>
      <c r="AI489" s="176"/>
      <c r="AK489" s="142" t="str">
        <f>if(isblank(B489),"",vlookup(B489,'Sort by Position'!$D$2:$M$34,2,FALSE))</f>
        <v/>
      </c>
      <c r="AL489" s="142" t="str">
        <f>if(isblank(B489),"",vlookup(C489,'Sort by Position'!$D$2:$M$34,10,FALSE))</f>
        <v/>
      </c>
      <c r="AM489" s="142" t="str">
        <f t="shared" si="15"/>
        <v/>
      </c>
      <c r="AN489" s="142" t="str">
        <f t="shared" si="24"/>
        <v/>
      </c>
      <c r="AO489" s="163"/>
      <c r="AP489" s="117" t="str">
        <f t="shared" si="22"/>
        <v/>
      </c>
      <c r="AR489" s="177"/>
    </row>
    <row r="490">
      <c r="A490" s="156"/>
      <c r="B490" s="175"/>
      <c r="C490" s="162"/>
      <c r="D490" s="162"/>
      <c r="E490" s="162"/>
      <c r="F490" s="13" t="str">
        <f t="shared" si="6"/>
        <v/>
      </c>
      <c r="G490" s="162"/>
      <c r="H490" s="162"/>
      <c r="I490" s="162"/>
      <c r="J490" s="13" t="str">
        <f t="shared" si="20"/>
        <v/>
      </c>
      <c r="N490" s="13" t="str">
        <f t="shared" si="8"/>
        <v/>
      </c>
      <c r="O490" s="13"/>
      <c r="P490" s="163"/>
      <c r="Q490" s="116" t="str">
        <f t="shared" si="17"/>
        <v/>
      </c>
      <c r="R490" s="117" t="str">
        <f t="shared" si="9"/>
        <v/>
      </c>
      <c r="S490" s="176"/>
      <c r="T490" s="68"/>
      <c r="U490" s="163"/>
      <c r="V490" s="172"/>
      <c r="W490" s="172"/>
      <c r="X490" s="116" t="str">
        <f t="shared" si="26"/>
        <v/>
      </c>
      <c r="Y490" s="117" t="str">
        <f t="shared" si="23"/>
        <v/>
      </c>
      <c r="Z490" s="176"/>
      <c r="AB490" s="142" t="str">
        <f>if(isblank($B490),"",vlookup($B490,'Sort by Position'!$D$2:$M$34,10,FALSE))</f>
        <v/>
      </c>
      <c r="AC490" s="142" t="str">
        <f>if(isblank($B490),"",vlookup($C490,'Sort by Position'!$D$2:$M$34,10,FALSE))</f>
        <v/>
      </c>
      <c r="AD490" s="142" t="str">
        <f t="shared" si="12"/>
        <v/>
      </c>
      <c r="AE490" s="142" t="str">
        <f t="shared" si="13"/>
        <v/>
      </c>
      <c r="AF490" s="163"/>
      <c r="AG490" s="151" t="str">
        <f t="shared" si="27"/>
        <v/>
      </c>
      <c r="AH490" s="138"/>
      <c r="AI490" s="176"/>
      <c r="AK490" s="142" t="str">
        <f>if(isblank(B490),"",vlookup(B490,'Sort by Position'!$D$2:$M$34,2,FALSE))</f>
        <v/>
      </c>
      <c r="AL490" s="142" t="str">
        <f>if(isblank(B490),"",vlookup(C490,'Sort by Position'!$D$2:$M$34,10,FALSE))</f>
        <v/>
      </c>
      <c r="AM490" s="142" t="str">
        <f t="shared" si="15"/>
        <v/>
      </c>
      <c r="AN490" s="142" t="str">
        <f t="shared" si="24"/>
        <v/>
      </c>
      <c r="AO490" s="163"/>
      <c r="AP490" s="117" t="str">
        <f t="shared" si="22"/>
        <v/>
      </c>
      <c r="AR490" s="177"/>
    </row>
    <row r="491">
      <c r="A491" s="156"/>
      <c r="B491" s="175"/>
      <c r="C491" s="162"/>
      <c r="D491" s="162"/>
      <c r="E491" s="162"/>
      <c r="F491" s="13" t="str">
        <f t="shared" si="6"/>
        <v/>
      </c>
      <c r="G491" s="162"/>
      <c r="H491" s="162"/>
      <c r="I491" s="162"/>
      <c r="J491" s="13" t="str">
        <f t="shared" si="20"/>
        <v/>
      </c>
      <c r="N491" s="13" t="str">
        <f t="shared" si="8"/>
        <v/>
      </c>
      <c r="O491" s="13"/>
      <c r="P491" s="163"/>
      <c r="Q491" s="116" t="str">
        <f t="shared" si="17"/>
        <v/>
      </c>
      <c r="R491" s="117" t="str">
        <f t="shared" si="9"/>
        <v/>
      </c>
      <c r="S491" s="176"/>
      <c r="T491" s="68"/>
      <c r="U491" s="163"/>
      <c r="V491" s="172"/>
      <c r="W491" s="172"/>
      <c r="X491" s="116" t="str">
        <f t="shared" si="26"/>
        <v/>
      </c>
      <c r="Y491" s="117" t="str">
        <f t="shared" si="23"/>
        <v/>
      </c>
      <c r="Z491" s="176"/>
      <c r="AB491" s="142" t="str">
        <f>if(isblank($B491),"",vlookup($B491,'Sort by Position'!$D$2:$M$34,10,FALSE))</f>
        <v/>
      </c>
      <c r="AC491" s="142" t="str">
        <f>if(isblank($B491),"",vlookup($C491,'Sort by Position'!$D$2:$M$34,10,FALSE))</f>
        <v/>
      </c>
      <c r="AD491" s="142" t="str">
        <f t="shared" si="12"/>
        <v/>
      </c>
      <c r="AE491" s="142" t="str">
        <f t="shared" si="13"/>
        <v/>
      </c>
      <c r="AF491" s="163"/>
      <c r="AG491" s="151" t="str">
        <f t="shared" si="27"/>
        <v/>
      </c>
      <c r="AH491" s="138"/>
      <c r="AI491" s="176"/>
      <c r="AK491" s="142" t="str">
        <f>if(isblank(B491),"",vlookup(B491,'Sort by Position'!$D$2:$M$34,2,FALSE))</f>
        <v/>
      </c>
      <c r="AL491" s="142" t="str">
        <f>if(isblank(B491),"",vlookup(C491,'Sort by Position'!$D$2:$M$34,10,FALSE))</f>
        <v/>
      </c>
      <c r="AM491" s="142" t="str">
        <f t="shared" si="15"/>
        <v/>
      </c>
      <c r="AN491" s="142" t="str">
        <f t="shared" si="24"/>
        <v/>
      </c>
      <c r="AO491" s="163"/>
      <c r="AP491" s="117" t="str">
        <f t="shared" si="22"/>
        <v/>
      </c>
      <c r="AR491" s="177"/>
    </row>
    <row r="492">
      <c r="A492" s="156"/>
      <c r="B492" s="175"/>
      <c r="C492" s="162"/>
      <c r="D492" s="162"/>
      <c r="E492" s="162"/>
      <c r="F492" s="13" t="str">
        <f t="shared" si="6"/>
        <v/>
      </c>
      <c r="G492" s="162"/>
      <c r="H492" s="162"/>
      <c r="I492" s="162"/>
      <c r="J492" s="13" t="str">
        <f t="shared" si="20"/>
        <v/>
      </c>
      <c r="N492" s="13" t="str">
        <f t="shared" si="8"/>
        <v/>
      </c>
      <c r="O492" s="13"/>
      <c r="P492" s="163"/>
      <c r="Q492" s="116" t="str">
        <f t="shared" si="17"/>
        <v/>
      </c>
      <c r="R492" s="117" t="str">
        <f t="shared" si="9"/>
        <v/>
      </c>
      <c r="S492" s="176"/>
      <c r="T492" s="68"/>
      <c r="U492" s="163"/>
      <c r="V492" s="172"/>
      <c r="W492" s="172"/>
      <c r="X492" s="116" t="str">
        <f t="shared" si="26"/>
        <v/>
      </c>
      <c r="Y492" s="117" t="str">
        <f t="shared" si="23"/>
        <v/>
      </c>
      <c r="Z492" s="176"/>
      <c r="AB492" s="142" t="str">
        <f>if(isblank($B492),"",vlookup($B492,'Sort by Position'!$D$2:$M$34,10,FALSE))</f>
        <v/>
      </c>
      <c r="AC492" s="142" t="str">
        <f>if(isblank($B492),"",vlookup($C492,'Sort by Position'!$D$2:$M$34,10,FALSE))</f>
        <v/>
      </c>
      <c r="AD492" s="142" t="str">
        <f t="shared" si="12"/>
        <v/>
      </c>
      <c r="AE492" s="142" t="str">
        <f t="shared" si="13"/>
        <v/>
      </c>
      <c r="AF492" s="163"/>
      <c r="AG492" s="151" t="str">
        <f t="shared" si="27"/>
        <v/>
      </c>
      <c r="AH492" s="138"/>
      <c r="AI492" s="176"/>
      <c r="AK492" s="142" t="str">
        <f>if(isblank(B492),"",vlookup(B492,'Sort by Position'!$D$2:$M$34,2,FALSE))</f>
        <v/>
      </c>
      <c r="AL492" s="142" t="str">
        <f>if(isblank(B492),"",vlookup(C492,'Sort by Position'!$D$2:$M$34,10,FALSE))</f>
        <v/>
      </c>
      <c r="AM492" s="142" t="str">
        <f t="shared" si="15"/>
        <v/>
      </c>
      <c r="AN492" s="142" t="str">
        <f t="shared" si="24"/>
        <v/>
      </c>
      <c r="AO492" s="163"/>
      <c r="AP492" s="117" t="str">
        <f t="shared" si="22"/>
        <v/>
      </c>
      <c r="AR492" s="177"/>
    </row>
    <row r="493">
      <c r="A493" s="156"/>
      <c r="B493" s="175"/>
      <c r="C493" s="162"/>
      <c r="D493" s="162"/>
      <c r="E493" s="162"/>
      <c r="F493" s="13" t="str">
        <f t="shared" si="6"/>
        <v/>
      </c>
      <c r="G493" s="162"/>
      <c r="H493" s="162"/>
      <c r="I493" s="162"/>
      <c r="J493" s="13" t="str">
        <f t="shared" si="20"/>
        <v/>
      </c>
      <c r="N493" s="13" t="str">
        <f t="shared" si="8"/>
        <v/>
      </c>
      <c r="O493" s="13"/>
      <c r="P493" s="163"/>
      <c r="Q493" s="116" t="str">
        <f t="shared" si="17"/>
        <v/>
      </c>
      <c r="R493" s="117" t="str">
        <f t="shared" si="9"/>
        <v/>
      </c>
      <c r="S493" s="176"/>
      <c r="T493" s="68"/>
      <c r="U493" s="163"/>
      <c r="V493" s="172"/>
      <c r="W493" s="172"/>
      <c r="X493" s="116" t="str">
        <f t="shared" si="26"/>
        <v/>
      </c>
      <c r="Y493" s="117" t="str">
        <f t="shared" si="23"/>
        <v/>
      </c>
      <c r="Z493" s="176"/>
      <c r="AB493" s="142" t="str">
        <f>if(isblank($B493),"",vlookup($B493,'Sort by Position'!$D$2:$M$34,10,FALSE))</f>
        <v/>
      </c>
      <c r="AC493" s="142" t="str">
        <f>if(isblank($B493),"",vlookup($C493,'Sort by Position'!$D$2:$M$34,10,FALSE))</f>
        <v/>
      </c>
      <c r="AD493" s="142" t="str">
        <f t="shared" si="12"/>
        <v/>
      </c>
      <c r="AE493" s="142" t="str">
        <f t="shared" si="13"/>
        <v/>
      </c>
      <c r="AF493" s="163"/>
      <c r="AG493" s="151" t="str">
        <f t="shared" si="27"/>
        <v/>
      </c>
      <c r="AH493" s="138"/>
      <c r="AI493" s="176"/>
      <c r="AK493" s="142" t="str">
        <f>if(isblank(B493),"",vlookup(B493,'Sort by Position'!$D$2:$M$34,2,FALSE))</f>
        <v/>
      </c>
      <c r="AL493" s="142" t="str">
        <f>if(isblank(B493),"",vlookup(C493,'Sort by Position'!$D$2:$M$34,10,FALSE))</f>
        <v/>
      </c>
      <c r="AM493" s="142" t="str">
        <f t="shared" si="15"/>
        <v/>
      </c>
      <c r="AN493" s="142" t="str">
        <f t="shared" si="24"/>
        <v/>
      </c>
      <c r="AO493" s="163"/>
      <c r="AP493" s="117" t="str">
        <f t="shared" si="22"/>
        <v/>
      </c>
      <c r="AR493" s="177"/>
    </row>
    <row r="494">
      <c r="A494" s="156"/>
      <c r="B494" s="175"/>
      <c r="C494" s="162"/>
      <c r="D494" s="162"/>
      <c r="E494" s="162"/>
      <c r="F494" s="13" t="str">
        <f t="shared" si="6"/>
        <v/>
      </c>
      <c r="G494" s="162"/>
      <c r="H494" s="162"/>
      <c r="I494" s="162"/>
      <c r="J494" s="13" t="str">
        <f t="shared" si="20"/>
        <v/>
      </c>
      <c r="N494" s="13" t="str">
        <f t="shared" si="8"/>
        <v/>
      </c>
      <c r="O494" s="13"/>
      <c r="P494" s="163"/>
      <c r="Q494" s="116" t="str">
        <f t="shared" si="17"/>
        <v/>
      </c>
      <c r="R494" s="117" t="str">
        <f t="shared" si="9"/>
        <v/>
      </c>
      <c r="S494" s="176"/>
      <c r="T494" s="68"/>
      <c r="U494" s="163"/>
      <c r="V494" s="172"/>
      <c r="W494" s="172"/>
      <c r="X494" s="116" t="str">
        <f t="shared" si="26"/>
        <v/>
      </c>
      <c r="Y494" s="117" t="str">
        <f t="shared" si="23"/>
        <v/>
      </c>
      <c r="Z494" s="176"/>
      <c r="AB494" s="142" t="str">
        <f>if(isblank($B494),"",vlookup($B494,'Sort by Position'!$D$2:$M$34,10,FALSE))</f>
        <v/>
      </c>
      <c r="AC494" s="142" t="str">
        <f>if(isblank($B494),"",vlookup($C494,'Sort by Position'!$D$2:$M$34,10,FALSE))</f>
        <v/>
      </c>
      <c r="AD494" s="142" t="str">
        <f t="shared" si="12"/>
        <v/>
      </c>
      <c r="AE494" s="142" t="str">
        <f t="shared" si="13"/>
        <v/>
      </c>
      <c r="AF494" s="163"/>
      <c r="AG494" s="151" t="str">
        <f t="shared" si="27"/>
        <v/>
      </c>
      <c r="AH494" s="138"/>
      <c r="AI494" s="176"/>
      <c r="AK494" s="142" t="str">
        <f>if(isblank(B494),"",vlookup(B494,'Sort by Position'!$D$2:$M$34,2,FALSE))</f>
        <v/>
      </c>
      <c r="AL494" s="142" t="str">
        <f>if(isblank(B494),"",vlookup(C494,'Sort by Position'!$D$2:$M$34,10,FALSE))</f>
        <v/>
      </c>
      <c r="AM494" s="142" t="str">
        <f t="shared" si="15"/>
        <v/>
      </c>
      <c r="AN494" s="142" t="str">
        <f t="shared" si="24"/>
        <v/>
      </c>
      <c r="AO494" s="163"/>
      <c r="AP494" s="117" t="str">
        <f t="shared" si="22"/>
        <v/>
      </c>
      <c r="AR494" s="177"/>
    </row>
    <row r="495">
      <c r="A495" s="156"/>
      <c r="B495" s="175"/>
      <c r="C495" s="162"/>
      <c r="D495" s="162"/>
      <c r="E495" s="162"/>
      <c r="F495" s="13" t="str">
        <f t="shared" si="6"/>
        <v/>
      </c>
      <c r="G495" s="162"/>
      <c r="H495" s="162"/>
      <c r="I495" s="162"/>
      <c r="J495" s="13" t="str">
        <f t="shared" si="20"/>
        <v/>
      </c>
      <c r="N495" s="13" t="str">
        <f t="shared" si="8"/>
        <v/>
      </c>
      <c r="O495" s="13"/>
      <c r="P495" s="163"/>
      <c r="Q495" s="116" t="str">
        <f t="shared" si="17"/>
        <v/>
      </c>
      <c r="R495" s="117" t="str">
        <f t="shared" si="9"/>
        <v/>
      </c>
      <c r="S495" s="176"/>
      <c r="T495" s="68"/>
      <c r="U495" s="163"/>
      <c r="V495" s="172"/>
      <c r="W495" s="172"/>
      <c r="X495" s="116" t="str">
        <f t="shared" si="26"/>
        <v/>
      </c>
      <c r="Y495" s="117" t="str">
        <f t="shared" si="23"/>
        <v/>
      </c>
      <c r="Z495" s="176"/>
      <c r="AB495" s="142" t="str">
        <f>if(isblank($B495),"",vlookup($B495,'Sort by Position'!$D$2:$M$34,10,FALSE))</f>
        <v/>
      </c>
      <c r="AC495" s="142" t="str">
        <f>if(isblank($B495),"",vlookup($C495,'Sort by Position'!$D$2:$M$34,10,FALSE))</f>
        <v/>
      </c>
      <c r="AD495" s="142" t="str">
        <f t="shared" si="12"/>
        <v/>
      </c>
      <c r="AE495" s="142" t="str">
        <f t="shared" si="13"/>
        <v/>
      </c>
      <c r="AF495" s="163"/>
      <c r="AG495" s="151" t="str">
        <f t="shared" si="27"/>
        <v/>
      </c>
      <c r="AH495" s="138"/>
      <c r="AI495" s="176"/>
      <c r="AK495" s="142" t="str">
        <f>if(isblank(B495),"",vlookup(B495,'Sort by Position'!$D$2:$M$34,2,FALSE))</f>
        <v/>
      </c>
      <c r="AL495" s="142" t="str">
        <f>if(isblank(B495),"",vlookup(C495,'Sort by Position'!$D$2:$M$34,10,FALSE))</f>
        <v/>
      </c>
      <c r="AM495" s="142" t="str">
        <f t="shared" si="15"/>
        <v/>
      </c>
      <c r="AN495" s="142" t="str">
        <f t="shared" si="24"/>
        <v/>
      </c>
      <c r="AO495" s="163"/>
      <c r="AP495" s="117" t="str">
        <f t="shared" si="22"/>
        <v/>
      </c>
      <c r="AR495" s="177"/>
    </row>
    <row r="496">
      <c r="A496" s="156"/>
      <c r="B496" s="175"/>
      <c r="C496" s="162"/>
      <c r="D496" s="162"/>
      <c r="E496" s="162"/>
      <c r="F496" s="13" t="str">
        <f t="shared" si="6"/>
        <v/>
      </c>
      <c r="G496" s="162"/>
      <c r="H496" s="162"/>
      <c r="I496" s="162"/>
      <c r="J496" s="13" t="str">
        <f t="shared" si="20"/>
        <v/>
      </c>
      <c r="N496" s="13" t="str">
        <f t="shared" si="8"/>
        <v/>
      </c>
      <c r="O496" s="13"/>
      <c r="P496" s="163"/>
      <c r="Q496" s="116" t="str">
        <f t="shared" si="17"/>
        <v/>
      </c>
      <c r="R496" s="117" t="str">
        <f t="shared" si="9"/>
        <v/>
      </c>
      <c r="S496" s="176"/>
      <c r="T496" s="68"/>
      <c r="U496" s="163"/>
      <c r="V496" s="172"/>
      <c r="W496" s="172"/>
      <c r="X496" s="116" t="str">
        <f t="shared" si="26"/>
        <v/>
      </c>
      <c r="Y496" s="117" t="str">
        <f t="shared" si="23"/>
        <v/>
      </c>
      <c r="Z496" s="176"/>
      <c r="AB496" s="142" t="str">
        <f>if(isblank($B496),"",vlookup($B496,'Sort by Position'!$D$2:$M$34,10,FALSE))</f>
        <v/>
      </c>
      <c r="AC496" s="142" t="str">
        <f>if(isblank($B496),"",vlookup($C496,'Sort by Position'!$D$2:$M$34,10,FALSE))</f>
        <v/>
      </c>
      <c r="AD496" s="142" t="str">
        <f t="shared" si="12"/>
        <v/>
      </c>
      <c r="AE496" s="142" t="str">
        <f t="shared" si="13"/>
        <v/>
      </c>
      <c r="AF496" s="163"/>
      <c r="AG496" s="151" t="str">
        <f t="shared" si="27"/>
        <v/>
      </c>
      <c r="AH496" s="138"/>
      <c r="AI496" s="176"/>
      <c r="AK496" s="142" t="str">
        <f>if(isblank(B496),"",vlookup(B496,'Sort by Position'!$D$2:$M$34,2,FALSE))</f>
        <v/>
      </c>
      <c r="AL496" s="142" t="str">
        <f>if(isblank(B496),"",vlookup(C496,'Sort by Position'!$D$2:$M$34,10,FALSE))</f>
        <v/>
      </c>
      <c r="AM496" s="142" t="str">
        <f t="shared" si="15"/>
        <v/>
      </c>
      <c r="AN496" s="142" t="str">
        <f t="shared" si="24"/>
        <v/>
      </c>
      <c r="AO496" s="163"/>
      <c r="AP496" s="117" t="str">
        <f t="shared" si="22"/>
        <v/>
      </c>
      <c r="AR496" s="177"/>
    </row>
    <row r="497">
      <c r="A497" s="156"/>
      <c r="B497" s="175"/>
      <c r="C497" s="162"/>
      <c r="D497" s="162"/>
      <c r="E497" s="162"/>
      <c r="F497" s="13" t="str">
        <f t="shared" si="6"/>
        <v/>
      </c>
      <c r="G497" s="162"/>
      <c r="H497" s="162"/>
      <c r="I497" s="162"/>
      <c r="J497" s="13" t="str">
        <f t="shared" si="20"/>
        <v/>
      </c>
      <c r="N497" s="13" t="str">
        <f t="shared" si="8"/>
        <v/>
      </c>
      <c r="O497" s="13"/>
      <c r="P497" s="163"/>
      <c r="Q497" s="116" t="str">
        <f t="shared" si="17"/>
        <v/>
      </c>
      <c r="R497" s="117" t="str">
        <f t="shared" si="9"/>
        <v/>
      </c>
      <c r="S497" s="176"/>
      <c r="T497" s="68"/>
      <c r="U497" s="163"/>
      <c r="V497" s="172"/>
      <c r="W497" s="172"/>
      <c r="X497" s="116" t="str">
        <f t="shared" si="26"/>
        <v/>
      </c>
      <c r="Y497" s="117" t="str">
        <f t="shared" si="23"/>
        <v/>
      </c>
      <c r="Z497" s="176"/>
      <c r="AB497" s="142" t="str">
        <f>if(isblank($B497),"",vlookup($B497,'Sort by Position'!$D$2:$M$34,10,FALSE))</f>
        <v/>
      </c>
      <c r="AC497" s="142" t="str">
        <f>if(isblank($B497),"",vlookup($C497,'Sort by Position'!$D$2:$M$34,10,FALSE))</f>
        <v/>
      </c>
      <c r="AD497" s="142" t="str">
        <f t="shared" si="12"/>
        <v/>
      </c>
      <c r="AE497" s="142" t="str">
        <f t="shared" si="13"/>
        <v/>
      </c>
      <c r="AF497" s="163"/>
      <c r="AG497" s="151" t="str">
        <f t="shared" si="27"/>
        <v/>
      </c>
      <c r="AH497" s="138"/>
      <c r="AI497" s="176"/>
      <c r="AK497" s="142" t="str">
        <f>if(isblank(B497),"",vlookup(B497,'Sort by Position'!$D$2:$M$34,2,FALSE))</f>
        <v/>
      </c>
      <c r="AL497" s="142" t="str">
        <f>if(isblank(B497),"",vlookup(C497,'Sort by Position'!$D$2:$M$34,10,FALSE))</f>
        <v/>
      </c>
      <c r="AM497" s="142" t="str">
        <f t="shared" si="15"/>
        <v/>
      </c>
      <c r="AN497" s="142" t="str">
        <f t="shared" si="24"/>
        <v/>
      </c>
      <c r="AO497" s="163"/>
      <c r="AP497" s="117" t="str">
        <f t="shared" si="22"/>
        <v/>
      </c>
      <c r="AR497" s="177"/>
    </row>
    <row r="498">
      <c r="A498" s="156"/>
      <c r="B498" s="175"/>
      <c r="C498" s="162"/>
      <c r="D498" s="162"/>
      <c r="E498" s="162"/>
      <c r="F498" s="13" t="str">
        <f t="shared" si="6"/>
        <v/>
      </c>
      <c r="G498" s="162"/>
      <c r="H498" s="162"/>
      <c r="I498" s="162"/>
      <c r="J498" s="13" t="str">
        <f t="shared" si="20"/>
        <v/>
      </c>
      <c r="N498" s="13" t="str">
        <f t="shared" si="8"/>
        <v/>
      </c>
      <c r="O498" s="13"/>
      <c r="P498" s="163"/>
      <c r="Q498" s="116" t="str">
        <f t="shared" si="17"/>
        <v/>
      </c>
      <c r="R498" s="117" t="str">
        <f t="shared" si="9"/>
        <v/>
      </c>
      <c r="S498" s="176"/>
      <c r="T498" s="68"/>
      <c r="U498" s="163"/>
      <c r="V498" s="172"/>
      <c r="W498" s="172"/>
      <c r="X498" s="116" t="str">
        <f t="shared" si="26"/>
        <v/>
      </c>
      <c r="Y498" s="117" t="str">
        <f t="shared" si="23"/>
        <v/>
      </c>
      <c r="Z498" s="176"/>
      <c r="AB498" s="142" t="str">
        <f>if(isblank($B498),"",vlookup($B498,'Sort by Position'!$D$2:$M$34,10,FALSE))</f>
        <v/>
      </c>
      <c r="AC498" s="142" t="str">
        <f>if(isblank($B498),"",vlookup($C498,'Sort by Position'!$D$2:$M$34,10,FALSE))</f>
        <v/>
      </c>
      <c r="AD498" s="142" t="str">
        <f t="shared" si="12"/>
        <v/>
      </c>
      <c r="AE498" s="142" t="str">
        <f t="shared" si="13"/>
        <v/>
      </c>
      <c r="AF498" s="163"/>
      <c r="AG498" s="151" t="str">
        <f t="shared" si="27"/>
        <v/>
      </c>
      <c r="AH498" s="138"/>
      <c r="AI498" s="176"/>
      <c r="AK498" s="142" t="str">
        <f>if(isblank(B498),"",vlookup(B498,'Sort by Position'!$D$2:$M$34,2,FALSE))</f>
        <v/>
      </c>
      <c r="AL498" s="142" t="str">
        <f>if(isblank(B498),"",vlookup(C498,'Sort by Position'!$D$2:$M$34,10,FALSE))</f>
        <v/>
      </c>
      <c r="AM498" s="142" t="str">
        <f t="shared" si="15"/>
        <v/>
      </c>
      <c r="AN498" s="142" t="str">
        <f t="shared" si="24"/>
        <v/>
      </c>
      <c r="AO498" s="163"/>
      <c r="AP498" s="117" t="str">
        <f t="shared" si="22"/>
        <v/>
      </c>
      <c r="AR498" s="177"/>
    </row>
    <row r="499">
      <c r="A499" s="156"/>
      <c r="B499" s="175"/>
      <c r="C499" s="162"/>
      <c r="D499" s="162"/>
      <c r="E499" s="162"/>
      <c r="F499" s="13" t="str">
        <f t="shared" si="6"/>
        <v/>
      </c>
      <c r="G499" s="162"/>
      <c r="H499" s="162"/>
      <c r="I499" s="162"/>
      <c r="J499" s="13" t="str">
        <f t="shared" si="20"/>
        <v/>
      </c>
      <c r="N499" s="13" t="str">
        <f t="shared" si="8"/>
        <v/>
      </c>
      <c r="O499" s="13"/>
      <c r="P499" s="163"/>
      <c r="Q499" s="116" t="str">
        <f t="shared" si="17"/>
        <v/>
      </c>
      <c r="R499" s="117" t="str">
        <f t="shared" si="9"/>
        <v/>
      </c>
      <c r="S499" s="176"/>
      <c r="T499" s="68"/>
      <c r="U499" s="163"/>
      <c r="V499" s="172"/>
      <c r="W499" s="172"/>
      <c r="X499" s="116" t="str">
        <f t="shared" si="26"/>
        <v/>
      </c>
      <c r="Y499" s="117" t="str">
        <f t="shared" si="23"/>
        <v/>
      </c>
      <c r="Z499" s="176"/>
      <c r="AB499" s="142" t="str">
        <f>if(isblank($B499),"",vlookup($B499,'Sort by Position'!$D$2:$M$34,10,FALSE))</f>
        <v/>
      </c>
      <c r="AC499" s="142" t="str">
        <f>if(isblank($B499),"",vlookup($C499,'Sort by Position'!$D$2:$M$34,10,FALSE))</f>
        <v/>
      </c>
      <c r="AD499" s="142" t="str">
        <f t="shared" si="12"/>
        <v/>
      </c>
      <c r="AE499" s="142" t="str">
        <f t="shared" si="13"/>
        <v/>
      </c>
      <c r="AF499" s="163"/>
      <c r="AG499" s="151" t="str">
        <f t="shared" si="27"/>
        <v/>
      </c>
      <c r="AH499" s="138"/>
      <c r="AI499" s="176"/>
      <c r="AK499" s="142" t="str">
        <f>if(isblank(B499),"",vlookup(B499,'Sort by Position'!$D$2:$M$34,2,FALSE))</f>
        <v/>
      </c>
      <c r="AL499" s="142" t="str">
        <f>if(isblank(B499),"",vlookup(C499,'Sort by Position'!$D$2:$M$34,10,FALSE))</f>
        <v/>
      </c>
      <c r="AM499" s="142" t="str">
        <f t="shared" si="15"/>
        <v/>
      </c>
      <c r="AN499" s="142" t="str">
        <f t="shared" si="24"/>
        <v/>
      </c>
      <c r="AO499" s="163"/>
      <c r="AP499" s="117" t="str">
        <f t="shared" si="22"/>
        <v/>
      </c>
      <c r="AR499" s="177"/>
    </row>
    <row r="500">
      <c r="A500" s="156"/>
      <c r="B500" s="175"/>
      <c r="C500" s="162"/>
      <c r="D500" s="162"/>
      <c r="E500" s="162"/>
      <c r="F500" s="13" t="str">
        <f t="shared" si="6"/>
        <v/>
      </c>
      <c r="G500" s="162"/>
      <c r="H500" s="162"/>
      <c r="I500" s="162"/>
      <c r="J500" s="13" t="str">
        <f t="shared" si="20"/>
        <v/>
      </c>
      <c r="N500" s="13" t="str">
        <f t="shared" si="8"/>
        <v/>
      </c>
      <c r="O500" s="13"/>
      <c r="P500" s="163"/>
      <c r="Q500" s="116" t="str">
        <f t="shared" si="17"/>
        <v/>
      </c>
      <c r="R500" s="117" t="str">
        <f t="shared" si="9"/>
        <v/>
      </c>
      <c r="S500" s="176"/>
      <c r="T500" s="68"/>
      <c r="U500" s="163"/>
      <c r="V500" s="172"/>
      <c r="W500" s="172"/>
      <c r="X500" s="116" t="str">
        <f t="shared" si="26"/>
        <v/>
      </c>
      <c r="Y500" s="117" t="str">
        <f t="shared" si="23"/>
        <v/>
      </c>
      <c r="Z500" s="176"/>
      <c r="AB500" s="142" t="str">
        <f>if(isblank($B500),"",vlookup($B500,'Sort by Position'!$D$2:$M$34,10,FALSE))</f>
        <v/>
      </c>
      <c r="AC500" s="142" t="str">
        <f>if(isblank($B500),"",vlookup($C500,'Sort by Position'!$D$2:$M$34,10,FALSE))</f>
        <v/>
      </c>
      <c r="AD500" s="142" t="str">
        <f t="shared" si="12"/>
        <v/>
      </c>
      <c r="AE500" s="142" t="str">
        <f t="shared" si="13"/>
        <v/>
      </c>
      <c r="AF500" s="163"/>
      <c r="AG500" s="151" t="str">
        <f t="shared" si="27"/>
        <v/>
      </c>
      <c r="AH500" s="138"/>
      <c r="AI500" s="176"/>
      <c r="AK500" s="142" t="str">
        <f>if(isblank(B500),"",vlookup(B500,'Sort by Position'!$D$2:$M$34,2,FALSE))</f>
        <v/>
      </c>
      <c r="AL500" s="142" t="str">
        <f>if(isblank(B500),"",vlookup(C500,'Sort by Position'!$D$2:$M$34,10,FALSE))</f>
        <v/>
      </c>
      <c r="AM500" s="142" t="str">
        <f t="shared" si="15"/>
        <v/>
      </c>
      <c r="AN500" s="142" t="str">
        <f t="shared" si="24"/>
        <v/>
      </c>
      <c r="AO500" s="163"/>
      <c r="AP500" s="117" t="str">
        <f t="shared" si="22"/>
        <v/>
      </c>
      <c r="AR500" s="177"/>
    </row>
    <row r="501">
      <c r="A501" s="156"/>
      <c r="B501" s="175"/>
      <c r="C501" s="162"/>
      <c r="D501" s="162"/>
      <c r="E501" s="162"/>
      <c r="F501" s="13" t="str">
        <f t="shared" si="6"/>
        <v/>
      </c>
      <c r="G501" s="162"/>
      <c r="H501" s="162"/>
      <c r="I501" s="162"/>
      <c r="J501" s="13" t="str">
        <f t="shared" si="20"/>
        <v/>
      </c>
      <c r="N501" s="13" t="str">
        <f t="shared" si="8"/>
        <v/>
      </c>
      <c r="O501" s="13"/>
      <c r="P501" s="163"/>
      <c r="Q501" s="116" t="str">
        <f t="shared" si="17"/>
        <v/>
      </c>
      <c r="R501" s="117" t="str">
        <f t="shared" si="9"/>
        <v/>
      </c>
      <c r="S501" s="176"/>
      <c r="T501" s="68"/>
      <c r="U501" s="163"/>
      <c r="V501" s="172"/>
      <c r="W501" s="172"/>
      <c r="X501" s="116" t="str">
        <f t="shared" si="26"/>
        <v/>
      </c>
      <c r="Y501" s="117" t="str">
        <f t="shared" si="23"/>
        <v/>
      </c>
      <c r="Z501" s="176"/>
      <c r="AB501" s="142" t="str">
        <f>if(isblank($B501),"",vlookup($B501,'Sort by Position'!$D$2:$M$34,10,FALSE))</f>
        <v/>
      </c>
      <c r="AC501" s="142" t="str">
        <f>if(isblank($B501),"",vlookup($C501,'Sort by Position'!$D$2:$M$34,10,FALSE))</f>
        <v/>
      </c>
      <c r="AD501" s="142" t="str">
        <f t="shared" si="12"/>
        <v/>
      </c>
      <c r="AE501" s="142" t="str">
        <f t="shared" si="13"/>
        <v/>
      </c>
      <c r="AF501" s="163"/>
      <c r="AG501" s="151" t="str">
        <f t="shared" si="27"/>
        <v/>
      </c>
      <c r="AH501" s="138"/>
      <c r="AI501" s="176"/>
      <c r="AK501" s="142" t="str">
        <f>if(isblank(B501),"",vlookup(B501,'Sort by Position'!$D$2:$M$34,2,FALSE))</f>
        <v/>
      </c>
      <c r="AL501" s="142" t="str">
        <f>if(isblank(B501),"",vlookup(C501,'Sort by Position'!$D$2:$M$34,10,FALSE))</f>
        <v/>
      </c>
      <c r="AM501" s="142" t="str">
        <f t="shared" si="15"/>
        <v/>
      </c>
      <c r="AN501" s="142" t="str">
        <f t="shared" si="24"/>
        <v/>
      </c>
      <c r="AO501" s="163"/>
      <c r="AP501" s="117" t="str">
        <f t="shared" si="22"/>
        <v/>
      </c>
      <c r="AR501" s="177"/>
    </row>
    <row r="502">
      <c r="A502" s="156"/>
      <c r="B502" s="175"/>
      <c r="C502" s="162"/>
      <c r="D502" s="162"/>
      <c r="E502" s="162"/>
      <c r="F502" s="13" t="str">
        <f t="shared" si="6"/>
        <v/>
      </c>
      <c r="G502" s="162"/>
      <c r="H502" s="162"/>
      <c r="I502" s="162"/>
      <c r="J502" s="13" t="str">
        <f t="shared" si="20"/>
        <v/>
      </c>
      <c r="N502" s="13" t="str">
        <f t="shared" si="8"/>
        <v/>
      </c>
      <c r="O502" s="13"/>
      <c r="P502" s="163"/>
      <c r="Q502" s="116" t="str">
        <f t="shared" si="17"/>
        <v/>
      </c>
      <c r="R502" s="117" t="str">
        <f t="shared" si="9"/>
        <v/>
      </c>
      <c r="S502" s="176"/>
      <c r="T502" s="68"/>
      <c r="U502" s="163"/>
      <c r="V502" s="172"/>
      <c r="W502" s="172"/>
      <c r="X502" s="116" t="str">
        <f t="shared" si="26"/>
        <v/>
      </c>
      <c r="Y502" s="117" t="str">
        <f t="shared" si="23"/>
        <v/>
      </c>
      <c r="Z502" s="176"/>
      <c r="AB502" s="142" t="str">
        <f>if(isblank($B502),"",vlookup($B502,'Sort by Position'!$D$2:$M$34,10,FALSE))</f>
        <v/>
      </c>
      <c r="AC502" s="142" t="str">
        <f>if(isblank($B502),"",vlookup($C502,'Sort by Position'!$D$2:$M$34,10,FALSE))</f>
        <v/>
      </c>
      <c r="AD502" s="142" t="str">
        <f t="shared" si="12"/>
        <v/>
      </c>
      <c r="AE502" s="142" t="str">
        <f t="shared" si="13"/>
        <v/>
      </c>
      <c r="AF502" s="163"/>
      <c r="AG502" s="151" t="str">
        <f t="shared" si="27"/>
        <v/>
      </c>
      <c r="AH502" s="138"/>
      <c r="AI502" s="176"/>
      <c r="AK502" s="142" t="str">
        <f>if(isblank(B502),"",vlookup(B502,'Sort by Position'!$D$2:$M$34,2,FALSE))</f>
        <v/>
      </c>
      <c r="AL502" s="142" t="str">
        <f>if(isblank(B502),"",vlookup(C502,'Sort by Position'!$D$2:$M$34,10,FALSE))</f>
        <v/>
      </c>
      <c r="AM502" s="142" t="str">
        <f t="shared" si="15"/>
        <v/>
      </c>
      <c r="AN502" s="142" t="str">
        <f t="shared" si="24"/>
        <v/>
      </c>
      <c r="AO502" s="163"/>
      <c r="AP502" s="117" t="str">
        <f t="shared" si="22"/>
        <v/>
      </c>
      <c r="AR502" s="177"/>
    </row>
    <row r="503">
      <c r="A503" s="156"/>
      <c r="B503" s="175"/>
      <c r="C503" s="162"/>
      <c r="D503" s="162"/>
      <c r="E503" s="162"/>
      <c r="F503" s="13" t="str">
        <f t="shared" si="6"/>
        <v/>
      </c>
      <c r="G503" s="162"/>
      <c r="H503" s="162"/>
      <c r="I503" s="162"/>
      <c r="J503" s="13" t="str">
        <f t="shared" si="20"/>
        <v/>
      </c>
      <c r="N503" s="13" t="str">
        <f t="shared" si="8"/>
        <v/>
      </c>
      <c r="O503" s="13"/>
      <c r="P503" s="163"/>
      <c r="Q503" s="116" t="str">
        <f t="shared" si="17"/>
        <v/>
      </c>
      <c r="R503" s="117" t="str">
        <f t="shared" si="9"/>
        <v/>
      </c>
      <c r="S503" s="176"/>
      <c r="T503" s="68"/>
      <c r="U503" s="163"/>
      <c r="V503" s="172"/>
      <c r="W503" s="172"/>
      <c r="X503" s="116" t="str">
        <f t="shared" si="26"/>
        <v/>
      </c>
      <c r="Y503" s="117" t="str">
        <f t="shared" si="23"/>
        <v/>
      </c>
      <c r="Z503" s="176"/>
      <c r="AB503" s="142" t="str">
        <f>if(isblank($B503),"",vlookup($B503,'Sort by Position'!$D$2:$M$34,10,FALSE))</f>
        <v/>
      </c>
      <c r="AC503" s="142" t="str">
        <f>if(isblank($B503),"",vlookup($C503,'Sort by Position'!$D$2:$M$34,10,FALSE))</f>
        <v/>
      </c>
      <c r="AD503" s="142" t="str">
        <f t="shared" si="12"/>
        <v/>
      </c>
      <c r="AE503" s="142" t="str">
        <f t="shared" si="13"/>
        <v/>
      </c>
      <c r="AF503" s="163"/>
      <c r="AG503" s="151" t="str">
        <f t="shared" si="27"/>
        <v/>
      </c>
      <c r="AH503" s="138"/>
      <c r="AI503" s="176"/>
      <c r="AK503" s="142" t="str">
        <f>if(isblank(B503),"",vlookup(B503,'Sort by Position'!$D$2:$M$34,2,FALSE))</f>
        <v/>
      </c>
      <c r="AL503" s="142" t="str">
        <f>if(isblank(B503),"",vlookup(C503,'Sort by Position'!$D$2:$M$34,10,FALSE))</f>
        <v/>
      </c>
      <c r="AM503" s="142" t="str">
        <f t="shared" si="15"/>
        <v/>
      </c>
      <c r="AN503" s="142" t="str">
        <f t="shared" si="24"/>
        <v/>
      </c>
      <c r="AO503" s="163"/>
      <c r="AP503" s="117" t="str">
        <f t="shared" si="22"/>
        <v/>
      </c>
      <c r="AR503" s="177"/>
    </row>
    <row r="504">
      <c r="A504" s="156"/>
      <c r="B504" s="175"/>
      <c r="C504" s="162"/>
      <c r="D504" s="162"/>
      <c r="E504" s="162"/>
      <c r="F504" s="13" t="str">
        <f t="shared" si="6"/>
        <v/>
      </c>
      <c r="G504" s="162"/>
      <c r="H504" s="162"/>
      <c r="I504" s="162"/>
      <c r="J504" s="13" t="str">
        <f t="shared" si="20"/>
        <v/>
      </c>
      <c r="N504" s="13" t="str">
        <f t="shared" si="8"/>
        <v/>
      </c>
      <c r="O504" s="13"/>
      <c r="P504" s="163"/>
      <c r="Q504" s="116" t="str">
        <f t="shared" si="17"/>
        <v/>
      </c>
      <c r="R504" s="117" t="str">
        <f t="shared" si="9"/>
        <v/>
      </c>
      <c r="S504" s="176"/>
      <c r="T504" s="68"/>
      <c r="U504" s="163"/>
      <c r="V504" s="172"/>
      <c r="W504" s="172"/>
      <c r="X504" s="116" t="str">
        <f t="shared" si="26"/>
        <v/>
      </c>
      <c r="Y504" s="117" t="str">
        <f t="shared" si="23"/>
        <v/>
      </c>
      <c r="Z504" s="176"/>
      <c r="AB504" s="142" t="str">
        <f>if(isblank($B504),"",vlookup($B504,'Sort by Position'!$D$2:$M$34,10,FALSE))</f>
        <v/>
      </c>
      <c r="AC504" s="142" t="str">
        <f>if(isblank($B504),"",vlookup($C504,'Sort by Position'!$D$2:$M$34,10,FALSE))</f>
        <v/>
      </c>
      <c r="AD504" s="142" t="str">
        <f t="shared" si="12"/>
        <v/>
      </c>
      <c r="AE504" s="142" t="str">
        <f t="shared" si="13"/>
        <v/>
      </c>
      <c r="AF504" s="163"/>
      <c r="AG504" s="151" t="str">
        <f t="shared" si="27"/>
        <v/>
      </c>
      <c r="AH504" s="138"/>
      <c r="AI504" s="176"/>
      <c r="AK504" s="142" t="str">
        <f>if(isblank(B504),"",vlookup(B504,'Sort by Position'!$D$2:$M$34,2,FALSE))</f>
        <v/>
      </c>
      <c r="AL504" s="142" t="str">
        <f>if(isblank(B504),"",vlookup(C504,'Sort by Position'!$D$2:$M$34,10,FALSE))</f>
        <v/>
      </c>
      <c r="AM504" s="142" t="str">
        <f t="shared" si="15"/>
        <v/>
      </c>
      <c r="AN504" s="142" t="str">
        <f t="shared" si="24"/>
        <v/>
      </c>
      <c r="AO504" s="163"/>
      <c r="AP504" s="117" t="str">
        <f t="shared" si="22"/>
        <v/>
      </c>
      <c r="AR504" s="177"/>
    </row>
    <row r="505">
      <c r="A505" s="156"/>
      <c r="B505" s="175"/>
      <c r="C505" s="162"/>
      <c r="D505" s="162"/>
      <c r="E505" s="162"/>
      <c r="F505" s="13" t="str">
        <f t="shared" si="6"/>
        <v/>
      </c>
      <c r="G505" s="162"/>
      <c r="H505" s="162"/>
      <c r="I505" s="162"/>
      <c r="J505" s="13" t="str">
        <f t="shared" si="20"/>
        <v/>
      </c>
      <c r="N505" s="13" t="str">
        <f t="shared" si="8"/>
        <v/>
      </c>
      <c r="O505" s="13"/>
      <c r="P505" s="163"/>
      <c r="Q505" s="116" t="str">
        <f t="shared" si="17"/>
        <v/>
      </c>
      <c r="R505" s="117" t="str">
        <f t="shared" si="9"/>
        <v/>
      </c>
      <c r="S505" s="176"/>
      <c r="T505" s="68"/>
      <c r="U505" s="163"/>
      <c r="V505" s="172"/>
      <c r="W505" s="172"/>
      <c r="X505" s="116" t="str">
        <f t="shared" si="26"/>
        <v/>
      </c>
      <c r="Y505" s="117" t="str">
        <f t="shared" si="23"/>
        <v/>
      </c>
      <c r="Z505" s="176"/>
      <c r="AB505" s="142" t="str">
        <f>if(isblank($B505),"",vlookup($B505,'Sort by Position'!$D$2:$M$34,10,FALSE))</f>
        <v/>
      </c>
      <c r="AC505" s="142" t="str">
        <f>if(isblank($B505),"",vlookup($C505,'Sort by Position'!$D$2:$M$34,10,FALSE))</f>
        <v/>
      </c>
      <c r="AD505" s="142" t="str">
        <f t="shared" si="12"/>
        <v/>
      </c>
      <c r="AE505" s="142" t="str">
        <f t="shared" si="13"/>
        <v/>
      </c>
      <c r="AF505" s="163"/>
      <c r="AG505" s="151" t="str">
        <f t="shared" si="27"/>
        <v/>
      </c>
      <c r="AH505" s="138"/>
      <c r="AI505" s="176"/>
      <c r="AK505" s="142" t="str">
        <f>if(isblank(B505),"",vlookup(B505,'Sort by Position'!$D$2:$M$34,2,FALSE))</f>
        <v/>
      </c>
      <c r="AL505" s="142" t="str">
        <f>if(isblank(B505),"",vlookup(C505,'Sort by Position'!$D$2:$M$34,10,FALSE))</f>
        <v/>
      </c>
      <c r="AM505" s="142" t="str">
        <f t="shared" si="15"/>
        <v/>
      </c>
      <c r="AN505" s="142" t="str">
        <f t="shared" si="24"/>
        <v/>
      </c>
      <c r="AO505" s="163"/>
      <c r="AP505" s="117" t="str">
        <f t="shared" si="22"/>
        <v/>
      </c>
      <c r="AR505" s="177"/>
    </row>
    <row r="506">
      <c r="A506" s="156"/>
      <c r="B506" s="175"/>
      <c r="C506" s="162"/>
      <c r="D506" s="162"/>
      <c r="E506" s="162"/>
      <c r="F506" s="13" t="str">
        <f t="shared" si="6"/>
        <v/>
      </c>
      <c r="G506" s="162"/>
      <c r="H506" s="162"/>
      <c r="I506" s="162"/>
      <c r="J506" s="13" t="str">
        <f t="shared" si="20"/>
        <v/>
      </c>
      <c r="N506" s="13" t="str">
        <f t="shared" si="8"/>
        <v/>
      </c>
      <c r="O506" s="13"/>
      <c r="P506" s="163"/>
      <c r="Q506" s="116" t="str">
        <f t="shared" si="17"/>
        <v/>
      </c>
      <c r="R506" s="117" t="str">
        <f t="shared" si="9"/>
        <v/>
      </c>
      <c r="S506" s="176"/>
      <c r="T506" s="68"/>
      <c r="U506" s="163"/>
      <c r="V506" s="172"/>
      <c r="W506" s="172"/>
      <c r="X506" s="116" t="str">
        <f t="shared" si="26"/>
        <v/>
      </c>
      <c r="Y506" s="117" t="str">
        <f t="shared" si="23"/>
        <v/>
      </c>
      <c r="Z506" s="176"/>
      <c r="AB506" s="142" t="str">
        <f>if(isblank($B506),"",vlookup($B506,'Sort by Position'!$D$2:$M$34,10,FALSE))</f>
        <v/>
      </c>
      <c r="AC506" s="142" t="str">
        <f>if(isblank($B506),"",vlookup($C506,'Sort by Position'!$D$2:$M$34,10,FALSE))</f>
        <v/>
      </c>
      <c r="AD506" s="142" t="str">
        <f t="shared" si="12"/>
        <v/>
      </c>
      <c r="AE506" s="142" t="str">
        <f t="shared" si="13"/>
        <v/>
      </c>
      <c r="AF506" s="163"/>
      <c r="AG506" s="151" t="str">
        <f t="shared" si="27"/>
        <v/>
      </c>
      <c r="AH506" s="138"/>
      <c r="AI506" s="176"/>
      <c r="AK506" s="142" t="str">
        <f>if(isblank(B506),"",vlookup(B506,'Sort by Position'!$D$2:$M$34,2,FALSE))</f>
        <v/>
      </c>
      <c r="AL506" s="142" t="str">
        <f>if(isblank(B506),"",vlookup(C506,'Sort by Position'!$D$2:$M$34,10,FALSE))</f>
        <v/>
      </c>
      <c r="AM506" s="142" t="str">
        <f t="shared" si="15"/>
        <v/>
      </c>
      <c r="AN506" s="142" t="str">
        <f t="shared" si="24"/>
        <v/>
      </c>
      <c r="AO506" s="163"/>
      <c r="AP506" s="117" t="str">
        <f t="shared" si="22"/>
        <v/>
      </c>
      <c r="AR506" s="177"/>
    </row>
    <row r="507">
      <c r="A507" s="156"/>
      <c r="B507" s="175"/>
      <c r="C507" s="162"/>
      <c r="D507" s="162"/>
      <c r="E507" s="162"/>
      <c r="F507" s="13" t="str">
        <f t="shared" si="6"/>
        <v/>
      </c>
      <c r="G507" s="162"/>
      <c r="H507" s="162"/>
      <c r="I507" s="162"/>
      <c r="J507" s="13" t="str">
        <f t="shared" si="20"/>
        <v/>
      </c>
      <c r="N507" s="13" t="str">
        <f t="shared" si="8"/>
        <v/>
      </c>
      <c r="O507" s="13"/>
      <c r="P507" s="163"/>
      <c r="Q507" s="116" t="str">
        <f t="shared" si="17"/>
        <v/>
      </c>
      <c r="R507" s="117" t="str">
        <f t="shared" si="9"/>
        <v/>
      </c>
      <c r="S507" s="176"/>
      <c r="T507" s="68"/>
      <c r="U507" s="163"/>
      <c r="V507" s="172"/>
      <c r="W507" s="172"/>
      <c r="X507" s="116" t="str">
        <f t="shared" si="26"/>
        <v/>
      </c>
      <c r="Y507" s="117" t="str">
        <f t="shared" si="23"/>
        <v/>
      </c>
      <c r="Z507" s="176"/>
      <c r="AB507" s="142" t="str">
        <f>if(isblank($B507),"",vlookup($B507,'Sort by Position'!$D$2:$M$34,10,FALSE))</f>
        <v/>
      </c>
      <c r="AC507" s="142" t="str">
        <f>if(isblank($B507),"",vlookup($C507,'Sort by Position'!$D$2:$M$34,10,FALSE))</f>
        <v/>
      </c>
      <c r="AD507" s="142" t="str">
        <f t="shared" si="12"/>
        <v/>
      </c>
      <c r="AE507" s="142" t="str">
        <f t="shared" si="13"/>
        <v/>
      </c>
      <c r="AF507" s="163"/>
      <c r="AG507" s="151" t="str">
        <f t="shared" si="27"/>
        <v/>
      </c>
      <c r="AH507" s="138"/>
      <c r="AI507" s="176"/>
      <c r="AK507" s="142" t="str">
        <f>if(isblank(B507),"",vlookup(B507,'Sort by Position'!$D$2:$M$34,2,FALSE))</f>
        <v/>
      </c>
      <c r="AL507" s="142" t="str">
        <f>if(isblank(B507),"",vlookup(C507,'Sort by Position'!$D$2:$M$34,10,FALSE))</f>
        <v/>
      </c>
      <c r="AM507" s="142" t="str">
        <f t="shared" si="15"/>
        <v/>
      </c>
      <c r="AN507" s="142" t="str">
        <f t="shared" si="24"/>
        <v/>
      </c>
      <c r="AO507" s="163"/>
      <c r="AP507" s="117" t="str">
        <f t="shared" si="22"/>
        <v/>
      </c>
      <c r="AR507" s="177"/>
    </row>
    <row r="508">
      <c r="A508" s="156"/>
      <c r="B508" s="175"/>
      <c r="C508" s="162"/>
      <c r="D508" s="162"/>
      <c r="E508" s="162"/>
      <c r="F508" s="13" t="str">
        <f t="shared" si="6"/>
        <v/>
      </c>
      <c r="G508" s="162"/>
      <c r="H508" s="162"/>
      <c r="I508" s="162"/>
      <c r="J508" s="13" t="str">
        <f t="shared" si="20"/>
        <v/>
      </c>
      <c r="N508" s="13" t="str">
        <f t="shared" si="8"/>
        <v/>
      </c>
      <c r="O508" s="13"/>
      <c r="P508" s="163"/>
      <c r="Q508" s="116" t="str">
        <f t="shared" si="17"/>
        <v/>
      </c>
      <c r="R508" s="117" t="str">
        <f t="shared" si="9"/>
        <v/>
      </c>
      <c r="S508" s="176"/>
      <c r="T508" s="68"/>
      <c r="U508" s="163"/>
      <c r="V508" s="172"/>
      <c r="W508" s="172"/>
      <c r="X508" s="116" t="str">
        <f t="shared" si="26"/>
        <v/>
      </c>
      <c r="Y508" s="117" t="str">
        <f t="shared" si="23"/>
        <v/>
      </c>
      <c r="Z508" s="176"/>
      <c r="AB508" s="142" t="str">
        <f>if(isblank($B508),"",vlookup($B508,'Sort by Position'!$D$2:$M$34,10,FALSE))</f>
        <v/>
      </c>
      <c r="AC508" s="142" t="str">
        <f>if(isblank($B508),"",vlookup($C508,'Sort by Position'!$D$2:$M$34,10,FALSE))</f>
        <v/>
      </c>
      <c r="AD508" s="142" t="str">
        <f t="shared" si="12"/>
        <v/>
      </c>
      <c r="AE508" s="142" t="str">
        <f t="shared" si="13"/>
        <v/>
      </c>
      <c r="AF508" s="163"/>
      <c r="AG508" s="151" t="str">
        <f t="shared" si="27"/>
        <v/>
      </c>
      <c r="AH508" s="138"/>
      <c r="AI508" s="176"/>
      <c r="AK508" s="142" t="str">
        <f>if(isblank(B508),"",vlookup(B508,'Sort by Position'!$D$2:$M$34,2,FALSE))</f>
        <v/>
      </c>
      <c r="AL508" s="142" t="str">
        <f>if(isblank(B508),"",vlookup(C508,'Sort by Position'!$D$2:$M$34,10,FALSE))</f>
        <v/>
      </c>
      <c r="AM508" s="142" t="str">
        <f t="shared" si="15"/>
        <v/>
      </c>
      <c r="AN508" s="142" t="str">
        <f t="shared" si="24"/>
        <v/>
      </c>
      <c r="AO508" s="163"/>
      <c r="AP508" s="117" t="str">
        <f t="shared" si="22"/>
        <v/>
      </c>
      <c r="AR508" s="177"/>
    </row>
    <row r="509">
      <c r="A509" s="156"/>
      <c r="B509" s="175"/>
      <c r="C509" s="162"/>
      <c r="D509" s="162"/>
      <c r="E509" s="162"/>
      <c r="F509" s="13" t="str">
        <f t="shared" si="6"/>
        <v/>
      </c>
      <c r="G509" s="162"/>
      <c r="H509" s="162"/>
      <c r="I509" s="162"/>
      <c r="J509" s="13" t="str">
        <f t="shared" si="20"/>
        <v/>
      </c>
      <c r="N509" s="13" t="str">
        <f t="shared" si="8"/>
        <v/>
      </c>
      <c r="O509" s="13"/>
      <c r="P509" s="163"/>
      <c r="Q509" s="116" t="str">
        <f t="shared" si="17"/>
        <v/>
      </c>
      <c r="R509" s="117" t="str">
        <f t="shared" si="9"/>
        <v/>
      </c>
      <c r="S509" s="176"/>
      <c r="T509" s="68"/>
      <c r="U509" s="163"/>
      <c r="V509" s="172"/>
      <c r="W509" s="172"/>
      <c r="X509" s="116" t="str">
        <f t="shared" si="26"/>
        <v/>
      </c>
      <c r="Y509" s="117" t="str">
        <f t="shared" si="23"/>
        <v/>
      </c>
      <c r="Z509" s="176"/>
      <c r="AB509" s="142" t="str">
        <f>if(isblank($B509),"",vlookup($B509,'Sort by Position'!$D$2:$M$34,10,FALSE))</f>
        <v/>
      </c>
      <c r="AC509" s="142" t="str">
        <f>if(isblank($B509),"",vlookup($C509,'Sort by Position'!$D$2:$M$34,10,FALSE))</f>
        <v/>
      </c>
      <c r="AD509" s="142" t="str">
        <f t="shared" si="12"/>
        <v/>
      </c>
      <c r="AE509" s="142" t="str">
        <f t="shared" si="13"/>
        <v/>
      </c>
      <c r="AF509" s="163"/>
      <c r="AG509" s="151" t="str">
        <f t="shared" si="27"/>
        <v/>
      </c>
      <c r="AH509" s="138"/>
      <c r="AI509" s="176"/>
      <c r="AK509" s="142" t="str">
        <f>if(isblank(B509),"",vlookup(B509,'Sort by Position'!$D$2:$M$34,2,FALSE))</f>
        <v/>
      </c>
      <c r="AL509" s="142" t="str">
        <f>if(isblank(B509),"",vlookup(C509,'Sort by Position'!$D$2:$M$34,10,FALSE))</f>
        <v/>
      </c>
      <c r="AM509" s="142" t="str">
        <f t="shared" si="15"/>
        <v/>
      </c>
      <c r="AN509" s="142" t="str">
        <f t="shared" si="24"/>
        <v/>
      </c>
      <c r="AO509" s="163"/>
      <c r="AP509" s="117" t="str">
        <f t="shared" si="22"/>
        <v/>
      </c>
      <c r="AR509" s="177"/>
    </row>
    <row r="510">
      <c r="A510" s="156"/>
      <c r="B510" s="175"/>
      <c r="C510" s="162"/>
      <c r="D510" s="162"/>
      <c r="E510" s="162"/>
      <c r="F510" s="13" t="str">
        <f t="shared" si="6"/>
        <v/>
      </c>
      <c r="G510" s="162"/>
      <c r="H510" s="162"/>
      <c r="I510" s="162"/>
      <c r="J510" s="13" t="str">
        <f t="shared" si="20"/>
        <v/>
      </c>
      <c r="N510" s="13" t="str">
        <f t="shared" si="8"/>
        <v/>
      </c>
      <c r="O510" s="13"/>
      <c r="P510" s="163"/>
      <c r="Q510" s="116" t="str">
        <f t="shared" si="17"/>
        <v/>
      </c>
      <c r="R510" s="117" t="str">
        <f t="shared" si="9"/>
        <v/>
      </c>
      <c r="S510" s="176"/>
      <c r="T510" s="68"/>
      <c r="U510" s="163"/>
      <c r="V510" s="172"/>
      <c r="W510" s="172"/>
      <c r="X510" s="116" t="str">
        <f t="shared" si="26"/>
        <v/>
      </c>
      <c r="Y510" s="117" t="str">
        <f t="shared" si="23"/>
        <v/>
      </c>
      <c r="Z510" s="176"/>
      <c r="AB510" s="142" t="str">
        <f>if(isblank($B510),"",vlookup($B510,'Sort by Position'!$D$2:$M$34,10,FALSE))</f>
        <v/>
      </c>
      <c r="AC510" s="142" t="str">
        <f>if(isblank($B510),"",vlookup($C510,'Sort by Position'!$D$2:$M$34,10,FALSE))</f>
        <v/>
      </c>
      <c r="AD510" s="142" t="str">
        <f t="shared" si="12"/>
        <v/>
      </c>
      <c r="AE510" s="142" t="str">
        <f t="shared" si="13"/>
        <v/>
      </c>
      <c r="AF510" s="163"/>
      <c r="AG510" s="151" t="str">
        <f t="shared" si="27"/>
        <v/>
      </c>
      <c r="AH510" s="138"/>
      <c r="AI510" s="176"/>
      <c r="AK510" s="142" t="str">
        <f>if(isblank(B510),"",vlookup(B510,'Sort by Position'!$D$2:$M$34,2,FALSE))</f>
        <v/>
      </c>
      <c r="AL510" s="142" t="str">
        <f>if(isblank(B510),"",vlookup(C510,'Sort by Position'!$D$2:$M$34,10,FALSE))</f>
        <v/>
      </c>
      <c r="AM510" s="142" t="str">
        <f t="shared" si="15"/>
        <v/>
      </c>
      <c r="AN510" s="142" t="str">
        <f t="shared" si="24"/>
        <v/>
      </c>
      <c r="AO510" s="163"/>
      <c r="AP510" s="117" t="str">
        <f t="shared" si="22"/>
        <v/>
      </c>
      <c r="AR510" s="177"/>
    </row>
    <row r="511">
      <c r="A511" s="156"/>
      <c r="B511" s="175"/>
      <c r="C511" s="162"/>
      <c r="D511" s="162"/>
      <c r="E511" s="162"/>
      <c r="F511" s="13" t="str">
        <f t="shared" si="6"/>
        <v/>
      </c>
      <c r="G511" s="162"/>
      <c r="H511" s="162"/>
      <c r="I511" s="162"/>
      <c r="J511" s="13" t="str">
        <f t="shared" si="20"/>
        <v/>
      </c>
      <c r="N511" s="13" t="str">
        <f t="shared" si="8"/>
        <v/>
      </c>
      <c r="O511" s="13"/>
      <c r="P511" s="163"/>
      <c r="Q511" s="116" t="str">
        <f t="shared" si="17"/>
        <v/>
      </c>
      <c r="R511" s="117" t="str">
        <f t="shared" si="9"/>
        <v/>
      </c>
      <c r="S511" s="176"/>
      <c r="T511" s="68"/>
      <c r="U511" s="163"/>
      <c r="V511" s="172"/>
      <c r="W511" s="172"/>
      <c r="X511" s="116" t="str">
        <f t="shared" si="26"/>
        <v/>
      </c>
      <c r="Y511" s="117" t="str">
        <f t="shared" si="23"/>
        <v/>
      </c>
      <c r="Z511" s="176"/>
      <c r="AB511" s="142" t="str">
        <f>if(isblank($B511),"",vlookup($B511,'Sort by Position'!$D$2:$M$34,10,FALSE))</f>
        <v/>
      </c>
      <c r="AC511" s="142" t="str">
        <f>if(isblank($B511),"",vlookup($C511,'Sort by Position'!$D$2:$M$34,10,FALSE))</f>
        <v/>
      </c>
      <c r="AD511" s="142" t="str">
        <f t="shared" si="12"/>
        <v/>
      </c>
      <c r="AE511" s="142" t="str">
        <f t="shared" si="13"/>
        <v/>
      </c>
      <c r="AF511" s="163"/>
      <c r="AG511" s="151" t="str">
        <f t="shared" si="27"/>
        <v/>
      </c>
      <c r="AH511" s="138"/>
      <c r="AI511" s="176"/>
      <c r="AK511" s="142" t="str">
        <f>if(isblank(B511),"",vlookup(B511,'Sort by Position'!$D$2:$M$34,2,FALSE))</f>
        <v/>
      </c>
      <c r="AL511" s="142" t="str">
        <f>if(isblank(B511),"",vlookup(C511,'Sort by Position'!$D$2:$M$34,10,FALSE))</f>
        <v/>
      </c>
      <c r="AM511" s="142" t="str">
        <f t="shared" si="15"/>
        <v/>
      </c>
      <c r="AN511" s="142" t="str">
        <f t="shared" si="24"/>
        <v/>
      </c>
      <c r="AO511" s="163"/>
      <c r="AP511" s="117" t="str">
        <f t="shared" si="22"/>
        <v/>
      </c>
      <c r="AR511" s="177"/>
    </row>
    <row r="512">
      <c r="A512" s="156"/>
      <c r="B512" s="175"/>
      <c r="C512" s="162"/>
      <c r="D512" s="162"/>
      <c r="E512" s="162"/>
      <c r="F512" s="13" t="str">
        <f t="shared" si="6"/>
        <v/>
      </c>
      <c r="G512" s="162"/>
      <c r="H512" s="162"/>
      <c r="I512" s="162"/>
      <c r="J512" s="13" t="str">
        <f t="shared" si="20"/>
        <v/>
      </c>
      <c r="N512" s="13" t="str">
        <f t="shared" si="8"/>
        <v/>
      </c>
      <c r="O512" s="13"/>
      <c r="P512" s="163"/>
      <c r="Q512" s="116" t="str">
        <f t="shared" si="17"/>
        <v/>
      </c>
      <c r="R512" s="117" t="str">
        <f t="shared" si="9"/>
        <v/>
      </c>
      <c r="S512" s="176"/>
      <c r="T512" s="68"/>
      <c r="U512" s="163"/>
      <c r="V512" s="172"/>
      <c r="W512" s="172"/>
      <c r="X512" s="116" t="str">
        <f t="shared" si="26"/>
        <v/>
      </c>
      <c r="Y512" s="117" t="str">
        <f t="shared" si="23"/>
        <v/>
      </c>
      <c r="Z512" s="176"/>
      <c r="AB512" s="142" t="str">
        <f>if(isblank($B512),"",vlookup($B512,'Sort by Position'!$D$2:$M$34,10,FALSE))</f>
        <v/>
      </c>
      <c r="AC512" s="142" t="str">
        <f>if(isblank($B512),"",vlookup($C512,'Sort by Position'!$D$2:$M$34,10,FALSE))</f>
        <v/>
      </c>
      <c r="AD512" s="142" t="str">
        <f t="shared" si="12"/>
        <v/>
      </c>
      <c r="AE512" s="142" t="str">
        <f t="shared" si="13"/>
        <v/>
      </c>
      <c r="AF512" s="163"/>
      <c r="AG512" s="151" t="str">
        <f t="shared" si="27"/>
        <v/>
      </c>
      <c r="AH512" s="138"/>
      <c r="AI512" s="176"/>
      <c r="AK512" s="142" t="str">
        <f>if(isblank(B512),"",vlookup(B512,'Sort by Position'!$D$2:$M$34,2,FALSE))</f>
        <v/>
      </c>
      <c r="AL512" s="142" t="str">
        <f>if(isblank(B512),"",vlookup(C512,'Sort by Position'!$D$2:$M$34,10,FALSE))</f>
        <v/>
      </c>
      <c r="AM512" s="142" t="str">
        <f t="shared" si="15"/>
        <v/>
      </c>
      <c r="AN512" s="142" t="str">
        <f t="shared" si="24"/>
        <v/>
      </c>
      <c r="AO512" s="163"/>
      <c r="AP512" s="117" t="str">
        <f t="shared" si="22"/>
        <v/>
      </c>
      <c r="AR512" s="177"/>
    </row>
    <row r="513">
      <c r="A513" s="156"/>
      <c r="B513" s="175"/>
      <c r="C513" s="162"/>
      <c r="D513" s="162"/>
      <c r="E513" s="162"/>
      <c r="F513" s="13" t="str">
        <f t="shared" si="6"/>
        <v/>
      </c>
      <c r="G513" s="162"/>
      <c r="H513" s="162"/>
      <c r="I513" s="162"/>
      <c r="J513" s="13" t="str">
        <f t="shared" si="20"/>
        <v/>
      </c>
      <c r="N513" s="13" t="str">
        <f t="shared" si="8"/>
        <v/>
      </c>
      <c r="O513" s="13"/>
      <c r="P513" s="163"/>
      <c r="Q513" s="116" t="str">
        <f t="shared" si="17"/>
        <v/>
      </c>
      <c r="R513" s="117" t="str">
        <f t="shared" si="9"/>
        <v/>
      </c>
      <c r="S513" s="176"/>
      <c r="T513" s="68"/>
      <c r="U513" s="163"/>
      <c r="V513" s="172"/>
      <c r="W513" s="172"/>
      <c r="X513" s="116" t="str">
        <f t="shared" si="26"/>
        <v/>
      </c>
      <c r="Y513" s="117" t="str">
        <f t="shared" si="23"/>
        <v/>
      </c>
      <c r="Z513" s="176"/>
      <c r="AB513" s="142" t="str">
        <f>if(isblank($B513),"",vlookup($B513,'Sort by Position'!$D$2:$M$34,10,FALSE))</f>
        <v/>
      </c>
      <c r="AC513" s="142" t="str">
        <f>if(isblank($B513),"",vlookup($C513,'Sort by Position'!$D$2:$M$34,10,FALSE))</f>
        <v/>
      </c>
      <c r="AD513" s="142" t="str">
        <f t="shared" si="12"/>
        <v/>
      </c>
      <c r="AE513" s="142" t="str">
        <f t="shared" si="13"/>
        <v/>
      </c>
      <c r="AF513" s="163"/>
      <c r="AG513" s="151" t="str">
        <f t="shared" si="27"/>
        <v/>
      </c>
      <c r="AH513" s="138"/>
      <c r="AI513" s="176"/>
      <c r="AK513" s="142" t="str">
        <f>if(isblank(B513),"",vlookup(B513,'Sort by Position'!$D$2:$M$34,2,FALSE))</f>
        <v/>
      </c>
      <c r="AL513" s="142" t="str">
        <f>if(isblank(B513),"",vlookup(C513,'Sort by Position'!$D$2:$M$34,10,FALSE))</f>
        <v/>
      </c>
      <c r="AM513" s="142" t="str">
        <f t="shared" si="15"/>
        <v/>
      </c>
      <c r="AN513" s="142" t="str">
        <f t="shared" si="24"/>
        <v/>
      </c>
      <c r="AO513" s="163"/>
      <c r="AP513" s="117" t="str">
        <f t="shared" si="22"/>
        <v/>
      </c>
      <c r="AR513" s="177"/>
    </row>
    <row r="514">
      <c r="A514" s="156"/>
      <c r="B514" s="175"/>
      <c r="C514" s="162"/>
      <c r="D514" s="162"/>
      <c r="E514" s="162"/>
      <c r="F514" s="13" t="str">
        <f t="shared" si="6"/>
        <v/>
      </c>
      <c r="G514" s="162"/>
      <c r="H514" s="162"/>
      <c r="I514" s="162"/>
      <c r="J514" s="13" t="str">
        <f t="shared" si="20"/>
        <v/>
      </c>
      <c r="N514" s="13" t="str">
        <f t="shared" si="8"/>
        <v/>
      </c>
      <c r="O514" s="13"/>
      <c r="P514" s="163"/>
      <c r="Q514" s="116" t="str">
        <f t="shared" si="17"/>
        <v/>
      </c>
      <c r="R514" s="117" t="str">
        <f t="shared" si="9"/>
        <v/>
      </c>
      <c r="S514" s="176"/>
      <c r="T514" s="68"/>
      <c r="U514" s="163"/>
      <c r="V514" s="172"/>
      <c r="W514" s="172"/>
      <c r="X514" s="116" t="str">
        <f t="shared" si="26"/>
        <v/>
      </c>
      <c r="Y514" s="117" t="str">
        <f t="shared" si="23"/>
        <v/>
      </c>
      <c r="Z514" s="176"/>
      <c r="AB514" s="142" t="str">
        <f>if(isblank($B514),"",vlookup($B514,'Sort by Position'!$D$2:$M$34,10,FALSE))</f>
        <v/>
      </c>
      <c r="AC514" s="142" t="str">
        <f>if(isblank($B514),"",vlookup($C514,'Sort by Position'!$D$2:$M$34,10,FALSE))</f>
        <v/>
      </c>
      <c r="AD514" s="142" t="str">
        <f t="shared" si="12"/>
        <v/>
      </c>
      <c r="AE514" s="142" t="str">
        <f t="shared" si="13"/>
        <v/>
      </c>
      <c r="AF514" s="163"/>
      <c r="AG514" s="151" t="str">
        <f t="shared" si="27"/>
        <v/>
      </c>
      <c r="AH514" s="138"/>
      <c r="AI514" s="176"/>
      <c r="AK514" s="142" t="str">
        <f>if(isblank(B514),"",vlookup(B514,'Sort by Position'!$D$2:$M$34,2,FALSE))</f>
        <v/>
      </c>
      <c r="AL514" s="142" t="str">
        <f>if(isblank(B514),"",vlookup(C514,'Sort by Position'!$D$2:$M$34,10,FALSE))</f>
        <v/>
      </c>
      <c r="AM514" s="142" t="str">
        <f t="shared" si="15"/>
        <v/>
      </c>
      <c r="AN514" s="142" t="str">
        <f t="shared" si="24"/>
        <v/>
      </c>
      <c r="AO514" s="163"/>
      <c r="AP514" s="117" t="str">
        <f t="shared" si="22"/>
        <v/>
      </c>
      <c r="AR514" s="177"/>
    </row>
    <row r="515">
      <c r="A515" s="156"/>
      <c r="B515" s="175"/>
      <c r="C515" s="162"/>
      <c r="D515" s="162"/>
      <c r="E515" s="162"/>
      <c r="F515" s="13" t="str">
        <f t="shared" si="6"/>
        <v/>
      </c>
      <c r="G515" s="162"/>
      <c r="H515" s="162"/>
      <c r="I515" s="162"/>
      <c r="J515" s="13" t="str">
        <f t="shared" si="20"/>
        <v/>
      </c>
      <c r="N515" s="13" t="str">
        <f t="shared" si="8"/>
        <v/>
      </c>
      <c r="O515" s="13"/>
      <c r="P515" s="163"/>
      <c r="Q515" s="116" t="str">
        <f t="shared" si="17"/>
        <v/>
      </c>
      <c r="R515" s="117" t="str">
        <f t="shared" si="9"/>
        <v/>
      </c>
      <c r="S515" s="176"/>
      <c r="T515" s="68"/>
      <c r="U515" s="163"/>
      <c r="V515" s="172"/>
      <c r="W515" s="172"/>
      <c r="X515" s="116" t="str">
        <f t="shared" si="26"/>
        <v/>
      </c>
      <c r="Y515" s="117" t="str">
        <f t="shared" si="23"/>
        <v/>
      </c>
      <c r="Z515" s="176"/>
      <c r="AB515" s="142" t="str">
        <f>if(isblank($B515),"",vlookup($B515,'Sort by Position'!$D$2:$M$34,10,FALSE))</f>
        <v/>
      </c>
      <c r="AC515" s="142" t="str">
        <f>if(isblank($B515),"",vlookup($C515,'Sort by Position'!$D$2:$M$34,10,FALSE))</f>
        <v/>
      </c>
      <c r="AD515" s="142" t="str">
        <f t="shared" si="12"/>
        <v/>
      </c>
      <c r="AE515" s="142" t="str">
        <f t="shared" si="13"/>
        <v/>
      </c>
      <c r="AF515" s="163"/>
      <c r="AG515" s="151" t="str">
        <f t="shared" si="27"/>
        <v/>
      </c>
      <c r="AH515" s="138"/>
      <c r="AI515" s="176"/>
      <c r="AK515" s="142" t="str">
        <f>if(isblank(B515),"",vlookup(B515,'Sort by Position'!$D$2:$M$34,2,FALSE))</f>
        <v/>
      </c>
      <c r="AL515" s="142" t="str">
        <f>if(isblank(B515),"",vlookup(C515,'Sort by Position'!$D$2:$M$34,10,FALSE))</f>
        <v/>
      </c>
      <c r="AM515" s="142" t="str">
        <f t="shared" si="15"/>
        <v/>
      </c>
      <c r="AN515" s="142" t="str">
        <f t="shared" si="24"/>
        <v/>
      </c>
      <c r="AO515" s="163"/>
      <c r="AP515" s="117" t="str">
        <f t="shared" si="22"/>
        <v/>
      </c>
      <c r="AR515" s="177"/>
    </row>
    <row r="516">
      <c r="A516" s="156"/>
      <c r="B516" s="175"/>
      <c r="C516" s="162"/>
      <c r="D516" s="162"/>
      <c r="E516" s="162"/>
      <c r="F516" s="13" t="str">
        <f t="shared" si="6"/>
        <v/>
      </c>
      <c r="G516" s="162"/>
      <c r="H516" s="162"/>
      <c r="I516" s="162"/>
      <c r="J516" s="13" t="str">
        <f t="shared" si="20"/>
        <v/>
      </c>
      <c r="N516" s="13" t="str">
        <f t="shared" si="8"/>
        <v/>
      </c>
      <c r="O516" s="13"/>
      <c r="P516" s="163"/>
      <c r="Q516" s="116" t="str">
        <f t="shared" si="17"/>
        <v/>
      </c>
      <c r="R516" s="117" t="str">
        <f t="shared" si="9"/>
        <v/>
      </c>
      <c r="S516" s="176"/>
      <c r="T516" s="68"/>
      <c r="U516" s="163"/>
      <c r="V516" s="172"/>
      <c r="W516" s="172"/>
      <c r="X516" s="116" t="str">
        <f t="shared" si="26"/>
        <v/>
      </c>
      <c r="Y516" s="117" t="str">
        <f t="shared" si="23"/>
        <v/>
      </c>
      <c r="Z516" s="176"/>
      <c r="AB516" s="142" t="str">
        <f>if(isblank($B516),"",vlookup($B516,'Sort by Position'!$D$2:$M$34,10,FALSE))</f>
        <v/>
      </c>
      <c r="AC516" s="142" t="str">
        <f>if(isblank($B516),"",vlookup($C516,'Sort by Position'!$D$2:$M$34,10,FALSE))</f>
        <v/>
      </c>
      <c r="AD516" s="142" t="str">
        <f t="shared" si="12"/>
        <v/>
      </c>
      <c r="AE516" s="142" t="str">
        <f t="shared" si="13"/>
        <v/>
      </c>
      <c r="AF516" s="163"/>
      <c r="AG516" s="151" t="str">
        <f t="shared" si="27"/>
        <v/>
      </c>
      <c r="AH516" s="138"/>
      <c r="AI516" s="176"/>
      <c r="AK516" s="142" t="str">
        <f>if(isblank(B516),"",vlookup(B516,'Sort by Position'!$D$2:$M$34,2,FALSE))</f>
        <v/>
      </c>
      <c r="AL516" s="142" t="str">
        <f>if(isblank(B516),"",vlookup(C516,'Sort by Position'!$D$2:$M$34,10,FALSE))</f>
        <v/>
      </c>
      <c r="AM516" s="142" t="str">
        <f t="shared" si="15"/>
        <v/>
      </c>
      <c r="AN516" s="142" t="str">
        <f t="shared" si="24"/>
        <v/>
      </c>
      <c r="AO516" s="163"/>
      <c r="AP516" s="117" t="str">
        <f t="shared" si="22"/>
        <v/>
      </c>
      <c r="AR516" s="177"/>
    </row>
    <row r="517">
      <c r="A517" s="156"/>
      <c r="B517" s="175"/>
      <c r="C517" s="162"/>
      <c r="D517" s="162"/>
      <c r="E517" s="162"/>
      <c r="F517" s="13" t="str">
        <f t="shared" si="6"/>
        <v/>
      </c>
      <c r="G517" s="162"/>
      <c r="H517" s="162"/>
      <c r="I517" s="162"/>
      <c r="J517" s="13" t="str">
        <f t="shared" si="20"/>
        <v/>
      </c>
      <c r="N517" s="13" t="str">
        <f t="shared" si="8"/>
        <v/>
      </c>
      <c r="O517" s="13"/>
      <c r="P517" s="163"/>
      <c r="Q517" s="116" t="str">
        <f t="shared" si="17"/>
        <v/>
      </c>
      <c r="R517" s="117" t="str">
        <f t="shared" si="9"/>
        <v/>
      </c>
      <c r="S517" s="176"/>
      <c r="T517" s="68"/>
      <c r="U517" s="163"/>
      <c r="V517" s="172"/>
      <c r="W517" s="172"/>
      <c r="X517" s="116" t="str">
        <f t="shared" si="26"/>
        <v/>
      </c>
      <c r="Y517" s="117" t="str">
        <f t="shared" si="23"/>
        <v/>
      </c>
      <c r="Z517" s="176"/>
      <c r="AB517" s="142" t="str">
        <f>if(isblank($B517),"",vlookup($B517,'Sort by Position'!$D$2:$M$34,10,FALSE))</f>
        <v/>
      </c>
      <c r="AC517" s="142" t="str">
        <f>if(isblank($B517),"",vlookup($C517,'Sort by Position'!$D$2:$M$34,10,FALSE))</f>
        <v/>
      </c>
      <c r="AD517" s="142" t="str">
        <f t="shared" si="12"/>
        <v/>
      </c>
      <c r="AE517" s="142" t="str">
        <f t="shared" si="13"/>
        <v/>
      </c>
      <c r="AF517" s="163"/>
      <c r="AG517" s="151" t="str">
        <f t="shared" si="27"/>
        <v/>
      </c>
      <c r="AH517" s="138"/>
      <c r="AI517" s="176"/>
      <c r="AK517" s="142" t="str">
        <f>if(isblank(B517),"",vlookup(B517,'Sort by Position'!$D$2:$M$34,2,FALSE))</f>
        <v/>
      </c>
      <c r="AL517" s="142" t="str">
        <f>if(isblank(B517),"",vlookup(C517,'Sort by Position'!$D$2:$M$34,10,FALSE))</f>
        <v/>
      </c>
      <c r="AM517" s="142" t="str">
        <f t="shared" si="15"/>
        <v/>
      </c>
      <c r="AN517" s="142" t="str">
        <f t="shared" si="24"/>
        <v/>
      </c>
      <c r="AO517" s="163"/>
      <c r="AP517" s="117" t="str">
        <f t="shared" si="22"/>
        <v/>
      </c>
      <c r="AR517" s="177"/>
    </row>
    <row r="518">
      <c r="A518" s="156"/>
      <c r="B518" s="175"/>
      <c r="C518" s="162"/>
      <c r="D518" s="162"/>
      <c r="E518" s="162"/>
      <c r="F518" s="13" t="str">
        <f t="shared" si="6"/>
        <v/>
      </c>
      <c r="G518" s="162"/>
      <c r="H518" s="162"/>
      <c r="I518" s="162"/>
      <c r="J518" s="13" t="str">
        <f t="shared" si="20"/>
        <v/>
      </c>
      <c r="N518" s="13" t="str">
        <f t="shared" si="8"/>
        <v/>
      </c>
      <c r="O518" s="13"/>
      <c r="P518" s="163"/>
      <c r="Q518" s="116" t="str">
        <f t="shared" si="17"/>
        <v/>
      </c>
      <c r="R518" s="117" t="str">
        <f t="shared" si="9"/>
        <v/>
      </c>
      <c r="S518" s="176"/>
      <c r="T518" s="68"/>
      <c r="U518" s="163"/>
      <c r="V518" s="172"/>
      <c r="W518" s="172"/>
      <c r="X518" s="116" t="str">
        <f t="shared" si="26"/>
        <v/>
      </c>
      <c r="Y518" s="117" t="str">
        <f t="shared" si="23"/>
        <v/>
      </c>
      <c r="Z518" s="176"/>
      <c r="AB518" s="142" t="str">
        <f>if(isblank($B518),"",vlookup($B518,'Sort by Position'!$D$2:$M$34,10,FALSE))</f>
        <v/>
      </c>
      <c r="AC518" s="142" t="str">
        <f>if(isblank($B518),"",vlookup($C518,'Sort by Position'!$D$2:$M$34,10,FALSE))</f>
        <v/>
      </c>
      <c r="AD518" s="142" t="str">
        <f t="shared" si="12"/>
        <v/>
      </c>
      <c r="AE518" s="142" t="str">
        <f t="shared" si="13"/>
        <v/>
      </c>
      <c r="AF518" s="163"/>
      <c r="AG518" s="151" t="str">
        <f t="shared" si="27"/>
        <v/>
      </c>
      <c r="AH518" s="138"/>
      <c r="AI518" s="176"/>
      <c r="AK518" s="142" t="str">
        <f>if(isblank(B518),"",vlookup(B518,'Sort by Position'!$D$2:$M$34,2,FALSE))</f>
        <v/>
      </c>
      <c r="AL518" s="142" t="str">
        <f>if(isblank(B518),"",vlookup(C518,'Sort by Position'!$D$2:$M$34,10,FALSE))</f>
        <v/>
      </c>
      <c r="AM518" s="142" t="str">
        <f t="shared" si="15"/>
        <v/>
      </c>
      <c r="AN518" s="142" t="str">
        <f t="shared" si="24"/>
        <v/>
      </c>
      <c r="AO518" s="163"/>
      <c r="AP518" s="117" t="str">
        <f t="shared" si="22"/>
        <v/>
      </c>
      <c r="AR518" s="177"/>
    </row>
    <row r="519">
      <c r="A519" s="156"/>
      <c r="B519" s="175"/>
      <c r="C519" s="162"/>
      <c r="D519" s="162"/>
      <c r="E519" s="162"/>
      <c r="F519" s="13" t="str">
        <f t="shared" si="6"/>
        <v/>
      </c>
      <c r="G519" s="162"/>
      <c r="H519" s="162"/>
      <c r="I519" s="162"/>
      <c r="J519" s="13" t="str">
        <f t="shared" si="20"/>
        <v/>
      </c>
      <c r="N519" s="13" t="str">
        <f t="shared" si="8"/>
        <v/>
      </c>
      <c r="O519" s="13"/>
      <c r="P519" s="163"/>
      <c r="Q519" s="116" t="str">
        <f t="shared" si="17"/>
        <v/>
      </c>
      <c r="R519" s="117" t="str">
        <f t="shared" si="9"/>
        <v/>
      </c>
      <c r="S519" s="176"/>
      <c r="T519" s="68"/>
      <c r="U519" s="163"/>
      <c r="V519" s="172"/>
      <c r="W519" s="172"/>
      <c r="X519" s="116" t="str">
        <f t="shared" si="26"/>
        <v/>
      </c>
      <c r="Y519" s="117" t="str">
        <f t="shared" si="23"/>
        <v/>
      </c>
      <c r="Z519" s="176"/>
      <c r="AB519" s="142" t="str">
        <f>if(isblank($B519),"",vlookup($B519,'Sort by Position'!$D$2:$M$34,10,FALSE))</f>
        <v/>
      </c>
      <c r="AC519" s="142" t="str">
        <f>if(isblank($B519),"",vlookup($C519,'Sort by Position'!$D$2:$M$34,10,FALSE))</f>
        <v/>
      </c>
      <c r="AD519" s="142" t="str">
        <f t="shared" si="12"/>
        <v/>
      </c>
      <c r="AE519" s="142" t="str">
        <f t="shared" si="13"/>
        <v/>
      </c>
      <c r="AF519" s="163"/>
      <c r="AG519" s="151" t="str">
        <f t="shared" si="27"/>
        <v/>
      </c>
      <c r="AH519" s="138"/>
      <c r="AI519" s="176"/>
      <c r="AK519" s="142" t="str">
        <f>if(isblank(B519),"",vlookup(B519,'Sort by Position'!$D$2:$M$34,2,FALSE))</f>
        <v/>
      </c>
      <c r="AL519" s="142" t="str">
        <f>if(isblank(B519),"",vlookup(C519,'Sort by Position'!$D$2:$M$34,10,FALSE))</f>
        <v/>
      </c>
      <c r="AM519" s="142" t="str">
        <f t="shared" si="15"/>
        <v/>
      </c>
      <c r="AN519" s="142" t="str">
        <f t="shared" si="24"/>
        <v/>
      </c>
      <c r="AO519" s="163"/>
      <c r="AP519" s="117" t="str">
        <f t="shared" si="22"/>
        <v/>
      </c>
      <c r="AR519" s="177"/>
    </row>
    <row r="520">
      <c r="A520" s="156"/>
      <c r="B520" s="175"/>
      <c r="C520" s="162"/>
      <c r="D520" s="162"/>
      <c r="E520" s="162"/>
      <c r="F520" s="13" t="str">
        <f t="shared" si="6"/>
        <v/>
      </c>
      <c r="G520" s="162"/>
      <c r="H520" s="162"/>
      <c r="I520" s="162"/>
      <c r="J520" s="13" t="str">
        <f t="shared" si="20"/>
        <v/>
      </c>
      <c r="N520" s="13" t="str">
        <f t="shared" si="8"/>
        <v/>
      </c>
      <c r="O520" s="13"/>
      <c r="P520" s="163"/>
      <c r="Q520" s="116" t="str">
        <f t="shared" si="17"/>
        <v/>
      </c>
      <c r="R520" s="117" t="str">
        <f t="shared" si="9"/>
        <v/>
      </c>
      <c r="S520" s="176"/>
      <c r="T520" s="68"/>
      <c r="U520" s="163"/>
      <c r="V520" s="172"/>
      <c r="W520" s="172"/>
      <c r="X520" s="116" t="str">
        <f t="shared" si="26"/>
        <v/>
      </c>
      <c r="Y520" s="117" t="str">
        <f t="shared" si="23"/>
        <v/>
      </c>
      <c r="Z520" s="176"/>
      <c r="AB520" s="142" t="str">
        <f>if(isblank($B520),"",vlookup($B520,'Sort by Position'!$D$2:$M$34,10,FALSE))</f>
        <v/>
      </c>
      <c r="AC520" s="142" t="str">
        <f>if(isblank($B520),"",vlookup($C520,'Sort by Position'!$D$2:$M$34,10,FALSE))</f>
        <v/>
      </c>
      <c r="AD520" s="142" t="str">
        <f t="shared" si="12"/>
        <v/>
      </c>
      <c r="AE520" s="142" t="str">
        <f t="shared" si="13"/>
        <v/>
      </c>
      <c r="AF520" s="163"/>
      <c r="AG520" s="151" t="str">
        <f t="shared" si="27"/>
        <v/>
      </c>
      <c r="AH520" s="138"/>
      <c r="AI520" s="176"/>
      <c r="AK520" s="142" t="str">
        <f>if(isblank(B520),"",vlookup(B520,'Sort by Position'!$D$2:$M$34,2,FALSE))</f>
        <v/>
      </c>
      <c r="AL520" s="142" t="str">
        <f>if(isblank(B520),"",vlookup(C520,'Sort by Position'!$D$2:$M$34,10,FALSE))</f>
        <v/>
      </c>
      <c r="AM520" s="142" t="str">
        <f t="shared" si="15"/>
        <v/>
      </c>
      <c r="AN520" s="142" t="str">
        <f t="shared" si="24"/>
        <v/>
      </c>
      <c r="AO520" s="163"/>
      <c r="AP520" s="117" t="str">
        <f t="shared" si="22"/>
        <v/>
      </c>
      <c r="AR520" s="177"/>
    </row>
    <row r="521">
      <c r="A521" s="156"/>
      <c r="B521" s="175"/>
      <c r="C521" s="162"/>
      <c r="D521" s="162"/>
      <c r="E521" s="162"/>
      <c r="F521" s="13" t="str">
        <f t="shared" si="6"/>
        <v/>
      </c>
      <c r="G521" s="162"/>
      <c r="H521" s="162"/>
      <c r="I521" s="162"/>
      <c r="J521" s="13" t="str">
        <f t="shared" si="20"/>
        <v/>
      </c>
      <c r="N521" s="13" t="str">
        <f t="shared" si="8"/>
        <v/>
      </c>
      <c r="O521" s="13"/>
      <c r="P521" s="163"/>
      <c r="Q521" s="116" t="str">
        <f t="shared" si="17"/>
        <v/>
      </c>
      <c r="R521" s="117" t="str">
        <f t="shared" si="9"/>
        <v/>
      </c>
      <c r="S521" s="176"/>
      <c r="T521" s="68"/>
      <c r="U521" s="163"/>
      <c r="V521" s="172"/>
      <c r="W521" s="172"/>
      <c r="X521" s="116" t="str">
        <f t="shared" si="26"/>
        <v/>
      </c>
      <c r="Y521" s="117" t="str">
        <f t="shared" si="23"/>
        <v/>
      </c>
      <c r="Z521" s="176"/>
      <c r="AB521" s="142" t="str">
        <f>if(isblank($B521),"",vlookup($B521,'Sort by Position'!$D$2:$M$34,10,FALSE))</f>
        <v/>
      </c>
      <c r="AC521" s="142" t="str">
        <f>if(isblank($B521),"",vlookup($C521,'Sort by Position'!$D$2:$M$34,10,FALSE))</f>
        <v/>
      </c>
      <c r="AD521" s="142" t="str">
        <f t="shared" si="12"/>
        <v/>
      </c>
      <c r="AE521" s="142" t="str">
        <f t="shared" si="13"/>
        <v/>
      </c>
      <c r="AF521" s="163"/>
      <c r="AG521" s="151" t="str">
        <f t="shared" si="27"/>
        <v/>
      </c>
      <c r="AH521" s="138"/>
      <c r="AI521" s="176"/>
      <c r="AK521" s="142" t="str">
        <f>if(isblank(B521),"",vlookup(B521,'Sort by Position'!$D$2:$M$34,2,FALSE))</f>
        <v/>
      </c>
      <c r="AL521" s="142" t="str">
        <f>if(isblank(B521),"",vlookup(C521,'Sort by Position'!$D$2:$M$34,10,FALSE))</f>
        <v/>
      </c>
      <c r="AM521" s="142" t="str">
        <f t="shared" si="15"/>
        <v/>
      </c>
      <c r="AN521" s="142" t="str">
        <f t="shared" si="24"/>
        <v/>
      </c>
      <c r="AO521" s="163"/>
      <c r="AP521" s="117" t="str">
        <f t="shared" si="22"/>
        <v/>
      </c>
      <c r="AR521" s="177"/>
    </row>
    <row r="522">
      <c r="A522" s="156"/>
      <c r="B522" s="175"/>
      <c r="C522" s="162"/>
      <c r="D522" s="162"/>
      <c r="E522" s="162"/>
      <c r="F522" s="13" t="str">
        <f t="shared" si="6"/>
        <v/>
      </c>
      <c r="G522" s="162"/>
      <c r="H522" s="162"/>
      <c r="I522" s="162"/>
      <c r="J522" s="13" t="str">
        <f t="shared" si="20"/>
        <v/>
      </c>
      <c r="N522" s="13" t="str">
        <f t="shared" si="8"/>
        <v/>
      </c>
      <c r="O522" s="13"/>
      <c r="P522" s="163"/>
      <c r="Q522" s="116" t="str">
        <f t="shared" si="17"/>
        <v/>
      </c>
      <c r="R522" s="117" t="str">
        <f t="shared" si="9"/>
        <v/>
      </c>
      <c r="S522" s="176"/>
      <c r="T522" s="68"/>
      <c r="U522" s="163"/>
      <c r="V522" s="172"/>
      <c r="W522" s="172"/>
      <c r="X522" s="116" t="str">
        <f t="shared" si="26"/>
        <v/>
      </c>
      <c r="Y522" s="117" t="str">
        <f t="shared" si="23"/>
        <v/>
      </c>
      <c r="Z522" s="176"/>
      <c r="AB522" s="142" t="str">
        <f>if(isblank($B522),"",vlookup($B522,'Sort by Position'!$D$2:$M$34,10,FALSE))</f>
        <v/>
      </c>
      <c r="AC522" s="142" t="str">
        <f>if(isblank($B522),"",vlookup($C522,'Sort by Position'!$D$2:$M$34,10,FALSE))</f>
        <v/>
      </c>
      <c r="AD522" s="142" t="str">
        <f t="shared" si="12"/>
        <v/>
      </c>
      <c r="AE522" s="142" t="str">
        <f t="shared" si="13"/>
        <v/>
      </c>
      <c r="AF522" s="163"/>
      <c r="AG522" s="151" t="str">
        <f t="shared" si="27"/>
        <v/>
      </c>
      <c r="AH522" s="138"/>
      <c r="AI522" s="176"/>
      <c r="AK522" s="142" t="str">
        <f>if(isblank(B522),"",vlookup(B522,'Sort by Position'!$D$2:$M$34,2,FALSE))</f>
        <v/>
      </c>
      <c r="AL522" s="142" t="str">
        <f>if(isblank(B522),"",vlookup(C522,'Sort by Position'!$D$2:$M$34,10,FALSE))</f>
        <v/>
      </c>
      <c r="AM522" s="142" t="str">
        <f t="shared" si="15"/>
        <v/>
      </c>
      <c r="AN522" s="142" t="str">
        <f t="shared" si="24"/>
        <v/>
      </c>
      <c r="AO522" s="163"/>
      <c r="AP522" s="117" t="str">
        <f t="shared" si="22"/>
        <v/>
      </c>
      <c r="AR522" s="177"/>
    </row>
    <row r="523">
      <c r="A523" s="156"/>
      <c r="B523" s="175"/>
      <c r="C523" s="162"/>
      <c r="D523" s="162"/>
      <c r="E523" s="162"/>
      <c r="F523" s="13" t="str">
        <f t="shared" si="6"/>
        <v/>
      </c>
      <c r="G523" s="162"/>
      <c r="H523" s="162"/>
      <c r="I523" s="162"/>
      <c r="J523" s="13" t="str">
        <f t="shared" si="20"/>
        <v/>
      </c>
      <c r="N523" s="13" t="str">
        <f t="shared" si="8"/>
        <v/>
      </c>
      <c r="O523" s="13"/>
      <c r="P523" s="163"/>
      <c r="Q523" s="116" t="str">
        <f t="shared" si="17"/>
        <v/>
      </c>
      <c r="R523" s="117" t="str">
        <f t="shared" si="9"/>
        <v/>
      </c>
      <c r="S523" s="176"/>
      <c r="T523" s="68"/>
      <c r="U523" s="163"/>
      <c r="V523" s="172"/>
      <c r="W523" s="172"/>
      <c r="X523" s="116" t="str">
        <f t="shared" si="26"/>
        <v/>
      </c>
      <c r="Y523" s="117" t="str">
        <f t="shared" si="23"/>
        <v/>
      </c>
      <c r="Z523" s="176"/>
      <c r="AB523" s="142" t="str">
        <f>if(isblank($B523),"",vlookup($B523,'Sort by Position'!$D$2:$M$34,10,FALSE))</f>
        <v/>
      </c>
      <c r="AC523" s="142" t="str">
        <f>if(isblank($B523),"",vlookup($C523,'Sort by Position'!$D$2:$M$34,10,FALSE))</f>
        <v/>
      </c>
      <c r="AD523" s="142" t="str">
        <f t="shared" si="12"/>
        <v/>
      </c>
      <c r="AE523" s="142" t="str">
        <f t="shared" si="13"/>
        <v/>
      </c>
      <c r="AF523" s="163"/>
      <c r="AG523" s="151" t="str">
        <f t="shared" si="27"/>
        <v/>
      </c>
      <c r="AH523" s="138"/>
      <c r="AI523" s="176"/>
      <c r="AK523" s="142" t="str">
        <f>if(isblank(B523),"",vlookup(B523,'Sort by Position'!$D$2:$M$34,2,FALSE))</f>
        <v/>
      </c>
      <c r="AL523" s="142" t="str">
        <f>if(isblank(B523),"",vlookup(C523,'Sort by Position'!$D$2:$M$34,10,FALSE))</f>
        <v/>
      </c>
      <c r="AM523" s="142" t="str">
        <f t="shared" si="15"/>
        <v/>
      </c>
      <c r="AN523" s="142" t="str">
        <f t="shared" si="24"/>
        <v/>
      </c>
      <c r="AO523" s="163"/>
      <c r="AP523" s="117" t="str">
        <f t="shared" si="22"/>
        <v/>
      </c>
      <c r="AR523" s="177"/>
    </row>
    <row r="524">
      <c r="A524" s="156"/>
      <c r="B524" s="175"/>
      <c r="C524" s="162"/>
      <c r="D524" s="162"/>
      <c r="E524" s="162"/>
      <c r="F524" s="13" t="str">
        <f t="shared" si="6"/>
        <v/>
      </c>
      <c r="G524" s="162"/>
      <c r="H524" s="162"/>
      <c r="I524" s="162"/>
      <c r="J524" s="13" t="str">
        <f t="shared" si="20"/>
        <v/>
      </c>
      <c r="N524" s="13" t="str">
        <f t="shared" si="8"/>
        <v/>
      </c>
      <c r="O524" s="13"/>
      <c r="P524" s="163"/>
      <c r="Q524" s="116" t="str">
        <f t="shared" si="17"/>
        <v/>
      </c>
      <c r="R524" s="117" t="str">
        <f t="shared" si="9"/>
        <v/>
      </c>
      <c r="S524" s="176"/>
      <c r="T524" s="68"/>
      <c r="U524" s="163"/>
      <c r="V524" s="172"/>
      <c r="W524" s="172"/>
      <c r="X524" s="116" t="str">
        <f t="shared" si="26"/>
        <v/>
      </c>
      <c r="Y524" s="117" t="str">
        <f t="shared" si="23"/>
        <v/>
      </c>
      <c r="Z524" s="176"/>
      <c r="AB524" s="142" t="str">
        <f>if(isblank($B524),"",vlookup($B524,'Sort by Position'!$D$2:$M$34,10,FALSE))</f>
        <v/>
      </c>
      <c r="AC524" s="142" t="str">
        <f>if(isblank($B524),"",vlookup($C524,'Sort by Position'!$D$2:$M$34,10,FALSE))</f>
        <v/>
      </c>
      <c r="AD524" s="142" t="str">
        <f t="shared" si="12"/>
        <v/>
      </c>
      <c r="AE524" s="142" t="str">
        <f t="shared" si="13"/>
        <v/>
      </c>
      <c r="AF524" s="163"/>
      <c r="AG524" s="151" t="str">
        <f t="shared" si="27"/>
        <v/>
      </c>
      <c r="AH524" s="138"/>
      <c r="AI524" s="176"/>
      <c r="AK524" s="142" t="str">
        <f>if(isblank(B524),"",vlookup(B524,'Sort by Position'!$D$2:$M$34,2,FALSE))</f>
        <v/>
      </c>
      <c r="AL524" s="142" t="str">
        <f>if(isblank(B524),"",vlookup(C524,'Sort by Position'!$D$2:$M$34,10,FALSE))</f>
        <v/>
      </c>
      <c r="AM524" s="142" t="str">
        <f t="shared" si="15"/>
        <v/>
      </c>
      <c r="AN524" s="142" t="str">
        <f t="shared" si="24"/>
        <v/>
      </c>
      <c r="AO524" s="163"/>
      <c r="AP524" s="117" t="str">
        <f t="shared" si="22"/>
        <v/>
      </c>
      <c r="AR524" s="177"/>
    </row>
    <row r="525">
      <c r="A525" s="156"/>
      <c r="B525" s="175"/>
      <c r="C525" s="162"/>
      <c r="D525" s="162"/>
      <c r="E525" s="162"/>
      <c r="F525" s="13" t="str">
        <f t="shared" si="6"/>
        <v/>
      </c>
      <c r="G525" s="162"/>
      <c r="H525" s="162"/>
      <c r="I525" s="162"/>
      <c r="J525" s="13" t="str">
        <f t="shared" si="20"/>
        <v/>
      </c>
      <c r="N525" s="13" t="str">
        <f t="shared" si="8"/>
        <v/>
      </c>
      <c r="O525" s="13"/>
      <c r="P525" s="163"/>
      <c r="Q525" s="116" t="str">
        <f t="shared" si="17"/>
        <v/>
      </c>
      <c r="R525" s="117" t="str">
        <f t="shared" si="9"/>
        <v/>
      </c>
      <c r="S525" s="176"/>
      <c r="T525" s="68"/>
      <c r="U525" s="163"/>
      <c r="V525" s="172"/>
      <c r="W525" s="172"/>
      <c r="X525" s="116" t="str">
        <f t="shared" si="26"/>
        <v/>
      </c>
      <c r="Y525" s="117" t="str">
        <f t="shared" si="23"/>
        <v/>
      </c>
      <c r="Z525" s="176"/>
      <c r="AB525" s="142" t="str">
        <f>if(isblank($B525),"",vlookup($B525,'Sort by Position'!$D$2:$M$34,10,FALSE))</f>
        <v/>
      </c>
      <c r="AC525" s="142" t="str">
        <f>if(isblank($B525),"",vlookup($C525,'Sort by Position'!$D$2:$M$34,10,FALSE))</f>
        <v/>
      </c>
      <c r="AD525" s="142" t="str">
        <f t="shared" si="12"/>
        <v/>
      </c>
      <c r="AE525" s="142" t="str">
        <f t="shared" si="13"/>
        <v/>
      </c>
      <c r="AF525" s="163"/>
      <c r="AG525" s="151" t="str">
        <f t="shared" si="27"/>
        <v/>
      </c>
      <c r="AH525" s="138"/>
      <c r="AI525" s="176"/>
      <c r="AK525" s="142" t="str">
        <f>if(isblank(B525),"",vlookup(B525,'Sort by Position'!$D$2:$M$34,2,FALSE))</f>
        <v/>
      </c>
      <c r="AL525" s="142" t="str">
        <f>if(isblank(B525),"",vlookup(C525,'Sort by Position'!$D$2:$M$34,10,FALSE))</f>
        <v/>
      </c>
      <c r="AM525" s="142" t="str">
        <f t="shared" si="15"/>
        <v/>
      </c>
      <c r="AN525" s="142" t="str">
        <f t="shared" si="24"/>
        <v/>
      </c>
      <c r="AO525" s="163"/>
      <c r="AP525" s="117" t="str">
        <f t="shared" si="22"/>
        <v/>
      </c>
      <c r="AR525" s="177"/>
    </row>
    <row r="526">
      <c r="A526" s="156"/>
      <c r="B526" s="175"/>
      <c r="C526" s="162"/>
      <c r="D526" s="162"/>
      <c r="E526" s="162"/>
      <c r="F526" s="13" t="str">
        <f t="shared" si="6"/>
        <v/>
      </c>
      <c r="G526" s="162"/>
      <c r="H526" s="162"/>
      <c r="I526" s="162"/>
      <c r="J526" s="13" t="str">
        <f t="shared" si="20"/>
        <v/>
      </c>
      <c r="N526" s="13" t="str">
        <f t="shared" si="8"/>
        <v/>
      </c>
      <c r="O526" s="13"/>
      <c r="P526" s="163"/>
      <c r="Q526" s="116" t="str">
        <f t="shared" si="17"/>
        <v/>
      </c>
      <c r="R526" s="117" t="str">
        <f t="shared" si="9"/>
        <v/>
      </c>
      <c r="S526" s="176"/>
      <c r="T526" s="68"/>
      <c r="U526" s="163"/>
      <c r="V526" s="172"/>
      <c r="W526" s="172"/>
      <c r="X526" s="116" t="str">
        <f t="shared" si="26"/>
        <v/>
      </c>
      <c r="Y526" s="117" t="str">
        <f t="shared" si="23"/>
        <v/>
      </c>
      <c r="Z526" s="176"/>
      <c r="AB526" s="142" t="str">
        <f>if(isblank($B526),"",vlookup($B526,'Sort by Position'!$D$2:$M$34,10,FALSE))</f>
        <v/>
      </c>
      <c r="AC526" s="142" t="str">
        <f>if(isblank($B526),"",vlookup($C526,'Sort by Position'!$D$2:$M$34,10,FALSE))</f>
        <v/>
      </c>
      <c r="AD526" s="142" t="str">
        <f t="shared" si="12"/>
        <v/>
      </c>
      <c r="AE526" s="142" t="str">
        <f t="shared" si="13"/>
        <v/>
      </c>
      <c r="AF526" s="163"/>
      <c r="AG526" s="151" t="str">
        <f t="shared" si="27"/>
        <v/>
      </c>
      <c r="AH526" s="138"/>
      <c r="AI526" s="176"/>
      <c r="AK526" s="142" t="str">
        <f>if(isblank(B526),"",vlookup(B526,'Sort by Position'!$D$2:$M$34,2,FALSE))</f>
        <v/>
      </c>
      <c r="AL526" s="142" t="str">
        <f>if(isblank(B526),"",vlookup(C526,'Sort by Position'!$D$2:$M$34,10,FALSE))</f>
        <v/>
      </c>
      <c r="AM526" s="142" t="str">
        <f t="shared" si="15"/>
        <v/>
      </c>
      <c r="AN526" s="142" t="str">
        <f t="shared" si="24"/>
        <v/>
      </c>
      <c r="AO526" s="163"/>
      <c r="AP526" s="117" t="str">
        <f t="shared" si="22"/>
        <v/>
      </c>
      <c r="AR526" s="177"/>
    </row>
    <row r="527">
      <c r="A527" s="156"/>
      <c r="B527" s="175"/>
      <c r="C527" s="162"/>
      <c r="D527" s="162"/>
      <c r="E527" s="162"/>
      <c r="F527" s="13" t="str">
        <f t="shared" si="6"/>
        <v/>
      </c>
      <c r="G527" s="162"/>
      <c r="H527" s="162"/>
      <c r="I527" s="162"/>
      <c r="J527" s="13" t="str">
        <f t="shared" si="20"/>
        <v/>
      </c>
      <c r="N527" s="13" t="str">
        <f t="shared" si="8"/>
        <v/>
      </c>
      <c r="O527" s="13"/>
      <c r="P527" s="163"/>
      <c r="Q527" s="116" t="str">
        <f t="shared" si="17"/>
        <v/>
      </c>
      <c r="R527" s="117" t="str">
        <f t="shared" si="9"/>
        <v/>
      </c>
      <c r="S527" s="176"/>
      <c r="T527" s="68"/>
      <c r="U527" s="163"/>
      <c r="V527" s="172"/>
      <c r="W527" s="172"/>
      <c r="X527" s="116" t="str">
        <f t="shared" si="26"/>
        <v/>
      </c>
      <c r="Y527" s="117" t="str">
        <f t="shared" si="23"/>
        <v/>
      </c>
      <c r="Z527" s="176"/>
      <c r="AB527" s="142" t="str">
        <f>if(isblank($B527),"",vlookup($B527,'Sort by Position'!$D$2:$M$34,10,FALSE))</f>
        <v/>
      </c>
      <c r="AC527" s="142" t="str">
        <f>if(isblank($B527),"",vlookup($C527,'Sort by Position'!$D$2:$M$34,10,FALSE))</f>
        <v/>
      </c>
      <c r="AD527" s="142" t="str">
        <f t="shared" si="12"/>
        <v/>
      </c>
      <c r="AE527" s="142" t="str">
        <f t="shared" si="13"/>
        <v/>
      </c>
      <c r="AF527" s="163"/>
      <c r="AG527" s="151" t="str">
        <f t="shared" si="27"/>
        <v/>
      </c>
      <c r="AH527" s="138"/>
      <c r="AI527" s="176"/>
      <c r="AK527" s="142" t="str">
        <f>if(isblank(B527),"",vlookup(B527,'Sort by Position'!$D$2:$M$34,2,FALSE))</f>
        <v/>
      </c>
      <c r="AL527" s="142" t="str">
        <f>if(isblank(B527),"",vlookup(C527,'Sort by Position'!$D$2:$M$34,10,FALSE))</f>
        <v/>
      </c>
      <c r="AM527" s="142" t="str">
        <f t="shared" si="15"/>
        <v/>
      </c>
      <c r="AN527" s="142" t="str">
        <f t="shared" si="24"/>
        <v/>
      </c>
      <c r="AO527" s="163"/>
      <c r="AP527" s="117" t="str">
        <f t="shared" si="22"/>
        <v/>
      </c>
      <c r="AR527" s="177"/>
    </row>
    <row r="528">
      <c r="A528" s="156"/>
      <c r="B528" s="175"/>
      <c r="C528" s="162"/>
      <c r="D528" s="162"/>
      <c r="E528" s="162"/>
      <c r="F528" s="13" t="str">
        <f t="shared" si="6"/>
        <v/>
      </c>
      <c r="G528" s="162"/>
      <c r="H528" s="162"/>
      <c r="I528" s="162"/>
      <c r="J528" s="13" t="str">
        <f t="shared" si="20"/>
        <v/>
      </c>
      <c r="N528" s="13" t="str">
        <f t="shared" si="8"/>
        <v/>
      </c>
      <c r="O528" s="13"/>
      <c r="P528" s="163"/>
      <c r="Q528" s="116" t="str">
        <f t="shared" si="17"/>
        <v/>
      </c>
      <c r="R528" s="117" t="str">
        <f t="shared" si="9"/>
        <v/>
      </c>
      <c r="S528" s="176"/>
      <c r="T528" s="68"/>
      <c r="U528" s="163"/>
      <c r="V528" s="172"/>
      <c r="W528" s="172"/>
      <c r="X528" s="116" t="str">
        <f t="shared" si="26"/>
        <v/>
      </c>
      <c r="Y528" s="117" t="str">
        <f t="shared" si="23"/>
        <v/>
      </c>
      <c r="Z528" s="176"/>
      <c r="AB528" s="142" t="str">
        <f>if(isblank($B528),"",vlookup($B528,'Sort by Position'!$D$2:$M$34,10,FALSE))</f>
        <v/>
      </c>
      <c r="AC528" s="142" t="str">
        <f>if(isblank($B528),"",vlookup($C528,'Sort by Position'!$D$2:$M$34,10,FALSE))</f>
        <v/>
      </c>
      <c r="AD528" s="142" t="str">
        <f t="shared" si="12"/>
        <v/>
      </c>
      <c r="AE528" s="142" t="str">
        <f t="shared" si="13"/>
        <v/>
      </c>
      <c r="AF528" s="163"/>
      <c r="AG528" s="151" t="str">
        <f t="shared" si="27"/>
        <v/>
      </c>
      <c r="AH528" s="138"/>
      <c r="AI528" s="176"/>
      <c r="AK528" s="142" t="str">
        <f>if(isblank(B528),"",vlookup(B528,'Sort by Position'!$D$2:$M$34,2,FALSE))</f>
        <v/>
      </c>
      <c r="AL528" s="142" t="str">
        <f>if(isblank(B528),"",vlookup(C528,'Sort by Position'!$D$2:$M$34,10,FALSE))</f>
        <v/>
      </c>
      <c r="AM528" s="142" t="str">
        <f t="shared" si="15"/>
        <v/>
      </c>
      <c r="AN528" s="142" t="str">
        <f t="shared" si="24"/>
        <v/>
      </c>
      <c r="AO528" s="163"/>
      <c r="AP528" s="117" t="str">
        <f t="shared" si="22"/>
        <v/>
      </c>
      <c r="AR528" s="177"/>
    </row>
    <row r="529">
      <c r="A529" s="156"/>
      <c r="B529" s="175"/>
      <c r="C529" s="162"/>
      <c r="D529" s="162"/>
      <c r="E529" s="162"/>
      <c r="F529" s="13" t="str">
        <f t="shared" si="6"/>
        <v/>
      </c>
      <c r="G529" s="162"/>
      <c r="H529" s="162"/>
      <c r="I529" s="162"/>
      <c r="J529" s="13" t="str">
        <f t="shared" si="20"/>
        <v/>
      </c>
      <c r="N529" s="13" t="str">
        <f t="shared" si="8"/>
        <v/>
      </c>
      <c r="O529" s="13"/>
      <c r="P529" s="163"/>
      <c r="Q529" s="116" t="str">
        <f t="shared" si="17"/>
        <v/>
      </c>
      <c r="R529" s="117" t="str">
        <f t="shared" si="9"/>
        <v/>
      </c>
      <c r="S529" s="176"/>
      <c r="T529" s="68"/>
      <c r="U529" s="163"/>
      <c r="V529" s="172"/>
      <c r="W529" s="172"/>
      <c r="X529" s="116" t="str">
        <f t="shared" si="26"/>
        <v/>
      </c>
      <c r="Y529" s="117" t="str">
        <f t="shared" si="23"/>
        <v/>
      </c>
      <c r="Z529" s="176"/>
      <c r="AB529" s="142" t="str">
        <f>if(isblank($B529),"",vlookup($B529,'Sort by Position'!$D$2:$M$34,10,FALSE))</f>
        <v/>
      </c>
      <c r="AC529" s="142" t="str">
        <f>if(isblank($B529),"",vlookup($C529,'Sort by Position'!$D$2:$M$34,10,FALSE))</f>
        <v/>
      </c>
      <c r="AD529" s="142" t="str">
        <f t="shared" si="12"/>
        <v/>
      </c>
      <c r="AE529" s="142" t="str">
        <f t="shared" si="13"/>
        <v/>
      </c>
      <c r="AF529" s="163"/>
      <c r="AG529" s="151" t="str">
        <f t="shared" si="27"/>
        <v/>
      </c>
      <c r="AH529" s="138"/>
      <c r="AI529" s="176"/>
      <c r="AK529" s="142" t="str">
        <f>if(isblank(B529),"",vlookup(B529,'Sort by Position'!$D$2:$M$34,2,FALSE))</f>
        <v/>
      </c>
      <c r="AL529" s="142" t="str">
        <f>if(isblank(B529),"",vlookup(C529,'Sort by Position'!$D$2:$M$34,10,FALSE))</f>
        <v/>
      </c>
      <c r="AM529" s="142" t="str">
        <f t="shared" si="15"/>
        <v/>
      </c>
      <c r="AN529" s="142" t="str">
        <f t="shared" si="24"/>
        <v/>
      </c>
      <c r="AO529" s="163"/>
      <c r="AP529" s="117" t="str">
        <f t="shared" si="22"/>
        <v/>
      </c>
      <c r="AR529" s="177"/>
    </row>
    <row r="530">
      <c r="A530" s="156"/>
      <c r="B530" s="175"/>
      <c r="C530" s="162"/>
      <c r="D530" s="162"/>
      <c r="E530" s="162"/>
      <c r="F530" s="13" t="str">
        <f t="shared" si="6"/>
        <v/>
      </c>
      <c r="G530" s="162"/>
      <c r="H530" s="162"/>
      <c r="I530" s="162"/>
      <c r="J530" s="13" t="str">
        <f t="shared" si="20"/>
        <v/>
      </c>
      <c r="N530" s="13" t="str">
        <f t="shared" si="8"/>
        <v/>
      </c>
      <c r="O530" s="13"/>
      <c r="P530" s="163"/>
      <c r="Q530" s="116" t="str">
        <f t="shared" si="17"/>
        <v/>
      </c>
      <c r="R530" s="117" t="str">
        <f t="shared" si="9"/>
        <v/>
      </c>
      <c r="S530" s="176"/>
      <c r="T530" s="68"/>
      <c r="U530" s="163"/>
      <c r="V530" s="172"/>
      <c r="W530" s="172"/>
      <c r="X530" s="116" t="str">
        <f t="shared" si="26"/>
        <v/>
      </c>
      <c r="Y530" s="117" t="str">
        <f t="shared" si="23"/>
        <v/>
      </c>
      <c r="Z530" s="176"/>
      <c r="AB530" s="142" t="str">
        <f>if(isblank($B530),"",vlookup($B530,'Sort by Position'!$D$2:$M$34,10,FALSE))</f>
        <v/>
      </c>
      <c r="AC530" s="142" t="str">
        <f>if(isblank($B530),"",vlookup($C530,'Sort by Position'!$D$2:$M$34,10,FALSE))</f>
        <v/>
      </c>
      <c r="AD530" s="142" t="str">
        <f t="shared" si="12"/>
        <v/>
      </c>
      <c r="AE530" s="142" t="str">
        <f t="shared" si="13"/>
        <v/>
      </c>
      <c r="AF530" s="163"/>
      <c r="AG530" s="151" t="str">
        <f t="shared" si="27"/>
        <v/>
      </c>
      <c r="AH530" s="138"/>
      <c r="AI530" s="176"/>
      <c r="AK530" s="142" t="str">
        <f>if(isblank(B530),"",vlookup(B530,'Sort by Position'!$D$2:$M$34,2,FALSE))</f>
        <v/>
      </c>
      <c r="AL530" s="142" t="str">
        <f>if(isblank(B530),"",vlookup(C530,'Sort by Position'!$D$2:$M$34,10,FALSE))</f>
        <v/>
      </c>
      <c r="AM530" s="142" t="str">
        <f t="shared" si="15"/>
        <v/>
      </c>
      <c r="AN530" s="142" t="str">
        <f t="shared" si="24"/>
        <v/>
      </c>
      <c r="AO530" s="163"/>
      <c r="AP530" s="117" t="str">
        <f t="shared" si="22"/>
        <v/>
      </c>
      <c r="AR530" s="177"/>
    </row>
    <row r="531">
      <c r="A531" s="156"/>
      <c r="B531" s="175"/>
      <c r="C531" s="162"/>
      <c r="D531" s="162"/>
      <c r="E531" s="162"/>
      <c r="F531" s="13" t="str">
        <f t="shared" si="6"/>
        <v/>
      </c>
      <c r="G531" s="162"/>
      <c r="H531" s="162"/>
      <c r="I531" s="162"/>
      <c r="J531" s="13" t="str">
        <f t="shared" si="20"/>
        <v/>
      </c>
      <c r="N531" s="13" t="str">
        <f t="shared" si="8"/>
        <v/>
      </c>
      <c r="O531" s="13"/>
      <c r="P531" s="163"/>
      <c r="Q531" s="116" t="str">
        <f t="shared" si="17"/>
        <v/>
      </c>
      <c r="R531" s="117" t="str">
        <f t="shared" si="9"/>
        <v/>
      </c>
      <c r="S531" s="176"/>
      <c r="T531" s="68"/>
      <c r="U531" s="163"/>
      <c r="V531" s="172"/>
      <c r="W531" s="172"/>
      <c r="X531" s="116" t="str">
        <f t="shared" si="26"/>
        <v/>
      </c>
      <c r="Y531" s="117" t="str">
        <f t="shared" si="23"/>
        <v/>
      </c>
      <c r="Z531" s="176"/>
      <c r="AB531" s="142" t="str">
        <f>if(isblank($B531),"",vlookup($B531,'Sort by Position'!$D$2:$M$34,10,FALSE))</f>
        <v/>
      </c>
      <c r="AC531" s="142" t="str">
        <f>if(isblank($B531),"",vlookup($C531,'Sort by Position'!$D$2:$M$34,10,FALSE))</f>
        <v/>
      </c>
      <c r="AD531" s="142" t="str">
        <f t="shared" si="12"/>
        <v/>
      </c>
      <c r="AE531" s="142" t="str">
        <f t="shared" si="13"/>
        <v/>
      </c>
      <c r="AF531" s="163"/>
      <c r="AG531" s="151" t="str">
        <f t="shared" si="27"/>
        <v/>
      </c>
      <c r="AH531" s="138"/>
      <c r="AI531" s="176"/>
      <c r="AK531" s="142" t="str">
        <f>if(isblank(B531),"",vlookup(B531,'Sort by Position'!$D$2:$M$34,2,FALSE))</f>
        <v/>
      </c>
      <c r="AL531" s="142" t="str">
        <f>if(isblank(B531),"",vlookup(C531,'Sort by Position'!$D$2:$M$34,10,FALSE))</f>
        <v/>
      </c>
      <c r="AM531" s="142" t="str">
        <f t="shared" si="15"/>
        <v/>
      </c>
      <c r="AN531" s="142" t="str">
        <f t="shared" si="24"/>
        <v/>
      </c>
      <c r="AO531" s="163"/>
      <c r="AP531" s="117" t="str">
        <f t="shared" si="22"/>
        <v/>
      </c>
      <c r="AR531" s="177"/>
    </row>
    <row r="532">
      <c r="A532" s="156"/>
      <c r="B532" s="175"/>
      <c r="C532" s="162"/>
      <c r="D532" s="162"/>
      <c r="E532" s="162"/>
      <c r="F532" s="13" t="str">
        <f t="shared" si="6"/>
        <v/>
      </c>
      <c r="G532" s="162"/>
      <c r="H532" s="162"/>
      <c r="I532" s="162"/>
      <c r="J532" s="13" t="str">
        <f t="shared" si="20"/>
        <v/>
      </c>
      <c r="N532" s="13" t="str">
        <f t="shared" si="8"/>
        <v/>
      </c>
      <c r="O532" s="13"/>
      <c r="P532" s="163"/>
      <c r="Q532" s="116" t="str">
        <f t="shared" si="17"/>
        <v/>
      </c>
      <c r="R532" s="117" t="str">
        <f t="shared" si="9"/>
        <v/>
      </c>
      <c r="S532" s="176"/>
      <c r="T532" s="68"/>
      <c r="U532" s="163"/>
      <c r="V532" s="172"/>
      <c r="W532" s="172"/>
      <c r="X532" s="116" t="str">
        <f t="shared" si="26"/>
        <v/>
      </c>
      <c r="Y532" s="117" t="str">
        <f t="shared" si="23"/>
        <v/>
      </c>
      <c r="Z532" s="176"/>
      <c r="AB532" s="142" t="str">
        <f>if(isblank($B532),"",vlookup($B532,'Sort by Position'!$D$2:$M$34,10,FALSE))</f>
        <v/>
      </c>
      <c r="AC532" s="142" t="str">
        <f>if(isblank($B532),"",vlookup($C532,'Sort by Position'!$D$2:$M$34,10,FALSE))</f>
        <v/>
      </c>
      <c r="AD532" s="142" t="str">
        <f t="shared" si="12"/>
        <v/>
      </c>
      <c r="AE532" s="142" t="str">
        <f t="shared" si="13"/>
        <v/>
      </c>
      <c r="AF532" s="163"/>
      <c r="AG532" s="151" t="str">
        <f t="shared" si="27"/>
        <v/>
      </c>
      <c r="AH532" s="138"/>
      <c r="AI532" s="176"/>
      <c r="AK532" s="142" t="str">
        <f>if(isblank(B532),"",vlookup(B532,'Sort by Position'!$D$2:$M$34,2,FALSE))</f>
        <v/>
      </c>
      <c r="AL532" s="142" t="str">
        <f>if(isblank(B532),"",vlookup(C532,'Sort by Position'!$D$2:$M$34,10,FALSE))</f>
        <v/>
      </c>
      <c r="AM532" s="142" t="str">
        <f t="shared" si="15"/>
        <v/>
      </c>
      <c r="AN532" s="142" t="str">
        <f t="shared" si="24"/>
        <v/>
      </c>
      <c r="AO532" s="163"/>
      <c r="AP532" s="117" t="str">
        <f t="shared" si="22"/>
        <v/>
      </c>
      <c r="AR532" s="177"/>
    </row>
    <row r="533">
      <c r="A533" s="156"/>
      <c r="B533" s="175"/>
      <c r="C533" s="162"/>
      <c r="D533" s="162"/>
      <c r="E533" s="162"/>
      <c r="F533" s="13" t="str">
        <f t="shared" si="6"/>
        <v/>
      </c>
      <c r="G533" s="162"/>
      <c r="H533" s="162"/>
      <c r="I533" s="162"/>
      <c r="J533" s="13" t="str">
        <f t="shared" si="20"/>
        <v/>
      </c>
      <c r="N533" s="13" t="str">
        <f t="shared" si="8"/>
        <v/>
      </c>
      <c r="O533" s="13"/>
      <c r="P533" s="163"/>
      <c r="Q533" s="116" t="str">
        <f t="shared" si="17"/>
        <v/>
      </c>
      <c r="R533" s="117" t="str">
        <f t="shared" si="9"/>
        <v/>
      </c>
      <c r="S533" s="176"/>
      <c r="T533" s="68"/>
      <c r="U533" s="163"/>
      <c r="V533" s="172"/>
      <c r="W533" s="172"/>
      <c r="X533" s="116" t="str">
        <f t="shared" si="26"/>
        <v/>
      </c>
      <c r="Y533" s="117" t="str">
        <f t="shared" si="23"/>
        <v/>
      </c>
      <c r="Z533" s="176"/>
      <c r="AB533" s="142" t="str">
        <f>if(isblank($B533),"",vlookup($B533,'Sort by Position'!$D$2:$M$34,10,FALSE))</f>
        <v/>
      </c>
      <c r="AC533" s="142" t="str">
        <f>if(isblank($B533),"",vlookup($C533,'Sort by Position'!$D$2:$M$34,10,FALSE))</f>
        <v/>
      </c>
      <c r="AD533" s="142" t="str">
        <f t="shared" si="12"/>
        <v/>
      </c>
      <c r="AE533" s="142" t="str">
        <f t="shared" si="13"/>
        <v/>
      </c>
      <c r="AF533" s="163"/>
      <c r="AG533" s="151" t="str">
        <f t="shared" si="27"/>
        <v/>
      </c>
      <c r="AH533" s="138"/>
      <c r="AI533" s="176"/>
      <c r="AK533" s="142" t="str">
        <f>if(isblank(B533),"",vlookup(B533,'Sort by Position'!$D$2:$M$34,2,FALSE))</f>
        <v/>
      </c>
      <c r="AL533" s="142" t="str">
        <f>if(isblank(B533),"",vlookup(C533,'Sort by Position'!$D$2:$M$34,10,FALSE))</f>
        <v/>
      </c>
      <c r="AM533" s="142" t="str">
        <f t="shared" si="15"/>
        <v/>
      </c>
      <c r="AN533" s="142" t="str">
        <f t="shared" si="24"/>
        <v/>
      </c>
      <c r="AO533" s="163"/>
      <c r="AP533" s="117" t="str">
        <f t="shared" si="22"/>
        <v/>
      </c>
      <c r="AR533" s="177"/>
    </row>
    <row r="534">
      <c r="A534" s="156"/>
      <c r="B534" s="175"/>
      <c r="C534" s="162"/>
      <c r="D534" s="162"/>
      <c r="E534" s="162"/>
      <c r="F534" s="13" t="str">
        <f t="shared" si="6"/>
        <v/>
      </c>
      <c r="G534" s="162"/>
      <c r="H534" s="162"/>
      <c r="I534" s="162"/>
      <c r="J534" s="13" t="str">
        <f t="shared" si="20"/>
        <v/>
      </c>
      <c r="N534" s="13" t="str">
        <f t="shared" si="8"/>
        <v/>
      </c>
      <c r="O534" s="13"/>
      <c r="P534" s="163"/>
      <c r="Q534" s="116" t="str">
        <f t="shared" si="17"/>
        <v/>
      </c>
      <c r="R534" s="117" t="str">
        <f t="shared" si="9"/>
        <v/>
      </c>
      <c r="S534" s="176"/>
      <c r="T534" s="68"/>
      <c r="U534" s="163"/>
      <c r="V534" s="172"/>
      <c r="W534" s="172"/>
      <c r="X534" s="116" t="str">
        <f t="shared" si="26"/>
        <v/>
      </c>
      <c r="Y534" s="117" t="str">
        <f t="shared" si="23"/>
        <v/>
      </c>
      <c r="Z534" s="176"/>
      <c r="AB534" s="142" t="str">
        <f>if(isblank($B534),"",vlookup($B534,'Sort by Position'!$D$2:$M$34,10,FALSE))</f>
        <v/>
      </c>
      <c r="AC534" s="142" t="str">
        <f>if(isblank($B534),"",vlookup($C534,'Sort by Position'!$D$2:$M$34,10,FALSE))</f>
        <v/>
      </c>
      <c r="AD534" s="142" t="str">
        <f t="shared" si="12"/>
        <v/>
      </c>
      <c r="AE534" s="142" t="str">
        <f t="shared" si="13"/>
        <v/>
      </c>
      <c r="AF534" s="163"/>
      <c r="AG534" s="151" t="str">
        <f t="shared" si="27"/>
        <v/>
      </c>
      <c r="AH534" s="138"/>
      <c r="AI534" s="176"/>
      <c r="AK534" s="142" t="str">
        <f>if(isblank(B534),"",vlookup(B534,'Sort by Position'!$D$2:$M$34,2,FALSE))</f>
        <v/>
      </c>
      <c r="AL534" s="142" t="str">
        <f>if(isblank(B534),"",vlookup(C534,'Sort by Position'!$D$2:$M$34,10,FALSE))</f>
        <v/>
      </c>
      <c r="AM534" s="142" t="str">
        <f t="shared" si="15"/>
        <v/>
      </c>
      <c r="AN534" s="142" t="str">
        <f t="shared" si="24"/>
        <v/>
      </c>
      <c r="AO534" s="163"/>
      <c r="AP534" s="117" t="str">
        <f t="shared" si="22"/>
        <v/>
      </c>
      <c r="AR534" s="177"/>
    </row>
    <row r="535">
      <c r="A535" s="156"/>
      <c r="B535" s="175"/>
      <c r="C535" s="162"/>
      <c r="D535" s="162"/>
      <c r="E535" s="162"/>
      <c r="F535" s="13" t="str">
        <f t="shared" si="6"/>
        <v/>
      </c>
      <c r="G535" s="162"/>
      <c r="H535" s="162"/>
      <c r="I535" s="162"/>
      <c r="J535" s="13" t="str">
        <f t="shared" si="20"/>
        <v/>
      </c>
      <c r="N535" s="13" t="str">
        <f t="shared" si="8"/>
        <v/>
      </c>
      <c r="O535" s="13"/>
      <c r="P535" s="163"/>
      <c r="Q535" s="116" t="str">
        <f t="shared" si="17"/>
        <v/>
      </c>
      <c r="R535" s="117" t="str">
        <f t="shared" si="9"/>
        <v/>
      </c>
      <c r="S535" s="176"/>
      <c r="T535" s="68"/>
      <c r="U535" s="163"/>
      <c r="V535" s="172"/>
      <c r="W535" s="172"/>
      <c r="X535" s="116" t="str">
        <f t="shared" si="26"/>
        <v/>
      </c>
      <c r="Y535" s="117" t="str">
        <f t="shared" si="23"/>
        <v/>
      </c>
      <c r="Z535" s="176"/>
      <c r="AB535" s="142" t="str">
        <f>if(isblank($B535),"",vlookup($B535,'Sort by Position'!$D$2:$M$34,10,FALSE))</f>
        <v/>
      </c>
      <c r="AC535" s="142" t="str">
        <f>if(isblank($B535),"",vlookup($C535,'Sort by Position'!$D$2:$M$34,10,FALSE))</f>
        <v/>
      </c>
      <c r="AD535" s="142" t="str">
        <f t="shared" si="12"/>
        <v/>
      </c>
      <c r="AE535" s="142" t="str">
        <f t="shared" si="13"/>
        <v/>
      </c>
      <c r="AF535" s="163"/>
      <c r="AG535" s="151" t="str">
        <f t="shared" si="27"/>
        <v/>
      </c>
      <c r="AH535" s="138"/>
      <c r="AI535" s="176"/>
      <c r="AK535" s="142" t="str">
        <f>if(isblank(B535),"",vlookup(B535,'Sort by Position'!$D$2:$M$34,2,FALSE))</f>
        <v/>
      </c>
      <c r="AL535" s="142" t="str">
        <f>if(isblank(B535),"",vlookup(C535,'Sort by Position'!$D$2:$M$34,10,FALSE))</f>
        <v/>
      </c>
      <c r="AM535" s="142" t="str">
        <f t="shared" si="15"/>
        <v/>
      </c>
      <c r="AN535" s="142" t="str">
        <f t="shared" si="24"/>
        <v/>
      </c>
      <c r="AO535" s="163"/>
      <c r="AP535" s="117" t="str">
        <f t="shared" si="22"/>
        <v/>
      </c>
      <c r="AR535" s="177"/>
    </row>
    <row r="536">
      <c r="A536" s="156"/>
      <c r="B536" s="175"/>
      <c r="C536" s="162"/>
      <c r="D536" s="162"/>
      <c r="E536" s="162"/>
      <c r="F536" s="13" t="str">
        <f t="shared" si="6"/>
        <v/>
      </c>
      <c r="G536" s="162"/>
      <c r="H536" s="162"/>
      <c r="I536" s="162"/>
      <c r="J536" s="13" t="str">
        <f t="shared" si="20"/>
        <v/>
      </c>
      <c r="N536" s="13" t="str">
        <f t="shared" si="8"/>
        <v/>
      </c>
      <c r="O536" s="13"/>
      <c r="P536" s="163"/>
      <c r="Q536" s="116" t="str">
        <f t="shared" si="17"/>
        <v/>
      </c>
      <c r="R536" s="117" t="str">
        <f t="shared" si="9"/>
        <v/>
      </c>
      <c r="S536" s="176"/>
      <c r="T536" s="68"/>
      <c r="U536" s="163"/>
      <c r="V536" s="172"/>
      <c r="W536" s="172"/>
      <c r="X536" s="116" t="str">
        <f t="shared" si="26"/>
        <v/>
      </c>
      <c r="Y536" s="117" t="str">
        <f t="shared" si="23"/>
        <v/>
      </c>
      <c r="Z536" s="176"/>
      <c r="AB536" s="142" t="str">
        <f>if(isblank($B536),"",vlookup($B536,'Sort by Position'!$D$2:$M$34,10,FALSE))</f>
        <v/>
      </c>
      <c r="AC536" s="142" t="str">
        <f>if(isblank($B536),"",vlookup($C536,'Sort by Position'!$D$2:$M$34,10,FALSE))</f>
        <v/>
      </c>
      <c r="AD536" s="142" t="str">
        <f t="shared" si="12"/>
        <v/>
      </c>
      <c r="AE536" s="142" t="str">
        <f t="shared" si="13"/>
        <v/>
      </c>
      <c r="AF536" s="163"/>
      <c r="AG536" s="151" t="str">
        <f t="shared" si="27"/>
        <v/>
      </c>
      <c r="AH536" s="138"/>
      <c r="AI536" s="176"/>
      <c r="AK536" s="142" t="str">
        <f>if(isblank(B536),"",vlookup(B536,'Sort by Position'!$D$2:$M$34,2,FALSE))</f>
        <v/>
      </c>
      <c r="AL536" s="142" t="str">
        <f>if(isblank(B536),"",vlookup(C536,'Sort by Position'!$D$2:$M$34,10,FALSE))</f>
        <v/>
      </c>
      <c r="AM536" s="142" t="str">
        <f t="shared" si="15"/>
        <v/>
      </c>
      <c r="AN536" s="142" t="str">
        <f t="shared" si="24"/>
        <v/>
      </c>
      <c r="AO536" s="163"/>
      <c r="AP536" s="117" t="str">
        <f t="shared" si="22"/>
        <v/>
      </c>
      <c r="AR536" s="177"/>
    </row>
    <row r="537">
      <c r="A537" s="156"/>
      <c r="B537" s="175"/>
      <c r="C537" s="162"/>
      <c r="D537" s="162"/>
      <c r="E537" s="162"/>
      <c r="F537" s="13" t="str">
        <f t="shared" si="6"/>
        <v/>
      </c>
      <c r="G537" s="162"/>
      <c r="H537" s="162"/>
      <c r="I537" s="162"/>
      <c r="J537" s="13" t="str">
        <f t="shared" si="20"/>
        <v/>
      </c>
      <c r="N537" s="13" t="str">
        <f t="shared" si="8"/>
        <v/>
      </c>
      <c r="O537" s="13"/>
      <c r="P537" s="163"/>
      <c r="Q537" s="116" t="str">
        <f t="shared" si="17"/>
        <v/>
      </c>
      <c r="R537" s="117" t="str">
        <f t="shared" si="9"/>
        <v/>
      </c>
      <c r="S537" s="176"/>
      <c r="T537" s="68"/>
      <c r="U537" s="163"/>
      <c r="V537" s="172"/>
      <c r="W537" s="172"/>
      <c r="X537" s="116" t="str">
        <f t="shared" si="26"/>
        <v/>
      </c>
      <c r="Y537" s="117" t="str">
        <f t="shared" si="23"/>
        <v/>
      </c>
      <c r="Z537" s="176"/>
      <c r="AB537" s="142" t="str">
        <f>if(isblank($B537),"",vlookup($B537,'Sort by Position'!$D$2:$M$34,10,FALSE))</f>
        <v/>
      </c>
      <c r="AC537" s="142" t="str">
        <f>if(isblank($B537),"",vlookup($C537,'Sort by Position'!$D$2:$M$34,10,FALSE))</f>
        <v/>
      </c>
      <c r="AD537" s="142" t="str">
        <f t="shared" si="12"/>
        <v/>
      </c>
      <c r="AE537" s="142" t="str">
        <f t="shared" si="13"/>
        <v/>
      </c>
      <c r="AF537" s="163"/>
      <c r="AG537" s="151" t="str">
        <f t="shared" si="27"/>
        <v/>
      </c>
      <c r="AH537" s="138"/>
      <c r="AI537" s="176"/>
      <c r="AK537" s="142" t="str">
        <f>if(isblank(B537),"",vlookup(B537,'Sort by Position'!$D$2:$M$34,2,FALSE))</f>
        <v/>
      </c>
      <c r="AL537" s="142" t="str">
        <f>if(isblank(B537),"",vlookup(C537,'Sort by Position'!$D$2:$M$34,10,FALSE))</f>
        <v/>
      </c>
      <c r="AM537" s="142" t="str">
        <f t="shared" si="15"/>
        <v/>
      </c>
      <c r="AN537" s="142" t="str">
        <f t="shared" si="24"/>
        <v/>
      </c>
      <c r="AO537" s="163"/>
      <c r="AP537" s="117" t="str">
        <f t="shared" si="22"/>
        <v/>
      </c>
      <c r="AR537" s="177"/>
    </row>
    <row r="538">
      <c r="A538" s="156"/>
      <c r="B538" s="175"/>
      <c r="C538" s="162"/>
      <c r="D538" s="162"/>
      <c r="E538" s="162"/>
      <c r="F538" s="13" t="str">
        <f t="shared" si="6"/>
        <v/>
      </c>
      <c r="G538" s="162"/>
      <c r="H538" s="162"/>
      <c r="I538" s="162"/>
      <c r="J538" s="13" t="str">
        <f t="shared" si="20"/>
        <v/>
      </c>
      <c r="N538" s="13" t="str">
        <f t="shared" si="8"/>
        <v/>
      </c>
      <c r="O538" s="13"/>
      <c r="P538" s="163"/>
      <c r="Q538" s="116" t="str">
        <f t="shared" si="17"/>
        <v/>
      </c>
      <c r="R538" s="117" t="str">
        <f t="shared" si="9"/>
        <v/>
      </c>
      <c r="S538" s="176"/>
      <c r="T538" s="68"/>
      <c r="U538" s="163"/>
      <c r="V538" s="172"/>
      <c r="W538" s="172"/>
      <c r="X538" s="116" t="str">
        <f t="shared" si="26"/>
        <v/>
      </c>
      <c r="Y538" s="117" t="str">
        <f t="shared" si="23"/>
        <v/>
      </c>
      <c r="Z538" s="176"/>
      <c r="AB538" s="142" t="str">
        <f>if(isblank($B538),"",vlookup($B538,'Sort by Position'!$D$2:$M$34,10,FALSE))</f>
        <v/>
      </c>
      <c r="AC538" s="142" t="str">
        <f>if(isblank($B538),"",vlookup($C538,'Sort by Position'!$D$2:$M$34,10,FALSE))</f>
        <v/>
      </c>
      <c r="AD538" s="142" t="str">
        <f t="shared" si="12"/>
        <v/>
      </c>
      <c r="AE538" s="142" t="str">
        <f t="shared" si="13"/>
        <v/>
      </c>
      <c r="AF538" s="163"/>
      <c r="AG538" s="151" t="str">
        <f t="shared" si="27"/>
        <v/>
      </c>
      <c r="AH538" s="138"/>
      <c r="AI538" s="176"/>
      <c r="AK538" s="142" t="str">
        <f>if(isblank(B538),"",vlookup(B538,'Sort by Position'!$D$2:$M$34,2,FALSE))</f>
        <v/>
      </c>
      <c r="AL538" s="142" t="str">
        <f>if(isblank(B538),"",vlookup(C538,'Sort by Position'!$D$2:$M$34,10,FALSE))</f>
        <v/>
      </c>
      <c r="AM538" s="142" t="str">
        <f t="shared" si="15"/>
        <v/>
      </c>
      <c r="AN538" s="142" t="str">
        <f t="shared" si="24"/>
        <v/>
      </c>
      <c r="AO538" s="163"/>
      <c r="AP538" s="117" t="str">
        <f t="shared" si="22"/>
        <v/>
      </c>
      <c r="AR538" s="177"/>
    </row>
    <row r="539">
      <c r="A539" s="156"/>
      <c r="B539" s="175"/>
      <c r="C539" s="162"/>
      <c r="D539" s="162"/>
      <c r="E539" s="162"/>
      <c r="F539" s="13" t="str">
        <f t="shared" si="6"/>
        <v/>
      </c>
      <c r="G539" s="162"/>
      <c r="H539" s="162"/>
      <c r="I539" s="162"/>
      <c r="J539" s="13" t="str">
        <f t="shared" si="20"/>
        <v/>
      </c>
      <c r="N539" s="13" t="str">
        <f t="shared" si="8"/>
        <v/>
      </c>
      <c r="O539" s="13"/>
      <c r="P539" s="163"/>
      <c r="Q539" s="116" t="str">
        <f t="shared" si="17"/>
        <v/>
      </c>
      <c r="R539" s="117" t="str">
        <f t="shared" si="9"/>
        <v/>
      </c>
      <c r="S539" s="176"/>
      <c r="T539" s="68"/>
      <c r="U539" s="163"/>
      <c r="V539" s="172"/>
      <c r="W539" s="172"/>
      <c r="X539" s="116" t="str">
        <f t="shared" si="26"/>
        <v/>
      </c>
      <c r="Y539" s="117" t="str">
        <f t="shared" si="23"/>
        <v/>
      </c>
      <c r="Z539" s="176"/>
      <c r="AB539" s="142" t="str">
        <f>if(isblank($B539),"",vlookup($B539,'Sort by Position'!$D$2:$M$34,10,FALSE))</f>
        <v/>
      </c>
      <c r="AC539" s="142" t="str">
        <f>if(isblank($B539),"",vlookup($C539,'Sort by Position'!$D$2:$M$34,10,FALSE))</f>
        <v/>
      </c>
      <c r="AD539" s="142" t="str">
        <f t="shared" si="12"/>
        <v/>
      </c>
      <c r="AE539" s="142" t="str">
        <f t="shared" si="13"/>
        <v/>
      </c>
      <c r="AF539" s="163"/>
      <c r="AG539" s="151" t="str">
        <f t="shared" si="27"/>
        <v/>
      </c>
      <c r="AH539" s="138"/>
      <c r="AI539" s="176"/>
      <c r="AK539" s="142" t="str">
        <f>if(isblank(B539),"",vlookup(B539,'Sort by Position'!$D$2:$M$34,2,FALSE))</f>
        <v/>
      </c>
      <c r="AL539" s="142" t="str">
        <f>if(isblank(B539),"",vlookup(C539,'Sort by Position'!$D$2:$M$34,10,FALSE))</f>
        <v/>
      </c>
      <c r="AM539" s="142" t="str">
        <f t="shared" si="15"/>
        <v/>
      </c>
      <c r="AN539" s="142" t="str">
        <f t="shared" si="24"/>
        <v/>
      </c>
      <c r="AO539" s="163"/>
      <c r="AP539" s="117" t="str">
        <f t="shared" si="22"/>
        <v/>
      </c>
      <c r="AR539" s="177"/>
    </row>
    <row r="540">
      <c r="A540" s="156"/>
      <c r="B540" s="175"/>
      <c r="C540" s="162"/>
      <c r="D540" s="162"/>
      <c r="E540" s="162"/>
      <c r="F540" s="13" t="str">
        <f t="shared" si="6"/>
        <v/>
      </c>
      <c r="G540" s="162"/>
      <c r="H540" s="162"/>
      <c r="I540" s="162"/>
      <c r="J540" s="13" t="str">
        <f t="shared" si="20"/>
        <v/>
      </c>
      <c r="N540" s="13" t="str">
        <f t="shared" si="8"/>
        <v/>
      </c>
      <c r="O540" s="13"/>
      <c r="P540" s="163"/>
      <c r="Q540" s="116" t="str">
        <f t="shared" si="17"/>
        <v/>
      </c>
      <c r="R540" s="117" t="str">
        <f t="shared" si="9"/>
        <v/>
      </c>
      <c r="S540" s="176"/>
      <c r="T540" s="68"/>
      <c r="U540" s="163"/>
      <c r="V540" s="172"/>
      <c r="W540" s="172"/>
      <c r="X540" s="116" t="str">
        <f t="shared" si="26"/>
        <v/>
      </c>
      <c r="Y540" s="117" t="str">
        <f t="shared" si="23"/>
        <v/>
      </c>
      <c r="Z540" s="176"/>
      <c r="AB540" s="142" t="str">
        <f>if(isblank($B540),"",vlookup($B540,'Sort by Position'!$D$2:$M$34,10,FALSE))</f>
        <v/>
      </c>
      <c r="AC540" s="142" t="str">
        <f>if(isblank($B540),"",vlookup($C540,'Sort by Position'!$D$2:$M$34,10,FALSE))</f>
        <v/>
      </c>
      <c r="AD540" s="142" t="str">
        <f t="shared" si="12"/>
        <v/>
      </c>
      <c r="AE540" s="142" t="str">
        <f t="shared" si="13"/>
        <v/>
      </c>
      <c r="AF540" s="163"/>
      <c r="AG540" s="151" t="str">
        <f t="shared" si="27"/>
        <v/>
      </c>
      <c r="AH540" s="138"/>
      <c r="AI540" s="176"/>
      <c r="AK540" s="142" t="str">
        <f>if(isblank(B540),"",vlookup(B540,'Sort by Position'!$D$2:$M$34,2,FALSE))</f>
        <v/>
      </c>
      <c r="AL540" s="142" t="str">
        <f>if(isblank(B540),"",vlookup(C540,'Sort by Position'!$D$2:$M$34,10,FALSE))</f>
        <v/>
      </c>
      <c r="AM540" s="142" t="str">
        <f t="shared" si="15"/>
        <v/>
      </c>
      <c r="AN540" s="142" t="str">
        <f t="shared" si="24"/>
        <v/>
      </c>
      <c r="AO540" s="163"/>
      <c r="AP540" s="117" t="str">
        <f t="shared" si="22"/>
        <v/>
      </c>
      <c r="AR540" s="177"/>
    </row>
    <row r="541">
      <c r="A541" s="156"/>
      <c r="B541" s="175"/>
      <c r="C541" s="162"/>
      <c r="D541" s="162"/>
      <c r="E541" s="162"/>
      <c r="F541" s="13" t="str">
        <f t="shared" si="6"/>
        <v/>
      </c>
      <c r="G541" s="162"/>
      <c r="H541" s="162"/>
      <c r="I541" s="162"/>
      <c r="J541" s="13" t="str">
        <f t="shared" si="20"/>
        <v/>
      </c>
      <c r="N541" s="13" t="str">
        <f t="shared" si="8"/>
        <v/>
      </c>
      <c r="O541" s="13"/>
      <c r="P541" s="163"/>
      <c r="Q541" s="116" t="str">
        <f t="shared" si="17"/>
        <v/>
      </c>
      <c r="R541" s="117" t="str">
        <f t="shared" si="9"/>
        <v/>
      </c>
      <c r="S541" s="176"/>
      <c r="T541" s="68"/>
      <c r="U541" s="163"/>
      <c r="V541" s="172"/>
      <c r="W541" s="172"/>
      <c r="X541" s="116" t="str">
        <f t="shared" si="26"/>
        <v/>
      </c>
      <c r="Y541" s="117" t="str">
        <f t="shared" si="23"/>
        <v/>
      </c>
      <c r="Z541" s="176"/>
      <c r="AB541" s="142" t="str">
        <f>if(isblank($B541),"",vlookup($B541,'Sort by Position'!$D$2:$M$34,10,FALSE))</f>
        <v/>
      </c>
      <c r="AC541" s="142" t="str">
        <f>if(isblank($B541),"",vlookup($C541,'Sort by Position'!$D$2:$M$34,10,FALSE))</f>
        <v/>
      </c>
      <c r="AD541" s="142" t="str">
        <f t="shared" si="12"/>
        <v/>
      </c>
      <c r="AE541" s="142" t="str">
        <f t="shared" si="13"/>
        <v/>
      </c>
      <c r="AF541" s="163"/>
      <c r="AG541" s="151" t="str">
        <f t="shared" si="27"/>
        <v/>
      </c>
      <c r="AH541" s="138"/>
      <c r="AI541" s="176"/>
      <c r="AK541" s="142" t="str">
        <f>if(isblank(B541),"",vlookup(B541,'Sort by Position'!$D$2:$M$34,2,FALSE))</f>
        <v/>
      </c>
      <c r="AL541" s="142" t="str">
        <f>if(isblank(B541),"",vlookup(C541,'Sort by Position'!$D$2:$M$34,10,FALSE))</f>
        <v/>
      </c>
      <c r="AM541" s="142" t="str">
        <f t="shared" si="15"/>
        <v/>
      </c>
      <c r="AN541" s="142" t="str">
        <f t="shared" si="24"/>
        <v/>
      </c>
      <c r="AO541" s="163"/>
      <c r="AP541" s="117" t="str">
        <f t="shared" si="22"/>
        <v/>
      </c>
      <c r="AR541" s="177"/>
    </row>
    <row r="542">
      <c r="A542" s="156"/>
      <c r="B542" s="175"/>
      <c r="C542" s="162"/>
      <c r="D542" s="162"/>
      <c r="E542" s="162"/>
      <c r="F542" s="13" t="str">
        <f t="shared" si="6"/>
        <v/>
      </c>
      <c r="G542" s="162"/>
      <c r="H542" s="162"/>
      <c r="I542" s="162"/>
      <c r="J542" s="13" t="str">
        <f t="shared" si="20"/>
        <v/>
      </c>
      <c r="N542" s="13" t="str">
        <f t="shared" si="8"/>
        <v/>
      </c>
      <c r="O542" s="13"/>
      <c r="P542" s="163"/>
      <c r="Q542" s="116" t="str">
        <f t="shared" si="17"/>
        <v/>
      </c>
      <c r="R542" s="117" t="str">
        <f t="shared" si="9"/>
        <v/>
      </c>
      <c r="S542" s="176"/>
      <c r="T542" s="68"/>
      <c r="U542" s="163"/>
      <c r="V542" s="172"/>
      <c r="W542" s="172"/>
      <c r="X542" s="116" t="str">
        <f t="shared" si="26"/>
        <v/>
      </c>
      <c r="Y542" s="117" t="str">
        <f t="shared" si="23"/>
        <v/>
      </c>
      <c r="Z542" s="176"/>
      <c r="AB542" s="142" t="str">
        <f>if(isblank($B542),"",vlookup($B542,'Sort by Position'!$D$2:$M$34,10,FALSE))</f>
        <v/>
      </c>
      <c r="AC542" s="142" t="str">
        <f>if(isblank($B542),"",vlookup($C542,'Sort by Position'!$D$2:$M$34,10,FALSE))</f>
        <v/>
      </c>
      <c r="AD542" s="142" t="str">
        <f t="shared" si="12"/>
        <v/>
      </c>
      <c r="AE542" s="142" t="str">
        <f t="shared" si="13"/>
        <v/>
      </c>
      <c r="AF542" s="163"/>
      <c r="AG542" s="151" t="str">
        <f t="shared" si="27"/>
        <v/>
      </c>
      <c r="AH542" s="138"/>
      <c r="AI542" s="176"/>
      <c r="AK542" s="142" t="str">
        <f>if(isblank(B542),"",vlookup(B542,'Sort by Position'!$D$2:$M$34,2,FALSE))</f>
        <v/>
      </c>
      <c r="AL542" s="142" t="str">
        <f>if(isblank(B542),"",vlookup(C542,'Sort by Position'!$D$2:$M$34,10,FALSE))</f>
        <v/>
      </c>
      <c r="AM542" s="142" t="str">
        <f t="shared" si="15"/>
        <v/>
      </c>
      <c r="AN542" s="142" t="str">
        <f t="shared" si="24"/>
        <v/>
      </c>
      <c r="AO542" s="163"/>
      <c r="AP542" s="117" t="str">
        <f t="shared" si="22"/>
        <v/>
      </c>
      <c r="AR542" s="177"/>
    </row>
    <row r="543">
      <c r="A543" s="156"/>
      <c r="B543" s="175"/>
      <c r="C543" s="162"/>
      <c r="D543" s="162"/>
      <c r="E543" s="162"/>
      <c r="F543" s="13" t="str">
        <f t="shared" si="6"/>
        <v/>
      </c>
      <c r="G543" s="162"/>
      <c r="H543" s="162"/>
      <c r="I543" s="162"/>
      <c r="J543" s="13" t="str">
        <f t="shared" si="20"/>
        <v/>
      </c>
      <c r="N543" s="13" t="str">
        <f t="shared" si="8"/>
        <v/>
      </c>
      <c r="O543" s="13"/>
      <c r="P543" s="163"/>
      <c r="Q543" s="116" t="str">
        <f t="shared" si="17"/>
        <v/>
      </c>
      <c r="R543" s="117" t="str">
        <f t="shared" si="9"/>
        <v/>
      </c>
      <c r="S543" s="176"/>
      <c r="T543" s="68"/>
      <c r="U543" s="163"/>
      <c r="V543" s="172"/>
      <c r="W543" s="172"/>
      <c r="X543" s="116" t="str">
        <f t="shared" si="26"/>
        <v/>
      </c>
      <c r="Y543" s="117" t="str">
        <f t="shared" si="23"/>
        <v/>
      </c>
      <c r="Z543" s="176"/>
      <c r="AB543" s="142" t="str">
        <f>if(isblank($B543),"",vlookup($B543,'Sort by Position'!$D$2:$M$34,10,FALSE))</f>
        <v/>
      </c>
      <c r="AC543" s="142" t="str">
        <f>if(isblank($B543),"",vlookup($C543,'Sort by Position'!$D$2:$M$34,10,FALSE))</f>
        <v/>
      </c>
      <c r="AD543" s="142" t="str">
        <f t="shared" si="12"/>
        <v/>
      </c>
      <c r="AE543" s="142" t="str">
        <f t="shared" si="13"/>
        <v/>
      </c>
      <c r="AF543" s="163"/>
      <c r="AG543" s="151" t="str">
        <f t="shared" si="27"/>
        <v/>
      </c>
      <c r="AH543" s="138"/>
      <c r="AI543" s="176"/>
      <c r="AK543" s="142" t="str">
        <f>if(isblank(B543),"",vlookup(B543,'Sort by Position'!$D$2:$M$34,2,FALSE))</f>
        <v/>
      </c>
      <c r="AL543" s="142" t="str">
        <f>if(isblank(B543),"",vlookup(C543,'Sort by Position'!$D$2:$M$34,10,FALSE))</f>
        <v/>
      </c>
      <c r="AM543" s="142" t="str">
        <f t="shared" si="15"/>
        <v/>
      </c>
      <c r="AN543" s="142" t="str">
        <f t="shared" si="24"/>
        <v/>
      </c>
      <c r="AO543" s="163"/>
      <c r="AP543" s="117" t="str">
        <f t="shared" si="22"/>
        <v/>
      </c>
      <c r="AR543" s="177"/>
    </row>
    <row r="544">
      <c r="A544" s="156"/>
      <c r="B544" s="175"/>
      <c r="C544" s="162"/>
      <c r="D544" s="162"/>
      <c r="E544" s="162"/>
      <c r="F544" s="13" t="str">
        <f t="shared" si="6"/>
        <v/>
      </c>
      <c r="G544" s="162"/>
      <c r="H544" s="162"/>
      <c r="I544" s="162"/>
      <c r="J544" s="13" t="str">
        <f t="shared" si="20"/>
        <v/>
      </c>
      <c r="N544" s="13" t="str">
        <f t="shared" si="8"/>
        <v/>
      </c>
      <c r="O544" s="13"/>
      <c r="P544" s="163"/>
      <c r="Q544" s="116" t="str">
        <f t="shared" si="17"/>
        <v/>
      </c>
      <c r="R544" s="117" t="str">
        <f t="shared" si="9"/>
        <v/>
      </c>
      <c r="S544" s="176"/>
      <c r="T544" s="68"/>
      <c r="U544" s="163"/>
      <c r="V544" s="172"/>
      <c r="W544" s="172"/>
      <c r="X544" s="116" t="str">
        <f t="shared" si="26"/>
        <v/>
      </c>
      <c r="Y544" s="117" t="str">
        <f t="shared" si="23"/>
        <v/>
      </c>
      <c r="Z544" s="176"/>
      <c r="AB544" s="142" t="str">
        <f>if(isblank($B544),"",vlookup($B544,'Sort by Position'!$D$2:$M$34,10,FALSE))</f>
        <v/>
      </c>
      <c r="AC544" s="142" t="str">
        <f>if(isblank($B544),"",vlookup($C544,'Sort by Position'!$D$2:$M$34,10,FALSE))</f>
        <v/>
      </c>
      <c r="AD544" s="142" t="str">
        <f t="shared" si="12"/>
        <v/>
      </c>
      <c r="AE544" s="142" t="str">
        <f t="shared" si="13"/>
        <v/>
      </c>
      <c r="AF544" s="163"/>
      <c r="AG544" s="151" t="str">
        <f t="shared" si="27"/>
        <v/>
      </c>
      <c r="AH544" s="138"/>
      <c r="AI544" s="176"/>
      <c r="AK544" s="142" t="str">
        <f>if(isblank(B544),"",vlookup(B544,'Sort by Position'!$D$2:$M$34,2,FALSE))</f>
        <v/>
      </c>
      <c r="AL544" s="142" t="str">
        <f>if(isblank(B544),"",vlookup(C544,'Sort by Position'!$D$2:$M$34,10,FALSE))</f>
        <v/>
      </c>
      <c r="AM544" s="142" t="str">
        <f t="shared" si="15"/>
        <v/>
      </c>
      <c r="AN544" s="142" t="str">
        <f t="shared" si="24"/>
        <v/>
      </c>
      <c r="AO544" s="163"/>
      <c r="AP544" s="117" t="str">
        <f t="shared" si="22"/>
        <v/>
      </c>
      <c r="AR544" s="177"/>
    </row>
    <row r="545">
      <c r="A545" s="156"/>
      <c r="B545" s="175"/>
      <c r="C545" s="162"/>
      <c r="D545" s="162"/>
      <c r="E545" s="162"/>
      <c r="F545" s="13" t="str">
        <f t="shared" si="6"/>
        <v/>
      </c>
      <c r="G545" s="162"/>
      <c r="H545" s="162"/>
      <c r="I545" s="162"/>
      <c r="J545" s="13" t="str">
        <f t="shared" si="20"/>
        <v/>
      </c>
      <c r="N545" s="13" t="str">
        <f t="shared" si="8"/>
        <v/>
      </c>
      <c r="O545" s="13"/>
      <c r="P545" s="163"/>
      <c r="Q545" s="116" t="str">
        <f t="shared" si="17"/>
        <v/>
      </c>
      <c r="R545" s="117" t="str">
        <f t="shared" si="9"/>
        <v/>
      </c>
      <c r="S545" s="176"/>
      <c r="T545" s="68"/>
      <c r="U545" s="163"/>
      <c r="V545" s="172"/>
      <c r="W545" s="172"/>
      <c r="X545" s="116" t="str">
        <f t="shared" si="26"/>
        <v/>
      </c>
      <c r="Y545" s="117" t="str">
        <f t="shared" si="23"/>
        <v/>
      </c>
      <c r="Z545" s="176"/>
      <c r="AB545" s="142" t="str">
        <f>if(isblank($B545),"",vlookup($B545,'Sort by Position'!$D$2:$M$34,10,FALSE))</f>
        <v/>
      </c>
      <c r="AC545" s="142" t="str">
        <f>if(isblank($B545),"",vlookup($C545,'Sort by Position'!$D$2:$M$34,10,FALSE))</f>
        <v/>
      </c>
      <c r="AD545" s="142" t="str">
        <f t="shared" si="12"/>
        <v/>
      </c>
      <c r="AE545" s="142" t="str">
        <f t="shared" si="13"/>
        <v/>
      </c>
      <c r="AF545" s="163"/>
      <c r="AG545" s="151" t="str">
        <f t="shared" si="27"/>
        <v/>
      </c>
      <c r="AH545" s="138"/>
      <c r="AI545" s="176"/>
      <c r="AK545" s="142" t="str">
        <f>if(isblank(B545),"",vlookup(B545,'Sort by Position'!$D$2:$M$34,2,FALSE))</f>
        <v/>
      </c>
      <c r="AL545" s="142" t="str">
        <f>if(isblank(B545),"",vlookup(C545,'Sort by Position'!$D$2:$M$34,10,FALSE))</f>
        <v/>
      </c>
      <c r="AM545" s="142" t="str">
        <f t="shared" si="15"/>
        <v/>
      </c>
      <c r="AN545" s="142" t="str">
        <f t="shared" si="24"/>
        <v/>
      </c>
      <c r="AO545" s="163"/>
      <c r="AP545" s="117" t="str">
        <f t="shared" si="22"/>
        <v/>
      </c>
      <c r="AR545" s="177"/>
    </row>
    <row r="546">
      <c r="A546" s="156"/>
      <c r="B546" s="175"/>
      <c r="C546" s="162"/>
      <c r="D546" s="162"/>
      <c r="E546" s="162"/>
      <c r="F546" s="13" t="str">
        <f t="shared" si="6"/>
        <v/>
      </c>
      <c r="G546" s="162"/>
      <c r="H546" s="162"/>
      <c r="I546" s="162"/>
      <c r="J546" s="13" t="str">
        <f t="shared" si="20"/>
        <v/>
      </c>
      <c r="N546" s="13" t="str">
        <f t="shared" si="8"/>
        <v/>
      </c>
      <c r="O546" s="13"/>
      <c r="P546" s="163"/>
      <c r="Q546" s="116" t="str">
        <f t="shared" si="17"/>
        <v/>
      </c>
      <c r="R546" s="117" t="str">
        <f t="shared" si="9"/>
        <v/>
      </c>
      <c r="S546" s="176"/>
      <c r="T546" s="68"/>
      <c r="U546" s="163"/>
      <c r="V546" s="172"/>
      <c r="W546" s="172"/>
      <c r="X546" s="116" t="str">
        <f t="shared" si="26"/>
        <v/>
      </c>
      <c r="Y546" s="117" t="str">
        <f t="shared" si="23"/>
        <v/>
      </c>
      <c r="Z546" s="176"/>
      <c r="AB546" s="142" t="str">
        <f>if(isblank($B546),"",vlookup($B546,'Sort by Position'!$D$2:$M$34,10,FALSE))</f>
        <v/>
      </c>
      <c r="AC546" s="142" t="str">
        <f>if(isblank($B546),"",vlookup($C546,'Sort by Position'!$D$2:$M$34,10,FALSE))</f>
        <v/>
      </c>
      <c r="AD546" s="142" t="str">
        <f t="shared" si="12"/>
        <v/>
      </c>
      <c r="AE546" s="142" t="str">
        <f t="shared" si="13"/>
        <v/>
      </c>
      <c r="AF546" s="163"/>
      <c r="AG546" s="151" t="str">
        <f t="shared" si="27"/>
        <v/>
      </c>
      <c r="AH546" s="138"/>
      <c r="AI546" s="176"/>
      <c r="AK546" s="142" t="str">
        <f>if(isblank(B546),"",vlookup(B546,'Sort by Position'!$D$2:$M$34,2,FALSE))</f>
        <v/>
      </c>
      <c r="AL546" s="142" t="str">
        <f>if(isblank(B546),"",vlookup(C546,'Sort by Position'!$D$2:$M$34,10,FALSE))</f>
        <v/>
      </c>
      <c r="AM546" s="142" t="str">
        <f t="shared" si="15"/>
        <v/>
      </c>
      <c r="AN546" s="142" t="str">
        <f t="shared" si="24"/>
        <v/>
      </c>
      <c r="AO546" s="163"/>
      <c r="AP546" s="117" t="str">
        <f t="shared" si="22"/>
        <v/>
      </c>
      <c r="AR546" s="177"/>
    </row>
    <row r="547">
      <c r="A547" s="156"/>
      <c r="B547" s="175"/>
      <c r="C547" s="162"/>
      <c r="D547" s="162"/>
      <c r="E547" s="162"/>
      <c r="F547" s="13" t="str">
        <f t="shared" si="6"/>
        <v/>
      </c>
      <c r="G547" s="162"/>
      <c r="H547" s="162"/>
      <c r="I547" s="162"/>
      <c r="J547" s="13" t="str">
        <f t="shared" si="20"/>
        <v/>
      </c>
      <c r="N547" s="13" t="str">
        <f t="shared" si="8"/>
        <v/>
      </c>
      <c r="O547" s="13"/>
      <c r="P547" s="163"/>
      <c r="Q547" s="116" t="str">
        <f t="shared" si="17"/>
        <v/>
      </c>
      <c r="R547" s="117" t="str">
        <f t="shared" si="9"/>
        <v/>
      </c>
      <c r="S547" s="176"/>
      <c r="T547" s="68"/>
      <c r="U547" s="163"/>
      <c r="V547" s="172"/>
      <c r="W547" s="172"/>
      <c r="X547" s="116" t="str">
        <f t="shared" si="26"/>
        <v/>
      </c>
      <c r="Y547" s="117" t="str">
        <f t="shared" si="23"/>
        <v/>
      </c>
      <c r="Z547" s="176"/>
      <c r="AB547" s="142" t="str">
        <f>if(isblank($B547),"",vlookup($B547,'Sort by Position'!$D$2:$M$34,10,FALSE))</f>
        <v/>
      </c>
      <c r="AC547" s="142" t="str">
        <f>if(isblank($B547),"",vlookup($C547,'Sort by Position'!$D$2:$M$34,10,FALSE))</f>
        <v/>
      </c>
      <c r="AD547" s="142" t="str">
        <f t="shared" si="12"/>
        <v/>
      </c>
      <c r="AE547" s="142" t="str">
        <f t="shared" si="13"/>
        <v/>
      </c>
      <c r="AF547" s="163"/>
      <c r="AG547" s="151" t="str">
        <f t="shared" si="27"/>
        <v/>
      </c>
      <c r="AH547" s="138"/>
      <c r="AI547" s="176"/>
      <c r="AK547" s="142" t="str">
        <f>if(isblank(B547),"",vlookup(B547,'Sort by Position'!$D$2:$M$34,2,FALSE))</f>
        <v/>
      </c>
      <c r="AL547" s="142" t="str">
        <f>if(isblank(B547),"",vlookup(C547,'Sort by Position'!$D$2:$M$34,10,FALSE))</f>
        <v/>
      </c>
      <c r="AM547" s="142" t="str">
        <f t="shared" si="15"/>
        <v/>
      </c>
      <c r="AN547" s="142" t="str">
        <f t="shared" si="24"/>
        <v/>
      </c>
      <c r="AO547" s="163"/>
      <c r="AP547" s="117" t="str">
        <f t="shared" si="22"/>
        <v/>
      </c>
      <c r="AR547" s="177"/>
    </row>
    <row r="548">
      <c r="A548" s="156"/>
      <c r="B548" s="175"/>
      <c r="C548" s="162"/>
      <c r="D548" s="162"/>
      <c r="E548" s="162"/>
      <c r="F548" s="13" t="str">
        <f t="shared" si="6"/>
        <v/>
      </c>
      <c r="G548" s="162"/>
      <c r="H548" s="162"/>
      <c r="I548" s="162"/>
      <c r="J548" s="13" t="str">
        <f t="shared" si="20"/>
        <v/>
      </c>
      <c r="N548" s="13" t="str">
        <f t="shared" si="8"/>
        <v/>
      </c>
      <c r="O548" s="13"/>
      <c r="P548" s="163"/>
      <c r="Q548" s="116" t="str">
        <f t="shared" si="17"/>
        <v/>
      </c>
      <c r="R548" s="117" t="str">
        <f t="shared" si="9"/>
        <v/>
      </c>
      <c r="S548" s="176"/>
      <c r="T548" s="68"/>
      <c r="U548" s="163"/>
      <c r="V548" s="172"/>
      <c r="W548" s="172"/>
      <c r="X548" s="116" t="str">
        <f t="shared" si="26"/>
        <v/>
      </c>
      <c r="Y548" s="117" t="str">
        <f t="shared" si="23"/>
        <v/>
      </c>
      <c r="Z548" s="176"/>
      <c r="AB548" s="142" t="str">
        <f>if(isblank($B548),"",vlookup($B548,'Sort by Position'!$D$2:$M$34,10,FALSE))</f>
        <v/>
      </c>
      <c r="AC548" s="142" t="str">
        <f>if(isblank($B548),"",vlookup($C548,'Sort by Position'!$D$2:$M$34,10,FALSE))</f>
        <v/>
      </c>
      <c r="AD548" s="142" t="str">
        <f t="shared" si="12"/>
        <v/>
      </c>
      <c r="AE548" s="142" t="str">
        <f t="shared" si="13"/>
        <v/>
      </c>
      <c r="AF548" s="163"/>
      <c r="AG548" s="151" t="str">
        <f t="shared" si="27"/>
        <v/>
      </c>
      <c r="AH548" s="138"/>
      <c r="AI548" s="176"/>
      <c r="AK548" s="142" t="str">
        <f>if(isblank(B548),"",vlookup(B548,'Sort by Position'!$D$2:$M$34,2,FALSE))</f>
        <v/>
      </c>
      <c r="AL548" s="142" t="str">
        <f>if(isblank(B548),"",vlookup(C548,'Sort by Position'!$D$2:$M$34,10,FALSE))</f>
        <v/>
      </c>
      <c r="AM548" s="142" t="str">
        <f t="shared" si="15"/>
        <v/>
      </c>
      <c r="AN548" s="142" t="str">
        <f t="shared" si="24"/>
        <v/>
      </c>
      <c r="AO548" s="163"/>
      <c r="AP548" s="117" t="str">
        <f t="shared" si="22"/>
        <v/>
      </c>
      <c r="AR548" s="177"/>
    </row>
    <row r="549">
      <c r="A549" s="156"/>
      <c r="B549" s="175"/>
      <c r="C549" s="162"/>
      <c r="D549" s="162"/>
      <c r="E549" s="162"/>
      <c r="F549" s="13" t="str">
        <f t="shared" si="6"/>
        <v/>
      </c>
      <c r="G549" s="162"/>
      <c r="H549" s="162"/>
      <c r="I549" s="162"/>
      <c r="J549" s="13" t="str">
        <f t="shared" si="20"/>
        <v/>
      </c>
      <c r="N549" s="13" t="str">
        <f t="shared" si="8"/>
        <v/>
      </c>
      <c r="O549" s="13"/>
      <c r="P549" s="163"/>
      <c r="Q549" s="116" t="str">
        <f t="shared" si="17"/>
        <v/>
      </c>
      <c r="R549" s="117" t="str">
        <f t="shared" si="9"/>
        <v/>
      </c>
      <c r="S549" s="176"/>
      <c r="T549" s="68"/>
      <c r="U549" s="163"/>
      <c r="V549" s="172"/>
      <c r="W549" s="172"/>
      <c r="X549" s="116" t="str">
        <f t="shared" si="26"/>
        <v/>
      </c>
      <c r="Y549" s="117" t="str">
        <f t="shared" si="23"/>
        <v/>
      </c>
      <c r="Z549" s="176"/>
      <c r="AB549" s="142" t="str">
        <f>if(isblank($B549),"",vlookup($B549,'Sort by Position'!$D$2:$M$34,10,FALSE))</f>
        <v/>
      </c>
      <c r="AC549" s="142" t="str">
        <f>if(isblank($B549),"",vlookup($C549,'Sort by Position'!$D$2:$M$34,10,FALSE))</f>
        <v/>
      </c>
      <c r="AD549" s="142" t="str">
        <f t="shared" si="12"/>
        <v/>
      </c>
      <c r="AE549" s="142" t="str">
        <f t="shared" si="13"/>
        <v/>
      </c>
      <c r="AF549" s="163"/>
      <c r="AG549" s="151" t="str">
        <f t="shared" si="27"/>
        <v/>
      </c>
      <c r="AH549" s="138"/>
      <c r="AI549" s="176"/>
      <c r="AK549" s="142" t="str">
        <f>if(isblank(B549),"",vlookup(B549,'Sort by Position'!$D$2:$M$34,2,FALSE))</f>
        <v/>
      </c>
      <c r="AL549" s="142" t="str">
        <f>if(isblank(B549),"",vlookup(C549,'Sort by Position'!$D$2:$M$34,10,FALSE))</f>
        <v/>
      </c>
      <c r="AM549" s="142" t="str">
        <f t="shared" si="15"/>
        <v/>
      </c>
      <c r="AN549" s="142" t="str">
        <f t="shared" si="24"/>
        <v/>
      </c>
      <c r="AO549" s="163"/>
      <c r="AP549" s="117" t="str">
        <f t="shared" si="22"/>
        <v/>
      </c>
      <c r="AR549" s="177"/>
    </row>
    <row r="550">
      <c r="A550" s="156"/>
      <c r="B550" s="175"/>
      <c r="C550" s="162"/>
      <c r="D550" s="162"/>
      <c r="E550" s="162"/>
      <c r="F550" s="13" t="str">
        <f t="shared" si="6"/>
        <v/>
      </c>
      <c r="G550" s="162"/>
      <c r="H550" s="162"/>
      <c r="I550" s="162"/>
      <c r="J550" s="13" t="str">
        <f t="shared" si="20"/>
        <v/>
      </c>
      <c r="N550" s="13" t="str">
        <f t="shared" si="8"/>
        <v/>
      </c>
      <c r="O550" s="13"/>
      <c r="P550" s="163"/>
      <c r="Q550" s="116" t="str">
        <f t="shared" si="17"/>
        <v/>
      </c>
      <c r="R550" s="117" t="str">
        <f t="shared" si="9"/>
        <v/>
      </c>
      <c r="S550" s="176"/>
      <c r="T550" s="68"/>
      <c r="U550" s="163"/>
      <c r="V550" s="172"/>
      <c r="W550" s="172"/>
      <c r="X550" s="116" t="str">
        <f t="shared" si="26"/>
        <v/>
      </c>
      <c r="Y550" s="117" t="str">
        <f t="shared" si="23"/>
        <v/>
      </c>
      <c r="Z550" s="176"/>
      <c r="AB550" s="142" t="str">
        <f>if(isblank($B550),"",vlookup($B550,'Sort by Position'!$D$2:$M$34,10,FALSE))</f>
        <v/>
      </c>
      <c r="AC550" s="142" t="str">
        <f>if(isblank($B550),"",vlookup($C550,'Sort by Position'!$D$2:$M$34,10,FALSE))</f>
        <v/>
      </c>
      <c r="AD550" s="142" t="str">
        <f t="shared" si="12"/>
        <v/>
      </c>
      <c r="AE550" s="142" t="str">
        <f t="shared" si="13"/>
        <v/>
      </c>
      <c r="AF550" s="163"/>
      <c r="AG550" s="151" t="str">
        <f t="shared" si="27"/>
        <v/>
      </c>
      <c r="AH550" s="138"/>
      <c r="AI550" s="176"/>
      <c r="AK550" s="142" t="str">
        <f>if(isblank(B550),"",vlookup(B550,'Sort by Position'!$D$2:$M$34,2,FALSE))</f>
        <v/>
      </c>
      <c r="AL550" s="142" t="str">
        <f>if(isblank(B550),"",vlookup(C550,'Sort by Position'!$D$2:$M$34,10,FALSE))</f>
        <v/>
      </c>
      <c r="AM550" s="142" t="str">
        <f t="shared" si="15"/>
        <v/>
      </c>
      <c r="AN550" s="142" t="str">
        <f t="shared" si="24"/>
        <v/>
      </c>
      <c r="AO550" s="163"/>
      <c r="AP550" s="117" t="str">
        <f t="shared" si="22"/>
        <v/>
      </c>
      <c r="AR550" s="177"/>
    </row>
    <row r="551">
      <c r="A551" s="156"/>
      <c r="B551" s="175"/>
      <c r="C551" s="162"/>
      <c r="D551" s="162"/>
      <c r="E551" s="162"/>
      <c r="F551" s="13" t="str">
        <f t="shared" si="6"/>
        <v/>
      </c>
      <c r="G551" s="162"/>
      <c r="H551" s="162"/>
      <c r="I551" s="162"/>
      <c r="J551" s="13" t="str">
        <f t="shared" si="20"/>
        <v/>
      </c>
      <c r="N551" s="13" t="str">
        <f t="shared" si="8"/>
        <v/>
      </c>
      <c r="O551" s="13"/>
      <c r="P551" s="163"/>
      <c r="Q551" s="116" t="str">
        <f t="shared" si="17"/>
        <v/>
      </c>
      <c r="R551" s="117" t="str">
        <f t="shared" si="9"/>
        <v/>
      </c>
      <c r="S551" s="176"/>
      <c r="T551" s="68"/>
      <c r="U551" s="163"/>
      <c r="V551" s="172"/>
      <c r="W551" s="172"/>
      <c r="X551" s="116" t="str">
        <f t="shared" si="26"/>
        <v/>
      </c>
      <c r="Y551" s="117" t="str">
        <f t="shared" si="23"/>
        <v/>
      </c>
      <c r="Z551" s="176"/>
      <c r="AB551" s="142" t="str">
        <f>if(isblank($B551),"",vlookup($B551,'Sort by Position'!$D$2:$M$34,10,FALSE))</f>
        <v/>
      </c>
      <c r="AC551" s="142" t="str">
        <f>if(isblank($B551),"",vlookup($C551,'Sort by Position'!$D$2:$M$34,10,FALSE))</f>
        <v/>
      </c>
      <c r="AD551" s="142" t="str">
        <f t="shared" si="12"/>
        <v/>
      </c>
      <c r="AE551" s="142" t="str">
        <f t="shared" si="13"/>
        <v/>
      </c>
      <c r="AF551" s="163"/>
      <c r="AG551" s="151" t="str">
        <f t="shared" si="27"/>
        <v/>
      </c>
      <c r="AH551" s="138"/>
      <c r="AI551" s="176"/>
      <c r="AK551" s="142" t="str">
        <f>if(isblank(B551),"",vlookup(B551,'Sort by Position'!$D$2:$M$34,2,FALSE))</f>
        <v/>
      </c>
      <c r="AL551" s="142" t="str">
        <f>if(isblank(B551),"",vlookup(C551,'Sort by Position'!$D$2:$M$34,10,FALSE))</f>
        <v/>
      </c>
      <c r="AM551" s="142" t="str">
        <f t="shared" si="15"/>
        <v/>
      </c>
      <c r="AN551" s="142" t="str">
        <f t="shared" si="24"/>
        <v/>
      </c>
      <c r="AO551" s="163"/>
      <c r="AP551" s="117" t="str">
        <f t="shared" si="22"/>
        <v/>
      </c>
      <c r="AR551" s="177"/>
    </row>
    <row r="552">
      <c r="A552" s="156"/>
      <c r="B552" s="175"/>
      <c r="C552" s="162"/>
      <c r="D552" s="162"/>
      <c r="E552" s="162"/>
      <c r="F552" s="13" t="str">
        <f t="shared" si="6"/>
        <v/>
      </c>
      <c r="G552" s="162"/>
      <c r="H552" s="162"/>
      <c r="I552" s="162"/>
      <c r="J552" s="13" t="str">
        <f t="shared" si="20"/>
        <v/>
      </c>
      <c r="N552" s="13" t="str">
        <f t="shared" si="8"/>
        <v/>
      </c>
      <c r="O552" s="13"/>
      <c r="P552" s="163"/>
      <c r="Q552" s="116" t="str">
        <f t="shared" si="17"/>
        <v/>
      </c>
      <c r="R552" s="117" t="str">
        <f t="shared" si="9"/>
        <v/>
      </c>
      <c r="S552" s="176"/>
      <c r="T552" s="68"/>
      <c r="U552" s="163"/>
      <c r="V552" s="172"/>
      <c r="W552" s="172"/>
      <c r="X552" s="116" t="str">
        <f t="shared" si="26"/>
        <v/>
      </c>
      <c r="Y552" s="117" t="str">
        <f t="shared" si="23"/>
        <v/>
      </c>
      <c r="Z552" s="176"/>
      <c r="AB552" s="142" t="str">
        <f>if(isblank($B552),"",vlookup($B552,'Sort by Position'!$D$2:$M$34,10,FALSE))</f>
        <v/>
      </c>
      <c r="AC552" s="142" t="str">
        <f>if(isblank($B552),"",vlookup($C552,'Sort by Position'!$D$2:$M$34,10,FALSE))</f>
        <v/>
      </c>
      <c r="AD552" s="142" t="str">
        <f t="shared" si="12"/>
        <v/>
      </c>
      <c r="AE552" s="142" t="str">
        <f t="shared" si="13"/>
        <v/>
      </c>
      <c r="AF552" s="163"/>
      <c r="AG552" s="151" t="str">
        <f t="shared" si="27"/>
        <v/>
      </c>
      <c r="AH552" s="138"/>
      <c r="AI552" s="176"/>
      <c r="AK552" s="142" t="str">
        <f>if(isblank(B552),"",vlookup(B552,'Sort by Position'!$D$2:$M$34,2,FALSE))</f>
        <v/>
      </c>
      <c r="AL552" s="142" t="str">
        <f>if(isblank(B552),"",vlookup(C552,'Sort by Position'!$D$2:$M$34,10,FALSE))</f>
        <v/>
      </c>
      <c r="AM552" s="142" t="str">
        <f t="shared" si="15"/>
        <v/>
      </c>
      <c r="AN552" s="142" t="str">
        <f t="shared" si="24"/>
        <v/>
      </c>
      <c r="AO552" s="163"/>
      <c r="AP552" s="117" t="str">
        <f t="shared" si="22"/>
        <v/>
      </c>
      <c r="AR552" s="177"/>
    </row>
    <row r="553">
      <c r="A553" s="156"/>
      <c r="B553" s="175"/>
      <c r="C553" s="162"/>
      <c r="D553" s="162"/>
      <c r="E553" s="162"/>
      <c r="F553" s="13" t="str">
        <f t="shared" si="6"/>
        <v/>
      </c>
      <c r="G553" s="162"/>
      <c r="H553" s="162"/>
      <c r="I553" s="162"/>
      <c r="J553" s="13" t="str">
        <f t="shared" si="20"/>
        <v/>
      </c>
      <c r="N553" s="13" t="str">
        <f t="shared" si="8"/>
        <v/>
      </c>
      <c r="O553" s="13"/>
      <c r="P553" s="163"/>
      <c r="Q553" s="116" t="str">
        <f t="shared" si="17"/>
        <v/>
      </c>
      <c r="R553" s="117" t="str">
        <f t="shared" si="9"/>
        <v/>
      </c>
      <c r="S553" s="176"/>
      <c r="T553" s="68"/>
      <c r="U553" s="163"/>
      <c r="V553" s="172"/>
      <c r="W553" s="172"/>
      <c r="X553" s="116" t="str">
        <f t="shared" si="26"/>
        <v/>
      </c>
      <c r="Y553" s="117" t="str">
        <f t="shared" si="23"/>
        <v/>
      </c>
      <c r="Z553" s="176"/>
      <c r="AB553" s="142" t="str">
        <f>if(isblank($B553),"",vlookup($B553,'Sort by Position'!$D$2:$M$34,10,FALSE))</f>
        <v/>
      </c>
      <c r="AC553" s="142" t="str">
        <f>if(isblank($B553),"",vlookup($C553,'Sort by Position'!$D$2:$M$34,10,FALSE))</f>
        <v/>
      </c>
      <c r="AD553" s="142" t="str">
        <f t="shared" si="12"/>
        <v/>
      </c>
      <c r="AE553" s="142" t="str">
        <f t="shared" si="13"/>
        <v/>
      </c>
      <c r="AF553" s="163"/>
      <c r="AG553" s="151" t="str">
        <f t="shared" si="27"/>
        <v/>
      </c>
      <c r="AH553" s="138"/>
      <c r="AI553" s="176"/>
      <c r="AK553" s="142" t="str">
        <f>if(isblank(B553),"",vlookup(B553,'Sort by Position'!$D$2:$M$34,2,FALSE))</f>
        <v/>
      </c>
      <c r="AL553" s="142" t="str">
        <f>if(isblank(B553),"",vlookup(C553,'Sort by Position'!$D$2:$M$34,10,FALSE))</f>
        <v/>
      </c>
      <c r="AM553" s="142" t="str">
        <f t="shared" si="15"/>
        <v/>
      </c>
      <c r="AN553" s="142" t="str">
        <f t="shared" si="24"/>
        <v/>
      </c>
      <c r="AO553" s="163"/>
      <c r="AP553" s="117" t="str">
        <f t="shared" si="22"/>
        <v/>
      </c>
      <c r="AR553" s="177"/>
    </row>
    <row r="554">
      <c r="A554" s="156"/>
      <c r="B554" s="175"/>
      <c r="C554" s="162"/>
      <c r="D554" s="162"/>
      <c r="E554" s="162"/>
      <c r="F554" s="13" t="str">
        <f t="shared" si="6"/>
        <v/>
      </c>
      <c r="G554" s="162"/>
      <c r="H554" s="162"/>
      <c r="I554" s="162"/>
      <c r="J554" s="13" t="str">
        <f t="shared" si="20"/>
        <v/>
      </c>
      <c r="N554" s="13" t="str">
        <f t="shared" si="8"/>
        <v/>
      </c>
      <c r="O554" s="13"/>
      <c r="P554" s="163"/>
      <c r="Q554" s="116" t="str">
        <f t="shared" si="17"/>
        <v/>
      </c>
      <c r="R554" s="117" t="str">
        <f t="shared" si="9"/>
        <v/>
      </c>
      <c r="S554" s="176"/>
      <c r="T554" s="68"/>
      <c r="U554" s="163"/>
      <c r="V554" s="172"/>
      <c r="W554" s="172"/>
      <c r="X554" s="116" t="str">
        <f t="shared" si="26"/>
        <v/>
      </c>
      <c r="Y554" s="117" t="str">
        <f t="shared" si="23"/>
        <v/>
      </c>
      <c r="Z554" s="176"/>
      <c r="AB554" s="142" t="str">
        <f>if(isblank($B554),"",vlookup($B554,'Sort by Position'!$D$2:$M$34,10,FALSE))</f>
        <v/>
      </c>
      <c r="AC554" s="142" t="str">
        <f>if(isblank($B554),"",vlookup($C554,'Sort by Position'!$D$2:$M$34,10,FALSE))</f>
        <v/>
      </c>
      <c r="AD554" s="142" t="str">
        <f t="shared" si="12"/>
        <v/>
      </c>
      <c r="AE554" s="142" t="str">
        <f t="shared" si="13"/>
        <v/>
      </c>
      <c r="AF554" s="163"/>
      <c r="AG554" s="151" t="str">
        <f t="shared" si="27"/>
        <v/>
      </c>
      <c r="AH554" s="138"/>
      <c r="AI554" s="176"/>
      <c r="AK554" s="142" t="str">
        <f>if(isblank(B554),"",vlookup(B554,'Sort by Position'!$D$2:$M$34,2,FALSE))</f>
        <v/>
      </c>
      <c r="AL554" s="142" t="str">
        <f>if(isblank(B554),"",vlookup(C554,'Sort by Position'!$D$2:$M$34,10,FALSE))</f>
        <v/>
      </c>
      <c r="AM554" s="142" t="str">
        <f t="shared" si="15"/>
        <v/>
      </c>
      <c r="AN554" s="142" t="str">
        <f t="shared" si="24"/>
        <v/>
      </c>
      <c r="AO554" s="163"/>
      <c r="AP554" s="117" t="str">
        <f t="shared" si="22"/>
        <v/>
      </c>
      <c r="AR554" s="177"/>
    </row>
    <row r="555">
      <c r="A555" s="156"/>
      <c r="B555" s="175"/>
      <c r="C555" s="162"/>
      <c r="D555" s="162"/>
      <c r="E555" s="162"/>
      <c r="F555" s="13" t="str">
        <f t="shared" si="6"/>
        <v/>
      </c>
      <c r="G555" s="162"/>
      <c r="H555" s="162"/>
      <c r="I555" s="162"/>
      <c r="J555" s="13" t="str">
        <f t="shared" si="20"/>
        <v/>
      </c>
      <c r="N555" s="13" t="str">
        <f t="shared" si="8"/>
        <v/>
      </c>
      <c r="O555" s="13"/>
      <c r="P555" s="163"/>
      <c r="Q555" s="116" t="str">
        <f t="shared" si="17"/>
        <v/>
      </c>
      <c r="R555" s="117" t="str">
        <f t="shared" si="9"/>
        <v/>
      </c>
      <c r="S555" s="176"/>
      <c r="T555" s="68"/>
      <c r="U555" s="163"/>
      <c r="V555" s="172"/>
      <c r="W555" s="172"/>
      <c r="X555" s="116" t="str">
        <f t="shared" si="26"/>
        <v/>
      </c>
      <c r="Y555" s="117" t="str">
        <f t="shared" si="23"/>
        <v/>
      </c>
      <c r="Z555" s="176"/>
      <c r="AB555" s="142" t="str">
        <f>if(isblank($B555),"",vlookup($B555,'Sort by Position'!$D$2:$M$34,10,FALSE))</f>
        <v/>
      </c>
      <c r="AC555" s="142" t="str">
        <f>if(isblank($B555),"",vlookup($C555,'Sort by Position'!$D$2:$M$34,10,FALSE))</f>
        <v/>
      </c>
      <c r="AD555" s="142" t="str">
        <f t="shared" si="12"/>
        <v/>
      </c>
      <c r="AE555" s="142" t="str">
        <f t="shared" si="13"/>
        <v/>
      </c>
      <c r="AF555" s="163"/>
      <c r="AG555" s="151" t="str">
        <f t="shared" si="27"/>
        <v/>
      </c>
      <c r="AH555" s="138"/>
      <c r="AI555" s="176"/>
      <c r="AK555" s="142" t="str">
        <f>if(isblank(B555),"",vlookup(B555,'Sort by Position'!$D$2:$M$34,2,FALSE))</f>
        <v/>
      </c>
      <c r="AL555" s="142" t="str">
        <f>if(isblank(B555),"",vlookup(C555,'Sort by Position'!$D$2:$M$34,10,FALSE))</f>
        <v/>
      </c>
      <c r="AM555" s="142" t="str">
        <f t="shared" si="15"/>
        <v/>
      </c>
      <c r="AN555" s="142" t="str">
        <f t="shared" si="24"/>
        <v/>
      </c>
      <c r="AO555" s="163"/>
      <c r="AP555" s="117" t="str">
        <f t="shared" si="22"/>
        <v/>
      </c>
      <c r="AR555" s="177"/>
    </row>
    <row r="556">
      <c r="A556" s="156"/>
      <c r="B556" s="175"/>
      <c r="C556" s="162"/>
      <c r="D556" s="162"/>
      <c r="E556" s="162"/>
      <c r="F556" s="13" t="str">
        <f t="shared" si="6"/>
        <v/>
      </c>
      <c r="G556" s="162"/>
      <c r="H556" s="162"/>
      <c r="I556" s="162"/>
      <c r="J556" s="13" t="str">
        <f t="shared" si="20"/>
        <v/>
      </c>
      <c r="N556" s="13" t="str">
        <f t="shared" si="8"/>
        <v/>
      </c>
      <c r="O556" s="13"/>
      <c r="P556" s="163"/>
      <c r="Q556" s="116" t="str">
        <f t="shared" si="17"/>
        <v/>
      </c>
      <c r="R556" s="117" t="str">
        <f t="shared" si="9"/>
        <v/>
      </c>
      <c r="S556" s="176"/>
      <c r="T556" s="68"/>
      <c r="U556" s="163"/>
      <c r="V556" s="172"/>
      <c r="W556" s="172"/>
      <c r="X556" s="116" t="str">
        <f t="shared" si="26"/>
        <v/>
      </c>
      <c r="Y556" s="117" t="str">
        <f t="shared" si="23"/>
        <v/>
      </c>
      <c r="Z556" s="176"/>
      <c r="AB556" s="142" t="str">
        <f>if(isblank($B556),"",vlookup($B556,'Sort by Position'!$D$2:$M$34,10,FALSE))</f>
        <v/>
      </c>
      <c r="AC556" s="142" t="str">
        <f>if(isblank($B556),"",vlookup($C556,'Sort by Position'!$D$2:$M$34,10,FALSE))</f>
        <v/>
      </c>
      <c r="AD556" s="142" t="str">
        <f t="shared" si="12"/>
        <v/>
      </c>
      <c r="AE556" s="142" t="str">
        <f t="shared" si="13"/>
        <v/>
      </c>
      <c r="AF556" s="163"/>
      <c r="AG556" s="151" t="str">
        <f t="shared" si="27"/>
        <v/>
      </c>
      <c r="AH556" s="138"/>
      <c r="AI556" s="176"/>
      <c r="AK556" s="142" t="str">
        <f>if(isblank(B556),"",vlookup(B556,'Sort by Position'!$D$2:$M$34,2,FALSE))</f>
        <v/>
      </c>
      <c r="AL556" s="142" t="str">
        <f>if(isblank(B556),"",vlookup(C556,'Sort by Position'!$D$2:$M$34,10,FALSE))</f>
        <v/>
      </c>
      <c r="AM556" s="142" t="str">
        <f t="shared" si="15"/>
        <v/>
      </c>
      <c r="AN556" s="142" t="str">
        <f t="shared" si="24"/>
        <v/>
      </c>
      <c r="AO556" s="163"/>
      <c r="AP556" s="117" t="str">
        <f t="shared" si="22"/>
        <v/>
      </c>
      <c r="AR556" s="177"/>
    </row>
    <row r="557">
      <c r="A557" s="156"/>
      <c r="B557" s="175"/>
      <c r="C557" s="162"/>
      <c r="D557" s="162"/>
      <c r="E557" s="162"/>
      <c r="F557" s="13" t="str">
        <f t="shared" si="6"/>
        <v/>
      </c>
      <c r="G557" s="162"/>
      <c r="H557" s="162"/>
      <c r="I557" s="162"/>
      <c r="J557" s="13" t="str">
        <f t="shared" si="20"/>
        <v/>
      </c>
      <c r="N557" s="13" t="str">
        <f t="shared" si="8"/>
        <v/>
      </c>
      <c r="O557" s="13"/>
      <c r="P557" s="163"/>
      <c r="Q557" s="116" t="str">
        <f t="shared" si="17"/>
        <v/>
      </c>
      <c r="R557" s="117" t="str">
        <f t="shared" si="9"/>
        <v/>
      </c>
      <c r="S557" s="176"/>
      <c r="T557" s="68"/>
      <c r="U557" s="163"/>
      <c r="V557" s="172"/>
      <c r="W557" s="172"/>
      <c r="X557" s="116" t="str">
        <f t="shared" si="26"/>
        <v/>
      </c>
      <c r="Y557" s="117" t="str">
        <f t="shared" si="23"/>
        <v/>
      </c>
      <c r="Z557" s="176"/>
      <c r="AB557" s="142" t="str">
        <f>if(isblank($B557),"",vlookup($B557,'Sort by Position'!$D$2:$M$34,10,FALSE))</f>
        <v/>
      </c>
      <c r="AC557" s="142" t="str">
        <f>if(isblank($B557),"",vlookup($C557,'Sort by Position'!$D$2:$M$34,10,FALSE))</f>
        <v/>
      </c>
      <c r="AD557" s="142" t="str">
        <f t="shared" si="12"/>
        <v/>
      </c>
      <c r="AE557" s="142" t="str">
        <f t="shared" si="13"/>
        <v/>
      </c>
      <c r="AF557" s="163"/>
      <c r="AG557" s="151" t="str">
        <f t="shared" si="27"/>
        <v/>
      </c>
      <c r="AH557" s="138"/>
      <c r="AI557" s="176"/>
      <c r="AK557" s="142" t="str">
        <f>if(isblank(B557),"",vlookup(B557,'Sort by Position'!$D$2:$M$34,2,FALSE))</f>
        <v/>
      </c>
      <c r="AL557" s="142" t="str">
        <f>if(isblank(B557),"",vlookup(C557,'Sort by Position'!$D$2:$M$34,10,FALSE))</f>
        <v/>
      </c>
      <c r="AM557" s="142" t="str">
        <f t="shared" si="15"/>
        <v/>
      </c>
      <c r="AN557" s="142" t="str">
        <f t="shared" si="24"/>
        <v/>
      </c>
      <c r="AO557" s="163"/>
      <c r="AP557" s="117" t="str">
        <f t="shared" si="22"/>
        <v/>
      </c>
      <c r="AR557" s="177"/>
    </row>
    <row r="558">
      <c r="A558" s="156"/>
      <c r="B558" s="175"/>
      <c r="C558" s="162"/>
      <c r="D558" s="162"/>
      <c r="E558" s="162"/>
      <c r="F558" s="13" t="str">
        <f t="shared" si="6"/>
        <v/>
      </c>
      <c r="G558" s="162"/>
      <c r="H558" s="162"/>
      <c r="I558" s="162"/>
      <c r="J558" s="13" t="str">
        <f t="shared" si="20"/>
        <v/>
      </c>
      <c r="N558" s="13" t="str">
        <f t="shared" si="8"/>
        <v/>
      </c>
      <c r="O558" s="13"/>
      <c r="P558" s="163"/>
      <c r="Q558" s="116" t="str">
        <f t="shared" si="17"/>
        <v/>
      </c>
      <c r="R558" s="117" t="str">
        <f t="shared" si="9"/>
        <v/>
      </c>
      <c r="S558" s="176"/>
      <c r="T558" s="68"/>
      <c r="U558" s="163"/>
      <c r="V558" s="172"/>
      <c r="W558" s="172"/>
      <c r="X558" s="116" t="str">
        <f t="shared" si="26"/>
        <v/>
      </c>
      <c r="Y558" s="117" t="str">
        <f t="shared" si="23"/>
        <v/>
      </c>
      <c r="Z558" s="176"/>
      <c r="AB558" s="142" t="str">
        <f>if(isblank($B558),"",vlookup($B558,'Sort by Position'!$D$2:$M$34,10,FALSE))</f>
        <v/>
      </c>
      <c r="AC558" s="142" t="str">
        <f>if(isblank($B558),"",vlookup($C558,'Sort by Position'!$D$2:$M$34,10,FALSE))</f>
        <v/>
      </c>
      <c r="AD558" s="142" t="str">
        <f t="shared" si="12"/>
        <v/>
      </c>
      <c r="AE558" s="142" t="str">
        <f t="shared" si="13"/>
        <v/>
      </c>
      <c r="AF558" s="163"/>
      <c r="AG558" s="151" t="str">
        <f t="shared" si="27"/>
        <v/>
      </c>
      <c r="AH558" s="138"/>
      <c r="AI558" s="176"/>
      <c r="AK558" s="142" t="str">
        <f>if(isblank(B558),"",vlookup(B558,'Sort by Position'!$D$2:$M$34,2,FALSE))</f>
        <v/>
      </c>
      <c r="AL558" s="142" t="str">
        <f>if(isblank(B558),"",vlookup(C558,'Sort by Position'!$D$2:$M$34,10,FALSE))</f>
        <v/>
      </c>
      <c r="AM558" s="142" t="str">
        <f t="shared" si="15"/>
        <v/>
      </c>
      <c r="AN558" s="142" t="str">
        <f t="shared" si="24"/>
        <v/>
      </c>
      <c r="AO558" s="163"/>
      <c r="AP558" s="117" t="str">
        <f t="shared" si="22"/>
        <v/>
      </c>
      <c r="AR558" s="177"/>
    </row>
    <row r="559">
      <c r="A559" s="156"/>
      <c r="B559" s="175"/>
      <c r="C559" s="162"/>
      <c r="D559" s="162"/>
      <c r="E559" s="162"/>
      <c r="F559" s="13" t="str">
        <f t="shared" si="6"/>
        <v/>
      </c>
      <c r="G559" s="162"/>
      <c r="H559" s="162"/>
      <c r="I559" s="162"/>
      <c r="J559" s="13" t="str">
        <f t="shared" si="20"/>
        <v/>
      </c>
      <c r="N559" s="13" t="str">
        <f t="shared" si="8"/>
        <v/>
      </c>
      <c r="O559" s="13"/>
      <c r="P559" s="163"/>
      <c r="Q559" s="116" t="str">
        <f t="shared" si="17"/>
        <v/>
      </c>
      <c r="R559" s="117" t="str">
        <f t="shared" si="9"/>
        <v/>
      </c>
      <c r="S559" s="176"/>
      <c r="T559" s="68"/>
      <c r="U559" s="163"/>
      <c r="V559" s="172"/>
      <c r="W559" s="172"/>
      <c r="X559" s="116" t="str">
        <f t="shared" si="26"/>
        <v/>
      </c>
      <c r="Y559" s="117" t="str">
        <f t="shared" si="23"/>
        <v/>
      </c>
      <c r="Z559" s="176"/>
      <c r="AB559" s="142" t="str">
        <f>if(isblank($B559),"",vlookup($B559,'Sort by Position'!$D$2:$M$34,10,FALSE))</f>
        <v/>
      </c>
      <c r="AC559" s="142" t="str">
        <f>if(isblank($B559),"",vlookup($C559,'Sort by Position'!$D$2:$M$34,10,FALSE))</f>
        <v/>
      </c>
      <c r="AD559" s="142" t="str">
        <f t="shared" si="12"/>
        <v/>
      </c>
      <c r="AE559" s="142" t="str">
        <f t="shared" si="13"/>
        <v/>
      </c>
      <c r="AF559" s="163"/>
      <c r="AG559" s="151" t="str">
        <f t="shared" si="27"/>
        <v/>
      </c>
      <c r="AH559" s="138"/>
      <c r="AI559" s="176"/>
      <c r="AK559" s="142" t="str">
        <f>if(isblank(B559),"",vlookup(B559,'Sort by Position'!$D$2:$M$34,2,FALSE))</f>
        <v/>
      </c>
      <c r="AL559" s="142" t="str">
        <f>if(isblank(B559),"",vlookup(C559,'Sort by Position'!$D$2:$M$34,10,FALSE))</f>
        <v/>
      </c>
      <c r="AM559" s="142" t="str">
        <f t="shared" si="15"/>
        <v/>
      </c>
      <c r="AN559" s="142" t="str">
        <f t="shared" si="24"/>
        <v/>
      </c>
      <c r="AO559" s="163"/>
      <c r="AP559" s="117" t="str">
        <f t="shared" si="22"/>
        <v/>
      </c>
      <c r="AR559" s="177"/>
    </row>
    <row r="560">
      <c r="A560" s="156"/>
      <c r="B560" s="175"/>
      <c r="C560" s="162"/>
      <c r="D560" s="162"/>
      <c r="E560" s="162"/>
      <c r="F560" s="13" t="str">
        <f t="shared" si="6"/>
        <v/>
      </c>
      <c r="G560" s="162"/>
      <c r="H560" s="162"/>
      <c r="I560" s="162"/>
      <c r="J560" s="13" t="str">
        <f t="shared" si="20"/>
        <v/>
      </c>
      <c r="N560" s="13" t="str">
        <f t="shared" si="8"/>
        <v/>
      </c>
      <c r="O560" s="13"/>
      <c r="P560" s="163"/>
      <c r="Q560" s="116" t="str">
        <f t="shared" si="17"/>
        <v/>
      </c>
      <c r="R560" s="117" t="str">
        <f t="shared" si="9"/>
        <v/>
      </c>
      <c r="S560" s="176"/>
      <c r="T560" s="68"/>
      <c r="U560" s="163"/>
      <c r="V560" s="172"/>
      <c r="W560" s="172"/>
      <c r="X560" s="116" t="str">
        <f t="shared" si="26"/>
        <v/>
      </c>
      <c r="Y560" s="117" t="str">
        <f t="shared" si="23"/>
        <v/>
      </c>
      <c r="Z560" s="176"/>
      <c r="AB560" s="142" t="str">
        <f>if(isblank($B560),"",vlookup($B560,'Sort by Position'!$D$2:$M$34,10,FALSE))</f>
        <v/>
      </c>
      <c r="AC560" s="142" t="str">
        <f>if(isblank($B560),"",vlookup($C560,'Sort by Position'!$D$2:$M$34,10,FALSE))</f>
        <v/>
      </c>
      <c r="AD560" s="142" t="str">
        <f t="shared" si="12"/>
        <v/>
      </c>
      <c r="AE560" s="142" t="str">
        <f t="shared" si="13"/>
        <v/>
      </c>
      <c r="AF560" s="163"/>
      <c r="AG560" s="151" t="str">
        <f t="shared" si="27"/>
        <v/>
      </c>
      <c r="AH560" s="138"/>
      <c r="AI560" s="176"/>
      <c r="AK560" s="142" t="str">
        <f>if(isblank(B560),"",vlookup(B560,'Sort by Position'!$D$2:$M$34,2,FALSE))</f>
        <v/>
      </c>
      <c r="AL560" s="142" t="str">
        <f>if(isblank(B560),"",vlookup(C560,'Sort by Position'!$D$2:$M$34,10,FALSE))</f>
        <v/>
      </c>
      <c r="AM560" s="142" t="str">
        <f t="shared" si="15"/>
        <v/>
      </c>
      <c r="AN560" s="142" t="str">
        <f t="shared" si="24"/>
        <v/>
      </c>
      <c r="AO560" s="163"/>
      <c r="AP560" s="117" t="str">
        <f t="shared" si="22"/>
        <v/>
      </c>
      <c r="AR560" s="177"/>
    </row>
    <row r="561">
      <c r="A561" s="156"/>
      <c r="B561" s="175"/>
      <c r="C561" s="162"/>
      <c r="D561" s="162"/>
      <c r="E561" s="162"/>
      <c r="F561" s="13" t="str">
        <f t="shared" si="6"/>
        <v/>
      </c>
      <c r="G561" s="162"/>
      <c r="H561" s="162"/>
      <c r="I561" s="162"/>
      <c r="J561" s="13" t="str">
        <f t="shared" si="20"/>
        <v/>
      </c>
      <c r="N561" s="13" t="str">
        <f t="shared" si="8"/>
        <v/>
      </c>
      <c r="O561" s="13"/>
      <c r="P561" s="163"/>
      <c r="Q561" s="116" t="str">
        <f t="shared" si="17"/>
        <v/>
      </c>
      <c r="R561" s="117" t="str">
        <f t="shared" si="9"/>
        <v/>
      </c>
      <c r="S561" s="176"/>
      <c r="T561" s="68"/>
      <c r="U561" s="163"/>
      <c r="V561" s="172"/>
      <c r="W561" s="172"/>
      <c r="X561" s="116" t="str">
        <f t="shared" si="26"/>
        <v/>
      </c>
      <c r="Y561" s="117" t="str">
        <f t="shared" si="23"/>
        <v/>
      </c>
      <c r="Z561" s="176"/>
      <c r="AB561" s="142" t="str">
        <f>if(isblank($B561),"",vlookup($B561,'Sort by Position'!$D$2:$M$34,10,FALSE))</f>
        <v/>
      </c>
      <c r="AC561" s="142" t="str">
        <f>if(isblank($B561),"",vlookup($C561,'Sort by Position'!$D$2:$M$34,10,FALSE))</f>
        <v/>
      </c>
      <c r="AD561" s="142" t="str">
        <f t="shared" si="12"/>
        <v/>
      </c>
      <c r="AE561" s="142" t="str">
        <f t="shared" si="13"/>
        <v/>
      </c>
      <c r="AF561" s="163"/>
      <c r="AG561" s="151" t="str">
        <f t="shared" si="27"/>
        <v/>
      </c>
      <c r="AH561" s="138"/>
      <c r="AI561" s="176"/>
      <c r="AK561" s="142" t="str">
        <f>if(isblank(B561),"",vlookup(B561,'Sort by Position'!$D$2:$M$34,2,FALSE))</f>
        <v/>
      </c>
      <c r="AL561" s="142" t="str">
        <f>if(isblank(B561),"",vlookup(C561,'Sort by Position'!$D$2:$M$34,10,FALSE))</f>
        <v/>
      </c>
      <c r="AM561" s="142" t="str">
        <f t="shared" si="15"/>
        <v/>
      </c>
      <c r="AN561" s="142" t="str">
        <f t="shared" si="24"/>
        <v/>
      </c>
      <c r="AO561" s="163"/>
      <c r="AP561" s="117" t="str">
        <f t="shared" si="22"/>
        <v/>
      </c>
      <c r="AR561" s="177"/>
    </row>
    <row r="562">
      <c r="A562" s="156"/>
      <c r="B562" s="175"/>
      <c r="C562" s="162"/>
      <c r="D562" s="162"/>
      <c r="E562" s="162"/>
      <c r="F562" s="13" t="str">
        <f t="shared" si="6"/>
        <v/>
      </c>
      <c r="G562" s="162"/>
      <c r="H562" s="162"/>
      <c r="I562" s="162"/>
      <c r="J562" s="13" t="str">
        <f t="shared" si="20"/>
        <v/>
      </c>
      <c r="N562" s="13" t="str">
        <f t="shared" si="8"/>
        <v/>
      </c>
      <c r="O562" s="13"/>
      <c r="P562" s="163"/>
      <c r="Q562" s="116" t="str">
        <f t="shared" si="17"/>
        <v/>
      </c>
      <c r="R562" s="117" t="str">
        <f t="shared" si="9"/>
        <v/>
      </c>
      <c r="S562" s="176"/>
      <c r="T562" s="68"/>
      <c r="U562" s="163"/>
      <c r="V562" s="172"/>
      <c r="W562" s="172"/>
      <c r="X562" s="116" t="str">
        <f t="shared" si="26"/>
        <v/>
      </c>
      <c r="Y562" s="117" t="str">
        <f t="shared" si="23"/>
        <v/>
      </c>
      <c r="Z562" s="176"/>
      <c r="AB562" s="142" t="str">
        <f>if(isblank($B562),"",vlookup($B562,'Sort by Position'!$D$2:$M$34,10,FALSE))</f>
        <v/>
      </c>
      <c r="AC562" s="142" t="str">
        <f>if(isblank($B562),"",vlookup($C562,'Sort by Position'!$D$2:$M$34,10,FALSE))</f>
        <v/>
      </c>
      <c r="AD562" s="142" t="str">
        <f t="shared" si="12"/>
        <v/>
      </c>
      <c r="AE562" s="142" t="str">
        <f t="shared" si="13"/>
        <v/>
      </c>
      <c r="AF562" s="163"/>
      <c r="AG562" s="151" t="str">
        <f t="shared" si="27"/>
        <v/>
      </c>
      <c r="AH562" s="138"/>
      <c r="AI562" s="176"/>
      <c r="AK562" s="142" t="str">
        <f>if(isblank(B562),"",vlookup(B562,'Sort by Position'!$D$2:$M$34,2,FALSE))</f>
        <v/>
      </c>
      <c r="AL562" s="142" t="str">
        <f>if(isblank(B562),"",vlookup(C562,'Sort by Position'!$D$2:$M$34,10,FALSE))</f>
        <v/>
      </c>
      <c r="AM562" s="142" t="str">
        <f t="shared" si="15"/>
        <v/>
      </c>
      <c r="AN562" s="142" t="str">
        <f t="shared" si="24"/>
        <v/>
      </c>
      <c r="AO562" s="163"/>
      <c r="AP562" s="117" t="str">
        <f t="shared" si="22"/>
        <v/>
      </c>
      <c r="AR562" s="177"/>
    </row>
    <row r="563">
      <c r="A563" s="156"/>
      <c r="B563" s="175"/>
      <c r="C563" s="162"/>
      <c r="D563" s="162"/>
      <c r="E563" s="162"/>
      <c r="F563" s="13" t="str">
        <f t="shared" si="6"/>
        <v/>
      </c>
      <c r="G563" s="162"/>
      <c r="H563" s="162"/>
      <c r="I563" s="162"/>
      <c r="J563" s="13" t="str">
        <f t="shared" si="20"/>
        <v/>
      </c>
      <c r="N563" s="13" t="str">
        <f t="shared" si="8"/>
        <v/>
      </c>
      <c r="O563" s="13"/>
      <c r="P563" s="163"/>
      <c r="Q563" s="116" t="str">
        <f t="shared" si="17"/>
        <v/>
      </c>
      <c r="R563" s="117" t="str">
        <f t="shared" si="9"/>
        <v/>
      </c>
      <c r="S563" s="176"/>
      <c r="T563" s="68"/>
      <c r="U563" s="163"/>
      <c r="V563" s="172"/>
      <c r="W563" s="172"/>
      <c r="X563" s="116" t="str">
        <f t="shared" si="26"/>
        <v/>
      </c>
      <c r="Y563" s="117" t="str">
        <f t="shared" si="23"/>
        <v/>
      </c>
      <c r="Z563" s="176"/>
      <c r="AB563" s="142" t="str">
        <f>if(isblank($B563),"",vlookup($B563,'Sort by Position'!$D$2:$M$34,10,FALSE))</f>
        <v/>
      </c>
      <c r="AC563" s="142" t="str">
        <f>if(isblank($B563),"",vlookup($C563,'Sort by Position'!$D$2:$M$34,10,FALSE))</f>
        <v/>
      </c>
      <c r="AD563" s="142" t="str">
        <f t="shared" si="12"/>
        <v/>
      </c>
      <c r="AE563" s="142" t="str">
        <f t="shared" si="13"/>
        <v/>
      </c>
      <c r="AF563" s="163"/>
      <c r="AG563" s="151" t="str">
        <f t="shared" si="27"/>
        <v/>
      </c>
      <c r="AH563" s="138"/>
      <c r="AI563" s="176"/>
      <c r="AK563" s="142" t="str">
        <f>if(isblank(B563),"",vlookup(B563,'Sort by Position'!$D$2:$M$34,2,FALSE))</f>
        <v/>
      </c>
      <c r="AL563" s="142" t="str">
        <f>if(isblank(B563),"",vlookup(C563,'Sort by Position'!$D$2:$M$34,10,FALSE))</f>
        <v/>
      </c>
      <c r="AM563" s="142" t="str">
        <f t="shared" si="15"/>
        <v/>
      </c>
      <c r="AN563" s="142" t="str">
        <f t="shared" si="24"/>
        <v/>
      </c>
      <c r="AO563" s="163"/>
      <c r="AP563" s="117" t="str">
        <f t="shared" si="22"/>
        <v/>
      </c>
      <c r="AR563" s="177"/>
    </row>
    <row r="564">
      <c r="A564" s="156"/>
      <c r="B564" s="175"/>
      <c r="C564" s="162"/>
      <c r="D564" s="162"/>
      <c r="E564" s="162"/>
      <c r="F564" s="13" t="str">
        <f t="shared" si="6"/>
        <v/>
      </c>
      <c r="G564" s="162"/>
      <c r="H564" s="162"/>
      <c r="I564" s="162"/>
      <c r="J564" s="13" t="str">
        <f t="shared" si="20"/>
        <v/>
      </c>
      <c r="N564" s="13" t="str">
        <f t="shared" si="8"/>
        <v/>
      </c>
      <c r="O564" s="13"/>
      <c r="P564" s="163"/>
      <c r="Q564" s="116" t="str">
        <f t="shared" si="17"/>
        <v/>
      </c>
      <c r="R564" s="117" t="str">
        <f t="shared" si="9"/>
        <v/>
      </c>
      <c r="S564" s="176"/>
      <c r="T564" s="68"/>
      <c r="U564" s="163"/>
      <c r="V564" s="172"/>
      <c r="W564" s="172"/>
      <c r="X564" s="116" t="str">
        <f t="shared" si="26"/>
        <v/>
      </c>
      <c r="Y564" s="117" t="str">
        <f t="shared" si="23"/>
        <v/>
      </c>
      <c r="Z564" s="176"/>
      <c r="AB564" s="142" t="str">
        <f>if(isblank($B564),"",vlookup($B564,'Sort by Position'!$D$2:$M$34,10,FALSE))</f>
        <v/>
      </c>
      <c r="AC564" s="142" t="str">
        <f>if(isblank($B564),"",vlookup($C564,'Sort by Position'!$D$2:$M$34,10,FALSE))</f>
        <v/>
      </c>
      <c r="AD564" s="142" t="str">
        <f t="shared" si="12"/>
        <v/>
      </c>
      <c r="AE564" s="142" t="str">
        <f t="shared" si="13"/>
        <v/>
      </c>
      <c r="AF564" s="163"/>
      <c r="AG564" s="151" t="str">
        <f t="shared" si="27"/>
        <v/>
      </c>
      <c r="AH564" s="138"/>
      <c r="AI564" s="176"/>
      <c r="AK564" s="142" t="str">
        <f>if(isblank(B564),"",vlookup(B564,'Sort by Position'!$D$2:$M$34,2,FALSE))</f>
        <v/>
      </c>
      <c r="AL564" s="142" t="str">
        <f>if(isblank(B564),"",vlookup(C564,'Sort by Position'!$D$2:$M$34,10,FALSE))</f>
        <v/>
      </c>
      <c r="AM564" s="142" t="str">
        <f t="shared" si="15"/>
        <v/>
      </c>
      <c r="AN564" s="142" t="str">
        <f t="shared" si="24"/>
        <v/>
      </c>
      <c r="AO564" s="163"/>
      <c r="AP564" s="117" t="str">
        <f t="shared" si="22"/>
        <v/>
      </c>
      <c r="AR564" s="177"/>
    </row>
    <row r="565">
      <c r="A565" s="156"/>
      <c r="B565" s="175"/>
      <c r="C565" s="162"/>
      <c r="D565" s="162"/>
      <c r="E565" s="162"/>
      <c r="F565" s="13" t="str">
        <f t="shared" si="6"/>
        <v/>
      </c>
      <c r="G565" s="162"/>
      <c r="H565" s="162"/>
      <c r="I565" s="162"/>
      <c r="J565" s="13" t="str">
        <f t="shared" si="20"/>
        <v/>
      </c>
      <c r="N565" s="13" t="str">
        <f t="shared" si="8"/>
        <v/>
      </c>
      <c r="O565" s="13"/>
      <c r="P565" s="163"/>
      <c r="Q565" s="116" t="str">
        <f t="shared" si="17"/>
        <v/>
      </c>
      <c r="R565" s="117" t="str">
        <f t="shared" si="9"/>
        <v/>
      </c>
      <c r="S565" s="176"/>
      <c r="T565" s="68"/>
      <c r="U565" s="163"/>
      <c r="V565" s="172"/>
      <c r="W565" s="172"/>
      <c r="X565" s="116" t="str">
        <f t="shared" si="26"/>
        <v/>
      </c>
      <c r="Y565" s="117" t="str">
        <f t="shared" si="23"/>
        <v/>
      </c>
      <c r="Z565" s="176"/>
      <c r="AB565" s="142" t="str">
        <f>if(isblank($B565),"",vlookup($B565,'Sort by Position'!$D$2:$M$34,10,FALSE))</f>
        <v/>
      </c>
      <c r="AC565" s="142" t="str">
        <f>if(isblank($B565),"",vlookup($C565,'Sort by Position'!$D$2:$M$34,10,FALSE))</f>
        <v/>
      </c>
      <c r="AD565" s="142" t="str">
        <f t="shared" si="12"/>
        <v/>
      </c>
      <c r="AE565" s="142" t="str">
        <f t="shared" si="13"/>
        <v/>
      </c>
      <c r="AF565" s="163"/>
      <c r="AG565" s="151" t="str">
        <f t="shared" si="27"/>
        <v/>
      </c>
      <c r="AH565" s="138"/>
      <c r="AI565" s="176"/>
      <c r="AK565" s="142" t="str">
        <f>if(isblank(B565),"",vlookup(B565,'Sort by Position'!$D$2:$M$34,2,FALSE))</f>
        <v/>
      </c>
      <c r="AL565" s="142" t="str">
        <f>if(isblank(B565),"",vlookup(C565,'Sort by Position'!$D$2:$M$34,10,FALSE))</f>
        <v/>
      </c>
      <c r="AM565" s="142" t="str">
        <f t="shared" si="15"/>
        <v/>
      </c>
      <c r="AN565" s="142" t="str">
        <f t="shared" si="24"/>
        <v/>
      </c>
      <c r="AO565" s="163"/>
      <c r="AP565" s="117" t="str">
        <f t="shared" si="22"/>
        <v/>
      </c>
      <c r="AR565" s="177"/>
    </row>
    <row r="566">
      <c r="A566" s="156"/>
      <c r="B566" s="175"/>
      <c r="C566" s="162"/>
      <c r="D566" s="162"/>
      <c r="E566" s="162"/>
      <c r="F566" s="13" t="str">
        <f t="shared" si="6"/>
        <v/>
      </c>
      <c r="G566" s="162"/>
      <c r="H566" s="162"/>
      <c r="I566" s="162"/>
      <c r="J566" s="13" t="str">
        <f t="shared" si="20"/>
        <v/>
      </c>
      <c r="N566" s="13" t="str">
        <f t="shared" si="8"/>
        <v/>
      </c>
      <c r="O566" s="13"/>
      <c r="P566" s="163"/>
      <c r="Q566" s="116" t="str">
        <f t="shared" si="17"/>
        <v/>
      </c>
      <c r="R566" s="117" t="str">
        <f t="shared" si="9"/>
        <v/>
      </c>
      <c r="S566" s="176"/>
      <c r="T566" s="68"/>
      <c r="U566" s="163"/>
      <c r="V566" s="172"/>
      <c r="W566" s="172"/>
      <c r="X566" s="116" t="str">
        <f t="shared" si="26"/>
        <v/>
      </c>
      <c r="Y566" s="117" t="str">
        <f t="shared" si="23"/>
        <v/>
      </c>
      <c r="Z566" s="176"/>
      <c r="AB566" s="142" t="str">
        <f>if(isblank($B566),"",vlookup($B566,'Sort by Position'!$D$2:$M$34,10,FALSE))</f>
        <v/>
      </c>
      <c r="AC566" s="142" t="str">
        <f>if(isblank($B566),"",vlookup($C566,'Sort by Position'!$D$2:$M$34,10,FALSE))</f>
        <v/>
      </c>
      <c r="AD566" s="142" t="str">
        <f t="shared" si="12"/>
        <v/>
      </c>
      <c r="AE566" s="142" t="str">
        <f t="shared" si="13"/>
        <v/>
      </c>
      <c r="AF566" s="163"/>
      <c r="AG566" s="151" t="str">
        <f t="shared" si="27"/>
        <v/>
      </c>
      <c r="AH566" s="138"/>
      <c r="AI566" s="176"/>
      <c r="AK566" s="142" t="str">
        <f>if(isblank(B566),"",vlookup(B566,'Sort by Position'!$D$2:$M$34,2,FALSE))</f>
        <v/>
      </c>
      <c r="AL566" s="142" t="str">
        <f>if(isblank(B566),"",vlookup(C566,'Sort by Position'!$D$2:$M$34,10,FALSE))</f>
        <v/>
      </c>
      <c r="AM566" s="142" t="str">
        <f t="shared" si="15"/>
        <v/>
      </c>
      <c r="AN566" s="142" t="str">
        <f t="shared" si="24"/>
        <v/>
      </c>
      <c r="AO566" s="163"/>
      <c r="AP566" s="117" t="str">
        <f t="shared" si="22"/>
        <v/>
      </c>
      <c r="AR566" s="177"/>
    </row>
    <row r="567">
      <c r="A567" s="156"/>
      <c r="B567" s="175"/>
      <c r="C567" s="162"/>
      <c r="D567" s="162"/>
      <c r="E567" s="162"/>
      <c r="F567" s="13" t="str">
        <f t="shared" si="6"/>
        <v/>
      </c>
      <c r="G567" s="162"/>
      <c r="H567" s="162"/>
      <c r="I567" s="162"/>
      <c r="J567" s="13" t="str">
        <f t="shared" si="20"/>
        <v/>
      </c>
      <c r="N567" s="13" t="str">
        <f t="shared" si="8"/>
        <v/>
      </c>
      <c r="O567" s="13"/>
      <c r="P567" s="163"/>
      <c r="Q567" s="116" t="str">
        <f t="shared" si="17"/>
        <v/>
      </c>
      <c r="R567" s="117" t="str">
        <f t="shared" si="9"/>
        <v/>
      </c>
      <c r="S567" s="176"/>
      <c r="T567" s="68"/>
      <c r="U567" s="163"/>
      <c r="V567" s="172"/>
      <c r="W567" s="172"/>
      <c r="X567" s="116" t="str">
        <f t="shared" si="26"/>
        <v/>
      </c>
      <c r="Y567" s="117" t="str">
        <f t="shared" si="23"/>
        <v/>
      </c>
      <c r="Z567" s="176"/>
      <c r="AB567" s="142" t="str">
        <f>if(isblank($B567),"",vlookup($B567,'Sort by Position'!$D$2:$M$34,10,FALSE))</f>
        <v/>
      </c>
      <c r="AC567" s="142" t="str">
        <f>if(isblank($B567),"",vlookup($C567,'Sort by Position'!$D$2:$M$34,10,FALSE))</f>
        <v/>
      </c>
      <c r="AD567" s="142" t="str">
        <f t="shared" si="12"/>
        <v/>
      </c>
      <c r="AE567" s="142" t="str">
        <f t="shared" si="13"/>
        <v/>
      </c>
      <c r="AF567" s="163"/>
      <c r="AG567" s="151" t="str">
        <f t="shared" si="27"/>
        <v/>
      </c>
      <c r="AH567" s="138"/>
      <c r="AI567" s="176"/>
      <c r="AK567" s="142" t="str">
        <f>if(isblank(B567),"",vlookup(B567,'Sort by Position'!$D$2:$M$34,2,FALSE))</f>
        <v/>
      </c>
      <c r="AL567" s="142" t="str">
        <f>if(isblank(B567),"",vlookup(C567,'Sort by Position'!$D$2:$M$34,10,FALSE))</f>
        <v/>
      </c>
      <c r="AM567" s="142" t="str">
        <f t="shared" si="15"/>
        <v/>
      </c>
      <c r="AN567" s="142" t="str">
        <f t="shared" si="24"/>
        <v/>
      </c>
      <c r="AO567" s="163"/>
      <c r="AP567" s="117" t="str">
        <f t="shared" si="22"/>
        <v/>
      </c>
      <c r="AR567" s="177"/>
    </row>
    <row r="568">
      <c r="A568" s="156"/>
      <c r="B568" s="175"/>
      <c r="C568" s="162"/>
      <c r="D568" s="162"/>
      <c r="E568" s="162"/>
      <c r="F568" s="13" t="str">
        <f t="shared" si="6"/>
        <v/>
      </c>
      <c r="G568" s="162"/>
      <c r="H568" s="162"/>
      <c r="I568" s="162"/>
      <c r="J568" s="13" t="str">
        <f t="shared" si="20"/>
        <v/>
      </c>
      <c r="N568" s="13" t="str">
        <f t="shared" si="8"/>
        <v/>
      </c>
      <c r="O568" s="13"/>
      <c r="P568" s="163"/>
      <c r="Q568" s="116" t="str">
        <f t="shared" si="17"/>
        <v/>
      </c>
      <c r="R568" s="117" t="str">
        <f t="shared" si="9"/>
        <v/>
      </c>
      <c r="S568" s="176"/>
      <c r="T568" s="68"/>
      <c r="U568" s="163"/>
      <c r="V568" s="172"/>
      <c r="W568" s="172"/>
      <c r="X568" s="116" t="str">
        <f t="shared" si="26"/>
        <v/>
      </c>
      <c r="Y568" s="117" t="str">
        <f t="shared" si="23"/>
        <v/>
      </c>
      <c r="Z568" s="176"/>
      <c r="AB568" s="142" t="str">
        <f>if(isblank($B568),"",vlookup($B568,'Sort by Position'!$D$2:$M$34,10,FALSE))</f>
        <v/>
      </c>
      <c r="AC568" s="142" t="str">
        <f>if(isblank($B568),"",vlookup($C568,'Sort by Position'!$D$2:$M$34,10,FALSE))</f>
        <v/>
      </c>
      <c r="AD568" s="142" t="str">
        <f t="shared" si="12"/>
        <v/>
      </c>
      <c r="AE568" s="142" t="str">
        <f t="shared" si="13"/>
        <v/>
      </c>
      <c r="AF568" s="163"/>
      <c r="AG568" s="151" t="str">
        <f t="shared" si="27"/>
        <v/>
      </c>
      <c r="AH568" s="138"/>
      <c r="AI568" s="176"/>
      <c r="AK568" s="142" t="str">
        <f>if(isblank(B568),"",vlookup(B568,'Sort by Position'!$D$2:$M$34,2,FALSE))</f>
        <v/>
      </c>
      <c r="AL568" s="142" t="str">
        <f>if(isblank(B568),"",vlookup(C568,'Sort by Position'!$D$2:$M$34,10,FALSE))</f>
        <v/>
      </c>
      <c r="AM568" s="142" t="str">
        <f t="shared" si="15"/>
        <v/>
      </c>
      <c r="AN568" s="142" t="str">
        <f t="shared" si="24"/>
        <v/>
      </c>
      <c r="AO568" s="163"/>
      <c r="AP568" s="117" t="str">
        <f t="shared" si="22"/>
        <v/>
      </c>
      <c r="AR568" s="177"/>
    </row>
    <row r="569">
      <c r="A569" s="156"/>
      <c r="B569" s="175"/>
      <c r="C569" s="162"/>
      <c r="D569" s="162"/>
      <c r="E569" s="162"/>
      <c r="F569" s="13" t="str">
        <f t="shared" si="6"/>
        <v/>
      </c>
      <c r="G569" s="162"/>
      <c r="H569" s="162"/>
      <c r="I569" s="162"/>
      <c r="J569" s="13" t="str">
        <f t="shared" si="20"/>
        <v/>
      </c>
      <c r="N569" s="13" t="str">
        <f t="shared" si="8"/>
        <v/>
      </c>
      <c r="O569" s="13"/>
      <c r="P569" s="163"/>
      <c r="Q569" s="116" t="str">
        <f t="shared" si="17"/>
        <v/>
      </c>
      <c r="R569" s="117" t="str">
        <f t="shared" si="9"/>
        <v/>
      </c>
      <c r="S569" s="176"/>
      <c r="T569" s="68"/>
      <c r="U569" s="163"/>
      <c r="V569" s="172"/>
      <c r="W569" s="172"/>
      <c r="X569" s="116" t="str">
        <f t="shared" si="26"/>
        <v/>
      </c>
      <c r="Y569" s="117" t="str">
        <f t="shared" si="23"/>
        <v/>
      </c>
      <c r="Z569" s="176"/>
      <c r="AB569" s="142" t="str">
        <f>if(isblank($B569),"",vlookup($B569,'Sort by Position'!$D$2:$M$34,10,FALSE))</f>
        <v/>
      </c>
      <c r="AC569" s="142" t="str">
        <f>if(isblank($B569),"",vlookup($C569,'Sort by Position'!$D$2:$M$34,10,FALSE))</f>
        <v/>
      </c>
      <c r="AD569" s="142" t="str">
        <f t="shared" si="12"/>
        <v/>
      </c>
      <c r="AE569" s="142" t="str">
        <f t="shared" si="13"/>
        <v/>
      </c>
      <c r="AF569" s="163"/>
      <c r="AG569" s="151" t="str">
        <f t="shared" si="27"/>
        <v/>
      </c>
      <c r="AH569" s="138"/>
      <c r="AI569" s="176"/>
      <c r="AK569" s="142" t="str">
        <f>if(isblank(B569),"",vlookup(B569,'Sort by Position'!$D$2:$M$34,2,FALSE))</f>
        <v/>
      </c>
      <c r="AL569" s="142" t="str">
        <f>if(isblank(B569),"",vlookup(C569,'Sort by Position'!$D$2:$M$34,10,FALSE))</f>
        <v/>
      </c>
      <c r="AM569" s="142" t="str">
        <f t="shared" si="15"/>
        <v/>
      </c>
      <c r="AN569" s="142" t="str">
        <f t="shared" si="24"/>
        <v/>
      </c>
      <c r="AO569" s="163"/>
      <c r="AP569" s="117" t="str">
        <f t="shared" si="22"/>
        <v/>
      </c>
      <c r="AR569" s="177"/>
    </row>
    <row r="570">
      <c r="A570" s="156"/>
      <c r="B570" s="175"/>
      <c r="C570" s="162"/>
      <c r="D570" s="162"/>
      <c r="E570" s="162"/>
      <c r="F570" s="13" t="str">
        <f t="shared" si="6"/>
        <v/>
      </c>
      <c r="G570" s="162"/>
      <c r="H570" s="162"/>
      <c r="I570" s="162"/>
      <c r="J570" s="13" t="str">
        <f t="shared" si="20"/>
        <v/>
      </c>
      <c r="N570" s="13" t="str">
        <f t="shared" si="8"/>
        <v/>
      </c>
      <c r="O570" s="13"/>
      <c r="P570" s="163"/>
      <c r="Q570" s="116" t="str">
        <f t="shared" si="17"/>
        <v/>
      </c>
      <c r="R570" s="117" t="str">
        <f t="shared" si="9"/>
        <v/>
      </c>
      <c r="S570" s="176"/>
      <c r="T570" s="68"/>
      <c r="U570" s="163"/>
      <c r="V570" s="172"/>
      <c r="W570" s="172"/>
      <c r="X570" s="116" t="str">
        <f t="shared" si="26"/>
        <v/>
      </c>
      <c r="Y570" s="117" t="str">
        <f t="shared" si="23"/>
        <v/>
      </c>
      <c r="Z570" s="176"/>
      <c r="AB570" s="142" t="str">
        <f>if(isblank($B570),"",vlookup($B570,'Sort by Position'!$D$2:$M$34,10,FALSE))</f>
        <v/>
      </c>
      <c r="AC570" s="142" t="str">
        <f>if(isblank($B570),"",vlookup($C570,'Sort by Position'!$D$2:$M$34,10,FALSE))</f>
        <v/>
      </c>
      <c r="AD570" s="142" t="str">
        <f t="shared" si="12"/>
        <v/>
      </c>
      <c r="AE570" s="142" t="str">
        <f t="shared" si="13"/>
        <v/>
      </c>
      <c r="AF570" s="163"/>
      <c r="AG570" s="151" t="str">
        <f t="shared" si="27"/>
        <v/>
      </c>
      <c r="AH570" s="138"/>
      <c r="AI570" s="176"/>
      <c r="AK570" s="142" t="str">
        <f>if(isblank(B570),"",vlookup(B570,'Sort by Position'!$D$2:$M$34,2,FALSE))</f>
        <v/>
      </c>
      <c r="AL570" s="142" t="str">
        <f>if(isblank(B570),"",vlookup(C570,'Sort by Position'!$D$2:$M$34,10,FALSE))</f>
        <v/>
      </c>
      <c r="AM570" s="142" t="str">
        <f t="shared" si="15"/>
        <v/>
      </c>
      <c r="AN570" s="142" t="str">
        <f t="shared" si="24"/>
        <v/>
      </c>
      <c r="AO570" s="163"/>
      <c r="AP570" s="117" t="str">
        <f t="shared" si="22"/>
        <v/>
      </c>
      <c r="AR570" s="177"/>
    </row>
    <row r="571">
      <c r="A571" s="156"/>
      <c r="B571" s="175"/>
      <c r="C571" s="162"/>
      <c r="D571" s="162"/>
      <c r="E571" s="162"/>
      <c r="F571" s="13" t="str">
        <f t="shared" si="6"/>
        <v/>
      </c>
      <c r="G571" s="162"/>
      <c r="H571" s="162"/>
      <c r="I571" s="162"/>
      <c r="J571" s="13" t="str">
        <f t="shared" si="20"/>
        <v/>
      </c>
      <c r="N571" s="13" t="str">
        <f t="shared" si="8"/>
        <v/>
      </c>
      <c r="O571" s="13"/>
      <c r="P571" s="163"/>
      <c r="Q571" s="116" t="str">
        <f t="shared" si="17"/>
        <v/>
      </c>
      <c r="R571" s="117" t="str">
        <f t="shared" si="9"/>
        <v/>
      </c>
      <c r="S571" s="176"/>
      <c r="T571" s="68"/>
      <c r="U571" s="163"/>
      <c r="V571" s="172"/>
      <c r="W571" s="172"/>
      <c r="X571" s="116" t="str">
        <f t="shared" si="26"/>
        <v/>
      </c>
      <c r="Y571" s="117" t="str">
        <f t="shared" si="23"/>
        <v/>
      </c>
      <c r="Z571" s="176"/>
      <c r="AB571" s="142" t="str">
        <f>if(isblank($B571),"",vlookup($B571,'Sort by Position'!$D$2:$M$34,10,FALSE))</f>
        <v/>
      </c>
      <c r="AC571" s="142" t="str">
        <f>if(isblank($B571),"",vlookup($C571,'Sort by Position'!$D$2:$M$34,10,FALSE))</f>
        <v/>
      </c>
      <c r="AD571" s="142" t="str">
        <f t="shared" si="12"/>
        <v/>
      </c>
      <c r="AE571" s="142" t="str">
        <f t="shared" si="13"/>
        <v/>
      </c>
      <c r="AF571" s="163"/>
      <c r="AG571" s="151" t="str">
        <f t="shared" si="27"/>
        <v/>
      </c>
      <c r="AH571" s="138"/>
      <c r="AI571" s="176"/>
      <c r="AK571" s="142" t="str">
        <f>if(isblank(B571),"",vlookup(B571,'Sort by Position'!$D$2:$M$34,2,FALSE))</f>
        <v/>
      </c>
      <c r="AL571" s="142" t="str">
        <f>if(isblank(B571),"",vlookup(C571,'Sort by Position'!$D$2:$M$34,10,FALSE))</f>
        <v/>
      </c>
      <c r="AM571" s="142" t="str">
        <f t="shared" si="15"/>
        <v/>
      </c>
      <c r="AN571" s="142" t="str">
        <f t="shared" si="24"/>
        <v/>
      </c>
      <c r="AO571" s="163"/>
      <c r="AP571" s="117" t="str">
        <f t="shared" si="22"/>
        <v/>
      </c>
      <c r="AR571" s="177"/>
    </row>
    <row r="572">
      <c r="A572" s="156"/>
      <c r="B572" s="175"/>
      <c r="C572" s="162"/>
      <c r="D572" s="162"/>
      <c r="E572" s="162"/>
      <c r="F572" s="13" t="str">
        <f t="shared" si="6"/>
        <v/>
      </c>
      <c r="G572" s="162"/>
      <c r="H572" s="162"/>
      <c r="I572" s="162"/>
      <c r="J572" s="13" t="str">
        <f t="shared" si="20"/>
        <v/>
      </c>
      <c r="N572" s="13" t="str">
        <f t="shared" si="8"/>
        <v/>
      </c>
      <c r="O572" s="13"/>
      <c r="P572" s="163"/>
      <c r="Q572" s="116" t="str">
        <f t="shared" si="17"/>
        <v/>
      </c>
      <c r="R572" s="117" t="str">
        <f t="shared" si="9"/>
        <v/>
      </c>
      <c r="S572" s="176"/>
      <c r="T572" s="68"/>
      <c r="U572" s="163"/>
      <c r="V572" s="172"/>
      <c r="W572" s="172"/>
      <c r="X572" s="116" t="str">
        <f t="shared" si="26"/>
        <v/>
      </c>
      <c r="Y572" s="117" t="str">
        <f t="shared" si="23"/>
        <v/>
      </c>
      <c r="Z572" s="176"/>
      <c r="AB572" s="142" t="str">
        <f>if(isblank($B572),"",vlookup($B572,'Sort by Position'!$D$2:$M$34,10,FALSE))</f>
        <v/>
      </c>
      <c r="AC572" s="142" t="str">
        <f>if(isblank($B572),"",vlookup($C572,'Sort by Position'!$D$2:$M$34,10,FALSE))</f>
        <v/>
      </c>
      <c r="AD572" s="142" t="str">
        <f t="shared" si="12"/>
        <v/>
      </c>
      <c r="AE572" s="142" t="str">
        <f t="shared" si="13"/>
        <v/>
      </c>
      <c r="AF572" s="163"/>
      <c r="AG572" s="151" t="str">
        <f t="shared" si="27"/>
        <v/>
      </c>
      <c r="AH572" s="138"/>
      <c r="AI572" s="176"/>
      <c r="AK572" s="142" t="str">
        <f>if(isblank(B572),"",vlookup(B572,'Sort by Position'!$D$2:$M$34,2,FALSE))</f>
        <v/>
      </c>
      <c r="AL572" s="142" t="str">
        <f>if(isblank(B572),"",vlookup(C572,'Sort by Position'!$D$2:$M$34,10,FALSE))</f>
        <v/>
      </c>
      <c r="AM572" s="142" t="str">
        <f t="shared" si="15"/>
        <v/>
      </c>
      <c r="AN572" s="142" t="str">
        <f t="shared" si="24"/>
        <v/>
      </c>
      <c r="AO572" s="163"/>
      <c r="AP572" s="117" t="str">
        <f t="shared" si="22"/>
        <v/>
      </c>
      <c r="AR572" s="177"/>
    </row>
    <row r="573">
      <c r="A573" s="156"/>
      <c r="B573" s="175"/>
      <c r="C573" s="162"/>
      <c r="D573" s="162"/>
      <c r="E573" s="162"/>
      <c r="F573" s="13" t="str">
        <f t="shared" si="6"/>
        <v/>
      </c>
      <c r="G573" s="162"/>
      <c r="H573" s="162"/>
      <c r="I573" s="162"/>
      <c r="J573" s="13" t="str">
        <f t="shared" si="20"/>
        <v/>
      </c>
      <c r="N573" s="13" t="str">
        <f t="shared" si="8"/>
        <v/>
      </c>
      <c r="O573" s="13"/>
      <c r="P573" s="163"/>
      <c r="Q573" s="116" t="str">
        <f t="shared" si="17"/>
        <v/>
      </c>
      <c r="R573" s="117" t="str">
        <f t="shared" si="9"/>
        <v/>
      </c>
      <c r="S573" s="176"/>
      <c r="T573" s="68"/>
      <c r="U573" s="163"/>
      <c r="V573" s="172"/>
      <c r="W573" s="172"/>
      <c r="X573" s="116" t="str">
        <f t="shared" si="26"/>
        <v/>
      </c>
      <c r="Y573" s="117" t="str">
        <f t="shared" si="23"/>
        <v/>
      </c>
      <c r="Z573" s="176"/>
      <c r="AB573" s="142" t="str">
        <f>if(isblank($B573),"",vlookup($B573,'Sort by Position'!$D$2:$M$34,10,FALSE))</f>
        <v/>
      </c>
      <c r="AC573" s="142" t="str">
        <f>if(isblank($B573),"",vlookup($C573,'Sort by Position'!$D$2:$M$34,10,FALSE))</f>
        <v/>
      </c>
      <c r="AD573" s="142" t="str">
        <f t="shared" si="12"/>
        <v/>
      </c>
      <c r="AE573" s="142" t="str">
        <f t="shared" si="13"/>
        <v/>
      </c>
      <c r="AF573" s="163"/>
      <c r="AG573" s="151" t="str">
        <f t="shared" si="27"/>
        <v/>
      </c>
      <c r="AH573" s="138"/>
      <c r="AI573" s="176"/>
      <c r="AK573" s="142" t="str">
        <f>if(isblank(B573),"",vlookup(B573,'Sort by Position'!$D$2:$M$34,2,FALSE))</f>
        <v/>
      </c>
      <c r="AL573" s="142" t="str">
        <f>if(isblank(B573),"",vlookup(C573,'Sort by Position'!$D$2:$M$34,10,FALSE))</f>
        <v/>
      </c>
      <c r="AM573" s="142" t="str">
        <f t="shared" si="15"/>
        <v/>
      </c>
      <c r="AN573" s="142" t="str">
        <f t="shared" si="24"/>
        <v/>
      </c>
      <c r="AO573" s="163"/>
      <c r="AP573" s="117" t="str">
        <f t="shared" si="22"/>
        <v/>
      </c>
      <c r="AR573" s="177"/>
    </row>
    <row r="574">
      <c r="A574" s="156"/>
      <c r="B574" s="175"/>
      <c r="C574" s="162"/>
      <c r="D574" s="162"/>
      <c r="E574" s="162"/>
      <c r="F574" s="13" t="str">
        <f t="shared" si="6"/>
        <v/>
      </c>
      <c r="G574" s="162"/>
      <c r="H574" s="162"/>
      <c r="I574" s="162"/>
      <c r="J574" s="13" t="str">
        <f t="shared" si="20"/>
        <v/>
      </c>
      <c r="N574" s="13" t="str">
        <f t="shared" si="8"/>
        <v/>
      </c>
      <c r="O574" s="13"/>
      <c r="P574" s="163"/>
      <c r="Q574" s="116" t="str">
        <f t="shared" si="17"/>
        <v/>
      </c>
      <c r="R574" s="117" t="str">
        <f t="shared" si="9"/>
        <v/>
      </c>
      <c r="S574" s="176"/>
      <c r="T574" s="68"/>
      <c r="U574" s="163"/>
      <c r="V574" s="172"/>
      <c r="W574" s="172"/>
      <c r="X574" s="116" t="str">
        <f t="shared" si="26"/>
        <v/>
      </c>
      <c r="Y574" s="117" t="str">
        <f t="shared" si="23"/>
        <v/>
      </c>
      <c r="Z574" s="176"/>
      <c r="AB574" s="142" t="str">
        <f>if(isblank($B574),"",vlookup($B574,'Sort by Position'!$D$2:$M$34,10,FALSE))</f>
        <v/>
      </c>
      <c r="AC574" s="142" t="str">
        <f>if(isblank($B574),"",vlookup($C574,'Sort by Position'!$D$2:$M$34,10,FALSE))</f>
        <v/>
      </c>
      <c r="AD574" s="142" t="str">
        <f t="shared" si="12"/>
        <v/>
      </c>
      <c r="AE574" s="142" t="str">
        <f t="shared" si="13"/>
        <v/>
      </c>
      <c r="AF574" s="163"/>
      <c r="AG574" s="151" t="str">
        <f t="shared" si="27"/>
        <v/>
      </c>
      <c r="AH574" s="138"/>
      <c r="AI574" s="176"/>
      <c r="AK574" s="142" t="str">
        <f>if(isblank(B574),"",vlookup(B574,'Sort by Position'!$D$2:$M$34,2,FALSE))</f>
        <v/>
      </c>
      <c r="AL574" s="142" t="str">
        <f>if(isblank(B574),"",vlookup(C574,'Sort by Position'!$D$2:$M$34,10,FALSE))</f>
        <v/>
      </c>
      <c r="AM574" s="142" t="str">
        <f t="shared" si="15"/>
        <v/>
      </c>
      <c r="AN574" s="142" t="str">
        <f t="shared" si="24"/>
        <v/>
      </c>
      <c r="AO574" s="163"/>
      <c r="AP574" s="117" t="str">
        <f t="shared" si="22"/>
        <v/>
      </c>
      <c r="AR574" s="177"/>
    </row>
    <row r="575">
      <c r="A575" s="156"/>
      <c r="B575" s="175"/>
      <c r="C575" s="162"/>
      <c r="D575" s="162"/>
      <c r="E575" s="162"/>
      <c r="F575" s="13" t="str">
        <f t="shared" si="6"/>
        <v/>
      </c>
      <c r="G575" s="162"/>
      <c r="H575" s="162"/>
      <c r="I575" s="162"/>
      <c r="J575" s="13" t="str">
        <f t="shared" si="20"/>
        <v/>
      </c>
      <c r="N575" s="13" t="str">
        <f t="shared" si="8"/>
        <v/>
      </c>
      <c r="O575" s="13"/>
      <c r="P575" s="163"/>
      <c r="Q575" s="116" t="str">
        <f t="shared" si="17"/>
        <v/>
      </c>
      <c r="R575" s="117" t="str">
        <f t="shared" si="9"/>
        <v/>
      </c>
      <c r="S575" s="176"/>
      <c r="T575" s="68"/>
      <c r="U575" s="163"/>
      <c r="V575" s="172"/>
      <c r="W575" s="172"/>
      <c r="X575" s="116" t="str">
        <f t="shared" si="26"/>
        <v/>
      </c>
      <c r="Y575" s="117" t="str">
        <f t="shared" si="23"/>
        <v/>
      </c>
      <c r="Z575" s="176"/>
      <c r="AB575" s="142" t="str">
        <f>if(isblank($B575),"",vlookup($B575,'Sort by Position'!$D$2:$M$34,10,FALSE))</f>
        <v/>
      </c>
      <c r="AC575" s="142" t="str">
        <f>if(isblank($B575),"",vlookup($C575,'Sort by Position'!$D$2:$M$34,10,FALSE))</f>
        <v/>
      </c>
      <c r="AD575" s="142" t="str">
        <f t="shared" si="12"/>
        <v/>
      </c>
      <c r="AE575" s="142" t="str">
        <f t="shared" si="13"/>
        <v/>
      </c>
      <c r="AF575" s="163"/>
      <c r="AG575" s="151" t="str">
        <f t="shared" si="27"/>
        <v/>
      </c>
      <c r="AH575" s="138"/>
      <c r="AI575" s="176"/>
      <c r="AK575" s="142" t="str">
        <f>if(isblank(B575),"",vlookup(B575,'Sort by Position'!$D$2:$M$34,2,FALSE))</f>
        <v/>
      </c>
      <c r="AL575" s="142" t="str">
        <f>if(isblank(B575),"",vlookup(C575,'Sort by Position'!$D$2:$M$34,10,FALSE))</f>
        <v/>
      </c>
      <c r="AM575" s="142" t="str">
        <f t="shared" si="15"/>
        <v/>
      </c>
      <c r="AN575" s="142" t="str">
        <f t="shared" si="24"/>
        <v/>
      </c>
      <c r="AO575" s="163"/>
      <c r="AP575" s="117" t="str">
        <f t="shared" si="22"/>
        <v/>
      </c>
      <c r="AR575" s="177"/>
    </row>
    <row r="576">
      <c r="A576" s="156"/>
      <c r="B576" s="175"/>
      <c r="C576" s="162"/>
      <c r="D576" s="162"/>
      <c r="E576" s="162"/>
      <c r="F576" s="13" t="str">
        <f t="shared" si="6"/>
        <v/>
      </c>
      <c r="G576" s="162"/>
      <c r="H576" s="162"/>
      <c r="I576" s="162"/>
      <c r="J576" s="13" t="str">
        <f t="shared" si="20"/>
        <v/>
      </c>
      <c r="N576" s="13" t="str">
        <f t="shared" si="8"/>
        <v/>
      </c>
      <c r="O576" s="13"/>
      <c r="P576" s="163"/>
      <c r="Q576" s="116" t="str">
        <f t="shared" si="17"/>
        <v/>
      </c>
      <c r="R576" s="117" t="str">
        <f t="shared" si="9"/>
        <v/>
      </c>
      <c r="S576" s="176"/>
      <c r="T576" s="68"/>
      <c r="U576" s="163"/>
      <c r="V576" s="172"/>
      <c r="W576" s="172"/>
      <c r="X576" s="116" t="str">
        <f t="shared" si="26"/>
        <v/>
      </c>
      <c r="Y576" s="117" t="str">
        <f t="shared" si="23"/>
        <v/>
      </c>
      <c r="Z576" s="176"/>
      <c r="AB576" s="142" t="str">
        <f>if(isblank($B576),"",vlookup($B576,'Sort by Position'!$D$2:$M$34,10,FALSE))</f>
        <v/>
      </c>
      <c r="AC576" s="142" t="str">
        <f>if(isblank($B576),"",vlookup($C576,'Sort by Position'!$D$2:$M$34,10,FALSE))</f>
        <v/>
      </c>
      <c r="AD576" s="142" t="str">
        <f t="shared" si="12"/>
        <v/>
      </c>
      <c r="AE576" s="142" t="str">
        <f t="shared" si="13"/>
        <v/>
      </c>
      <c r="AF576" s="163"/>
      <c r="AG576" s="151" t="str">
        <f t="shared" si="27"/>
        <v/>
      </c>
      <c r="AH576" s="138"/>
      <c r="AI576" s="176"/>
      <c r="AK576" s="142" t="str">
        <f>if(isblank(B576),"",vlookup(B576,'Sort by Position'!$D$2:$M$34,2,FALSE))</f>
        <v/>
      </c>
      <c r="AL576" s="142" t="str">
        <f>if(isblank(B576),"",vlookup(C576,'Sort by Position'!$D$2:$M$34,10,FALSE))</f>
        <v/>
      </c>
      <c r="AM576" s="142" t="str">
        <f t="shared" si="15"/>
        <v/>
      </c>
      <c r="AN576" s="142" t="str">
        <f t="shared" si="24"/>
        <v/>
      </c>
      <c r="AO576" s="163"/>
      <c r="AP576" s="117" t="str">
        <f t="shared" si="22"/>
        <v/>
      </c>
      <c r="AR576" s="177"/>
    </row>
    <row r="577">
      <c r="A577" s="156"/>
      <c r="B577" s="175"/>
      <c r="C577" s="162"/>
      <c r="D577" s="162"/>
      <c r="E577" s="162"/>
      <c r="F577" s="13" t="str">
        <f t="shared" si="6"/>
        <v/>
      </c>
      <c r="G577" s="162"/>
      <c r="H577" s="162"/>
      <c r="I577" s="162"/>
      <c r="J577" s="13" t="str">
        <f t="shared" si="20"/>
        <v/>
      </c>
      <c r="N577" s="13" t="str">
        <f t="shared" si="8"/>
        <v/>
      </c>
      <c r="O577" s="13"/>
      <c r="P577" s="163"/>
      <c r="Q577" s="116" t="str">
        <f t="shared" si="17"/>
        <v/>
      </c>
      <c r="R577" s="117" t="str">
        <f t="shared" si="9"/>
        <v/>
      </c>
      <c r="S577" s="176"/>
      <c r="T577" s="68"/>
      <c r="U577" s="163"/>
      <c r="V577" s="172"/>
      <c r="W577" s="172"/>
      <c r="X577" s="116" t="str">
        <f t="shared" si="26"/>
        <v/>
      </c>
      <c r="Y577" s="117" t="str">
        <f t="shared" si="23"/>
        <v/>
      </c>
      <c r="Z577" s="176"/>
      <c r="AB577" s="142" t="str">
        <f>if(isblank($B577),"",vlookup($B577,'Sort by Position'!$D$2:$M$34,10,FALSE))</f>
        <v/>
      </c>
      <c r="AC577" s="142" t="str">
        <f>if(isblank($B577),"",vlookup($C577,'Sort by Position'!$D$2:$M$34,10,FALSE))</f>
        <v/>
      </c>
      <c r="AD577" s="142" t="str">
        <f t="shared" si="12"/>
        <v/>
      </c>
      <c r="AE577" s="142" t="str">
        <f t="shared" si="13"/>
        <v/>
      </c>
      <c r="AF577" s="163"/>
      <c r="AG577" s="151" t="str">
        <f t="shared" si="27"/>
        <v/>
      </c>
      <c r="AH577" s="138"/>
      <c r="AI577" s="176"/>
      <c r="AK577" s="142" t="str">
        <f>if(isblank(B577),"",vlookup(B577,'Sort by Position'!$D$2:$M$34,2,FALSE))</f>
        <v/>
      </c>
      <c r="AL577" s="142" t="str">
        <f>if(isblank(B577),"",vlookup(C577,'Sort by Position'!$D$2:$M$34,10,FALSE))</f>
        <v/>
      </c>
      <c r="AM577" s="142" t="str">
        <f t="shared" si="15"/>
        <v/>
      </c>
      <c r="AN577" s="142" t="str">
        <f t="shared" si="24"/>
        <v/>
      </c>
      <c r="AO577" s="163"/>
      <c r="AP577" s="117" t="str">
        <f t="shared" si="22"/>
        <v/>
      </c>
      <c r="AR577" s="177"/>
    </row>
    <row r="578">
      <c r="A578" s="156"/>
      <c r="B578" s="175"/>
      <c r="C578" s="162"/>
      <c r="D578" s="162"/>
      <c r="E578" s="162"/>
      <c r="F578" s="13" t="str">
        <f t="shared" si="6"/>
        <v/>
      </c>
      <c r="G578" s="162"/>
      <c r="H578" s="162"/>
      <c r="I578" s="162"/>
      <c r="J578" s="13" t="str">
        <f t="shared" si="20"/>
        <v/>
      </c>
      <c r="N578" s="13" t="str">
        <f t="shared" si="8"/>
        <v/>
      </c>
      <c r="O578" s="13"/>
      <c r="P578" s="163"/>
      <c r="Q578" s="116" t="str">
        <f t="shared" si="17"/>
        <v/>
      </c>
      <c r="R578" s="117" t="str">
        <f t="shared" si="9"/>
        <v/>
      </c>
      <c r="S578" s="176"/>
      <c r="T578" s="68"/>
      <c r="U578" s="163"/>
      <c r="V578" s="172"/>
      <c r="W578" s="172"/>
      <c r="X578" s="116" t="str">
        <f t="shared" si="26"/>
        <v/>
      </c>
      <c r="Y578" s="117" t="str">
        <f t="shared" si="23"/>
        <v/>
      </c>
      <c r="Z578" s="176"/>
      <c r="AB578" s="142" t="str">
        <f>if(isblank($B578),"",vlookup($B578,'Sort by Position'!$D$2:$M$34,10,FALSE))</f>
        <v/>
      </c>
      <c r="AC578" s="142" t="str">
        <f>if(isblank($B578),"",vlookup($C578,'Sort by Position'!$D$2:$M$34,10,FALSE))</f>
        <v/>
      </c>
      <c r="AD578" s="142" t="str">
        <f t="shared" si="12"/>
        <v/>
      </c>
      <c r="AE578" s="142" t="str">
        <f t="shared" si="13"/>
        <v/>
      </c>
      <c r="AF578" s="163"/>
      <c r="AG578" s="151" t="str">
        <f t="shared" si="27"/>
        <v/>
      </c>
      <c r="AH578" s="138"/>
      <c r="AI578" s="176"/>
      <c r="AK578" s="142" t="str">
        <f>if(isblank(B578),"",vlookup(B578,'Sort by Position'!$D$2:$M$34,2,FALSE))</f>
        <v/>
      </c>
      <c r="AL578" s="142" t="str">
        <f>if(isblank(B578),"",vlookup(C578,'Sort by Position'!$D$2:$M$34,10,FALSE))</f>
        <v/>
      </c>
      <c r="AM578" s="142" t="str">
        <f t="shared" si="15"/>
        <v/>
      </c>
      <c r="AN578" s="142" t="str">
        <f t="shared" si="24"/>
        <v/>
      </c>
      <c r="AO578" s="163"/>
      <c r="AP578" s="117" t="str">
        <f t="shared" si="22"/>
        <v/>
      </c>
      <c r="AR578" s="177"/>
    </row>
    <row r="579">
      <c r="A579" s="156"/>
      <c r="B579" s="175"/>
      <c r="C579" s="162"/>
      <c r="D579" s="162"/>
      <c r="E579" s="162"/>
      <c r="F579" s="13" t="str">
        <f t="shared" si="6"/>
        <v/>
      </c>
      <c r="G579" s="162"/>
      <c r="H579" s="162"/>
      <c r="I579" s="162"/>
      <c r="J579" s="13" t="str">
        <f t="shared" si="20"/>
        <v/>
      </c>
      <c r="N579" s="13" t="str">
        <f t="shared" si="8"/>
        <v/>
      </c>
      <c r="O579" s="13"/>
      <c r="P579" s="163"/>
      <c r="Q579" s="116" t="str">
        <f t="shared" si="17"/>
        <v/>
      </c>
      <c r="R579" s="117" t="str">
        <f t="shared" si="9"/>
        <v/>
      </c>
      <c r="S579" s="176"/>
      <c r="T579" s="68"/>
      <c r="U579" s="163"/>
      <c r="V579" s="172"/>
      <c r="W579" s="172"/>
      <c r="X579" s="116" t="str">
        <f t="shared" si="26"/>
        <v/>
      </c>
      <c r="Y579" s="117" t="str">
        <f t="shared" si="23"/>
        <v/>
      </c>
      <c r="Z579" s="176"/>
      <c r="AB579" s="142" t="str">
        <f>if(isblank($B579),"",vlookup($B579,'Sort by Position'!$D$2:$M$34,10,FALSE))</f>
        <v/>
      </c>
      <c r="AC579" s="142" t="str">
        <f>if(isblank($B579),"",vlookup($C579,'Sort by Position'!$D$2:$M$34,10,FALSE))</f>
        <v/>
      </c>
      <c r="AD579" s="142" t="str">
        <f t="shared" si="12"/>
        <v/>
      </c>
      <c r="AE579" s="142" t="str">
        <f t="shared" si="13"/>
        <v/>
      </c>
      <c r="AF579" s="163"/>
      <c r="AG579" s="151" t="str">
        <f t="shared" si="27"/>
        <v/>
      </c>
      <c r="AH579" s="138"/>
      <c r="AI579" s="176"/>
      <c r="AK579" s="142" t="str">
        <f>if(isblank(B579),"",vlookup(B579,'Sort by Position'!$D$2:$M$34,2,FALSE))</f>
        <v/>
      </c>
      <c r="AL579" s="142" t="str">
        <f>if(isblank(B579),"",vlookup(C579,'Sort by Position'!$D$2:$M$34,10,FALSE))</f>
        <v/>
      </c>
      <c r="AM579" s="142" t="str">
        <f t="shared" si="15"/>
        <v/>
      </c>
      <c r="AN579" s="142" t="str">
        <f t="shared" si="24"/>
        <v/>
      </c>
      <c r="AO579" s="163"/>
      <c r="AP579" s="117" t="str">
        <f t="shared" si="22"/>
        <v/>
      </c>
      <c r="AR579" s="177"/>
    </row>
    <row r="580">
      <c r="A580" s="156"/>
      <c r="B580" s="175"/>
      <c r="C580" s="162"/>
      <c r="D580" s="162"/>
      <c r="E580" s="162"/>
      <c r="F580" s="13" t="str">
        <f t="shared" si="6"/>
        <v/>
      </c>
      <c r="G580" s="162"/>
      <c r="H580" s="162"/>
      <c r="I580" s="162"/>
      <c r="J580" s="13" t="str">
        <f t="shared" si="20"/>
        <v/>
      </c>
      <c r="N580" s="13" t="str">
        <f t="shared" si="8"/>
        <v/>
      </c>
      <c r="O580" s="13"/>
      <c r="P580" s="163"/>
      <c r="Q580" s="116" t="str">
        <f t="shared" si="17"/>
        <v/>
      </c>
      <c r="R580" s="117" t="str">
        <f t="shared" si="9"/>
        <v/>
      </c>
      <c r="S580" s="176"/>
      <c r="T580" s="68"/>
      <c r="U580" s="163"/>
      <c r="V580" s="172"/>
      <c r="W580" s="172"/>
      <c r="X580" s="116" t="str">
        <f t="shared" si="26"/>
        <v/>
      </c>
      <c r="Y580" s="117" t="str">
        <f t="shared" si="23"/>
        <v/>
      </c>
      <c r="Z580" s="176"/>
      <c r="AB580" s="142" t="str">
        <f>if(isblank($B580),"",vlookup($B580,'Sort by Position'!$D$2:$M$34,10,FALSE))</f>
        <v/>
      </c>
      <c r="AC580" s="142" t="str">
        <f>if(isblank($B580),"",vlookup($C580,'Sort by Position'!$D$2:$M$34,10,FALSE))</f>
        <v/>
      </c>
      <c r="AD580" s="142" t="str">
        <f t="shared" si="12"/>
        <v/>
      </c>
      <c r="AE580" s="142" t="str">
        <f t="shared" si="13"/>
        <v/>
      </c>
      <c r="AF580" s="163"/>
      <c r="AG580" s="151" t="str">
        <f t="shared" si="27"/>
        <v/>
      </c>
      <c r="AH580" s="138"/>
      <c r="AI580" s="176"/>
      <c r="AK580" s="142" t="str">
        <f>if(isblank(B580),"",vlookup(B580,'Sort by Position'!$D$2:$M$34,2,FALSE))</f>
        <v/>
      </c>
      <c r="AL580" s="142" t="str">
        <f>if(isblank(B580),"",vlookup(C580,'Sort by Position'!$D$2:$M$34,10,FALSE))</f>
        <v/>
      </c>
      <c r="AM580" s="142" t="str">
        <f t="shared" si="15"/>
        <v/>
      </c>
      <c r="AN580" s="142" t="str">
        <f t="shared" si="24"/>
        <v/>
      </c>
      <c r="AO580" s="163"/>
      <c r="AP580" s="117" t="str">
        <f t="shared" si="22"/>
        <v/>
      </c>
      <c r="AR580" s="177"/>
    </row>
    <row r="581">
      <c r="A581" s="156"/>
      <c r="B581" s="175"/>
      <c r="C581" s="162"/>
      <c r="D581" s="162"/>
      <c r="E581" s="162"/>
      <c r="F581" s="13" t="str">
        <f t="shared" si="6"/>
        <v/>
      </c>
      <c r="G581" s="162"/>
      <c r="H581" s="162"/>
      <c r="I581" s="162"/>
      <c r="J581" s="13" t="str">
        <f t="shared" si="20"/>
        <v/>
      </c>
      <c r="N581" s="13" t="str">
        <f t="shared" si="8"/>
        <v/>
      </c>
      <c r="O581" s="13"/>
      <c r="P581" s="163"/>
      <c r="Q581" s="116" t="str">
        <f t="shared" si="17"/>
        <v/>
      </c>
      <c r="R581" s="117" t="str">
        <f t="shared" si="9"/>
        <v/>
      </c>
      <c r="S581" s="176"/>
      <c r="T581" s="68"/>
      <c r="U581" s="163"/>
      <c r="V581" s="172"/>
      <c r="W581" s="172"/>
      <c r="X581" s="116" t="str">
        <f t="shared" si="26"/>
        <v/>
      </c>
      <c r="Y581" s="117" t="str">
        <f t="shared" si="23"/>
        <v/>
      </c>
      <c r="Z581" s="176"/>
      <c r="AB581" s="142" t="str">
        <f>if(isblank($B581),"",vlookup($B581,'Sort by Position'!$D$2:$M$34,10,FALSE))</f>
        <v/>
      </c>
      <c r="AC581" s="142" t="str">
        <f>if(isblank($B581),"",vlookup($C581,'Sort by Position'!$D$2:$M$34,10,FALSE))</f>
        <v/>
      </c>
      <c r="AD581" s="142" t="str">
        <f t="shared" si="12"/>
        <v/>
      </c>
      <c r="AE581" s="142" t="str">
        <f t="shared" si="13"/>
        <v/>
      </c>
      <c r="AF581" s="163"/>
      <c r="AG581" s="151" t="str">
        <f t="shared" si="27"/>
        <v/>
      </c>
      <c r="AH581" s="138"/>
      <c r="AI581" s="176"/>
      <c r="AK581" s="142" t="str">
        <f>if(isblank(B581),"",vlookup(B581,'Sort by Position'!$D$2:$M$34,2,FALSE))</f>
        <v/>
      </c>
      <c r="AL581" s="142" t="str">
        <f>if(isblank(B581),"",vlookup(C581,'Sort by Position'!$D$2:$M$34,10,FALSE))</f>
        <v/>
      </c>
      <c r="AM581" s="142" t="str">
        <f t="shared" si="15"/>
        <v/>
      </c>
      <c r="AN581" s="142" t="str">
        <f t="shared" si="24"/>
        <v/>
      </c>
      <c r="AO581" s="163"/>
      <c r="AP581" s="117" t="str">
        <f t="shared" si="22"/>
        <v/>
      </c>
      <c r="AR581" s="177"/>
    </row>
    <row r="582">
      <c r="A582" s="156"/>
      <c r="B582" s="175"/>
      <c r="C582" s="162"/>
      <c r="D582" s="162"/>
      <c r="E582" s="162"/>
      <c r="F582" s="13" t="str">
        <f t="shared" si="6"/>
        <v/>
      </c>
      <c r="G582" s="162"/>
      <c r="H582" s="162"/>
      <c r="I582" s="162"/>
      <c r="J582" s="13" t="str">
        <f t="shared" si="20"/>
        <v/>
      </c>
      <c r="N582" s="13" t="str">
        <f t="shared" si="8"/>
        <v/>
      </c>
      <c r="O582" s="13"/>
      <c r="P582" s="163"/>
      <c r="Q582" s="116" t="str">
        <f t="shared" si="17"/>
        <v/>
      </c>
      <c r="R582" s="117" t="str">
        <f t="shared" si="9"/>
        <v/>
      </c>
      <c r="S582" s="176"/>
      <c r="T582" s="68"/>
      <c r="U582" s="163"/>
      <c r="V582" s="172"/>
      <c r="W582" s="172"/>
      <c r="X582" s="116" t="str">
        <f t="shared" si="26"/>
        <v/>
      </c>
      <c r="Y582" s="117" t="str">
        <f t="shared" si="23"/>
        <v/>
      </c>
      <c r="Z582" s="176"/>
      <c r="AB582" s="142" t="str">
        <f>if(isblank($B582),"",vlookup($B582,'Sort by Position'!$D$2:$M$34,10,FALSE))</f>
        <v/>
      </c>
      <c r="AC582" s="142" t="str">
        <f>if(isblank($B582),"",vlookup($C582,'Sort by Position'!$D$2:$M$34,10,FALSE))</f>
        <v/>
      </c>
      <c r="AD582" s="142" t="str">
        <f t="shared" si="12"/>
        <v/>
      </c>
      <c r="AE582" s="142" t="str">
        <f t="shared" si="13"/>
        <v/>
      </c>
      <c r="AF582" s="163"/>
      <c r="AG582" s="151" t="str">
        <f t="shared" si="27"/>
        <v/>
      </c>
      <c r="AH582" s="138"/>
      <c r="AI582" s="176"/>
      <c r="AK582" s="142" t="str">
        <f>if(isblank(B582),"",vlookup(B582,'Sort by Position'!$D$2:$M$34,2,FALSE))</f>
        <v/>
      </c>
      <c r="AL582" s="142" t="str">
        <f>if(isblank(B582),"",vlookup(C582,'Sort by Position'!$D$2:$M$34,10,FALSE))</f>
        <v/>
      </c>
      <c r="AM582" s="142" t="str">
        <f t="shared" si="15"/>
        <v/>
      </c>
      <c r="AN582" s="142" t="str">
        <f t="shared" si="24"/>
        <v/>
      </c>
      <c r="AO582" s="163"/>
      <c r="AP582" s="117" t="str">
        <f t="shared" si="22"/>
        <v/>
      </c>
      <c r="AR582" s="177"/>
    </row>
    <row r="583">
      <c r="A583" s="156"/>
      <c r="B583" s="175"/>
      <c r="C583" s="162"/>
      <c r="D583" s="162"/>
      <c r="E583" s="162"/>
      <c r="F583" s="13" t="str">
        <f t="shared" si="6"/>
        <v/>
      </c>
      <c r="G583" s="162"/>
      <c r="H583" s="162"/>
      <c r="I583" s="162"/>
      <c r="J583" s="13" t="str">
        <f t="shared" si="20"/>
        <v/>
      </c>
      <c r="N583" s="13" t="str">
        <f t="shared" si="8"/>
        <v/>
      </c>
      <c r="O583" s="13"/>
      <c r="P583" s="163"/>
      <c r="Q583" s="116" t="str">
        <f t="shared" si="17"/>
        <v/>
      </c>
      <c r="R583" s="117" t="str">
        <f t="shared" si="9"/>
        <v/>
      </c>
      <c r="S583" s="176"/>
      <c r="T583" s="68"/>
      <c r="U583" s="163"/>
      <c r="V583" s="172"/>
      <c r="W583" s="172"/>
      <c r="X583" s="116" t="str">
        <f t="shared" si="26"/>
        <v/>
      </c>
      <c r="Y583" s="117" t="str">
        <f t="shared" si="23"/>
        <v/>
      </c>
      <c r="Z583" s="176"/>
      <c r="AB583" s="142" t="str">
        <f>if(isblank($B583),"",vlookup($B583,'Sort by Position'!$D$2:$M$34,10,FALSE))</f>
        <v/>
      </c>
      <c r="AC583" s="142" t="str">
        <f>if(isblank($B583),"",vlookup($C583,'Sort by Position'!$D$2:$M$34,10,FALSE))</f>
        <v/>
      </c>
      <c r="AD583" s="142" t="str">
        <f t="shared" si="12"/>
        <v/>
      </c>
      <c r="AE583" s="142" t="str">
        <f t="shared" si="13"/>
        <v/>
      </c>
      <c r="AF583" s="163"/>
      <c r="AG583" s="151" t="str">
        <f t="shared" si="27"/>
        <v/>
      </c>
      <c r="AH583" s="138"/>
      <c r="AI583" s="176"/>
      <c r="AK583" s="142" t="str">
        <f>if(isblank(B583),"",vlookup(B583,'Sort by Position'!$D$2:$M$34,2,FALSE))</f>
        <v/>
      </c>
      <c r="AL583" s="142" t="str">
        <f>if(isblank(B583),"",vlookup(C583,'Sort by Position'!$D$2:$M$34,10,FALSE))</f>
        <v/>
      </c>
      <c r="AM583" s="142" t="str">
        <f t="shared" si="15"/>
        <v/>
      </c>
      <c r="AN583" s="142" t="str">
        <f t="shared" si="24"/>
        <v/>
      </c>
      <c r="AO583" s="163"/>
      <c r="AP583" s="117" t="str">
        <f t="shared" si="22"/>
        <v/>
      </c>
      <c r="AR583" s="177"/>
    </row>
    <row r="584">
      <c r="A584" s="156"/>
      <c r="B584" s="175"/>
      <c r="C584" s="162"/>
      <c r="D584" s="162"/>
      <c r="E584" s="162"/>
      <c r="F584" s="13" t="str">
        <f t="shared" si="6"/>
        <v/>
      </c>
      <c r="G584" s="162"/>
      <c r="H584" s="162"/>
      <c r="I584" s="162"/>
      <c r="J584" s="13" t="str">
        <f t="shared" si="20"/>
        <v/>
      </c>
      <c r="N584" s="13" t="str">
        <f t="shared" si="8"/>
        <v/>
      </c>
      <c r="O584" s="13"/>
      <c r="P584" s="163"/>
      <c r="Q584" s="116" t="str">
        <f t="shared" si="17"/>
        <v/>
      </c>
      <c r="R584" s="117" t="str">
        <f t="shared" si="9"/>
        <v/>
      </c>
      <c r="S584" s="176"/>
      <c r="T584" s="68"/>
      <c r="U584" s="163"/>
      <c r="V584" s="172"/>
      <c r="W584" s="172"/>
      <c r="X584" s="116" t="str">
        <f t="shared" si="26"/>
        <v/>
      </c>
      <c r="Y584" s="117" t="str">
        <f t="shared" si="23"/>
        <v/>
      </c>
      <c r="Z584" s="176"/>
      <c r="AB584" s="142" t="str">
        <f>if(isblank($B584),"",vlookup($B584,'Sort by Position'!$D$2:$M$34,10,FALSE))</f>
        <v/>
      </c>
      <c r="AC584" s="142" t="str">
        <f>if(isblank($B584),"",vlookup($C584,'Sort by Position'!$D$2:$M$34,10,FALSE))</f>
        <v/>
      </c>
      <c r="AD584" s="142" t="str">
        <f t="shared" si="12"/>
        <v/>
      </c>
      <c r="AE584" s="142" t="str">
        <f t="shared" si="13"/>
        <v/>
      </c>
      <c r="AF584" s="163"/>
      <c r="AG584" s="151" t="str">
        <f t="shared" si="27"/>
        <v/>
      </c>
      <c r="AH584" s="138"/>
      <c r="AI584" s="176"/>
      <c r="AK584" s="142" t="str">
        <f>if(isblank(B584),"",vlookup(B584,'Sort by Position'!$D$2:$M$34,2,FALSE))</f>
        <v/>
      </c>
      <c r="AL584" s="142" t="str">
        <f>if(isblank(B584),"",vlookup(C584,'Sort by Position'!$D$2:$M$34,10,FALSE))</f>
        <v/>
      </c>
      <c r="AM584" s="142" t="str">
        <f t="shared" si="15"/>
        <v/>
      </c>
      <c r="AN584" s="142" t="str">
        <f t="shared" si="24"/>
        <v/>
      </c>
      <c r="AO584" s="163"/>
      <c r="AP584" s="117" t="str">
        <f t="shared" si="22"/>
        <v/>
      </c>
      <c r="AR584" s="177"/>
    </row>
    <row r="585">
      <c r="A585" s="156"/>
      <c r="B585" s="175"/>
      <c r="C585" s="162"/>
      <c r="D585" s="162"/>
      <c r="E585" s="162"/>
      <c r="F585" s="13" t="str">
        <f t="shared" si="6"/>
        <v/>
      </c>
      <c r="G585" s="162"/>
      <c r="H585" s="162"/>
      <c r="I585" s="162"/>
      <c r="J585" s="13" t="str">
        <f t="shared" si="20"/>
        <v/>
      </c>
      <c r="N585" s="13" t="str">
        <f t="shared" si="8"/>
        <v/>
      </c>
      <c r="O585" s="13"/>
      <c r="P585" s="163"/>
      <c r="Q585" s="116" t="str">
        <f t="shared" si="17"/>
        <v/>
      </c>
      <c r="R585" s="117" t="str">
        <f t="shared" si="9"/>
        <v/>
      </c>
      <c r="S585" s="176"/>
      <c r="T585" s="68"/>
      <c r="U585" s="163"/>
      <c r="V585" s="172"/>
      <c r="W585" s="172"/>
      <c r="X585" s="116" t="str">
        <f t="shared" si="26"/>
        <v/>
      </c>
      <c r="Y585" s="117" t="str">
        <f t="shared" si="23"/>
        <v/>
      </c>
      <c r="Z585" s="176"/>
      <c r="AB585" s="142" t="str">
        <f>if(isblank($B585),"",vlookup($B585,'Sort by Position'!$D$2:$M$34,10,FALSE))</f>
        <v/>
      </c>
      <c r="AC585" s="142" t="str">
        <f>if(isblank($B585),"",vlookup($C585,'Sort by Position'!$D$2:$M$34,10,FALSE))</f>
        <v/>
      </c>
      <c r="AD585" s="142" t="str">
        <f t="shared" si="12"/>
        <v/>
      </c>
      <c r="AE585" s="142" t="str">
        <f t="shared" si="13"/>
        <v/>
      </c>
      <c r="AF585" s="163"/>
      <c r="AG585" s="151" t="str">
        <f t="shared" si="27"/>
        <v/>
      </c>
      <c r="AH585" s="138"/>
      <c r="AI585" s="176"/>
      <c r="AK585" s="142" t="str">
        <f>if(isblank(B585),"",vlookup(B585,'Sort by Position'!$D$2:$M$34,2,FALSE))</f>
        <v/>
      </c>
      <c r="AL585" s="142" t="str">
        <f>if(isblank(B585),"",vlookup(C585,'Sort by Position'!$D$2:$M$34,10,FALSE))</f>
        <v/>
      </c>
      <c r="AM585" s="142" t="str">
        <f t="shared" si="15"/>
        <v/>
      </c>
      <c r="AN585" s="142" t="str">
        <f t="shared" si="24"/>
        <v/>
      </c>
      <c r="AO585" s="163"/>
      <c r="AP585" s="117" t="str">
        <f t="shared" si="22"/>
        <v/>
      </c>
      <c r="AR585" s="177"/>
    </row>
    <row r="586">
      <c r="A586" s="156"/>
      <c r="B586" s="175"/>
      <c r="C586" s="162"/>
      <c r="D586" s="162"/>
      <c r="E586" s="162"/>
      <c r="F586" s="13" t="str">
        <f t="shared" si="6"/>
        <v/>
      </c>
      <c r="G586" s="162"/>
      <c r="H586" s="162"/>
      <c r="I586" s="162"/>
      <c r="J586" s="13" t="str">
        <f t="shared" si="20"/>
        <v/>
      </c>
      <c r="N586" s="13" t="str">
        <f t="shared" si="8"/>
        <v/>
      </c>
      <c r="O586" s="13"/>
      <c r="P586" s="163"/>
      <c r="Q586" s="116" t="str">
        <f t="shared" si="17"/>
        <v/>
      </c>
      <c r="R586" s="117" t="str">
        <f t="shared" si="9"/>
        <v/>
      </c>
      <c r="S586" s="176"/>
      <c r="T586" s="68"/>
      <c r="U586" s="163"/>
      <c r="V586" s="172"/>
      <c r="W586" s="172"/>
      <c r="X586" s="116" t="str">
        <f t="shared" si="26"/>
        <v/>
      </c>
      <c r="Y586" s="117" t="str">
        <f t="shared" si="23"/>
        <v/>
      </c>
      <c r="Z586" s="176"/>
      <c r="AB586" s="142" t="str">
        <f>if(isblank($B586),"",vlookup($B586,'Sort by Position'!$D$2:$M$34,10,FALSE))</f>
        <v/>
      </c>
      <c r="AC586" s="142" t="str">
        <f>if(isblank($B586),"",vlookup($C586,'Sort by Position'!$D$2:$M$34,10,FALSE))</f>
        <v/>
      </c>
      <c r="AD586" s="142" t="str">
        <f t="shared" si="12"/>
        <v/>
      </c>
      <c r="AE586" s="142" t="str">
        <f t="shared" si="13"/>
        <v/>
      </c>
      <c r="AF586" s="163"/>
      <c r="AG586" s="151" t="str">
        <f t="shared" si="27"/>
        <v/>
      </c>
      <c r="AH586" s="138"/>
      <c r="AI586" s="176"/>
      <c r="AK586" s="142" t="str">
        <f>if(isblank(B586),"",vlookup(B586,'Sort by Position'!$D$2:$M$34,2,FALSE))</f>
        <v/>
      </c>
      <c r="AL586" s="142" t="str">
        <f>if(isblank(B586),"",vlookup(C586,'Sort by Position'!$D$2:$M$34,10,FALSE))</f>
        <v/>
      </c>
      <c r="AM586" s="142" t="str">
        <f t="shared" si="15"/>
        <v/>
      </c>
      <c r="AN586" s="142" t="str">
        <f t="shared" si="24"/>
        <v/>
      </c>
      <c r="AO586" s="163"/>
      <c r="AP586" s="117" t="str">
        <f t="shared" si="22"/>
        <v/>
      </c>
      <c r="AR586" s="177"/>
    </row>
    <row r="587">
      <c r="A587" s="156"/>
      <c r="B587" s="175"/>
      <c r="C587" s="162"/>
      <c r="D587" s="162"/>
      <c r="E587" s="162"/>
      <c r="F587" s="13" t="str">
        <f t="shared" si="6"/>
        <v/>
      </c>
      <c r="G587" s="162"/>
      <c r="H587" s="162"/>
      <c r="I587" s="162"/>
      <c r="J587" s="13" t="str">
        <f t="shared" si="20"/>
        <v/>
      </c>
      <c r="N587" s="13" t="str">
        <f t="shared" si="8"/>
        <v/>
      </c>
      <c r="O587" s="13"/>
      <c r="P587" s="163"/>
      <c r="Q587" s="116" t="str">
        <f t="shared" si="17"/>
        <v/>
      </c>
      <c r="R587" s="117" t="str">
        <f t="shared" si="9"/>
        <v/>
      </c>
      <c r="S587" s="176"/>
      <c r="T587" s="68"/>
      <c r="U587" s="163"/>
      <c r="V587" s="172"/>
      <c r="W587" s="172"/>
      <c r="X587" s="116" t="str">
        <f t="shared" si="26"/>
        <v/>
      </c>
      <c r="Y587" s="117" t="str">
        <f t="shared" si="23"/>
        <v/>
      </c>
      <c r="Z587" s="176"/>
      <c r="AB587" s="142" t="str">
        <f>if(isblank($B587),"",vlookup($B587,'Sort by Position'!$D$2:$M$34,10,FALSE))</f>
        <v/>
      </c>
      <c r="AC587" s="142" t="str">
        <f>if(isblank($B587),"",vlookup($C587,'Sort by Position'!$D$2:$M$34,10,FALSE))</f>
        <v/>
      </c>
      <c r="AD587" s="142" t="str">
        <f t="shared" si="12"/>
        <v/>
      </c>
      <c r="AE587" s="142" t="str">
        <f t="shared" si="13"/>
        <v/>
      </c>
      <c r="AF587" s="163"/>
      <c r="AG587" s="151" t="str">
        <f t="shared" si="27"/>
        <v/>
      </c>
      <c r="AH587" s="138"/>
      <c r="AI587" s="176"/>
      <c r="AK587" s="142" t="str">
        <f>if(isblank(B587),"",vlookup(B587,'Sort by Position'!$D$2:$M$34,2,FALSE))</f>
        <v/>
      </c>
      <c r="AL587" s="142" t="str">
        <f>if(isblank(B587),"",vlookup(C587,'Sort by Position'!$D$2:$M$34,10,FALSE))</f>
        <v/>
      </c>
      <c r="AM587" s="142" t="str">
        <f t="shared" si="15"/>
        <v/>
      </c>
      <c r="AN587" s="142" t="str">
        <f t="shared" si="24"/>
        <v/>
      </c>
      <c r="AO587" s="163"/>
      <c r="AP587" s="117" t="str">
        <f t="shared" si="22"/>
        <v/>
      </c>
      <c r="AR587" s="177"/>
    </row>
    <row r="588">
      <c r="A588" s="156"/>
      <c r="B588" s="175"/>
      <c r="C588" s="162"/>
      <c r="D588" s="162"/>
      <c r="E588" s="162"/>
      <c r="F588" s="13" t="str">
        <f t="shared" si="6"/>
        <v/>
      </c>
      <c r="G588" s="162"/>
      <c r="H588" s="162"/>
      <c r="I588" s="162"/>
      <c r="J588" s="13" t="str">
        <f t="shared" si="20"/>
        <v/>
      </c>
      <c r="N588" s="13" t="str">
        <f t="shared" si="8"/>
        <v/>
      </c>
      <c r="O588" s="13"/>
      <c r="P588" s="163"/>
      <c r="Q588" s="116" t="str">
        <f t="shared" si="17"/>
        <v/>
      </c>
      <c r="R588" s="117" t="str">
        <f t="shared" si="9"/>
        <v/>
      </c>
      <c r="S588" s="176"/>
      <c r="T588" s="68"/>
      <c r="U588" s="163"/>
      <c r="V588" s="172"/>
      <c r="W588" s="172"/>
      <c r="X588" s="116" t="str">
        <f t="shared" si="26"/>
        <v/>
      </c>
      <c r="Y588" s="117" t="str">
        <f t="shared" si="23"/>
        <v/>
      </c>
      <c r="Z588" s="176"/>
      <c r="AB588" s="142" t="str">
        <f>if(isblank($B588),"",vlookup($B588,'Sort by Position'!$D$2:$M$34,10,FALSE))</f>
        <v/>
      </c>
      <c r="AC588" s="142" t="str">
        <f>if(isblank($B588),"",vlookup($C588,'Sort by Position'!$D$2:$M$34,10,FALSE))</f>
        <v/>
      </c>
      <c r="AD588" s="142" t="str">
        <f t="shared" si="12"/>
        <v/>
      </c>
      <c r="AE588" s="142" t="str">
        <f t="shared" si="13"/>
        <v/>
      </c>
      <c r="AF588" s="163"/>
      <c r="AG588" s="151" t="str">
        <f t="shared" si="27"/>
        <v/>
      </c>
      <c r="AH588" s="138"/>
      <c r="AI588" s="176"/>
      <c r="AK588" s="142" t="str">
        <f>if(isblank(B588),"",vlookup(B588,'Sort by Position'!$D$2:$M$34,2,FALSE))</f>
        <v/>
      </c>
      <c r="AL588" s="142" t="str">
        <f>if(isblank(B588),"",vlookup(C588,'Sort by Position'!$D$2:$M$34,10,FALSE))</f>
        <v/>
      </c>
      <c r="AM588" s="142" t="str">
        <f t="shared" si="15"/>
        <v/>
      </c>
      <c r="AN588" s="142" t="str">
        <f t="shared" si="24"/>
        <v/>
      </c>
      <c r="AO588" s="163"/>
      <c r="AP588" s="117" t="str">
        <f t="shared" si="22"/>
        <v/>
      </c>
      <c r="AR588" s="177"/>
    </row>
    <row r="589">
      <c r="A589" s="156"/>
      <c r="B589" s="175"/>
      <c r="C589" s="162"/>
      <c r="D589" s="162"/>
      <c r="E589" s="162"/>
      <c r="F589" s="13" t="str">
        <f t="shared" si="6"/>
        <v/>
      </c>
      <c r="G589" s="162"/>
      <c r="H589" s="162"/>
      <c r="I589" s="162"/>
      <c r="J589" s="13" t="str">
        <f t="shared" si="20"/>
        <v/>
      </c>
      <c r="N589" s="13" t="str">
        <f t="shared" si="8"/>
        <v/>
      </c>
      <c r="O589" s="13"/>
      <c r="P589" s="163"/>
      <c r="Q589" s="116" t="str">
        <f t="shared" si="17"/>
        <v/>
      </c>
      <c r="R589" s="117" t="str">
        <f t="shared" si="9"/>
        <v/>
      </c>
      <c r="S589" s="176"/>
      <c r="T589" s="68"/>
      <c r="U589" s="163"/>
      <c r="V589" s="172"/>
      <c r="W589" s="172"/>
      <c r="X589" s="116" t="str">
        <f t="shared" si="26"/>
        <v/>
      </c>
      <c r="Y589" s="117" t="str">
        <f t="shared" si="23"/>
        <v/>
      </c>
      <c r="Z589" s="176"/>
      <c r="AB589" s="142" t="str">
        <f>if(isblank($B589),"",vlookup($B589,'Sort by Position'!$D$2:$M$34,10,FALSE))</f>
        <v/>
      </c>
      <c r="AC589" s="142" t="str">
        <f>if(isblank($B589),"",vlookup($C589,'Sort by Position'!$D$2:$M$34,10,FALSE))</f>
        <v/>
      </c>
      <c r="AD589" s="142" t="str">
        <f t="shared" si="12"/>
        <v/>
      </c>
      <c r="AE589" s="142" t="str">
        <f t="shared" si="13"/>
        <v/>
      </c>
      <c r="AF589" s="163"/>
      <c r="AG589" s="151" t="str">
        <f t="shared" si="27"/>
        <v/>
      </c>
      <c r="AH589" s="138"/>
      <c r="AI589" s="176"/>
      <c r="AK589" s="142" t="str">
        <f>if(isblank(B589),"",vlookup(B589,'Sort by Position'!$D$2:$M$34,2,FALSE))</f>
        <v/>
      </c>
      <c r="AL589" s="142" t="str">
        <f>if(isblank(B589),"",vlookup(C589,'Sort by Position'!$D$2:$M$34,10,FALSE))</f>
        <v/>
      </c>
      <c r="AM589" s="142" t="str">
        <f t="shared" si="15"/>
        <v/>
      </c>
      <c r="AN589" s="142" t="str">
        <f t="shared" si="24"/>
        <v/>
      </c>
      <c r="AO589" s="163"/>
      <c r="AP589" s="117" t="str">
        <f t="shared" si="22"/>
        <v/>
      </c>
      <c r="AR589" s="177"/>
    </row>
    <row r="590">
      <c r="A590" s="156"/>
      <c r="B590" s="175"/>
      <c r="C590" s="162"/>
      <c r="D590" s="162"/>
      <c r="E590" s="162"/>
      <c r="F590" s="13" t="str">
        <f t="shared" si="6"/>
        <v/>
      </c>
      <c r="G590" s="162"/>
      <c r="H590" s="162"/>
      <c r="I590" s="162"/>
      <c r="J590" s="13" t="str">
        <f t="shared" si="20"/>
        <v/>
      </c>
      <c r="N590" s="13" t="str">
        <f t="shared" si="8"/>
        <v/>
      </c>
      <c r="O590" s="13"/>
      <c r="P590" s="163"/>
      <c r="Q590" s="116" t="str">
        <f t="shared" si="17"/>
        <v/>
      </c>
      <c r="R590" s="117" t="str">
        <f t="shared" si="9"/>
        <v/>
      </c>
      <c r="S590" s="176"/>
      <c r="T590" s="68"/>
      <c r="U590" s="163"/>
      <c r="V590" s="172"/>
      <c r="W590" s="172"/>
      <c r="X590" s="116" t="str">
        <f t="shared" si="26"/>
        <v/>
      </c>
      <c r="Y590" s="117" t="str">
        <f t="shared" si="23"/>
        <v/>
      </c>
      <c r="Z590" s="176"/>
      <c r="AB590" s="142" t="str">
        <f>if(isblank($B590),"",vlookup($B590,'Sort by Position'!$D$2:$M$34,10,FALSE))</f>
        <v/>
      </c>
      <c r="AC590" s="142" t="str">
        <f>if(isblank($B590),"",vlookup($C590,'Sort by Position'!$D$2:$M$34,10,FALSE))</f>
        <v/>
      </c>
      <c r="AD590" s="142" t="str">
        <f t="shared" si="12"/>
        <v/>
      </c>
      <c r="AE590" s="142" t="str">
        <f t="shared" si="13"/>
        <v/>
      </c>
      <c r="AF590" s="163"/>
      <c r="AG590" s="151" t="str">
        <f t="shared" si="27"/>
        <v/>
      </c>
      <c r="AH590" s="138"/>
      <c r="AI590" s="176"/>
      <c r="AK590" s="142" t="str">
        <f>if(isblank(B590),"",vlookup(B590,'Sort by Position'!$D$2:$M$34,2,FALSE))</f>
        <v/>
      </c>
      <c r="AL590" s="142" t="str">
        <f>if(isblank(B590),"",vlookup(C590,'Sort by Position'!$D$2:$M$34,10,FALSE))</f>
        <v/>
      </c>
      <c r="AM590" s="142" t="str">
        <f t="shared" si="15"/>
        <v/>
      </c>
      <c r="AN590" s="142" t="str">
        <f t="shared" si="24"/>
        <v/>
      </c>
      <c r="AO590" s="163"/>
      <c r="AP590" s="117" t="str">
        <f t="shared" si="22"/>
        <v/>
      </c>
      <c r="AR590" s="177"/>
    </row>
    <row r="591">
      <c r="A591" s="156"/>
      <c r="B591" s="175"/>
      <c r="C591" s="162"/>
      <c r="D591" s="162"/>
      <c r="E591" s="162"/>
      <c r="F591" s="13" t="str">
        <f t="shared" si="6"/>
        <v/>
      </c>
      <c r="G591" s="162"/>
      <c r="H591" s="162"/>
      <c r="I591" s="162"/>
      <c r="J591" s="13" t="str">
        <f t="shared" si="20"/>
        <v/>
      </c>
      <c r="N591" s="13" t="str">
        <f t="shared" si="8"/>
        <v/>
      </c>
      <c r="O591" s="13"/>
      <c r="P591" s="163"/>
      <c r="Q591" s="116" t="str">
        <f t="shared" si="17"/>
        <v/>
      </c>
      <c r="R591" s="117" t="str">
        <f t="shared" si="9"/>
        <v/>
      </c>
      <c r="S591" s="176"/>
      <c r="T591" s="68"/>
      <c r="U591" s="163"/>
      <c r="V591" s="172"/>
      <c r="W591" s="172"/>
      <c r="X591" s="116" t="str">
        <f t="shared" si="26"/>
        <v/>
      </c>
      <c r="Y591" s="117" t="str">
        <f t="shared" si="23"/>
        <v/>
      </c>
      <c r="Z591" s="176"/>
      <c r="AB591" s="142" t="str">
        <f>if(isblank($B591),"",vlookup($B591,'Sort by Position'!$D$2:$M$34,10,FALSE))</f>
        <v/>
      </c>
      <c r="AC591" s="142" t="str">
        <f>if(isblank($B591),"",vlookup($C591,'Sort by Position'!$D$2:$M$34,10,FALSE))</f>
        <v/>
      </c>
      <c r="AD591" s="142" t="str">
        <f t="shared" si="12"/>
        <v/>
      </c>
      <c r="AE591" s="142" t="str">
        <f t="shared" si="13"/>
        <v/>
      </c>
      <c r="AF591" s="163"/>
      <c r="AG591" s="151" t="str">
        <f t="shared" si="27"/>
        <v/>
      </c>
      <c r="AH591" s="138"/>
      <c r="AI591" s="176"/>
      <c r="AK591" s="142" t="str">
        <f>if(isblank(B591),"",vlookup(B591,'Sort by Position'!$D$2:$M$34,2,FALSE))</f>
        <v/>
      </c>
      <c r="AL591" s="142" t="str">
        <f>if(isblank(B591),"",vlookup(C591,'Sort by Position'!$D$2:$M$34,10,FALSE))</f>
        <v/>
      </c>
      <c r="AM591" s="142" t="str">
        <f t="shared" si="15"/>
        <v/>
      </c>
      <c r="AN591" s="142" t="str">
        <f t="shared" si="24"/>
        <v/>
      </c>
      <c r="AO591" s="163"/>
      <c r="AP591" s="117" t="str">
        <f t="shared" si="22"/>
        <v/>
      </c>
      <c r="AR591" s="177"/>
    </row>
    <row r="592">
      <c r="A592" s="156"/>
      <c r="B592" s="175"/>
      <c r="C592" s="162"/>
      <c r="D592" s="162"/>
      <c r="E592" s="162"/>
      <c r="F592" s="13" t="str">
        <f t="shared" si="6"/>
        <v/>
      </c>
      <c r="G592" s="162"/>
      <c r="H592" s="162"/>
      <c r="I592" s="162"/>
      <c r="J592" s="13" t="str">
        <f t="shared" si="20"/>
        <v/>
      </c>
      <c r="N592" s="13" t="str">
        <f t="shared" si="8"/>
        <v/>
      </c>
      <c r="O592" s="13"/>
      <c r="P592" s="163"/>
      <c r="Q592" s="116" t="str">
        <f t="shared" si="17"/>
        <v/>
      </c>
      <c r="R592" s="117" t="str">
        <f t="shared" si="9"/>
        <v/>
      </c>
      <c r="S592" s="176"/>
      <c r="T592" s="68"/>
      <c r="U592" s="163"/>
      <c r="V592" s="172"/>
      <c r="W592" s="172"/>
      <c r="X592" s="116" t="str">
        <f t="shared" si="26"/>
        <v/>
      </c>
      <c r="Y592" s="117" t="str">
        <f t="shared" si="23"/>
        <v/>
      </c>
      <c r="Z592" s="176"/>
      <c r="AB592" s="142" t="str">
        <f>if(isblank($B592),"",vlookup($B592,'Sort by Position'!$D$2:$M$34,10,FALSE))</f>
        <v/>
      </c>
      <c r="AC592" s="142" t="str">
        <f>if(isblank($B592),"",vlookup($C592,'Sort by Position'!$D$2:$M$34,10,FALSE))</f>
        <v/>
      </c>
      <c r="AD592" s="142" t="str">
        <f t="shared" si="12"/>
        <v/>
      </c>
      <c r="AE592" s="142" t="str">
        <f t="shared" si="13"/>
        <v/>
      </c>
      <c r="AF592" s="163"/>
      <c r="AG592" s="151" t="str">
        <f t="shared" si="27"/>
        <v/>
      </c>
      <c r="AH592" s="138"/>
      <c r="AI592" s="176"/>
      <c r="AK592" s="142" t="str">
        <f>if(isblank(B592),"",vlookup(B592,'Sort by Position'!$D$2:$M$34,2,FALSE))</f>
        <v/>
      </c>
      <c r="AL592" s="142" t="str">
        <f>if(isblank(B592),"",vlookup(C592,'Sort by Position'!$D$2:$M$34,10,FALSE))</f>
        <v/>
      </c>
      <c r="AM592" s="142" t="str">
        <f t="shared" si="15"/>
        <v/>
      </c>
      <c r="AN592" s="142" t="str">
        <f t="shared" si="24"/>
        <v/>
      </c>
      <c r="AO592" s="163"/>
      <c r="AP592" s="117" t="str">
        <f t="shared" si="22"/>
        <v/>
      </c>
      <c r="AR592" s="177"/>
    </row>
    <row r="593">
      <c r="A593" s="156"/>
      <c r="B593" s="175"/>
      <c r="C593" s="162"/>
      <c r="D593" s="162"/>
      <c r="E593" s="162"/>
      <c r="F593" s="13" t="str">
        <f t="shared" si="6"/>
        <v/>
      </c>
      <c r="G593" s="162"/>
      <c r="H593" s="162"/>
      <c r="I593" s="162"/>
      <c r="J593" s="13" t="str">
        <f t="shared" si="20"/>
        <v/>
      </c>
      <c r="N593" s="13" t="str">
        <f t="shared" si="8"/>
        <v/>
      </c>
      <c r="O593" s="13"/>
      <c r="P593" s="163"/>
      <c r="Q593" s="116" t="str">
        <f t="shared" si="17"/>
        <v/>
      </c>
      <c r="R593" s="117" t="str">
        <f t="shared" si="9"/>
        <v/>
      </c>
      <c r="S593" s="176"/>
      <c r="T593" s="68"/>
      <c r="U593" s="163"/>
      <c r="V593" s="172"/>
      <c r="W593" s="172"/>
      <c r="X593" s="116" t="str">
        <f t="shared" si="26"/>
        <v/>
      </c>
      <c r="Y593" s="117" t="str">
        <f t="shared" si="23"/>
        <v/>
      </c>
      <c r="Z593" s="176"/>
      <c r="AB593" s="142" t="str">
        <f>if(isblank($B593),"",vlookup($B593,'Sort by Position'!$D$2:$M$34,10,FALSE))</f>
        <v/>
      </c>
      <c r="AC593" s="142" t="str">
        <f>if(isblank($B593),"",vlookup($C593,'Sort by Position'!$D$2:$M$34,10,FALSE))</f>
        <v/>
      </c>
      <c r="AD593" s="142" t="str">
        <f t="shared" si="12"/>
        <v/>
      </c>
      <c r="AE593" s="142" t="str">
        <f t="shared" si="13"/>
        <v/>
      </c>
      <c r="AF593" s="163"/>
      <c r="AG593" s="151" t="str">
        <f t="shared" si="27"/>
        <v/>
      </c>
      <c r="AH593" s="138"/>
      <c r="AI593" s="176"/>
      <c r="AK593" s="142" t="str">
        <f>if(isblank(B593),"",vlookup(B593,'Sort by Position'!$D$2:$M$34,2,FALSE))</f>
        <v/>
      </c>
      <c r="AL593" s="142" t="str">
        <f>if(isblank(B593),"",vlookup(C593,'Sort by Position'!$D$2:$M$34,10,FALSE))</f>
        <v/>
      </c>
      <c r="AM593" s="142" t="str">
        <f t="shared" si="15"/>
        <v/>
      </c>
      <c r="AN593" s="142" t="str">
        <f t="shared" si="24"/>
        <v/>
      </c>
      <c r="AO593" s="163"/>
      <c r="AP593" s="117" t="str">
        <f t="shared" si="22"/>
        <v/>
      </c>
      <c r="AR593" s="177"/>
    </row>
    <row r="594">
      <c r="A594" s="156"/>
      <c r="B594" s="175"/>
      <c r="C594" s="162"/>
      <c r="D594" s="162"/>
      <c r="E594" s="162"/>
      <c r="F594" s="13" t="str">
        <f t="shared" si="6"/>
        <v/>
      </c>
      <c r="G594" s="162"/>
      <c r="H594" s="162"/>
      <c r="I594" s="162"/>
      <c r="J594" s="13" t="str">
        <f t="shared" si="20"/>
        <v/>
      </c>
      <c r="N594" s="13" t="str">
        <f t="shared" si="8"/>
        <v/>
      </c>
      <c r="O594" s="13"/>
      <c r="P594" s="163"/>
      <c r="Q594" s="116" t="str">
        <f t="shared" si="17"/>
        <v/>
      </c>
      <c r="R594" s="117" t="str">
        <f t="shared" si="9"/>
        <v/>
      </c>
      <c r="S594" s="176"/>
      <c r="T594" s="68"/>
      <c r="U594" s="163"/>
      <c r="V594" s="172"/>
      <c r="W594" s="172"/>
      <c r="X594" s="116" t="str">
        <f t="shared" si="26"/>
        <v/>
      </c>
      <c r="Y594" s="117" t="str">
        <f t="shared" si="23"/>
        <v/>
      </c>
      <c r="Z594" s="176"/>
      <c r="AB594" s="142" t="str">
        <f>if(isblank($B594),"",vlookup($B594,'Sort by Position'!$D$2:$M$34,10,FALSE))</f>
        <v/>
      </c>
      <c r="AC594" s="142" t="str">
        <f>if(isblank($B594),"",vlookup($C594,'Sort by Position'!$D$2:$M$34,10,FALSE))</f>
        <v/>
      </c>
      <c r="AD594" s="142" t="str">
        <f t="shared" si="12"/>
        <v/>
      </c>
      <c r="AE594" s="142" t="str">
        <f t="shared" si="13"/>
        <v/>
      </c>
      <c r="AF594" s="163"/>
      <c r="AG594" s="151" t="str">
        <f t="shared" si="27"/>
        <v/>
      </c>
      <c r="AH594" s="138"/>
      <c r="AI594" s="176"/>
      <c r="AK594" s="142" t="str">
        <f>if(isblank(B594),"",vlookup(B594,'Sort by Position'!$D$2:$M$34,2,FALSE))</f>
        <v/>
      </c>
      <c r="AL594" s="142" t="str">
        <f>if(isblank(B594),"",vlookup(C594,'Sort by Position'!$D$2:$M$34,10,FALSE))</f>
        <v/>
      </c>
      <c r="AM594" s="142" t="str">
        <f t="shared" si="15"/>
        <v/>
      </c>
      <c r="AN594" s="142" t="str">
        <f t="shared" si="24"/>
        <v/>
      </c>
      <c r="AO594" s="163"/>
      <c r="AP594" s="117" t="str">
        <f t="shared" si="22"/>
        <v/>
      </c>
      <c r="AR594" s="177"/>
    </row>
    <row r="595">
      <c r="A595" s="156"/>
      <c r="B595" s="175"/>
      <c r="C595" s="162"/>
      <c r="D595" s="162"/>
      <c r="E595" s="162"/>
      <c r="F595" s="13" t="str">
        <f t="shared" si="6"/>
        <v/>
      </c>
      <c r="G595" s="162"/>
      <c r="H595" s="162"/>
      <c r="I595" s="162"/>
      <c r="J595" s="13" t="str">
        <f t="shared" si="20"/>
        <v/>
      </c>
      <c r="N595" s="13" t="str">
        <f t="shared" si="8"/>
        <v/>
      </c>
      <c r="O595" s="13"/>
      <c r="P595" s="163"/>
      <c r="Q595" s="116" t="str">
        <f t="shared" si="17"/>
        <v/>
      </c>
      <c r="R595" s="117" t="str">
        <f t="shared" si="9"/>
        <v/>
      </c>
      <c r="S595" s="176"/>
      <c r="T595" s="68"/>
      <c r="U595" s="163"/>
      <c r="V595" s="172"/>
      <c r="W595" s="172"/>
      <c r="X595" s="116" t="str">
        <f t="shared" si="26"/>
        <v/>
      </c>
      <c r="Y595" s="117" t="str">
        <f t="shared" si="23"/>
        <v/>
      </c>
      <c r="Z595" s="176"/>
      <c r="AB595" s="142" t="str">
        <f>if(isblank($B595),"",vlookup($B595,'Sort by Position'!$D$2:$M$34,10,FALSE))</f>
        <v/>
      </c>
      <c r="AC595" s="142" t="str">
        <f>if(isblank($B595),"",vlookup($C595,'Sort by Position'!$D$2:$M$34,10,FALSE))</f>
        <v/>
      </c>
      <c r="AD595" s="142" t="str">
        <f t="shared" si="12"/>
        <v/>
      </c>
      <c r="AE595" s="142" t="str">
        <f t="shared" si="13"/>
        <v/>
      </c>
      <c r="AF595" s="163"/>
      <c r="AG595" s="151" t="str">
        <f t="shared" si="27"/>
        <v/>
      </c>
      <c r="AH595" s="138"/>
      <c r="AI595" s="176"/>
      <c r="AK595" s="142" t="str">
        <f>if(isblank(B595),"",vlookup(B595,'Sort by Position'!$D$2:$M$34,2,FALSE))</f>
        <v/>
      </c>
      <c r="AL595" s="142" t="str">
        <f>if(isblank(B595),"",vlookup(C595,'Sort by Position'!$D$2:$M$34,10,FALSE))</f>
        <v/>
      </c>
      <c r="AM595" s="142" t="str">
        <f t="shared" si="15"/>
        <v/>
      </c>
      <c r="AN595" s="142" t="str">
        <f t="shared" si="24"/>
        <v/>
      </c>
      <c r="AO595" s="163"/>
      <c r="AP595" s="117" t="str">
        <f t="shared" si="22"/>
        <v/>
      </c>
      <c r="AR595" s="177"/>
    </row>
    <row r="596">
      <c r="A596" s="156"/>
      <c r="B596" s="175"/>
      <c r="C596" s="162"/>
      <c r="D596" s="162"/>
      <c r="E596" s="162"/>
      <c r="F596" s="13" t="str">
        <f t="shared" si="6"/>
        <v/>
      </c>
      <c r="G596" s="162"/>
      <c r="H596" s="162"/>
      <c r="I596" s="162"/>
      <c r="J596" s="13" t="str">
        <f t="shared" si="20"/>
        <v/>
      </c>
      <c r="N596" s="13" t="str">
        <f t="shared" si="8"/>
        <v/>
      </c>
      <c r="O596" s="13"/>
      <c r="P596" s="163"/>
      <c r="Q596" s="116" t="str">
        <f t="shared" si="17"/>
        <v/>
      </c>
      <c r="R596" s="117" t="str">
        <f t="shared" si="9"/>
        <v/>
      </c>
      <c r="S596" s="176"/>
      <c r="T596" s="68"/>
      <c r="U596" s="163"/>
      <c r="V596" s="172"/>
      <c r="W596" s="172"/>
      <c r="X596" s="116" t="str">
        <f t="shared" si="26"/>
        <v/>
      </c>
      <c r="Y596" s="117" t="str">
        <f t="shared" si="23"/>
        <v/>
      </c>
      <c r="Z596" s="176"/>
      <c r="AB596" s="142" t="str">
        <f>if(isblank($B596),"",vlookup($B596,'Sort by Position'!$D$2:$M$34,10,FALSE))</f>
        <v/>
      </c>
      <c r="AC596" s="142" t="str">
        <f>if(isblank($B596),"",vlookup($C596,'Sort by Position'!$D$2:$M$34,10,FALSE))</f>
        <v/>
      </c>
      <c r="AD596" s="142" t="str">
        <f t="shared" si="12"/>
        <v/>
      </c>
      <c r="AE596" s="142" t="str">
        <f t="shared" si="13"/>
        <v/>
      </c>
      <c r="AF596" s="163"/>
      <c r="AG596" s="151" t="str">
        <f t="shared" si="27"/>
        <v/>
      </c>
      <c r="AH596" s="138"/>
      <c r="AI596" s="176"/>
      <c r="AK596" s="142" t="str">
        <f>if(isblank(B596),"",vlookup(B596,'Sort by Position'!$D$2:$M$34,2,FALSE))</f>
        <v/>
      </c>
      <c r="AL596" s="142" t="str">
        <f>if(isblank(B596),"",vlookup(C596,'Sort by Position'!$D$2:$M$34,10,FALSE))</f>
        <v/>
      </c>
      <c r="AM596" s="142" t="str">
        <f t="shared" si="15"/>
        <v/>
      </c>
      <c r="AN596" s="142" t="str">
        <f t="shared" si="24"/>
        <v/>
      </c>
      <c r="AO596" s="163"/>
      <c r="AP596" s="117" t="str">
        <f t="shared" si="22"/>
        <v/>
      </c>
      <c r="AR596" s="177"/>
    </row>
    <row r="597">
      <c r="A597" s="156"/>
      <c r="B597" s="175"/>
      <c r="C597" s="162"/>
      <c r="D597" s="162"/>
      <c r="E597" s="162"/>
      <c r="F597" s="13" t="str">
        <f t="shared" si="6"/>
        <v/>
      </c>
      <c r="G597" s="162"/>
      <c r="H597" s="162"/>
      <c r="I597" s="162"/>
      <c r="J597" s="13" t="str">
        <f t="shared" si="20"/>
        <v/>
      </c>
      <c r="N597" s="13" t="str">
        <f t="shared" si="8"/>
        <v/>
      </c>
      <c r="O597" s="13"/>
      <c r="P597" s="163"/>
      <c r="Q597" s="116" t="str">
        <f t="shared" si="17"/>
        <v/>
      </c>
      <c r="R597" s="117" t="str">
        <f t="shared" si="9"/>
        <v/>
      </c>
      <c r="S597" s="176"/>
      <c r="T597" s="68"/>
      <c r="U597" s="163"/>
      <c r="V597" s="172"/>
      <c r="W597" s="172"/>
      <c r="X597" s="116" t="str">
        <f t="shared" si="26"/>
        <v/>
      </c>
      <c r="Y597" s="117" t="str">
        <f t="shared" si="23"/>
        <v/>
      </c>
      <c r="Z597" s="176"/>
      <c r="AB597" s="142" t="str">
        <f>if(isblank($B597),"",vlookup($B597,'Sort by Position'!$D$2:$M$34,10,FALSE))</f>
        <v/>
      </c>
      <c r="AC597" s="142" t="str">
        <f>if(isblank($B597),"",vlookup($C597,'Sort by Position'!$D$2:$M$34,10,FALSE))</f>
        <v/>
      </c>
      <c r="AD597" s="142" t="str">
        <f t="shared" si="12"/>
        <v/>
      </c>
      <c r="AE597" s="142" t="str">
        <f t="shared" si="13"/>
        <v/>
      </c>
      <c r="AF597" s="163"/>
      <c r="AG597" s="151" t="str">
        <f t="shared" si="27"/>
        <v/>
      </c>
      <c r="AH597" s="138"/>
      <c r="AI597" s="176"/>
      <c r="AK597" s="142" t="str">
        <f>if(isblank(B597),"",vlookup(B597,'Sort by Position'!$D$2:$M$34,2,FALSE))</f>
        <v/>
      </c>
      <c r="AL597" s="142" t="str">
        <f>if(isblank(B597),"",vlookup(C597,'Sort by Position'!$D$2:$M$34,10,FALSE))</f>
        <v/>
      </c>
      <c r="AM597" s="142" t="str">
        <f t="shared" si="15"/>
        <v/>
      </c>
      <c r="AN597" s="142" t="str">
        <f t="shared" si="24"/>
        <v/>
      </c>
      <c r="AO597" s="163"/>
      <c r="AP597" s="117" t="str">
        <f t="shared" si="22"/>
        <v/>
      </c>
      <c r="AR597" s="177"/>
    </row>
    <row r="598">
      <c r="A598" s="156"/>
      <c r="B598" s="175"/>
      <c r="C598" s="162"/>
      <c r="D598" s="162"/>
      <c r="E598" s="162"/>
      <c r="F598" s="13" t="str">
        <f t="shared" si="6"/>
        <v/>
      </c>
      <c r="G598" s="162"/>
      <c r="H598" s="162"/>
      <c r="I598" s="162"/>
      <c r="J598" s="13" t="str">
        <f t="shared" si="20"/>
        <v/>
      </c>
      <c r="N598" s="13" t="str">
        <f t="shared" si="8"/>
        <v/>
      </c>
      <c r="O598" s="13"/>
      <c r="P598" s="163"/>
      <c r="Q598" s="116" t="str">
        <f t="shared" si="17"/>
        <v/>
      </c>
      <c r="R598" s="117" t="str">
        <f t="shared" si="9"/>
        <v/>
      </c>
      <c r="S598" s="176"/>
      <c r="T598" s="68"/>
      <c r="U598" s="163"/>
      <c r="V598" s="172"/>
      <c r="W598" s="172"/>
      <c r="X598" s="116" t="str">
        <f t="shared" si="26"/>
        <v/>
      </c>
      <c r="Y598" s="117" t="str">
        <f t="shared" si="23"/>
        <v/>
      </c>
      <c r="Z598" s="176"/>
      <c r="AB598" s="142" t="str">
        <f>if(isblank($B598),"",vlookup($B598,'Sort by Position'!$D$2:$M$34,10,FALSE))</f>
        <v/>
      </c>
      <c r="AC598" s="142" t="str">
        <f>if(isblank($B598),"",vlookup($C598,'Sort by Position'!$D$2:$M$34,10,FALSE))</f>
        <v/>
      </c>
      <c r="AD598" s="142" t="str">
        <f t="shared" si="12"/>
        <v/>
      </c>
      <c r="AE598" s="142" t="str">
        <f t="shared" si="13"/>
        <v/>
      </c>
      <c r="AF598" s="163"/>
      <c r="AG598" s="151" t="str">
        <f t="shared" si="27"/>
        <v/>
      </c>
      <c r="AH598" s="138"/>
      <c r="AI598" s="176"/>
      <c r="AK598" s="142" t="str">
        <f>if(isblank(B598),"",vlookup(B598,'Sort by Position'!$D$2:$M$34,2,FALSE))</f>
        <v/>
      </c>
      <c r="AL598" s="142" t="str">
        <f>if(isblank(B598),"",vlookup(C598,'Sort by Position'!$D$2:$M$34,10,FALSE))</f>
        <v/>
      </c>
      <c r="AM598" s="142" t="str">
        <f t="shared" si="15"/>
        <v/>
      </c>
      <c r="AN598" s="142" t="str">
        <f t="shared" si="24"/>
        <v/>
      </c>
      <c r="AO598" s="163"/>
      <c r="AP598" s="117" t="str">
        <f t="shared" si="22"/>
        <v/>
      </c>
      <c r="AR598" s="177"/>
    </row>
    <row r="599">
      <c r="A599" s="156"/>
      <c r="B599" s="175"/>
      <c r="C599" s="162"/>
      <c r="D599" s="162"/>
      <c r="E599" s="162"/>
      <c r="F599" s="13" t="str">
        <f t="shared" si="6"/>
        <v/>
      </c>
      <c r="G599" s="162"/>
      <c r="H599" s="162"/>
      <c r="I599" s="162"/>
      <c r="J599" s="13" t="str">
        <f t="shared" si="20"/>
        <v/>
      </c>
      <c r="N599" s="13" t="str">
        <f t="shared" si="8"/>
        <v/>
      </c>
      <c r="O599" s="13"/>
      <c r="P599" s="163"/>
      <c r="Q599" s="116" t="str">
        <f t="shared" si="17"/>
        <v/>
      </c>
      <c r="R599" s="117" t="str">
        <f t="shared" si="9"/>
        <v/>
      </c>
      <c r="S599" s="176"/>
      <c r="T599" s="68"/>
      <c r="U599" s="163"/>
      <c r="V599" s="172"/>
      <c r="W599" s="172"/>
      <c r="X599" s="116" t="str">
        <f t="shared" si="26"/>
        <v/>
      </c>
      <c r="Y599" s="117" t="str">
        <f t="shared" si="23"/>
        <v/>
      </c>
      <c r="Z599" s="176"/>
      <c r="AB599" s="142" t="str">
        <f>if(isblank($B599),"",vlookup($B599,'Sort by Position'!$D$2:$M$34,10,FALSE))</f>
        <v/>
      </c>
      <c r="AC599" s="142" t="str">
        <f>if(isblank($B599),"",vlookup($C599,'Sort by Position'!$D$2:$M$34,10,FALSE))</f>
        <v/>
      </c>
      <c r="AD599" s="142" t="str">
        <f t="shared" si="12"/>
        <v/>
      </c>
      <c r="AE599" s="142" t="str">
        <f t="shared" si="13"/>
        <v/>
      </c>
      <c r="AF599" s="163"/>
      <c r="AG599" s="151" t="str">
        <f t="shared" si="27"/>
        <v/>
      </c>
      <c r="AH599" s="138"/>
      <c r="AI599" s="176"/>
      <c r="AK599" s="142" t="str">
        <f>if(isblank(B599),"",vlookup(B599,'Sort by Position'!$D$2:$M$34,2,FALSE))</f>
        <v/>
      </c>
      <c r="AL599" s="142" t="str">
        <f>if(isblank(B599),"",vlookup(C599,'Sort by Position'!$D$2:$M$34,10,FALSE))</f>
        <v/>
      </c>
      <c r="AM599" s="142" t="str">
        <f t="shared" si="15"/>
        <v/>
      </c>
      <c r="AN599" s="142" t="str">
        <f t="shared" si="24"/>
        <v/>
      </c>
      <c r="AO599" s="163"/>
      <c r="AP599" s="117" t="str">
        <f t="shared" si="22"/>
        <v/>
      </c>
      <c r="AR599" s="177"/>
    </row>
    <row r="600">
      <c r="A600" s="156"/>
      <c r="B600" s="175"/>
      <c r="C600" s="162"/>
      <c r="D600" s="162"/>
      <c r="E600" s="162"/>
      <c r="F600" s="13" t="str">
        <f t="shared" si="6"/>
        <v/>
      </c>
      <c r="G600" s="162"/>
      <c r="H600" s="162"/>
      <c r="I600" s="162"/>
      <c r="J600" s="13" t="str">
        <f t="shared" si="20"/>
        <v/>
      </c>
      <c r="N600" s="13" t="str">
        <f t="shared" si="8"/>
        <v/>
      </c>
      <c r="O600" s="13"/>
      <c r="P600" s="163"/>
      <c r="Q600" s="116" t="str">
        <f t="shared" si="17"/>
        <v/>
      </c>
      <c r="R600" s="117" t="str">
        <f t="shared" si="9"/>
        <v/>
      </c>
      <c r="S600" s="176"/>
      <c r="T600" s="68"/>
      <c r="U600" s="163"/>
      <c r="V600" s="172"/>
      <c r="W600" s="172"/>
      <c r="X600" s="116" t="str">
        <f t="shared" si="26"/>
        <v/>
      </c>
      <c r="Y600" s="117" t="str">
        <f t="shared" si="23"/>
        <v/>
      </c>
      <c r="Z600" s="176"/>
      <c r="AB600" s="142" t="str">
        <f>if(isblank($B600),"",vlookup($B600,'Sort by Position'!$D$2:$M$34,10,FALSE))</f>
        <v/>
      </c>
      <c r="AC600" s="142" t="str">
        <f>if(isblank($B600),"",vlookup($C600,'Sort by Position'!$D$2:$M$34,10,FALSE))</f>
        <v/>
      </c>
      <c r="AD600" s="142" t="str">
        <f t="shared" si="12"/>
        <v/>
      </c>
      <c r="AE600" s="142" t="str">
        <f t="shared" si="13"/>
        <v/>
      </c>
      <c r="AF600" s="163"/>
      <c r="AG600" s="151" t="str">
        <f t="shared" si="27"/>
        <v/>
      </c>
      <c r="AH600" s="138"/>
      <c r="AI600" s="176"/>
      <c r="AK600" s="142" t="str">
        <f>if(isblank(B600),"",vlookup(B600,'Sort by Position'!$D$2:$M$34,2,FALSE))</f>
        <v/>
      </c>
      <c r="AL600" s="142" t="str">
        <f>if(isblank(B600),"",vlookup(C600,'Sort by Position'!$D$2:$M$34,10,FALSE))</f>
        <v/>
      </c>
      <c r="AM600" s="142" t="str">
        <f t="shared" si="15"/>
        <v/>
      </c>
      <c r="AN600" s="142" t="str">
        <f t="shared" si="24"/>
        <v/>
      </c>
      <c r="AO600" s="163"/>
      <c r="AP600" s="117" t="str">
        <f t="shared" si="22"/>
        <v/>
      </c>
      <c r="AR600" s="177"/>
    </row>
    <row r="601">
      <c r="A601" s="156"/>
      <c r="B601" s="175"/>
      <c r="C601" s="162"/>
      <c r="D601" s="162"/>
      <c r="E601" s="162"/>
      <c r="F601" s="13" t="str">
        <f t="shared" si="6"/>
        <v/>
      </c>
      <c r="G601" s="162"/>
      <c r="H601" s="162"/>
      <c r="I601" s="162"/>
      <c r="J601" s="13" t="str">
        <f t="shared" si="20"/>
        <v/>
      </c>
      <c r="N601" s="13" t="str">
        <f t="shared" si="8"/>
        <v/>
      </c>
      <c r="O601" s="13"/>
      <c r="P601" s="163"/>
      <c r="Q601" s="116" t="str">
        <f t="shared" si="17"/>
        <v/>
      </c>
      <c r="R601" s="117" t="str">
        <f t="shared" si="9"/>
        <v/>
      </c>
      <c r="S601" s="176"/>
      <c r="T601" s="68"/>
      <c r="U601" s="163"/>
      <c r="V601" s="172"/>
      <c r="W601" s="172"/>
      <c r="X601" s="116" t="str">
        <f t="shared" si="26"/>
        <v/>
      </c>
      <c r="Y601" s="117" t="str">
        <f t="shared" si="23"/>
        <v/>
      </c>
      <c r="Z601" s="176"/>
      <c r="AB601" s="142" t="str">
        <f>if(isblank($B601),"",vlookup($B601,'Sort by Position'!$D$2:$M$34,10,FALSE))</f>
        <v/>
      </c>
      <c r="AC601" s="142" t="str">
        <f>if(isblank($B601),"",vlookup($C601,'Sort by Position'!$D$2:$M$34,10,FALSE))</f>
        <v/>
      </c>
      <c r="AD601" s="142" t="str">
        <f t="shared" si="12"/>
        <v/>
      </c>
      <c r="AE601" s="142" t="str">
        <f t="shared" si="13"/>
        <v/>
      </c>
      <c r="AF601" s="163"/>
      <c r="AG601" s="151" t="str">
        <f t="shared" si="27"/>
        <v/>
      </c>
      <c r="AH601" s="138"/>
      <c r="AI601" s="176"/>
      <c r="AK601" s="142" t="str">
        <f>if(isblank(B601),"",vlookup(B601,'Sort by Position'!$D$2:$M$34,2,FALSE))</f>
        <v/>
      </c>
      <c r="AL601" s="142" t="str">
        <f>if(isblank(B601),"",vlookup(C601,'Sort by Position'!$D$2:$M$34,10,FALSE))</f>
        <v/>
      </c>
      <c r="AM601" s="142" t="str">
        <f t="shared" si="15"/>
        <v/>
      </c>
      <c r="AN601" s="142" t="str">
        <f t="shared" si="24"/>
        <v/>
      </c>
      <c r="AO601" s="163"/>
      <c r="AP601" s="117" t="str">
        <f t="shared" si="22"/>
        <v/>
      </c>
      <c r="AR601" s="177"/>
    </row>
    <row r="602">
      <c r="A602" s="156"/>
      <c r="B602" s="175"/>
      <c r="C602" s="162"/>
      <c r="D602" s="162"/>
      <c r="E602" s="162"/>
      <c r="F602" s="13" t="str">
        <f t="shared" si="6"/>
        <v/>
      </c>
      <c r="G602" s="162"/>
      <c r="H602" s="162"/>
      <c r="I602" s="162"/>
      <c r="J602" s="13" t="str">
        <f t="shared" si="20"/>
        <v/>
      </c>
      <c r="N602" s="13" t="str">
        <f t="shared" si="8"/>
        <v/>
      </c>
      <c r="O602" s="13"/>
      <c r="P602" s="163"/>
      <c r="Q602" s="116" t="str">
        <f t="shared" si="17"/>
        <v/>
      </c>
      <c r="R602" s="117" t="str">
        <f t="shared" si="9"/>
        <v/>
      </c>
      <c r="S602" s="176"/>
      <c r="T602" s="68"/>
      <c r="U602" s="163"/>
      <c r="V602" s="172"/>
      <c r="W602" s="172"/>
      <c r="X602" s="116" t="str">
        <f t="shared" si="26"/>
        <v/>
      </c>
      <c r="Y602" s="117" t="str">
        <f t="shared" si="23"/>
        <v/>
      </c>
      <c r="Z602" s="176"/>
      <c r="AB602" s="142" t="str">
        <f>if(isblank($B602),"",vlookup($B602,'Sort by Position'!$D$2:$M$34,10,FALSE))</f>
        <v/>
      </c>
      <c r="AC602" s="142" t="str">
        <f>if(isblank($B602),"",vlookup($C602,'Sort by Position'!$D$2:$M$34,10,FALSE))</f>
        <v/>
      </c>
      <c r="AD602" s="142" t="str">
        <f t="shared" si="12"/>
        <v/>
      </c>
      <c r="AE602" s="142" t="str">
        <f t="shared" si="13"/>
        <v/>
      </c>
      <c r="AF602" s="163"/>
      <c r="AG602" s="151" t="str">
        <f t="shared" si="27"/>
        <v/>
      </c>
      <c r="AH602" s="138"/>
      <c r="AI602" s="176"/>
      <c r="AK602" s="142" t="str">
        <f>if(isblank(B602),"",vlookup(B602,'Sort by Position'!$D$2:$M$34,2,FALSE))</f>
        <v/>
      </c>
      <c r="AL602" s="142" t="str">
        <f>if(isblank(B602),"",vlookup(C602,'Sort by Position'!$D$2:$M$34,10,FALSE))</f>
        <v/>
      </c>
      <c r="AM602" s="142" t="str">
        <f t="shared" si="15"/>
        <v/>
      </c>
      <c r="AN602" s="142" t="str">
        <f t="shared" si="24"/>
        <v/>
      </c>
      <c r="AO602" s="163"/>
      <c r="AP602" s="117" t="str">
        <f t="shared" si="22"/>
        <v/>
      </c>
      <c r="AR602" s="177"/>
    </row>
    <row r="603">
      <c r="A603" s="156"/>
      <c r="B603" s="175"/>
      <c r="C603" s="162"/>
      <c r="D603" s="162"/>
      <c r="E603" s="162"/>
      <c r="F603" s="13" t="str">
        <f t="shared" si="6"/>
        <v/>
      </c>
      <c r="G603" s="162"/>
      <c r="H603" s="162"/>
      <c r="I603" s="162"/>
      <c r="J603" s="13" t="str">
        <f t="shared" si="20"/>
        <v/>
      </c>
      <c r="N603" s="13" t="str">
        <f t="shared" si="8"/>
        <v/>
      </c>
      <c r="O603" s="13"/>
      <c r="P603" s="163"/>
      <c r="Q603" s="116" t="str">
        <f t="shared" si="17"/>
        <v/>
      </c>
      <c r="R603" s="117" t="str">
        <f t="shared" si="9"/>
        <v/>
      </c>
      <c r="S603" s="176"/>
      <c r="T603" s="68"/>
      <c r="U603" s="163"/>
      <c r="V603" s="172"/>
      <c r="W603" s="172"/>
      <c r="X603" s="116" t="str">
        <f t="shared" si="26"/>
        <v/>
      </c>
      <c r="Y603" s="117" t="str">
        <f t="shared" si="23"/>
        <v/>
      </c>
      <c r="Z603" s="176"/>
      <c r="AB603" s="142" t="str">
        <f>if(isblank($B603),"",vlookup($B603,'Sort by Position'!$D$2:$M$34,10,FALSE))</f>
        <v/>
      </c>
      <c r="AC603" s="142" t="str">
        <f>if(isblank($B603),"",vlookup($C603,'Sort by Position'!$D$2:$M$34,10,FALSE))</f>
        <v/>
      </c>
      <c r="AD603" s="142" t="str">
        <f t="shared" si="12"/>
        <v/>
      </c>
      <c r="AE603" s="142" t="str">
        <f t="shared" si="13"/>
        <v/>
      </c>
      <c r="AF603" s="163"/>
      <c r="AG603" s="151" t="str">
        <f t="shared" si="27"/>
        <v/>
      </c>
      <c r="AH603" s="138"/>
      <c r="AI603" s="176"/>
      <c r="AK603" s="142" t="str">
        <f>if(isblank(B603),"",vlookup(B603,'Sort by Position'!$D$2:$M$34,2,FALSE))</f>
        <v/>
      </c>
      <c r="AL603" s="142" t="str">
        <f>if(isblank(B603),"",vlookup(C603,'Sort by Position'!$D$2:$M$34,10,FALSE))</f>
        <v/>
      </c>
      <c r="AM603" s="142" t="str">
        <f t="shared" si="15"/>
        <v/>
      </c>
      <c r="AN603" s="142" t="str">
        <f t="shared" si="24"/>
        <v/>
      </c>
      <c r="AO603" s="163"/>
      <c r="AP603" s="117" t="str">
        <f t="shared" si="22"/>
        <v/>
      </c>
      <c r="AR603" s="177"/>
    </row>
    <row r="604">
      <c r="A604" s="156"/>
      <c r="B604" s="175"/>
      <c r="C604" s="162"/>
      <c r="D604" s="162"/>
      <c r="E604" s="162"/>
      <c r="F604" s="13" t="str">
        <f t="shared" si="6"/>
        <v/>
      </c>
      <c r="G604" s="162"/>
      <c r="H604" s="162"/>
      <c r="I604" s="162"/>
      <c r="J604" s="13" t="str">
        <f t="shared" si="20"/>
        <v/>
      </c>
      <c r="N604" s="13" t="str">
        <f t="shared" si="8"/>
        <v/>
      </c>
      <c r="O604" s="13"/>
      <c r="P604" s="163"/>
      <c r="Q604" s="116" t="str">
        <f t="shared" si="17"/>
        <v/>
      </c>
      <c r="R604" s="117" t="str">
        <f t="shared" si="9"/>
        <v/>
      </c>
      <c r="S604" s="176"/>
      <c r="T604" s="68"/>
      <c r="U604" s="163"/>
      <c r="V604" s="172"/>
      <c r="W604" s="172"/>
      <c r="X604" s="116" t="str">
        <f t="shared" si="26"/>
        <v/>
      </c>
      <c r="Y604" s="117" t="str">
        <f t="shared" si="23"/>
        <v/>
      </c>
      <c r="Z604" s="176"/>
      <c r="AB604" s="142" t="str">
        <f>if(isblank($B604),"",vlookup($B604,'Sort by Position'!$D$2:$M$34,10,FALSE))</f>
        <v/>
      </c>
      <c r="AC604" s="142" t="str">
        <f>if(isblank($B604),"",vlookup($C604,'Sort by Position'!$D$2:$M$34,10,FALSE))</f>
        <v/>
      </c>
      <c r="AD604" s="142" t="str">
        <f t="shared" si="12"/>
        <v/>
      </c>
      <c r="AE604" s="142" t="str">
        <f t="shared" si="13"/>
        <v/>
      </c>
      <c r="AF604" s="163"/>
      <c r="AG604" s="151" t="str">
        <f t="shared" si="27"/>
        <v/>
      </c>
      <c r="AH604" s="138"/>
      <c r="AI604" s="176"/>
      <c r="AK604" s="142" t="str">
        <f>if(isblank(B604),"",vlookup(B604,'Sort by Position'!$D$2:$M$34,2,FALSE))</f>
        <v/>
      </c>
      <c r="AL604" s="142" t="str">
        <f>if(isblank(B604),"",vlookup(C604,'Sort by Position'!$D$2:$M$34,10,FALSE))</f>
        <v/>
      </c>
      <c r="AM604" s="142" t="str">
        <f t="shared" si="15"/>
        <v/>
      </c>
      <c r="AN604" s="142" t="str">
        <f t="shared" si="24"/>
        <v/>
      </c>
      <c r="AO604" s="163"/>
      <c r="AP604" s="117" t="str">
        <f t="shared" si="22"/>
        <v/>
      </c>
      <c r="AR604" s="177"/>
    </row>
    <row r="605">
      <c r="A605" s="156"/>
      <c r="B605" s="175"/>
      <c r="C605" s="162"/>
      <c r="D605" s="162"/>
      <c r="E605" s="162"/>
      <c r="F605" s="13" t="str">
        <f t="shared" si="6"/>
        <v/>
      </c>
      <c r="G605" s="162"/>
      <c r="H605" s="162"/>
      <c r="I605" s="162"/>
      <c r="J605" s="13" t="str">
        <f t="shared" si="20"/>
        <v/>
      </c>
      <c r="N605" s="13" t="str">
        <f t="shared" si="8"/>
        <v/>
      </c>
      <c r="O605" s="13"/>
      <c r="P605" s="163"/>
      <c r="Q605" s="116" t="str">
        <f t="shared" si="17"/>
        <v/>
      </c>
      <c r="R605" s="117" t="str">
        <f t="shared" si="9"/>
        <v/>
      </c>
      <c r="S605" s="176"/>
      <c r="T605" s="68"/>
      <c r="U605" s="163"/>
      <c r="V605" s="172"/>
      <c r="W605" s="172"/>
      <c r="X605" s="116" t="str">
        <f t="shared" si="26"/>
        <v/>
      </c>
      <c r="Y605" s="117" t="str">
        <f t="shared" si="23"/>
        <v/>
      </c>
      <c r="Z605" s="176"/>
      <c r="AB605" s="142" t="str">
        <f>if(isblank($B605),"",vlookup($B605,'Sort by Position'!$D$2:$M$34,10,FALSE))</f>
        <v/>
      </c>
      <c r="AC605" s="142" t="str">
        <f>if(isblank($B605),"",vlookup($C605,'Sort by Position'!$D$2:$M$34,10,FALSE))</f>
        <v/>
      </c>
      <c r="AD605" s="142" t="str">
        <f t="shared" si="12"/>
        <v/>
      </c>
      <c r="AE605" s="142" t="str">
        <f t="shared" si="13"/>
        <v/>
      </c>
      <c r="AF605" s="163"/>
      <c r="AG605" s="151" t="str">
        <f t="shared" si="27"/>
        <v/>
      </c>
      <c r="AH605" s="138"/>
      <c r="AI605" s="176"/>
      <c r="AK605" s="142" t="str">
        <f>if(isblank(B605),"",vlookup(B605,'Sort by Position'!$D$2:$M$34,2,FALSE))</f>
        <v/>
      </c>
      <c r="AL605" s="142" t="str">
        <f>if(isblank(B605),"",vlookup(C605,'Sort by Position'!$D$2:$M$34,10,FALSE))</f>
        <v/>
      </c>
      <c r="AM605" s="142" t="str">
        <f t="shared" si="15"/>
        <v/>
      </c>
      <c r="AN605" s="142" t="str">
        <f t="shared" si="24"/>
        <v/>
      </c>
      <c r="AO605" s="163"/>
      <c r="AP605" s="117" t="str">
        <f t="shared" si="22"/>
        <v/>
      </c>
      <c r="AR605" s="177"/>
    </row>
    <row r="606">
      <c r="A606" s="156"/>
      <c r="B606" s="175"/>
      <c r="C606" s="162"/>
      <c r="D606" s="162"/>
      <c r="E606" s="162"/>
      <c r="F606" s="13" t="str">
        <f t="shared" si="6"/>
        <v/>
      </c>
      <c r="G606" s="162"/>
      <c r="H606" s="162"/>
      <c r="I606" s="162"/>
      <c r="J606" s="13" t="str">
        <f t="shared" si="20"/>
        <v/>
      </c>
      <c r="N606" s="13" t="str">
        <f t="shared" si="8"/>
        <v/>
      </c>
      <c r="O606" s="13"/>
      <c r="P606" s="163"/>
      <c r="Q606" s="116" t="str">
        <f t="shared" si="17"/>
        <v/>
      </c>
      <c r="R606" s="117" t="str">
        <f t="shared" si="9"/>
        <v/>
      </c>
      <c r="S606" s="176"/>
      <c r="T606" s="68"/>
      <c r="U606" s="163"/>
      <c r="V606" s="172"/>
      <c r="W606" s="172"/>
      <c r="X606" s="116" t="str">
        <f t="shared" si="26"/>
        <v/>
      </c>
      <c r="Y606" s="117" t="str">
        <f t="shared" si="23"/>
        <v/>
      </c>
      <c r="Z606" s="176"/>
      <c r="AB606" s="142" t="str">
        <f>if(isblank($B606),"",vlookup($B606,'Sort by Position'!$D$2:$M$34,10,FALSE))</f>
        <v/>
      </c>
      <c r="AC606" s="142" t="str">
        <f>if(isblank($B606),"",vlookup($C606,'Sort by Position'!$D$2:$M$34,10,FALSE))</f>
        <v/>
      </c>
      <c r="AD606" s="142" t="str">
        <f t="shared" si="12"/>
        <v/>
      </c>
      <c r="AE606" s="142" t="str">
        <f t="shared" si="13"/>
        <v/>
      </c>
      <c r="AF606" s="163"/>
      <c r="AG606" s="151" t="str">
        <f t="shared" si="27"/>
        <v/>
      </c>
      <c r="AH606" s="138"/>
      <c r="AI606" s="176"/>
      <c r="AK606" s="142" t="str">
        <f>if(isblank(B606),"",vlookup(B606,'Sort by Position'!$D$2:$M$34,2,FALSE))</f>
        <v/>
      </c>
      <c r="AL606" s="142" t="str">
        <f>if(isblank(B606),"",vlookup(C606,'Sort by Position'!$D$2:$M$34,10,FALSE))</f>
        <v/>
      </c>
      <c r="AM606" s="142" t="str">
        <f t="shared" si="15"/>
        <v/>
      </c>
      <c r="AN606" s="142" t="str">
        <f t="shared" si="24"/>
        <v/>
      </c>
      <c r="AO606" s="163"/>
      <c r="AP606" s="117" t="str">
        <f t="shared" si="22"/>
        <v/>
      </c>
      <c r="AR606" s="177"/>
    </row>
    <row r="607">
      <c r="A607" s="156"/>
      <c r="B607" s="175"/>
      <c r="C607" s="162"/>
      <c r="D607" s="162"/>
      <c r="E607" s="162"/>
      <c r="F607" s="13" t="str">
        <f t="shared" si="6"/>
        <v/>
      </c>
      <c r="G607" s="162"/>
      <c r="H607" s="162"/>
      <c r="I607" s="162"/>
      <c r="J607" s="13" t="str">
        <f t="shared" si="20"/>
        <v/>
      </c>
      <c r="N607" s="13" t="str">
        <f t="shared" si="8"/>
        <v/>
      </c>
      <c r="O607" s="13"/>
      <c r="P607" s="163"/>
      <c r="Q607" s="116" t="str">
        <f t="shared" si="17"/>
        <v/>
      </c>
      <c r="R607" s="117" t="str">
        <f t="shared" si="9"/>
        <v/>
      </c>
      <c r="S607" s="176"/>
      <c r="T607" s="68"/>
      <c r="U607" s="163"/>
      <c r="V607" s="172"/>
      <c r="W607" s="172"/>
      <c r="X607" s="116" t="str">
        <f t="shared" si="26"/>
        <v/>
      </c>
      <c r="Y607" s="117" t="str">
        <f t="shared" si="23"/>
        <v/>
      </c>
      <c r="Z607" s="176"/>
      <c r="AB607" s="142" t="str">
        <f>if(isblank($B607),"",vlookup($B607,'Sort by Position'!$D$2:$M$34,10,FALSE))</f>
        <v/>
      </c>
      <c r="AC607" s="142" t="str">
        <f>if(isblank($B607),"",vlookup($C607,'Sort by Position'!$D$2:$M$34,10,FALSE))</f>
        <v/>
      </c>
      <c r="AD607" s="142" t="str">
        <f t="shared" si="12"/>
        <v/>
      </c>
      <c r="AE607" s="142" t="str">
        <f t="shared" si="13"/>
        <v/>
      </c>
      <c r="AF607" s="163"/>
      <c r="AG607" s="151" t="str">
        <f t="shared" si="27"/>
        <v/>
      </c>
      <c r="AH607" s="138"/>
      <c r="AI607" s="176"/>
      <c r="AK607" s="142" t="str">
        <f>if(isblank(B607),"",vlookup(B607,'Sort by Position'!$D$2:$M$34,2,FALSE))</f>
        <v/>
      </c>
      <c r="AL607" s="142" t="str">
        <f>if(isblank(B607),"",vlookup(C607,'Sort by Position'!$D$2:$M$34,10,FALSE))</f>
        <v/>
      </c>
      <c r="AM607" s="142" t="str">
        <f t="shared" si="15"/>
        <v/>
      </c>
      <c r="AN607" s="142" t="str">
        <f t="shared" si="24"/>
        <v/>
      </c>
      <c r="AO607" s="163"/>
      <c r="AP607" s="117" t="str">
        <f t="shared" si="22"/>
        <v/>
      </c>
      <c r="AR607" s="177"/>
    </row>
    <row r="608">
      <c r="A608" s="156"/>
      <c r="B608" s="175"/>
      <c r="C608" s="162"/>
      <c r="D608" s="162"/>
      <c r="E608" s="162"/>
      <c r="F608" s="13" t="str">
        <f t="shared" si="6"/>
        <v/>
      </c>
      <c r="G608" s="162"/>
      <c r="H608" s="162"/>
      <c r="I608" s="162"/>
      <c r="J608" s="13" t="str">
        <f t="shared" si="20"/>
        <v/>
      </c>
      <c r="N608" s="13" t="str">
        <f t="shared" si="8"/>
        <v/>
      </c>
      <c r="O608" s="13"/>
      <c r="P608" s="163"/>
      <c r="Q608" s="116" t="str">
        <f t="shared" si="17"/>
        <v/>
      </c>
      <c r="R608" s="117" t="str">
        <f t="shared" si="9"/>
        <v/>
      </c>
      <c r="S608" s="176"/>
      <c r="T608" s="68"/>
      <c r="U608" s="163"/>
      <c r="V608" s="172"/>
      <c r="W608" s="172"/>
      <c r="X608" s="116" t="str">
        <f t="shared" si="26"/>
        <v/>
      </c>
      <c r="Y608" s="117" t="str">
        <f t="shared" si="23"/>
        <v/>
      </c>
      <c r="Z608" s="176"/>
      <c r="AB608" s="142" t="str">
        <f>if(isblank($B608),"",vlookup($B608,'Sort by Position'!$D$2:$M$34,10,FALSE))</f>
        <v/>
      </c>
      <c r="AC608" s="142" t="str">
        <f>if(isblank($B608),"",vlookup($C608,'Sort by Position'!$D$2:$M$34,10,FALSE))</f>
        <v/>
      </c>
      <c r="AD608" s="142" t="str">
        <f t="shared" si="12"/>
        <v/>
      </c>
      <c r="AE608" s="142" t="str">
        <f t="shared" si="13"/>
        <v/>
      </c>
      <c r="AF608" s="163"/>
      <c r="AG608" s="151" t="str">
        <f t="shared" si="27"/>
        <v/>
      </c>
      <c r="AH608" s="138"/>
      <c r="AI608" s="176"/>
      <c r="AK608" s="142" t="str">
        <f>if(isblank(B608),"",vlookup(B608,'Sort by Position'!$D$2:$M$34,2,FALSE))</f>
        <v/>
      </c>
      <c r="AL608" s="142" t="str">
        <f>if(isblank(B608),"",vlookup(C608,'Sort by Position'!$D$2:$M$34,10,FALSE))</f>
        <v/>
      </c>
      <c r="AM608" s="142" t="str">
        <f t="shared" si="15"/>
        <v/>
      </c>
      <c r="AN608" s="142" t="str">
        <f t="shared" si="24"/>
        <v/>
      </c>
      <c r="AO608" s="163"/>
      <c r="AP608" s="117" t="str">
        <f t="shared" si="22"/>
        <v/>
      </c>
      <c r="AR608" s="177"/>
    </row>
    <row r="609">
      <c r="A609" s="156"/>
      <c r="B609" s="175"/>
      <c r="C609" s="162"/>
      <c r="D609" s="162"/>
      <c r="E609" s="162"/>
      <c r="F609" s="13" t="str">
        <f t="shared" si="6"/>
        <v/>
      </c>
      <c r="G609" s="162"/>
      <c r="H609" s="162"/>
      <c r="I609" s="162"/>
      <c r="J609" s="13" t="str">
        <f t="shared" si="20"/>
        <v/>
      </c>
      <c r="N609" s="13" t="str">
        <f t="shared" si="8"/>
        <v/>
      </c>
      <c r="O609" s="13"/>
      <c r="P609" s="163"/>
      <c r="Q609" s="116" t="str">
        <f t="shared" si="17"/>
        <v/>
      </c>
      <c r="R609" s="117" t="str">
        <f t="shared" si="9"/>
        <v/>
      </c>
      <c r="S609" s="176"/>
      <c r="T609" s="68"/>
      <c r="U609" s="163"/>
      <c r="V609" s="172"/>
      <c r="W609" s="172"/>
      <c r="X609" s="116" t="str">
        <f t="shared" si="26"/>
        <v/>
      </c>
      <c r="Y609" s="117" t="str">
        <f t="shared" si="23"/>
        <v/>
      </c>
      <c r="Z609" s="176"/>
      <c r="AB609" s="142" t="str">
        <f>if(isblank($B609),"",vlookup($B609,'Sort by Position'!$D$2:$M$34,10,FALSE))</f>
        <v/>
      </c>
      <c r="AC609" s="142" t="str">
        <f>if(isblank($B609),"",vlookup($C609,'Sort by Position'!$D$2:$M$34,10,FALSE))</f>
        <v/>
      </c>
      <c r="AD609" s="142" t="str">
        <f t="shared" si="12"/>
        <v/>
      </c>
      <c r="AE609" s="142" t="str">
        <f t="shared" si="13"/>
        <v/>
      </c>
      <c r="AF609" s="163"/>
      <c r="AG609" s="151" t="str">
        <f t="shared" si="27"/>
        <v/>
      </c>
      <c r="AH609" s="138"/>
      <c r="AI609" s="176"/>
      <c r="AK609" s="142" t="str">
        <f>if(isblank(B609),"",vlookup(B609,'Sort by Position'!$D$2:$M$34,2,FALSE))</f>
        <v/>
      </c>
      <c r="AL609" s="142" t="str">
        <f>if(isblank(B609),"",vlookup(C609,'Sort by Position'!$D$2:$M$34,10,FALSE))</f>
        <v/>
      </c>
      <c r="AM609" s="142" t="str">
        <f t="shared" si="15"/>
        <v/>
      </c>
      <c r="AN609" s="142" t="str">
        <f t="shared" si="24"/>
        <v/>
      </c>
      <c r="AO609" s="163"/>
      <c r="AP609" s="117" t="str">
        <f t="shared" si="22"/>
        <v/>
      </c>
      <c r="AR609" s="177"/>
    </row>
    <row r="610">
      <c r="A610" s="156"/>
      <c r="B610" s="175"/>
      <c r="C610" s="162"/>
      <c r="D610" s="162"/>
      <c r="E610" s="162"/>
      <c r="F610" s="13" t="str">
        <f t="shared" si="6"/>
        <v/>
      </c>
      <c r="G610" s="162"/>
      <c r="H610" s="162"/>
      <c r="I610" s="162"/>
      <c r="J610" s="13" t="str">
        <f t="shared" si="20"/>
        <v/>
      </c>
      <c r="N610" s="13" t="str">
        <f t="shared" si="8"/>
        <v/>
      </c>
      <c r="O610" s="13"/>
      <c r="P610" s="163"/>
      <c r="Q610" s="116" t="str">
        <f t="shared" si="17"/>
        <v/>
      </c>
      <c r="R610" s="117" t="str">
        <f t="shared" si="9"/>
        <v/>
      </c>
      <c r="S610" s="176"/>
      <c r="T610" s="68"/>
      <c r="U610" s="163"/>
      <c r="V610" s="172"/>
      <c r="W610" s="172"/>
      <c r="X610" s="116" t="str">
        <f t="shared" si="26"/>
        <v/>
      </c>
      <c r="Y610" s="117" t="str">
        <f t="shared" si="23"/>
        <v/>
      </c>
      <c r="Z610" s="176"/>
      <c r="AB610" s="142" t="str">
        <f>if(isblank($B610),"",vlookup($B610,'Sort by Position'!$D$2:$M$34,10,FALSE))</f>
        <v/>
      </c>
      <c r="AC610" s="142" t="str">
        <f>if(isblank($B610),"",vlookup($C610,'Sort by Position'!$D$2:$M$34,10,FALSE))</f>
        <v/>
      </c>
      <c r="AD610" s="142" t="str">
        <f t="shared" si="12"/>
        <v/>
      </c>
      <c r="AE610" s="142" t="str">
        <f t="shared" si="13"/>
        <v/>
      </c>
      <c r="AF610" s="163"/>
      <c r="AG610" s="151" t="str">
        <f t="shared" si="27"/>
        <v/>
      </c>
      <c r="AH610" s="138"/>
      <c r="AI610" s="176"/>
      <c r="AK610" s="142" t="str">
        <f>if(isblank(B610),"",vlookup(B610,'Sort by Position'!$D$2:$M$34,2,FALSE))</f>
        <v/>
      </c>
      <c r="AL610" s="142" t="str">
        <f>if(isblank(B610),"",vlookup(C610,'Sort by Position'!$D$2:$M$34,10,FALSE))</f>
        <v/>
      </c>
      <c r="AM610" s="142" t="str">
        <f t="shared" si="15"/>
        <v/>
      </c>
      <c r="AN610" s="142" t="str">
        <f t="shared" si="24"/>
        <v/>
      </c>
      <c r="AO610" s="163"/>
      <c r="AP610" s="117" t="str">
        <f t="shared" si="22"/>
        <v/>
      </c>
      <c r="AR610" s="177"/>
    </row>
    <row r="611">
      <c r="A611" s="156"/>
      <c r="B611" s="175"/>
      <c r="C611" s="162"/>
      <c r="D611" s="162"/>
      <c r="E611" s="162"/>
      <c r="F611" s="13" t="str">
        <f t="shared" si="6"/>
        <v/>
      </c>
      <c r="G611" s="162"/>
      <c r="H611" s="162"/>
      <c r="I611" s="162"/>
      <c r="J611" s="13" t="str">
        <f t="shared" si="20"/>
        <v/>
      </c>
      <c r="N611" s="13" t="str">
        <f t="shared" si="8"/>
        <v/>
      </c>
      <c r="O611" s="13"/>
      <c r="P611" s="163"/>
      <c r="Q611" s="116" t="str">
        <f t="shared" si="17"/>
        <v/>
      </c>
      <c r="R611" s="117" t="str">
        <f t="shared" si="9"/>
        <v/>
      </c>
      <c r="S611" s="176"/>
      <c r="T611" s="68"/>
      <c r="U611" s="163"/>
      <c r="V611" s="172"/>
      <c r="W611" s="172"/>
      <c r="X611" s="116" t="str">
        <f t="shared" si="26"/>
        <v/>
      </c>
      <c r="Y611" s="117" t="str">
        <f t="shared" si="23"/>
        <v/>
      </c>
      <c r="Z611" s="176"/>
      <c r="AB611" s="142" t="str">
        <f>if(isblank($B611),"",vlookup($B611,'Sort by Position'!$D$2:$M$34,10,FALSE))</f>
        <v/>
      </c>
      <c r="AC611" s="142" t="str">
        <f>if(isblank($B611),"",vlookup($C611,'Sort by Position'!$D$2:$M$34,10,FALSE))</f>
        <v/>
      </c>
      <c r="AD611" s="142" t="str">
        <f t="shared" si="12"/>
        <v/>
      </c>
      <c r="AE611" s="142" t="str">
        <f t="shared" si="13"/>
        <v/>
      </c>
      <c r="AF611" s="163"/>
      <c r="AG611" s="151" t="str">
        <f t="shared" si="27"/>
        <v/>
      </c>
      <c r="AH611" s="138"/>
      <c r="AI611" s="176"/>
      <c r="AK611" s="142" t="str">
        <f>if(isblank(B611),"",vlookup(B611,'Sort by Position'!$D$2:$M$34,2,FALSE))</f>
        <v/>
      </c>
      <c r="AL611" s="142" t="str">
        <f>if(isblank(B611),"",vlookup(C611,'Sort by Position'!$D$2:$M$34,10,FALSE))</f>
        <v/>
      </c>
      <c r="AM611" s="142" t="str">
        <f t="shared" si="15"/>
        <v/>
      </c>
      <c r="AN611" s="142" t="str">
        <f t="shared" si="24"/>
        <v/>
      </c>
      <c r="AO611" s="163"/>
      <c r="AP611" s="117" t="str">
        <f t="shared" si="22"/>
        <v/>
      </c>
      <c r="AR611" s="177"/>
    </row>
    <row r="612">
      <c r="A612" s="156"/>
      <c r="B612" s="175"/>
      <c r="C612" s="162"/>
      <c r="D612" s="162"/>
      <c r="E612" s="162"/>
      <c r="F612" s="13" t="str">
        <f t="shared" si="6"/>
        <v/>
      </c>
      <c r="G612" s="162"/>
      <c r="H612" s="162"/>
      <c r="I612" s="162"/>
      <c r="J612" s="13" t="str">
        <f t="shared" si="20"/>
        <v/>
      </c>
      <c r="N612" s="13" t="str">
        <f t="shared" si="8"/>
        <v/>
      </c>
      <c r="O612" s="13"/>
      <c r="P612" s="163"/>
      <c r="Q612" s="116" t="str">
        <f t="shared" si="17"/>
        <v/>
      </c>
      <c r="R612" s="117" t="str">
        <f t="shared" si="9"/>
        <v/>
      </c>
      <c r="S612" s="176"/>
      <c r="T612" s="68"/>
      <c r="U612" s="163"/>
      <c r="V612" s="172"/>
      <c r="W612" s="172"/>
      <c r="X612" s="116" t="str">
        <f t="shared" si="26"/>
        <v/>
      </c>
      <c r="Y612" s="117" t="str">
        <f t="shared" si="23"/>
        <v/>
      </c>
      <c r="Z612" s="176"/>
      <c r="AB612" s="142" t="str">
        <f>if(isblank($B612),"",vlookup($B612,'Sort by Position'!$D$2:$M$34,10,FALSE))</f>
        <v/>
      </c>
      <c r="AC612" s="142" t="str">
        <f>if(isblank($B612),"",vlookup($C612,'Sort by Position'!$D$2:$M$34,10,FALSE))</f>
        <v/>
      </c>
      <c r="AD612" s="142" t="str">
        <f t="shared" si="12"/>
        <v/>
      </c>
      <c r="AE612" s="142" t="str">
        <f t="shared" si="13"/>
        <v/>
      </c>
      <c r="AF612" s="163"/>
      <c r="AG612" s="151" t="str">
        <f t="shared" si="27"/>
        <v/>
      </c>
      <c r="AH612" s="138"/>
      <c r="AI612" s="176"/>
      <c r="AK612" s="142" t="str">
        <f>if(isblank(B612),"",vlookup(B612,'Sort by Position'!$D$2:$M$34,2,FALSE))</f>
        <v/>
      </c>
      <c r="AL612" s="142" t="str">
        <f>if(isblank(B612),"",vlookup(C612,'Sort by Position'!$D$2:$M$34,10,FALSE))</f>
        <v/>
      </c>
      <c r="AM612" s="142" t="str">
        <f t="shared" si="15"/>
        <v/>
      </c>
      <c r="AN612" s="142" t="str">
        <f t="shared" si="24"/>
        <v/>
      </c>
      <c r="AO612" s="163"/>
      <c r="AP612" s="117" t="str">
        <f t="shared" si="22"/>
        <v/>
      </c>
      <c r="AR612" s="177"/>
    </row>
    <row r="613">
      <c r="A613" s="156"/>
      <c r="B613" s="175"/>
      <c r="C613" s="162"/>
      <c r="D613" s="162"/>
      <c r="E613" s="162"/>
      <c r="F613" s="13" t="str">
        <f t="shared" si="6"/>
        <v/>
      </c>
      <c r="G613" s="162"/>
      <c r="H613" s="162"/>
      <c r="I613" s="162"/>
      <c r="J613" s="13" t="str">
        <f t="shared" si="20"/>
        <v/>
      </c>
      <c r="N613" s="13" t="str">
        <f t="shared" si="8"/>
        <v/>
      </c>
      <c r="O613" s="13"/>
      <c r="P613" s="163"/>
      <c r="Q613" s="116" t="str">
        <f t="shared" si="17"/>
        <v/>
      </c>
      <c r="R613" s="117" t="str">
        <f t="shared" si="9"/>
        <v/>
      </c>
      <c r="S613" s="176"/>
      <c r="T613" s="68"/>
      <c r="U613" s="163"/>
      <c r="V613" s="172"/>
      <c r="W613" s="172"/>
      <c r="X613" s="116" t="str">
        <f t="shared" si="26"/>
        <v/>
      </c>
      <c r="Y613" s="117" t="str">
        <f t="shared" si="23"/>
        <v/>
      </c>
      <c r="Z613" s="176"/>
      <c r="AB613" s="142" t="str">
        <f>if(isblank($B613),"",vlookup($B613,'Sort by Position'!$D$2:$M$34,10,FALSE))</f>
        <v/>
      </c>
      <c r="AC613" s="142" t="str">
        <f>if(isblank($B613),"",vlookup($C613,'Sort by Position'!$D$2:$M$34,10,FALSE))</f>
        <v/>
      </c>
      <c r="AD613" s="142" t="str">
        <f t="shared" si="12"/>
        <v/>
      </c>
      <c r="AE613" s="142" t="str">
        <f t="shared" si="13"/>
        <v/>
      </c>
      <c r="AF613" s="163"/>
      <c r="AG613" s="151" t="str">
        <f t="shared" si="27"/>
        <v/>
      </c>
      <c r="AH613" s="138"/>
      <c r="AI613" s="176"/>
      <c r="AK613" s="142" t="str">
        <f>if(isblank(B613),"",vlookup(B613,'Sort by Position'!$D$2:$M$34,2,FALSE))</f>
        <v/>
      </c>
      <c r="AL613" s="142" t="str">
        <f>if(isblank(B613),"",vlookup(C613,'Sort by Position'!$D$2:$M$34,10,FALSE))</f>
        <v/>
      </c>
      <c r="AM613" s="142" t="str">
        <f t="shared" si="15"/>
        <v/>
      </c>
      <c r="AN613" s="142" t="str">
        <f t="shared" si="24"/>
        <v/>
      </c>
      <c r="AO613" s="163"/>
      <c r="AP613" s="117" t="str">
        <f t="shared" si="22"/>
        <v/>
      </c>
      <c r="AR613" s="177"/>
    </row>
    <row r="614">
      <c r="A614" s="156"/>
      <c r="B614" s="175"/>
      <c r="C614" s="162"/>
      <c r="D614" s="162"/>
      <c r="E614" s="162"/>
      <c r="F614" s="13" t="str">
        <f t="shared" si="6"/>
        <v/>
      </c>
      <c r="G614" s="162"/>
      <c r="H614" s="162"/>
      <c r="I614" s="162"/>
      <c r="J614" s="13" t="str">
        <f t="shared" si="20"/>
        <v/>
      </c>
      <c r="N614" s="13" t="str">
        <f t="shared" si="8"/>
        <v/>
      </c>
      <c r="O614" s="13"/>
      <c r="P614" s="163"/>
      <c r="Q614" s="116" t="str">
        <f t="shared" si="17"/>
        <v/>
      </c>
      <c r="R614" s="117" t="str">
        <f t="shared" si="9"/>
        <v/>
      </c>
      <c r="S614" s="176"/>
      <c r="T614" s="68"/>
      <c r="U614" s="163"/>
      <c r="V614" s="172"/>
      <c r="W614" s="172"/>
      <c r="X614" s="116" t="str">
        <f t="shared" si="26"/>
        <v/>
      </c>
      <c r="Y614" s="117" t="str">
        <f t="shared" si="23"/>
        <v/>
      </c>
      <c r="Z614" s="176"/>
      <c r="AB614" s="142" t="str">
        <f>if(isblank($B614),"",vlookup($B614,'Sort by Position'!$D$2:$M$34,10,FALSE))</f>
        <v/>
      </c>
      <c r="AC614" s="142" t="str">
        <f>if(isblank($B614),"",vlookup($C614,'Sort by Position'!$D$2:$M$34,10,FALSE))</f>
        <v/>
      </c>
      <c r="AD614" s="142" t="str">
        <f t="shared" si="12"/>
        <v/>
      </c>
      <c r="AE614" s="142" t="str">
        <f t="shared" si="13"/>
        <v/>
      </c>
      <c r="AF614" s="163"/>
      <c r="AG614" s="151" t="str">
        <f t="shared" si="27"/>
        <v/>
      </c>
      <c r="AH614" s="138"/>
      <c r="AI614" s="176"/>
      <c r="AK614" s="142" t="str">
        <f>if(isblank(B614),"",vlookup(B614,'Sort by Position'!$D$2:$M$34,2,FALSE))</f>
        <v/>
      </c>
      <c r="AL614" s="142" t="str">
        <f>if(isblank(B614),"",vlookup(C614,'Sort by Position'!$D$2:$M$34,10,FALSE))</f>
        <v/>
      </c>
      <c r="AM614" s="142" t="str">
        <f t="shared" si="15"/>
        <v/>
      </c>
      <c r="AN614" s="142" t="str">
        <f t="shared" si="24"/>
        <v/>
      </c>
      <c r="AO614" s="163"/>
      <c r="AP614" s="117" t="str">
        <f t="shared" si="22"/>
        <v/>
      </c>
      <c r="AR614" s="177"/>
    </row>
    <row r="615">
      <c r="A615" s="156"/>
      <c r="B615" s="175"/>
      <c r="C615" s="162"/>
      <c r="D615" s="162"/>
      <c r="E615" s="162"/>
      <c r="F615" s="13" t="str">
        <f t="shared" si="6"/>
        <v/>
      </c>
      <c r="G615" s="162"/>
      <c r="H615" s="162"/>
      <c r="I615" s="162"/>
      <c r="J615" s="13" t="str">
        <f t="shared" si="20"/>
        <v/>
      </c>
      <c r="N615" s="13" t="str">
        <f t="shared" si="8"/>
        <v/>
      </c>
      <c r="O615" s="13"/>
      <c r="P615" s="163"/>
      <c r="Q615" s="116" t="str">
        <f t="shared" si="17"/>
        <v/>
      </c>
      <c r="R615" s="117" t="str">
        <f t="shared" si="9"/>
        <v/>
      </c>
      <c r="S615" s="176"/>
      <c r="T615" s="68"/>
      <c r="U615" s="163"/>
      <c r="V615" s="172"/>
      <c r="W615" s="172"/>
      <c r="X615" s="116" t="str">
        <f t="shared" si="26"/>
        <v/>
      </c>
      <c r="Y615" s="117" t="str">
        <f t="shared" si="23"/>
        <v/>
      </c>
      <c r="Z615" s="176"/>
      <c r="AB615" s="142" t="str">
        <f>if(isblank($B615),"",vlookup($B615,'Sort by Position'!$D$2:$M$34,10,FALSE))</f>
        <v/>
      </c>
      <c r="AC615" s="142" t="str">
        <f>if(isblank($B615),"",vlookup($C615,'Sort by Position'!$D$2:$M$34,10,FALSE))</f>
        <v/>
      </c>
      <c r="AD615" s="142" t="str">
        <f t="shared" si="12"/>
        <v/>
      </c>
      <c r="AE615" s="142" t="str">
        <f t="shared" si="13"/>
        <v/>
      </c>
      <c r="AF615" s="163"/>
      <c r="AG615" s="151" t="str">
        <f t="shared" si="27"/>
        <v/>
      </c>
      <c r="AH615" s="138"/>
      <c r="AI615" s="176"/>
      <c r="AK615" s="142" t="str">
        <f>if(isblank(B615),"",vlookup(B615,'Sort by Position'!$D$2:$M$34,2,FALSE))</f>
        <v/>
      </c>
      <c r="AL615" s="142" t="str">
        <f>if(isblank(B615),"",vlookup(C615,'Sort by Position'!$D$2:$M$34,10,FALSE))</f>
        <v/>
      </c>
      <c r="AM615" s="142" t="str">
        <f t="shared" si="15"/>
        <v/>
      </c>
      <c r="AN615" s="142" t="str">
        <f t="shared" si="24"/>
        <v/>
      </c>
      <c r="AO615" s="163"/>
      <c r="AP615" s="117" t="str">
        <f t="shared" si="22"/>
        <v/>
      </c>
      <c r="AR615" s="177"/>
    </row>
    <row r="616">
      <c r="A616" s="156"/>
      <c r="B616" s="175"/>
      <c r="C616" s="162"/>
      <c r="D616" s="162"/>
      <c r="E616" s="162"/>
      <c r="F616" s="13" t="str">
        <f t="shared" si="6"/>
        <v/>
      </c>
      <c r="G616" s="162"/>
      <c r="H616" s="162"/>
      <c r="I616" s="162"/>
      <c r="J616" s="13" t="str">
        <f t="shared" si="20"/>
        <v/>
      </c>
      <c r="N616" s="13" t="str">
        <f t="shared" si="8"/>
        <v/>
      </c>
      <c r="O616" s="13"/>
      <c r="P616" s="163"/>
      <c r="Q616" s="116" t="str">
        <f t="shared" si="17"/>
        <v/>
      </c>
      <c r="R616" s="117" t="str">
        <f t="shared" si="9"/>
        <v/>
      </c>
      <c r="S616" s="176"/>
      <c r="T616" s="68"/>
      <c r="U616" s="163"/>
      <c r="V616" s="172"/>
      <c r="W616" s="172"/>
      <c r="X616" s="116" t="str">
        <f t="shared" si="26"/>
        <v/>
      </c>
      <c r="Y616" s="117" t="str">
        <f t="shared" si="23"/>
        <v/>
      </c>
      <c r="Z616" s="176"/>
      <c r="AB616" s="142" t="str">
        <f>if(isblank($B616),"",vlookup($B616,'Sort by Position'!$D$2:$M$34,10,FALSE))</f>
        <v/>
      </c>
      <c r="AC616" s="142" t="str">
        <f>if(isblank($B616),"",vlookup($C616,'Sort by Position'!$D$2:$M$34,10,FALSE))</f>
        <v/>
      </c>
      <c r="AD616" s="142" t="str">
        <f t="shared" si="12"/>
        <v/>
      </c>
      <c r="AE616" s="142" t="str">
        <f t="shared" si="13"/>
        <v/>
      </c>
      <c r="AF616" s="163"/>
      <c r="AG616" s="151" t="str">
        <f t="shared" si="27"/>
        <v/>
      </c>
      <c r="AH616" s="138"/>
      <c r="AI616" s="176"/>
      <c r="AK616" s="142" t="str">
        <f>if(isblank(B616),"",vlookup(B616,'Sort by Position'!$D$2:$M$34,2,FALSE))</f>
        <v/>
      </c>
      <c r="AL616" s="142" t="str">
        <f>if(isblank(B616),"",vlookup(C616,'Sort by Position'!$D$2:$M$34,10,FALSE))</f>
        <v/>
      </c>
      <c r="AM616" s="142" t="str">
        <f t="shared" si="15"/>
        <v/>
      </c>
      <c r="AN616" s="142" t="str">
        <f t="shared" si="24"/>
        <v/>
      </c>
      <c r="AO616" s="163"/>
      <c r="AP616" s="117" t="str">
        <f t="shared" si="22"/>
        <v/>
      </c>
      <c r="AR616" s="177"/>
    </row>
    <row r="617">
      <c r="A617" s="156"/>
      <c r="B617" s="175"/>
      <c r="C617" s="162"/>
      <c r="D617" s="162"/>
      <c r="E617" s="162"/>
      <c r="F617" s="13" t="str">
        <f t="shared" si="6"/>
        <v/>
      </c>
      <c r="G617" s="162"/>
      <c r="H617" s="162"/>
      <c r="I617" s="162"/>
      <c r="J617" s="13" t="str">
        <f t="shared" si="20"/>
        <v/>
      </c>
      <c r="N617" s="13" t="str">
        <f t="shared" si="8"/>
        <v/>
      </c>
      <c r="O617" s="13"/>
      <c r="P617" s="163"/>
      <c r="Q617" s="116" t="str">
        <f t="shared" si="17"/>
        <v/>
      </c>
      <c r="R617" s="117" t="str">
        <f t="shared" si="9"/>
        <v/>
      </c>
      <c r="S617" s="176"/>
      <c r="T617" s="68"/>
      <c r="U617" s="163"/>
      <c r="V617" s="172"/>
      <c r="W617" s="172"/>
      <c r="X617" s="116" t="str">
        <f t="shared" si="26"/>
        <v/>
      </c>
      <c r="Y617" s="117" t="str">
        <f t="shared" si="23"/>
        <v/>
      </c>
      <c r="Z617" s="176"/>
      <c r="AB617" s="142" t="str">
        <f>if(isblank($B617),"",vlookup($B617,'Sort by Position'!$D$2:$M$34,10,FALSE))</f>
        <v/>
      </c>
      <c r="AC617" s="142" t="str">
        <f>if(isblank($B617),"",vlookup($C617,'Sort by Position'!$D$2:$M$34,10,FALSE))</f>
        <v/>
      </c>
      <c r="AD617" s="142" t="str">
        <f t="shared" si="12"/>
        <v/>
      </c>
      <c r="AE617" s="142" t="str">
        <f t="shared" si="13"/>
        <v/>
      </c>
      <c r="AF617" s="163"/>
      <c r="AG617" s="151" t="str">
        <f t="shared" si="27"/>
        <v/>
      </c>
      <c r="AH617" s="138"/>
      <c r="AI617" s="176"/>
      <c r="AK617" s="142" t="str">
        <f>if(isblank(B617),"",vlookup(B617,'Sort by Position'!$D$2:$M$34,2,FALSE))</f>
        <v/>
      </c>
      <c r="AL617" s="142" t="str">
        <f>if(isblank(B617),"",vlookup(C617,'Sort by Position'!$D$2:$M$34,10,FALSE))</f>
        <v/>
      </c>
      <c r="AM617" s="142" t="str">
        <f t="shared" si="15"/>
        <v/>
      </c>
      <c r="AN617" s="142" t="str">
        <f t="shared" si="24"/>
        <v/>
      </c>
      <c r="AO617" s="163"/>
      <c r="AP617" s="117" t="str">
        <f t="shared" si="22"/>
        <v/>
      </c>
      <c r="AR617" s="177"/>
    </row>
    <row r="618">
      <c r="A618" s="156"/>
      <c r="B618" s="175"/>
      <c r="C618" s="162"/>
      <c r="D618" s="162"/>
      <c r="E618" s="162"/>
      <c r="F618" s="13" t="str">
        <f t="shared" si="6"/>
        <v/>
      </c>
      <c r="G618" s="162"/>
      <c r="H618" s="162"/>
      <c r="I618" s="162"/>
      <c r="J618" s="13" t="str">
        <f t="shared" si="20"/>
        <v/>
      </c>
      <c r="N618" s="13" t="str">
        <f t="shared" si="8"/>
        <v/>
      </c>
      <c r="O618" s="13"/>
      <c r="P618" s="163"/>
      <c r="Q618" s="116" t="str">
        <f t="shared" si="17"/>
        <v/>
      </c>
      <c r="R618" s="117" t="str">
        <f t="shared" si="9"/>
        <v/>
      </c>
      <c r="S618" s="176"/>
      <c r="T618" s="68"/>
      <c r="U618" s="163"/>
      <c r="V618" s="172"/>
      <c r="W618" s="172"/>
      <c r="X618" s="116" t="str">
        <f t="shared" si="26"/>
        <v/>
      </c>
      <c r="Y618" s="117" t="str">
        <f t="shared" si="23"/>
        <v/>
      </c>
      <c r="Z618" s="176"/>
      <c r="AB618" s="142" t="str">
        <f>if(isblank($B618),"",vlookup($B618,'Sort by Position'!$D$2:$M$34,10,FALSE))</f>
        <v/>
      </c>
      <c r="AC618" s="142" t="str">
        <f>if(isblank($B618),"",vlookup($C618,'Sort by Position'!$D$2:$M$34,10,FALSE))</f>
        <v/>
      </c>
      <c r="AD618" s="142" t="str">
        <f t="shared" si="12"/>
        <v/>
      </c>
      <c r="AE618" s="142" t="str">
        <f t="shared" si="13"/>
        <v/>
      </c>
      <c r="AF618" s="163"/>
      <c r="AG618" s="151" t="str">
        <f t="shared" si="27"/>
        <v/>
      </c>
      <c r="AH618" s="138"/>
      <c r="AI618" s="176"/>
      <c r="AK618" s="142" t="str">
        <f>if(isblank(B618),"",vlookup(B618,'Sort by Position'!$D$2:$M$34,2,FALSE))</f>
        <v/>
      </c>
      <c r="AL618" s="142" t="str">
        <f>if(isblank(B618),"",vlookup(C618,'Sort by Position'!$D$2:$M$34,10,FALSE))</f>
        <v/>
      </c>
      <c r="AM618" s="142" t="str">
        <f t="shared" si="15"/>
        <v/>
      </c>
      <c r="AN618" s="142" t="str">
        <f t="shared" si="24"/>
        <v/>
      </c>
      <c r="AO618" s="163"/>
      <c r="AP618" s="117" t="str">
        <f t="shared" si="22"/>
        <v/>
      </c>
      <c r="AR618" s="177"/>
    </row>
    <row r="619">
      <c r="A619" s="156"/>
      <c r="B619" s="175"/>
      <c r="C619" s="162"/>
      <c r="D619" s="162"/>
      <c r="E619" s="162"/>
      <c r="F619" s="13" t="str">
        <f t="shared" si="6"/>
        <v/>
      </c>
      <c r="G619" s="162"/>
      <c r="H619" s="162"/>
      <c r="I619" s="162"/>
      <c r="J619" s="13" t="str">
        <f t="shared" si="20"/>
        <v/>
      </c>
      <c r="N619" s="13" t="str">
        <f t="shared" si="8"/>
        <v/>
      </c>
      <c r="O619" s="13"/>
      <c r="P619" s="163"/>
      <c r="Q619" s="116" t="str">
        <f t="shared" si="17"/>
        <v/>
      </c>
      <c r="R619" s="117" t="str">
        <f t="shared" si="9"/>
        <v/>
      </c>
      <c r="S619" s="176"/>
      <c r="T619" s="68"/>
      <c r="U619" s="163"/>
      <c r="V619" s="172"/>
      <c r="W619" s="172"/>
      <c r="X619" s="116" t="str">
        <f t="shared" si="26"/>
        <v/>
      </c>
      <c r="Y619" s="117" t="str">
        <f t="shared" si="23"/>
        <v/>
      </c>
      <c r="Z619" s="176"/>
      <c r="AB619" s="142" t="str">
        <f>if(isblank($B619),"",vlookup($B619,'Sort by Position'!$D$2:$M$34,10,FALSE))</f>
        <v/>
      </c>
      <c r="AC619" s="142" t="str">
        <f>if(isblank($B619),"",vlookup($C619,'Sort by Position'!$D$2:$M$34,10,FALSE))</f>
        <v/>
      </c>
      <c r="AD619" s="142" t="str">
        <f t="shared" si="12"/>
        <v/>
      </c>
      <c r="AE619" s="142" t="str">
        <f t="shared" si="13"/>
        <v/>
      </c>
      <c r="AF619" s="163"/>
      <c r="AG619" s="151" t="str">
        <f t="shared" si="27"/>
        <v/>
      </c>
      <c r="AH619" s="138"/>
      <c r="AI619" s="176"/>
      <c r="AK619" s="142" t="str">
        <f>if(isblank(B619),"",vlookup(B619,'Sort by Position'!$D$2:$M$34,2,FALSE))</f>
        <v/>
      </c>
      <c r="AL619" s="142" t="str">
        <f>if(isblank(B619),"",vlookup(C619,'Sort by Position'!$D$2:$M$34,10,FALSE))</f>
        <v/>
      </c>
      <c r="AM619" s="142" t="str">
        <f t="shared" si="15"/>
        <v/>
      </c>
      <c r="AN619" s="142" t="str">
        <f t="shared" si="24"/>
        <v/>
      </c>
      <c r="AO619" s="163"/>
      <c r="AP619" s="117" t="str">
        <f t="shared" si="22"/>
        <v/>
      </c>
      <c r="AR619" s="177"/>
    </row>
    <row r="620">
      <c r="A620" s="156"/>
      <c r="B620" s="175"/>
      <c r="C620" s="162"/>
      <c r="D620" s="162"/>
      <c r="E620" s="162"/>
      <c r="F620" s="13" t="str">
        <f t="shared" si="6"/>
        <v/>
      </c>
      <c r="G620" s="162"/>
      <c r="H620" s="162"/>
      <c r="I620" s="162"/>
      <c r="J620" s="13" t="str">
        <f t="shared" si="20"/>
        <v/>
      </c>
      <c r="N620" s="13" t="str">
        <f t="shared" si="8"/>
        <v/>
      </c>
      <c r="O620" s="13"/>
      <c r="P620" s="163"/>
      <c r="Q620" s="116" t="str">
        <f t="shared" si="17"/>
        <v/>
      </c>
      <c r="R620" s="117" t="str">
        <f t="shared" si="9"/>
        <v/>
      </c>
      <c r="S620" s="176"/>
      <c r="T620" s="68"/>
      <c r="U620" s="163"/>
      <c r="V620" s="172"/>
      <c r="W620" s="172"/>
      <c r="X620" s="116" t="str">
        <f t="shared" si="26"/>
        <v/>
      </c>
      <c r="Y620" s="117" t="str">
        <f t="shared" si="23"/>
        <v/>
      </c>
      <c r="Z620" s="176"/>
      <c r="AB620" s="142" t="str">
        <f>if(isblank($B620),"",vlookup($B620,'Sort by Position'!$D$2:$M$34,10,FALSE))</f>
        <v/>
      </c>
      <c r="AC620" s="142" t="str">
        <f>if(isblank($B620),"",vlookup($C620,'Sort by Position'!$D$2:$M$34,10,FALSE))</f>
        <v/>
      </c>
      <c r="AD620" s="142" t="str">
        <f t="shared" si="12"/>
        <v/>
      </c>
      <c r="AE620" s="142" t="str">
        <f t="shared" si="13"/>
        <v/>
      </c>
      <c r="AF620" s="163"/>
      <c r="AG620" s="151" t="str">
        <f t="shared" si="27"/>
        <v/>
      </c>
      <c r="AH620" s="138"/>
      <c r="AI620" s="176"/>
      <c r="AK620" s="142" t="str">
        <f>if(isblank(B620),"",vlookup(B620,'Sort by Position'!$D$2:$M$34,2,FALSE))</f>
        <v/>
      </c>
      <c r="AL620" s="142" t="str">
        <f>if(isblank(B620),"",vlookup(C620,'Sort by Position'!$D$2:$M$34,10,FALSE))</f>
        <v/>
      </c>
      <c r="AM620" s="142" t="str">
        <f t="shared" si="15"/>
        <v/>
      </c>
      <c r="AN620" s="142" t="str">
        <f t="shared" si="24"/>
        <v/>
      </c>
      <c r="AO620" s="163"/>
      <c r="AP620" s="117" t="str">
        <f t="shared" si="22"/>
        <v/>
      </c>
      <c r="AR620" s="177"/>
    </row>
    <row r="621">
      <c r="A621" s="156"/>
      <c r="B621" s="175"/>
      <c r="C621" s="162"/>
      <c r="D621" s="162"/>
      <c r="E621" s="162"/>
      <c r="F621" s="13" t="str">
        <f t="shared" si="6"/>
        <v/>
      </c>
      <c r="G621" s="162"/>
      <c r="H621" s="162"/>
      <c r="I621" s="162"/>
      <c r="J621" s="13" t="str">
        <f t="shared" si="20"/>
        <v/>
      </c>
      <c r="N621" s="13" t="str">
        <f t="shared" si="8"/>
        <v/>
      </c>
      <c r="O621" s="13"/>
      <c r="P621" s="163"/>
      <c r="Q621" s="116" t="str">
        <f t="shared" si="17"/>
        <v/>
      </c>
      <c r="R621" s="117" t="str">
        <f t="shared" si="9"/>
        <v/>
      </c>
      <c r="S621" s="176"/>
      <c r="T621" s="68"/>
      <c r="U621" s="163"/>
      <c r="V621" s="172"/>
      <c r="W621" s="172"/>
      <c r="X621" s="116" t="str">
        <f t="shared" si="26"/>
        <v/>
      </c>
      <c r="Y621" s="117" t="str">
        <f t="shared" si="23"/>
        <v/>
      </c>
      <c r="Z621" s="176"/>
      <c r="AB621" s="142" t="str">
        <f>if(isblank($B621),"",vlookup($B621,'Sort by Position'!$D$2:$M$34,10,FALSE))</f>
        <v/>
      </c>
      <c r="AC621" s="142" t="str">
        <f>if(isblank($B621),"",vlookup($C621,'Sort by Position'!$D$2:$M$34,10,FALSE))</f>
        <v/>
      </c>
      <c r="AD621" s="142" t="str">
        <f t="shared" si="12"/>
        <v/>
      </c>
      <c r="AE621" s="142" t="str">
        <f t="shared" si="13"/>
        <v/>
      </c>
      <c r="AF621" s="163"/>
      <c r="AG621" s="151" t="str">
        <f t="shared" si="27"/>
        <v/>
      </c>
      <c r="AH621" s="138"/>
      <c r="AI621" s="176"/>
      <c r="AK621" s="142" t="str">
        <f>if(isblank(B621),"",vlookup(B621,'Sort by Position'!$D$2:$M$34,2,FALSE))</f>
        <v/>
      </c>
      <c r="AL621" s="142" t="str">
        <f>if(isblank(B621),"",vlookup(C621,'Sort by Position'!$D$2:$M$34,10,FALSE))</f>
        <v/>
      </c>
      <c r="AM621" s="142" t="str">
        <f t="shared" si="15"/>
        <v/>
      </c>
      <c r="AN621" s="142" t="str">
        <f t="shared" si="24"/>
        <v/>
      </c>
      <c r="AO621" s="163"/>
      <c r="AP621" s="117" t="str">
        <f t="shared" si="22"/>
        <v/>
      </c>
      <c r="AR621" s="177"/>
    </row>
    <row r="622">
      <c r="A622" s="156"/>
      <c r="B622" s="175"/>
      <c r="C622" s="162"/>
      <c r="D622" s="162"/>
      <c r="E622" s="162"/>
      <c r="F622" s="13" t="str">
        <f t="shared" si="6"/>
        <v/>
      </c>
      <c r="G622" s="162"/>
      <c r="H622" s="162"/>
      <c r="I622" s="162"/>
      <c r="J622" s="13" t="str">
        <f t="shared" si="20"/>
        <v/>
      </c>
      <c r="N622" s="13" t="str">
        <f t="shared" si="8"/>
        <v/>
      </c>
      <c r="O622" s="13"/>
      <c r="P622" s="163"/>
      <c r="Q622" s="116" t="str">
        <f t="shared" si="17"/>
        <v/>
      </c>
      <c r="R622" s="117" t="str">
        <f t="shared" si="9"/>
        <v/>
      </c>
      <c r="S622" s="176"/>
      <c r="T622" s="68"/>
      <c r="U622" s="163"/>
      <c r="V622" s="172"/>
      <c r="W622" s="172"/>
      <c r="X622" s="116" t="str">
        <f t="shared" si="26"/>
        <v/>
      </c>
      <c r="Y622" s="117" t="str">
        <f t="shared" si="23"/>
        <v/>
      </c>
      <c r="Z622" s="176"/>
      <c r="AB622" s="142" t="str">
        <f>if(isblank($B622),"",vlookup($B622,'Sort by Position'!$D$2:$M$34,10,FALSE))</f>
        <v/>
      </c>
      <c r="AC622" s="142" t="str">
        <f>if(isblank($B622),"",vlookup($C622,'Sort by Position'!$D$2:$M$34,10,FALSE))</f>
        <v/>
      </c>
      <c r="AD622" s="142" t="str">
        <f t="shared" si="12"/>
        <v/>
      </c>
      <c r="AE622" s="142" t="str">
        <f t="shared" si="13"/>
        <v/>
      </c>
      <c r="AF622" s="163"/>
      <c r="AG622" s="151" t="str">
        <f t="shared" si="27"/>
        <v/>
      </c>
      <c r="AH622" s="138"/>
      <c r="AI622" s="176"/>
      <c r="AK622" s="142" t="str">
        <f>if(isblank(B622),"",vlookup(B622,'Sort by Position'!$D$2:$M$34,2,FALSE))</f>
        <v/>
      </c>
      <c r="AL622" s="142" t="str">
        <f>if(isblank(B622),"",vlookup(C622,'Sort by Position'!$D$2:$M$34,10,FALSE))</f>
        <v/>
      </c>
      <c r="AM622" s="142" t="str">
        <f t="shared" si="15"/>
        <v/>
      </c>
      <c r="AN622" s="142" t="str">
        <f t="shared" si="24"/>
        <v/>
      </c>
      <c r="AO622" s="163"/>
      <c r="AP622" s="117" t="str">
        <f t="shared" si="22"/>
        <v/>
      </c>
      <c r="AR622" s="177"/>
    </row>
    <row r="623">
      <c r="A623" s="156"/>
      <c r="B623" s="175"/>
      <c r="C623" s="162"/>
      <c r="D623" s="162"/>
      <c r="E623" s="162"/>
      <c r="F623" s="13" t="str">
        <f t="shared" si="6"/>
        <v/>
      </c>
      <c r="G623" s="162"/>
      <c r="H623" s="162"/>
      <c r="I623" s="162"/>
      <c r="J623" s="13" t="str">
        <f t="shared" si="20"/>
        <v/>
      </c>
      <c r="N623" s="13" t="str">
        <f t="shared" si="8"/>
        <v/>
      </c>
      <c r="O623" s="13"/>
      <c r="P623" s="163"/>
      <c r="Q623" s="116" t="str">
        <f t="shared" si="17"/>
        <v/>
      </c>
      <c r="R623" s="117" t="str">
        <f t="shared" si="9"/>
        <v/>
      </c>
      <c r="S623" s="176"/>
      <c r="T623" s="68"/>
      <c r="U623" s="163"/>
      <c r="V623" s="172"/>
      <c r="W623" s="172"/>
      <c r="X623" s="116" t="str">
        <f t="shared" si="26"/>
        <v/>
      </c>
      <c r="Y623" s="117" t="str">
        <f t="shared" si="23"/>
        <v/>
      </c>
      <c r="Z623" s="176"/>
      <c r="AB623" s="142" t="str">
        <f>if(isblank($B623),"",vlookup($B623,'Sort by Position'!$D$2:$M$34,10,FALSE))</f>
        <v/>
      </c>
      <c r="AC623" s="142" t="str">
        <f>if(isblank($B623),"",vlookup($C623,'Sort by Position'!$D$2:$M$34,10,FALSE))</f>
        <v/>
      </c>
      <c r="AD623" s="142" t="str">
        <f t="shared" si="12"/>
        <v/>
      </c>
      <c r="AE623" s="142" t="str">
        <f t="shared" si="13"/>
        <v/>
      </c>
      <c r="AF623" s="163"/>
      <c r="AG623" s="151" t="str">
        <f t="shared" si="27"/>
        <v/>
      </c>
      <c r="AH623" s="138"/>
      <c r="AI623" s="176"/>
      <c r="AK623" s="142" t="str">
        <f>if(isblank(B623),"",vlookup(B623,'Sort by Position'!$D$2:$M$34,2,FALSE))</f>
        <v/>
      </c>
      <c r="AL623" s="142" t="str">
        <f>if(isblank(B623),"",vlookup(C623,'Sort by Position'!$D$2:$M$34,10,FALSE))</f>
        <v/>
      </c>
      <c r="AM623" s="142" t="str">
        <f t="shared" si="15"/>
        <v/>
      </c>
      <c r="AN623" s="142" t="str">
        <f t="shared" si="24"/>
        <v/>
      </c>
      <c r="AO623" s="163"/>
      <c r="AP623" s="117" t="str">
        <f t="shared" si="22"/>
        <v/>
      </c>
      <c r="AR623" s="177"/>
    </row>
    <row r="624">
      <c r="A624" s="156"/>
      <c r="B624" s="175"/>
      <c r="C624" s="162"/>
      <c r="D624" s="162"/>
      <c r="E624" s="162"/>
      <c r="F624" s="13" t="str">
        <f t="shared" si="6"/>
        <v/>
      </c>
      <c r="G624" s="162"/>
      <c r="H624" s="162"/>
      <c r="I624" s="162"/>
      <c r="J624" s="13" t="str">
        <f t="shared" si="20"/>
        <v/>
      </c>
      <c r="N624" s="13" t="str">
        <f t="shared" si="8"/>
        <v/>
      </c>
      <c r="O624" s="13"/>
      <c r="P624" s="163"/>
      <c r="Q624" s="116" t="str">
        <f t="shared" si="17"/>
        <v/>
      </c>
      <c r="R624" s="117" t="str">
        <f t="shared" si="9"/>
        <v/>
      </c>
      <c r="S624" s="176"/>
      <c r="T624" s="68"/>
      <c r="U624" s="163"/>
      <c r="V624" s="172"/>
      <c r="W624" s="172"/>
      <c r="X624" s="116" t="str">
        <f t="shared" si="26"/>
        <v/>
      </c>
      <c r="Y624" s="117" t="str">
        <f t="shared" si="23"/>
        <v/>
      </c>
      <c r="Z624" s="176"/>
      <c r="AB624" s="142" t="str">
        <f>if(isblank($B624),"",vlookup($B624,'Sort by Position'!$D$2:$M$34,10,FALSE))</f>
        <v/>
      </c>
      <c r="AC624" s="142" t="str">
        <f>if(isblank($B624),"",vlookup($C624,'Sort by Position'!$D$2:$M$34,10,FALSE))</f>
        <v/>
      </c>
      <c r="AD624" s="142" t="str">
        <f t="shared" si="12"/>
        <v/>
      </c>
      <c r="AE624" s="142" t="str">
        <f t="shared" si="13"/>
        <v/>
      </c>
      <c r="AF624" s="163"/>
      <c r="AG624" s="151" t="str">
        <f t="shared" si="27"/>
        <v/>
      </c>
      <c r="AH624" s="138"/>
      <c r="AI624" s="176"/>
      <c r="AK624" s="142" t="str">
        <f>if(isblank(B624),"",vlookup(B624,'Sort by Position'!$D$2:$M$34,2,FALSE))</f>
        <v/>
      </c>
      <c r="AL624" s="142" t="str">
        <f>if(isblank(B624),"",vlookup(C624,'Sort by Position'!$D$2:$M$34,10,FALSE))</f>
        <v/>
      </c>
      <c r="AM624" s="142" t="str">
        <f t="shared" si="15"/>
        <v/>
      </c>
      <c r="AN624" s="142" t="str">
        <f t="shared" si="24"/>
        <v/>
      </c>
      <c r="AO624" s="163"/>
      <c r="AP624" s="117" t="str">
        <f t="shared" si="22"/>
        <v/>
      </c>
      <c r="AR624" s="177"/>
    </row>
    <row r="625">
      <c r="A625" s="156"/>
      <c r="B625" s="175"/>
      <c r="C625" s="162"/>
      <c r="D625" s="162"/>
      <c r="E625" s="162"/>
      <c r="F625" s="13" t="str">
        <f t="shared" si="6"/>
        <v/>
      </c>
      <c r="G625" s="162"/>
      <c r="H625" s="162"/>
      <c r="I625" s="162"/>
      <c r="J625" s="13" t="str">
        <f t="shared" si="20"/>
        <v/>
      </c>
      <c r="N625" s="13" t="str">
        <f t="shared" si="8"/>
        <v/>
      </c>
      <c r="O625" s="13"/>
      <c r="P625" s="163"/>
      <c r="Q625" s="116" t="str">
        <f t="shared" si="17"/>
        <v/>
      </c>
      <c r="R625" s="117" t="str">
        <f t="shared" si="9"/>
        <v/>
      </c>
      <c r="S625" s="176"/>
      <c r="T625" s="68"/>
      <c r="U625" s="163"/>
      <c r="V625" s="172"/>
      <c r="W625" s="172"/>
      <c r="X625" s="116" t="str">
        <f t="shared" si="26"/>
        <v/>
      </c>
      <c r="Y625" s="117" t="str">
        <f t="shared" si="23"/>
        <v/>
      </c>
      <c r="Z625" s="176"/>
      <c r="AB625" s="142" t="str">
        <f>if(isblank($B625),"",vlookup($B625,'Sort by Position'!$D$2:$M$34,10,FALSE))</f>
        <v/>
      </c>
      <c r="AC625" s="142" t="str">
        <f>if(isblank($B625),"",vlookup($C625,'Sort by Position'!$D$2:$M$34,10,FALSE))</f>
        <v/>
      </c>
      <c r="AD625" s="142" t="str">
        <f t="shared" si="12"/>
        <v/>
      </c>
      <c r="AE625" s="142" t="str">
        <f t="shared" si="13"/>
        <v/>
      </c>
      <c r="AF625" s="163"/>
      <c r="AG625" s="151" t="str">
        <f t="shared" si="27"/>
        <v/>
      </c>
      <c r="AH625" s="138"/>
      <c r="AI625" s="176"/>
      <c r="AK625" s="142" t="str">
        <f>if(isblank(B625),"",vlookup(B625,'Sort by Position'!$D$2:$M$34,2,FALSE))</f>
        <v/>
      </c>
      <c r="AL625" s="142" t="str">
        <f>if(isblank(B625),"",vlookup(C625,'Sort by Position'!$D$2:$M$34,10,FALSE))</f>
        <v/>
      </c>
      <c r="AM625" s="142" t="str">
        <f t="shared" si="15"/>
        <v/>
      </c>
      <c r="AN625" s="142" t="str">
        <f t="shared" si="24"/>
        <v/>
      </c>
      <c r="AO625" s="163"/>
      <c r="AP625" s="117" t="str">
        <f t="shared" si="22"/>
        <v/>
      </c>
      <c r="AR625" s="177"/>
    </row>
    <row r="626">
      <c r="A626" s="156"/>
      <c r="B626" s="175"/>
      <c r="C626" s="162"/>
      <c r="D626" s="162"/>
      <c r="E626" s="162"/>
      <c r="F626" s="13" t="str">
        <f t="shared" si="6"/>
        <v/>
      </c>
      <c r="G626" s="162"/>
      <c r="H626" s="162"/>
      <c r="I626" s="162"/>
      <c r="J626" s="13" t="str">
        <f t="shared" si="20"/>
        <v/>
      </c>
      <c r="N626" s="13" t="str">
        <f t="shared" si="8"/>
        <v/>
      </c>
      <c r="O626" s="13"/>
      <c r="P626" s="163"/>
      <c r="Q626" s="116" t="str">
        <f t="shared" si="17"/>
        <v/>
      </c>
      <c r="R626" s="117" t="str">
        <f t="shared" si="9"/>
        <v/>
      </c>
      <c r="S626" s="176"/>
      <c r="T626" s="68"/>
      <c r="U626" s="163"/>
      <c r="V626" s="172"/>
      <c r="W626" s="172"/>
      <c r="X626" s="116" t="str">
        <f t="shared" si="26"/>
        <v/>
      </c>
      <c r="Y626" s="117" t="str">
        <f t="shared" si="23"/>
        <v/>
      </c>
      <c r="Z626" s="176"/>
      <c r="AB626" s="142" t="str">
        <f>if(isblank($B626),"",vlookup($B626,'Sort by Position'!$D$2:$M$34,10,FALSE))</f>
        <v/>
      </c>
      <c r="AC626" s="142" t="str">
        <f>if(isblank($B626),"",vlookup($C626,'Sort by Position'!$D$2:$M$34,10,FALSE))</f>
        <v/>
      </c>
      <c r="AD626" s="142" t="str">
        <f t="shared" si="12"/>
        <v/>
      </c>
      <c r="AE626" s="142" t="str">
        <f t="shared" si="13"/>
        <v/>
      </c>
      <c r="AF626" s="163"/>
      <c r="AG626" s="151" t="str">
        <f t="shared" si="27"/>
        <v/>
      </c>
      <c r="AH626" s="138"/>
      <c r="AI626" s="176"/>
      <c r="AK626" s="142" t="str">
        <f>if(isblank(B626),"",vlookup(B626,'Sort by Position'!$D$2:$M$34,2,FALSE))</f>
        <v/>
      </c>
      <c r="AL626" s="142" t="str">
        <f>if(isblank(B626),"",vlookup(C626,'Sort by Position'!$D$2:$M$34,10,FALSE))</f>
        <v/>
      </c>
      <c r="AM626" s="142" t="str">
        <f t="shared" si="15"/>
        <v/>
      </c>
      <c r="AN626" s="142" t="str">
        <f t="shared" si="24"/>
        <v/>
      </c>
      <c r="AO626" s="163"/>
      <c r="AP626" s="117" t="str">
        <f t="shared" si="22"/>
        <v/>
      </c>
      <c r="AR626" s="177"/>
    </row>
    <row r="627">
      <c r="A627" s="156"/>
      <c r="B627" s="175"/>
      <c r="C627" s="162"/>
      <c r="D627" s="162"/>
      <c r="E627" s="162"/>
      <c r="F627" s="13" t="str">
        <f t="shared" si="6"/>
        <v/>
      </c>
      <c r="G627" s="162"/>
      <c r="H627" s="162"/>
      <c r="I627" s="162"/>
      <c r="J627" s="13" t="str">
        <f t="shared" si="20"/>
        <v/>
      </c>
      <c r="N627" s="13" t="str">
        <f t="shared" si="8"/>
        <v/>
      </c>
      <c r="O627" s="13"/>
      <c r="P627" s="163"/>
      <c r="Q627" s="116" t="str">
        <f t="shared" si="17"/>
        <v/>
      </c>
      <c r="R627" s="117" t="str">
        <f t="shared" si="9"/>
        <v/>
      </c>
      <c r="S627" s="176"/>
      <c r="T627" s="68"/>
      <c r="U627" s="163"/>
      <c r="V627" s="172"/>
      <c r="W627" s="172"/>
      <c r="X627" s="116" t="str">
        <f t="shared" si="26"/>
        <v/>
      </c>
      <c r="Y627" s="117" t="str">
        <f t="shared" si="23"/>
        <v/>
      </c>
      <c r="Z627" s="176"/>
      <c r="AB627" s="142" t="str">
        <f>if(isblank($B627),"",vlookup($B627,'Sort by Position'!$D$2:$M$34,10,FALSE))</f>
        <v/>
      </c>
      <c r="AC627" s="142" t="str">
        <f>if(isblank($B627),"",vlookup($C627,'Sort by Position'!$D$2:$M$34,10,FALSE))</f>
        <v/>
      </c>
      <c r="AD627" s="142" t="str">
        <f t="shared" si="12"/>
        <v/>
      </c>
      <c r="AE627" s="142" t="str">
        <f t="shared" si="13"/>
        <v/>
      </c>
      <c r="AF627" s="163"/>
      <c r="AG627" s="151" t="str">
        <f t="shared" si="27"/>
        <v/>
      </c>
      <c r="AH627" s="138"/>
      <c r="AI627" s="176"/>
      <c r="AK627" s="142" t="str">
        <f>if(isblank(B627),"",vlookup(B627,'Sort by Position'!$D$2:$M$34,2,FALSE))</f>
        <v/>
      </c>
      <c r="AL627" s="142" t="str">
        <f>if(isblank(B627),"",vlookup(C627,'Sort by Position'!$D$2:$M$34,10,FALSE))</f>
        <v/>
      </c>
      <c r="AM627" s="142" t="str">
        <f t="shared" si="15"/>
        <v/>
      </c>
      <c r="AN627" s="142" t="str">
        <f t="shared" si="24"/>
        <v/>
      </c>
      <c r="AO627" s="163"/>
      <c r="AP627" s="117" t="str">
        <f t="shared" si="22"/>
        <v/>
      </c>
      <c r="AR627" s="177"/>
    </row>
    <row r="628">
      <c r="A628" s="156"/>
      <c r="B628" s="175"/>
      <c r="C628" s="162"/>
      <c r="D628" s="162"/>
      <c r="E628" s="162"/>
      <c r="F628" s="13" t="str">
        <f t="shared" si="6"/>
        <v/>
      </c>
      <c r="G628" s="162"/>
      <c r="H628" s="162"/>
      <c r="I628" s="162"/>
      <c r="J628" s="13" t="str">
        <f t="shared" si="20"/>
        <v/>
      </c>
      <c r="N628" s="13" t="str">
        <f t="shared" si="8"/>
        <v/>
      </c>
      <c r="O628" s="13"/>
      <c r="P628" s="163"/>
      <c r="Q628" s="116" t="str">
        <f t="shared" si="17"/>
        <v/>
      </c>
      <c r="R628" s="117" t="str">
        <f t="shared" si="9"/>
        <v/>
      </c>
      <c r="S628" s="176"/>
      <c r="T628" s="68"/>
      <c r="U628" s="163"/>
      <c r="V628" s="172"/>
      <c r="W628" s="172"/>
      <c r="X628" s="116" t="str">
        <f t="shared" si="26"/>
        <v/>
      </c>
      <c r="Y628" s="117" t="str">
        <f t="shared" si="23"/>
        <v/>
      </c>
      <c r="Z628" s="176"/>
      <c r="AB628" s="142" t="str">
        <f>if(isblank($B628),"",vlookup($B628,'Sort by Position'!$D$2:$M$34,10,FALSE))</f>
        <v/>
      </c>
      <c r="AC628" s="142" t="str">
        <f>if(isblank($B628),"",vlookup($C628,'Sort by Position'!$D$2:$M$34,10,FALSE))</f>
        <v/>
      </c>
      <c r="AD628" s="142" t="str">
        <f t="shared" si="12"/>
        <v/>
      </c>
      <c r="AE628" s="142" t="str">
        <f t="shared" si="13"/>
        <v/>
      </c>
      <c r="AF628" s="163"/>
      <c r="AG628" s="151" t="str">
        <f t="shared" si="27"/>
        <v/>
      </c>
      <c r="AH628" s="138"/>
      <c r="AI628" s="176"/>
      <c r="AK628" s="142" t="str">
        <f>if(isblank(B628),"",vlookup(B628,'Sort by Position'!$D$2:$M$34,2,FALSE))</f>
        <v/>
      </c>
      <c r="AL628" s="142" t="str">
        <f>if(isblank(B628),"",vlookup(C628,'Sort by Position'!$D$2:$M$34,10,FALSE))</f>
        <v/>
      </c>
      <c r="AM628" s="142" t="str">
        <f t="shared" si="15"/>
        <v/>
      </c>
      <c r="AN628" s="142" t="str">
        <f t="shared" si="24"/>
        <v/>
      </c>
      <c r="AO628" s="163"/>
      <c r="AP628" s="117" t="str">
        <f t="shared" si="22"/>
        <v/>
      </c>
      <c r="AR628" s="177"/>
    </row>
    <row r="629">
      <c r="A629" s="156"/>
      <c r="B629" s="175"/>
      <c r="C629" s="162"/>
      <c r="D629" s="162"/>
      <c r="E629" s="162"/>
      <c r="F629" s="13" t="str">
        <f t="shared" si="6"/>
        <v/>
      </c>
      <c r="G629" s="162"/>
      <c r="H629" s="162"/>
      <c r="I629" s="162"/>
      <c r="J629" s="13" t="str">
        <f t="shared" si="20"/>
        <v/>
      </c>
      <c r="N629" s="13" t="str">
        <f t="shared" si="8"/>
        <v/>
      </c>
      <c r="O629" s="13"/>
      <c r="P629" s="163"/>
      <c r="Q629" s="116" t="str">
        <f t="shared" si="17"/>
        <v/>
      </c>
      <c r="R629" s="117" t="str">
        <f t="shared" si="9"/>
        <v/>
      </c>
      <c r="S629" s="176"/>
      <c r="T629" s="68"/>
      <c r="U629" s="163"/>
      <c r="V629" s="172"/>
      <c r="W629" s="172"/>
      <c r="X629" s="116" t="str">
        <f t="shared" si="26"/>
        <v/>
      </c>
      <c r="Y629" s="117" t="str">
        <f t="shared" si="23"/>
        <v/>
      </c>
      <c r="Z629" s="176"/>
      <c r="AB629" s="142" t="str">
        <f>if(isblank($B629),"",vlookup($B629,'Sort by Position'!$D$2:$M$34,10,FALSE))</f>
        <v/>
      </c>
      <c r="AC629" s="142" t="str">
        <f>if(isblank($B629),"",vlookup($C629,'Sort by Position'!$D$2:$M$34,10,FALSE))</f>
        <v/>
      </c>
      <c r="AD629" s="142" t="str">
        <f t="shared" si="12"/>
        <v/>
      </c>
      <c r="AE629" s="142" t="str">
        <f t="shared" si="13"/>
        <v/>
      </c>
      <c r="AF629" s="163"/>
      <c r="AG629" s="151" t="str">
        <f t="shared" si="27"/>
        <v/>
      </c>
      <c r="AH629" s="138"/>
      <c r="AI629" s="176"/>
      <c r="AK629" s="142" t="str">
        <f>if(isblank(B629),"",vlookup(B629,'Sort by Position'!$D$2:$M$34,2,FALSE))</f>
        <v/>
      </c>
      <c r="AL629" s="142" t="str">
        <f>if(isblank(B629),"",vlookup(C629,'Sort by Position'!$D$2:$M$34,10,FALSE))</f>
        <v/>
      </c>
      <c r="AM629" s="142" t="str">
        <f t="shared" si="15"/>
        <v/>
      </c>
      <c r="AN629" s="142" t="str">
        <f t="shared" si="24"/>
        <v/>
      </c>
      <c r="AO629" s="163"/>
      <c r="AP629" s="117" t="str">
        <f t="shared" si="22"/>
        <v/>
      </c>
      <c r="AR629" s="177"/>
    </row>
    <row r="630">
      <c r="A630" s="156"/>
      <c r="B630" s="175"/>
      <c r="C630" s="162"/>
      <c r="D630" s="162"/>
      <c r="E630" s="162"/>
      <c r="F630" s="13" t="str">
        <f t="shared" si="6"/>
        <v/>
      </c>
      <c r="G630" s="162"/>
      <c r="H630" s="162"/>
      <c r="I630" s="162"/>
      <c r="J630" s="13" t="str">
        <f t="shared" si="20"/>
        <v/>
      </c>
      <c r="N630" s="13" t="str">
        <f t="shared" si="8"/>
        <v/>
      </c>
      <c r="O630" s="13"/>
      <c r="P630" s="163"/>
      <c r="Q630" s="116" t="str">
        <f t="shared" si="17"/>
        <v/>
      </c>
      <c r="R630" s="117" t="str">
        <f t="shared" si="9"/>
        <v/>
      </c>
      <c r="S630" s="176"/>
      <c r="T630" s="68"/>
      <c r="U630" s="163"/>
      <c r="V630" s="172"/>
      <c r="W630" s="172"/>
      <c r="X630" s="116" t="str">
        <f t="shared" si="26"/>
        <v/>
      </c>
      <c r="Y630" s="117" t="str">
        <f t="shared" si="23"/>
        <v/>
      </c>
      <c r="Z630" s="176"/>
      <c r="AB630" s="142" t="str">
        <f>if(isblank($B630),"",vlookup($B630,'Sort by Position'!$D$2:$M$34,10,FALSE))</f>
        <v/>
      </c>
      <c r="AC630" s="142" t="str">
        <f>if(isblank($B630),"",vlookup($C630,'Sort by Position'!$D$2:$M$34,10,FALSE))</f>
        <v/>
      </c>
      <c r="AD630" s="142" t="str">
        <f t="shared" si="12"/>
        <v/>
      </c>
      <c r="AE630" s="142" t="str">
        <f t="shared" si="13"/>
        <v/>
      </c>
      <c r="AF630" s="163"/>
      <c r="AG630" s="151" t="str">
        <f t="shared" si="27"/>
        <v/>
      </c>
      <c r="AH630" s="138"/>
      <c r="AI630" s="176"/>
      <c r="AK630" s="142" t="str">
        <f>if(isblank(B630),"",vlookup(B630,'Sort by Position'!$D$2:$M$34,2,FALSE))</f>
        <v/>
      </c>
      <c r="AL630" s="142" t="str">
        <f>if(isblank(B630),"",vlookup(C630,'Sort by Position'!$D$2:$M$34,10,FALSE))</f>
        <v/>
      </c>
      <c r="AM630" s="142" t="str">
        <f t="shared" si="15"/>
        <v/>
      </c>
      <c r="AN630" s="142" t="str">
        <f t="shared" si="24"/>
        <v/>
      </c>
      <c r="AO630" s="163"/>
      <c r="AP630" s="117" t="str">
        <f t="shared" si="22"/>
        <v/>
      </c>
      <c r="AR630" s="177"/>
    </row>
    <row r="631">
      <c r="A631" s="156"/>
      <c r="B631" s="175"/>
      <c r="C631" s="162"/>
      <c r="D631" s="162"/>
      <c r="E631" s="162"/>
      <c r="F631" s="13" t="str">
        <f t="shared" si="6"/>
        <v/>
      </c>
      <c r="G631" s="162"/>
      <c r="H631" s="162"/>
      <c r="I631" s="162"/>
      <c r="J631" s="13" t="str">
        <f t="shared" si="20"/>
        <v/>
      </c>
      <c r="N631" s="13" t="str">
        <f t="shared" si="8"/>
        <v/>
      </c>
      <c r="O631" s="13"/>
      <c r="P631" s="163"/>
      <c r="Q631" s="116" t="str">
        <f t="shared" si="17"/>
        <v/>
      </c>
      <c r="R631" s="117" t="str">
        <f t="shared" si="9"/>
        <v/>
      </c>
      <c r="S631" s="176"/>
      <c r="T631" s="68"/>
      <c r="U631" s="163"/>
      <c r="V631" s="172"/>
      <c r="W631" s="172"/>
      <c r="X631" s="116" t="str">
        <f t="shared" si="26"/>
        <v/>
      </c>
      <c r="Y631" s="117" t="str">
        <f t="shared" si="23"/>
        <v/>
      </c>
      <c r="Z631" s="176"/>
      <c r="AB631" s="142" t="str">
        <f>if(isblank($B631),"",vlookup($B631,'Sort by Position'!$D$2:$M$34,10,FALSE))</f>
        <v/>
      </c>
      <c r="AC631" s="142" t="str">
        <f>if(isblank($B631),"",vlookup($C631,'Sort by Position'!$D$2:$M$34,10,FALSE))</f>
        <v/>
      </c>
      <c r="AD631" s="142" t="str">
        <f t="shared" si="12"/>
        <v/>
      </c>
      <c r="AE631" s="142" t="str">
        <f t="shared" si="13"/>
        <v/>
      </c>
      <c r="AF631" s="163"/>
      <c r="AG631" s="151" t="str">
        <f t="shared" si="27"/>
        <v/>
      </c>
      <c r="AH631" s="138"/>
      <c r="AI631" s="176"/>
      <c r="AK631" s="142" t="str">
        <f>if(isblank(B631),"",vlookup(B631,'Sort by Position'!$D$2:$M$34,2,FALSE))</f>
        <v/>
      </c>
      <c r="AL631" s="142" t="str">
        <f>if(isblank(B631),"",vlookup(C631,'Sort by Position'!$D$2:$M$34,10,FALSE))</f>
        <v/>
      </c>
      <c r="AM631" s="142" t="str">
        <f t="shared" si="15"/>
        <v/>
      </c>
      <c r="AN631" s="142" t="str">
        <f t="shared" si="24"/>
        <v/>
      </c>
      <c r="AO631" s="163"/>
      <c r="AP631" s="117" t="str">
        <f t="shared" si="22"/>
        <v/>
      </c>
      <c r="AR631" s="177"/>
    </row>
    <row r="632">
      <c r="A632" s="156"/>
      <c r="B632" s="175"/>
      <c r="C632" s="162"/>
      <c r="D632" s="162"/>
      <c r="E632" s="162"/>
      <c r="F632" s="13" t="str">
        <f t="shared" si="6"/>
        <v/>
      </c>
      <c r="G632" s="162"/>
      <c r="H632" s="162"/>
      <c r="I632" s="162"/>
      <c r="J632" s="13" t="str">
        <f t="shared" si="20"/>
        <v/>
      </c>
      <c r="N632" s="13" t="str">
        <f t="shared" si="8"/>
        <v/>
      </c>
      <c r="O632" s="13"/>
      <c r="P632" s="163"/>
      <c r="Q632" s="116" t="str">
        <f t="shared" si="17"/>
        <v/>
      </c>
      <c r="R632" s="117" t="str">
        <f t="shared" si="9"/>
        <v/>
      </c>
      <c r="S632" s="176"/>
      <c r="T632" s="68"/>
      <c r="U632" s="163"/>
      <c r="V632" s="172"/>
      <c r="W632" s="172"/>
      <c r="X632" s="116" t="str">
        <f t="shared" si="26"/>
        <v/>
      </c>
      <c r="Y632" s="117" t="str">
        <f t="shared" si="23"/>
        <v/>
      </c>
      <c r="Z632" s="176"/>
      <c r="AB632" s="142" t="str">
        <f>if(isblank($B632),"",vlookup($B632,'Sort by Position'!$D$2:$M$34,10,FALSE))</f>
        <v/>
      </c>
      <c r="AC632" s="142" t="str">
        <f>if(isblank($B632),"",vlookup($C632,'Sort by Position'!$D$2:$M$34,10,FALSE))</f>
        <v/>
      </c>
      <c r="AD632" s="142" t="str">
        <f t="shared" si="12"/>
        <v/>
      </c>
      <c r="AE632" s="142" t="str">
        <f t="shared" si="13"/>
        <v/>
      </c>
      <c r="AF632" s="163"/>
      <c r="AG632" s="151" t="str">
        <f t="shared" si="27"/>
        <v/>
      </c>
      <c r="AH632" s="138"/>
      <c r="AI632" s="176"/>
      <c r="AK632" s="142" t="str">
        <f>if(isblank(B632),"",vlookup(B632,'Sort by Position'!$D$2:$M$34,2,FALSE))</f>
        <v/>
      </c>
      <c r="AL632" s="142" t="str">
        <f>if(isblank(B632),"",vlookup(C632,'Sort by Position'!$D$2:$M$34,10,FALSE))</f>
        <v/>
      </c>
      <c r="AM632" s="142" t="str">
        <f t="shared" si="15"/>
        <v/>
      </c>
      <c r="AN632" s="142" t="str">
        <f t="shared" si="24"/>
        <v/>
      </c>
      <c r="AO632" s="163"/>
      <c r="AP632" s="117" t="str">
        <f t="shared" si="22"/>
        <v/>
      </c>
      <c r="AR632" s="177"/>
    </row>
    <row r="633">
      <c r="A633" s="156"/>
      <c r="B633" s="175"/>
      <c r="C633" s="162"/>
      <c r="D633" s="162"/>
      <c r="E633" s="162"/>
      <c r="F633" s="13" t="str">
        <f t="shared" si="6"/>
        <v/>
      </c>
      <c r="G633" s="162"/>
      <c r="H633" s="162"/>
      <c r="I633" s="162"/>
      <c r="J633" s="13" t="str">
        <f t="shared" si="20"/>
        <v/>
      </c>
      <c r="N633" s="13" t="str">
        <f t="shared" si="8"/>
        <v/>
      </c>
      <c r="O633" s="13"/>
      <c r="P633" s="163"/>
      <c r="Q633" s="116" t="str">
        <f t="shared" si="17"/>
        <v/>
      </c>
      <c r="R633" s="117" t="str">
        <f t="shared" si="9"/>
        <v/>
      </c>
      <c r="S633" s="176"/>
      <c r="T633" s="68"/>
      <c r="U633" s="163"/>
      <c r="V633" s="172"/>
      <c r="W633" s="172"/>
      <c r="X633" s="116" t="str">
        <f t="shared" si="26"/>
        <v/>
      </c>
      <c r="Y633" s="117" t="str">
        <f t="shared" si="23"/>
        <v/>
      </c>
      <c r="Z633" s="176"/>
      <c r="AB633" s="142" t="str">
        <f>if(isblank($B633),"",vlookup($B633,'Sort by Position'!$D$2:$M$34,10,FALSE))</f>
        <v/>
      </c>
      <c r="AC633" s="142" t="str">
        <f>if(isblank($B633),"",vlookup($C633,'Sort by Position'!$D$2:$M$34,10,FALSE))</f>
        <v/>
      </c>
      <c r="AD633" s="142" t="str">
        <f t="shared" si="12"/>
        <v/>
      </c>
      <c r="AE633" s="142" t="str">
        <f t="shared" si="13"/>
        <v/>
      </c>
      <c r="AF633" s="163"/>
      <c r="AG633" s="151" t="str">
        <f t="shared" si="27"/>
        <v/>
      </c>
      <c r="AH633" s="138"/>
      <c r="AI633" s="176"/>
      <c r="AK633" s="142" t="str">
        <f>if(isblank(B633),"",vlookup(B633,'Sort by Position'!$D$2:$M$34,2,FALSE))</f>
        <v/>
      </c>
      <c r="AL633" s="142" t="str">
        <f>if(isblank(B633),"",vlookup(C633,'Sort by Position'!$D$2:$M$34,10,FALSE))</f>
        <v/>
      </c>
      <c r="AM633" s="142" t="str">
        <f t="shared" si="15"/>
        <v/>
      </c>
      <c r="AN633" s="142" t="str">
        <f t="shared" si="24"/>
        <v/>
      </c>
      <c r="AO633" s="163"/>
      <c r="AP633" s="117" t="str">
        <f t="shared" si="22"/>
        <v/>
      </c>
      <c r="AR633" s="177"/>
    </row>
    <row r="634">
      <c r="A634" s="156"/>
      <c r="B634" s="175"/>
      <c r="C634" s="162"/>
      <c r="D634" s="162"/>
      <c r="E634" s="162"/>
      <c r="F634" s="13" t="str">
        <f t="shared" si="6"/>
        <v/>
      </c>
      <c r="G634" s="162"/>
      <c r="H634" s="162"/>
      <c r="I634" s="162"/>
      <c r="J634" s="13" t="str">
        <f t="shared" si="20"/>
        <v/>
      </c>
      <c r="N634" s="13" t="str">
        <f t="shared" si="8"/>
        <v/>
      </c>
      <c r="O634" s="13"/>
      <c r="P634" s="163"/>
      <c r="Q634" s="116" t="str">
        <f t="shared" si="17"/>
        <v/>
      </c>
      <c r="R634" s="117" t="str">
        <f t="shared" si="9"/>
        <v/>
      </c>
      <c r="S634" s="176"/>
      <c r="T634" s="68"/>
      <c r="U634" s="163"/>
      <c r="V634" s="172"/>
      <c r="W634" s="172"/>
      <c r="X634" s="116" t="str">
        <f t="shared" si="26"/>
        <v/>
      </c>
      <c r="Y634" s="117" t="str">
        <f t="shared" si="23"/>
        <v/>
      </c>
      <c r="Z634" s="176"/>
      <c r="AB634" s="142" t="str">
        <f>if(isblank($B634),"",vlookup($B634,'Sort by Position'!$D$2:$M$34,10,FALSE))</f>
        <v/>
      </c>
      <c r="AC634" s="142" t="str">
        <f>if(isblank($B634),"",vlookup($C634,'Sort by Position'!$D$2:$M$34,10,FALSE))</f>
        <v/>
      </c>
      <c r="AD634" s="142" t="str">
        <f t="shared" si="12"/>
        <v/>
      </c>
      <c r="AE634" s="142" t="str">
        <f t="shared" si="13"/>
        <v/>
      </c>
      <c r="AF634" s="163"/>
      <c r="AG634" s="151" t="str">
        <f t="shared" si="27"/>
        <v/>
      </c>
      <c r="AH634" s="138"/>
      <c r="AI634" s="176"/>
      <c r="AK634" s="142" t="str">
        <f>if(isblank(B634),"",vlookup(B634,'Sort by Position'!$D$2:$M$34,2,FALSE))</f>
        <v/>
      </c>
      <c r="AL634" s="142" t="str">
        <f>if(isblank(B634),"",vlookup(C634,'Sort by Position'!$D$2:$M$34,10,FALSE))</f>
        <v/>
      </c>
      <c r="AM634" s="142" t="str">
        <f t="shared" si="15"/>
        <v/>
      </c>
      <c r="AN634" s="142" t="str">
        <f t="shared" si="24"/>
        <v/>
      </c>
      <c r="AO634" s="163"/>
      <c r="AP634" s="117" t="str">
        <f t="shared" si="22"/>
        <v/>
      </c>
      <c r="AR634" s="177"/>
    </row>
    <row r="635">
      <c r="A635" s="156"/>
      <c r="B635" s="175"/>
      <c r="C635" s="162"/>
      <c r="D635" s="162"/>
      <c r="E635" s="162"/>
      <c r="F635" s="13" t="str">
        <f t="shared" si="6"/>
        <v/>
      </c>
      <c r="G635" s="162"/>
      <c r="H635" s="162"/>
      <c r="I635" s="162"/>
      <c r="J635" s="13" t="str">
        <f t="shared" si="20"/>
        <v/>
      </c>
      <c r="N635" s="13" t="str">
        <f t="shared" si="8"/>
        <v/>
      </c>
      <c r="O635" s="13"/>
      <c r="P635" s="163"/>
      <c r="Q635" s="116" t="str">
        <f t="shared" si="17"/>
        <v/>
      </c>
      <c r="R635" s="117" t="str">
        <f t="shared" si="9"/>
        <v/>
      </c>
      <c r="S635" s="176"/>
      <c r="T635" s="68"/>
      <c r="U635" s="163"/>
      <c r="V635" s="172"/>
      <c r="W635" s="172"/>
      <c r="X635" s="116" t="str">
        <f t="shared" si="26"/>
        <v/>
      </c>
      <c r="Y635" s="117" t="str">
        <f t="shared" si="23"/>
        <v/>
      </c>
      <c r="Z635" s="176"/>
      <c r="AB635" s="142" t="str">
        <f>if(isblank($B635),"",vlookup($B635,'Sort by Position'!$D$2:$M$34,10,FALSE))</f>
        <v/>
      </c>
      <c r="AC635" s="142" t="str">
        <f>if(isblank($B635),"",vlookup($C635,'Sort by Position'!$D$2:$M$34,10,FALSE))</f>
        <v/>
      </c>
      <c r="AD635" s="142" t="str">
        <f t="shared" si="12"/>
        <v/>
      </c>
      <c r="AE635" s="142" t="str">
        <f t="shared" si="13"/>
        <v/>
      </c>
      <c r="AF635" s="163"/>
      <c r="AG635" s="151" t="str">
        <f t="shared" si="27"/>
        <v/>
      </c>
      <c r="AH635" s="138"/>
      <c r="AI635" s="176"/>
      <c r="AK635" s="142" t="str">
        <f>if(isblank(B635),"",vlookup(B635,'Sort by Position'!$D$2:$M$34,2,FALSE))</f>
        <v/>
      </c>
      <c r="AL635" s="142" t="str">
        <f>if(isblank(B635),"",vlookup(C635,'Sort by Position'!$D$2:$M$34,10,FALSE))</f>
        <v/>
      </c>
      <c r="AM635" s="142" t="str">
        <f t="shared" si="15"/>
        <v/>
      </c>
      <c r="AN635" s="142" t="str">
        <f t="shared" si="24"/>
        <v/>
      </c>
      <c r="AO635" s="163"/>
      <c r="AP635" s="117" t="str">
        <f t="shared" si="22"/>
        <v/>
      </c>
      <c r="AR635" s="177"/>
    </row>
    <row r="636">
      <c r="A636" s="156"/>
      <c r="B636" s="175"/>
      <c r="C636" s="162"/>
      <c r="D636" s="162"/>
      <c r="E636" s="162"/>
      <c r="F636" s="13" t="str">
        <f t="shared" si="6"/>
        <v/>
      </c>
      <c r="G636" s="162"/>
      <c r="H636" s="162"/>
      <c r="I636" s="162"/>
      <c r="J636" s="13" t="str">
        <f t="shared" si="20"/>
        <v/>
      </c>
      <c r="N636" s="13" t="str">
        <f t="shared" si="8"/>
        <v/>
      </c>
      <c r="O636" s="13"/>
      <c r="P636" s="163"/>
      <c r="Q636" s="116" t="str">
        <f t="shared" si="17"/>
        <v/>
      </c>
      <c r="R636" s="117" t="str">
        <f t="shared" si="9"/>
        <v/>
      </c>
      <c r="S636" s="176"/>
      <c r="T636" s="68"/>
      <c r="U636" s="163"/>
      <c r="V636" s="172"/>
      <c r="W636" s="172"/>
      <c r="X636" s="116" t="str">
        <f t="shared" si="26"/>
        <v/>
      </c>
      <c r="Y636" s="117" t="str">
        <f t="shared" si="23"/>
        <v/>
      </c>
      <c r="Z636" s="176"/>
      <c r="AB636" s="142" t="str">
        <f>if(isblank($B636),"",vlookup($B636,'Sort by Position'!$D$2:$M$34,10,FALSE))</f>
        <v/>
      </c>
      <c r="AC636" s="142" t="str">
        <f>if(isblank($B636),"",vlookup($C636,'Sort by Position'!$D$2:$M$34,10,FALSE))</f>
        <v/>
      </c>
      <c r="AD636" s="142" t="str">
        <f t="shared" si="12"/>
        <v/>
      </c>
      <c r="AE636" s="142" t="str">
        <f t="shared" si="13"/>
        <v/>
      </c>
      <c r="AF636" s="163"/>
      <c r="AG636" s="151" t="str">
        <f t="shared" si="27"/>
        <v/>
      </c>
      <c r="AH636" s="138"/>
      <c r="AI636" s="176"/>
      <c r="AK636" s="142" t="str">
        <f>if(isblank(B636),"",vlookup(B636,'Sort by Position'!$D$2:$M$34,2,FALSE))</f>
        <v/>
      </c>
      <c r="AL636" s="142" t="str">
        <f>if(isblank(B636),"",vlookup(C636,'Sort by Position'!$D$2:$M$34,10,FALSE))</f>
        <v/>
      </c>
      <c r="AM636" s="142" t="str">
        <f t="shared" si="15"/>
        <v/>
      </c>
      <c r="AN636" s="142" t="str">
        <f t="shared" si="24"/>
        <v/>
      </c>
      <c r="AO636" s="163"/>
      <c r="AP636" s="117" t="str">
        <f t="shared" si="22"/>
        <v/>
      </c>
      <c r="AR636" s="177"/>
    </row>
    <row r="637">
      <c r="A637" s="156"/>
      <c r="B637" s="175"/>
      <c r="C637" s="162"/>
      <c r="D637" s="162"/>
      <c r="E637" s="162"/>
      <c r="F637" s="13" t="str">
        <f t="shared" si="6"/>
        <v/>
      </c>
      <c r="G637" s="162"/>
      <c r="H637" s="162"/>
      <c r="I637" s="162"/>
      <c r="J637" s="13" t="str">
        <f t="shared" si="20"/>
        <v/>
      </c>
      <c r="N637" s="13" t="str">
        <f t="shared" si="8"/>
        <v/>
      </c>
      <c r="O637" s="13"/>
      <c r="P637" s="163"/>
      <c r="Q637" s="116" t="str">
        <f t="shared" si="17"/>
        <v/>
      </c>
      <c r="R637" s="117" t="str">
        <f t="shared" si="9"/>
        <v/>
      </c>
      <c r="S637" s="176"/>
      <c r="T637" s="68"/>
      <c r="U637" s="163"/>
      <c r="V637" s="172"/>
      <c r="W637" s="172"/>
      <c r="X637" s="116" t="str">
        <f t="shared" si="26"/>
        <v/>
      </c>
      <c r="Y637" s="117" t="str">
        <f t="shared" si="23"/>
        <v/>
      </c>
      <c r="Z637" s="176"/>
      <c r="AB637" s="142" t="str">
        <f>if(isblank($B637),"",vlookup($B637,'Sort by Position'!$D$2:$M$34,10,FALSE))</f>
        <v/>
      </c>
      <c r="AC637" s="142" t="str">
        <f>if(isblank($B637),"",vlookup($C637,'Sort by Position'!$D$2:$M$34,10,FALSE))</f>
        <v/>
      </c>
      <c r="AD637" s="142" t="str">
        <f t="shared" si="12"/>
        <v/>
      </c>
      <c r="AE637" s="142" t="str">
        <f t="shared" si="13"/>
        <v/>
      </c>
      <c r="AF637" s="163"/>
      <c r="AG637" s="151" t="str">
        <f t="shared" si="27"/>
        <v/>
      </c>
      <c r="AH637" s="138"/>
      <c r="AI637" s="176"/>
      <c r="AK637" s="142" t="str">
        <f>if(isblank(B637),"",vlookup(B637,'Sort by Position'!$D$2:$M$34,2,FALSE))</f>
        <v/>
      </c>
      <c r="AL637" s="142" t="str">
        <f>if(isblank(B637),"",vlookup(C637,'Sort by Position'!$D$2:$M$34,10,FALSE))</f>
        <v/>
      </c>
      <c r="AM637" s="142" t="str">
        <f t="shared" si="15"/>
        <v/>
      </c>
      <c r="AN637" s="142" t="str">
        <f t="shared" si="24"/>
        <v/>
      </c>
      <c r="AO637" s="163"/>
      <c r="AP637" s="117" t="str">
        <f t="shared" si="22"/>
        <v/>
      </c>
      <c r="AR637" s="177"/>
    </row>
    <row r="638">
      <c r="A638" s="156"/>
      <c r="B638" s="175"/>
      <c r="C638" s="162"/>
      <c r="D638" s="162"/>
      <c r="E638" s="162"/>
      <c r="F638" s="13" t="str">
        <f t="shared" si="6"/>
        <v/>
      </c>
      <c r="G638" s="162"/>
      <c r="H638" s="162"/>
      <c r="I638" s="162"/>
      <c r="J638" s="13" t="str">
        <f t="shared" si="20"/>
        <v/>
      </c>
      <c r="N638" s="13" t="str">
        <f t="shared" si="8"/>
        <v/>
      </c>
      <c r="O638" s="13"/>
      <c r="P638" s="163"/>
      <c r="Q638" s="116" t="str">
        <f t="shared" si="17"/>
        <v/>
      </c>
      <c r="R638" s="117" t="str">
        <f t="shared" si="9"/>
        <v/>
      </c>
      <c r="S638" s="176"/>
      <c r="T638" s="68"/>
      <c r="U638" s="163"/>
      <c r="V638" s="172"/>
      <c r="W638" s="172"/>
      <c r="X638" s="116" t="str">
        <f t="shared" si="26"/>
        <v/>
      </c>
      <c r="Y638" s="117" t="str">
        <f t="shared" si="23"/>
        <v/>
      </c>
      <c r="Z638" s="176"/>
      <c r="AB638" s="142" t="str">
        <f>if(isblank($B638),"",vlookup($B638,'Sort by Position'!$D$2:$M$34,10,FALSE))</f>
        <v/>
      </c>
      <c r="AC638" s="142" t="str">
        <f>if(isblank($B638),"",vlookup($C638,'Sort by Position'!$D$2:$M$34,10,FALSE))</f>
        <v/>
      </c>
      <c r="AD638" s="142" t="str">
        <f t="shared" si="12"/>
        <v/>
      </c>
      <c r="AE638" s="142" t="str">
        <f t="shared" si="13"/>
        <v/>
      </c>
      <c r="AF638" s="163"/>
      <c r="AG638" s="151" t="str">
        <f t="shared" si="27"/>
        <v/>
      </c>
      <c r="AH638" s="138"/>
      <c r="AI638" s="176"/>
      <c r="AK638" s="142" t="str">
        <f>if(isblank(B638),"",vlookup(B638,'Sort by Position'!$D$2:$M$34,2,FALSE))</f>
        <v/>
      </c>
      <c r="AL638" s="142" t="str">
        <f>if(isblank(B638),"",vlookup(C638,'Sort by Position'!$D$2:$M$34,10,FALSE))</f>
        <v/>
      </c>
      <c r="AM638" s="142" t="str">
        <f t="shared" si="15"/>
        <v/>
      </c>
      <c r="AN638" s="142" t="str">
        <f t="shared" si="24"/>
        <v/>
      </c>
      <c r="AO638" s="163"/>
      <c r="AP638" s="117" t="str">
        <f t="shared" si="22"/>
        <v/>
      </c>
      <c r="AR638" s="177"/>
    </row>
    <row r="639">
      <c r="A639" s="156"/>
      <c r="B639" s="175"/>
      <c r="C639" s="162"/>
      <c r="D639" s="162"/>
      <c r="E639" s="162"/>
      <c r="F639" s="13" t="str">
        <f t="shared" si="6"/>
        <v/>
      </c>
      <c r="G639" s="162"/>
      <c r="H639" s="162"/>
      <c r="I639" s="162"/>
      <c r="J639" s="13" t="str">
        <f t="shared" si="20"/>
        <v/>
      </c>
      <c r="N639" s="13" t="str">
        <f t="shared" si="8"/>
        <v/>
      </c>
      <c r="O639" s="13"/>
      <c r="P639" s="163"/>
      <c r="Q639" s="116" t="str">
        <f t="shared" si="17"/>
        <v/>
      </c>
      <c r="R639" s="117" t="str">
        <f t="shared" si="9"/>
        <v/>
      </c>
      <c r="S639" s="176"/>
      <c r="T639" s="68"/>
      <c r="U639" s="163"/>
      <c r="V639" s="172"/>
      <c r="W639" s="172"/>
      <c r="X639" s="116" t="str">
        <f t="shared" si="26"/>
        <v/>
      </c>
      <c r="Y639" s="117" t="str">
        <f t="shared" si="23"/>
        <v/>
      </c>
      <c r="Z639" s="176"/>
      <c r="AB639" s="142" t="str">
        <f>if(isblank($B639),"",vlookup($B639,'Sort by Position'!$D$2:$M$34,10,FALSE))</f>
        <v/>
      </c>
      <c r="AC639" s="142" t="str">
        <f>if(isblank($B639),"",vlookup($C639,'Sort by Position'!$D$2:$M$34,10,FALSE))</f>
        <v/>
      </c>
      <c r="AD639" s="142" t="str">
        <f t="shared" si="12"/>
        <v/>
      </c>
      <c r="AE639" s="142" t="str">
        <f t="shared" si="13"/>
        <v/>
      </c>
      <c r="AF639" s="163"/>
      <c r="AG639" s="151" t="str">
        <f t="shared" si="27"/>
        <v/>
      </c>
      <c r="AH639" s="138"/>
      <c r="AI639" s="176"/>
      <c r="AK639" s="142" t="str">
        <f>if(isblank(B639),"",vlookup(B639,'Sort by Position'!$D$2:$M$34,2,FALSE))</f>
        <v/>
      </c>
      <c r="AL639" s="142" t="str">
        <f>if(isblank(B639),"",vlookup(C639,'Sort by Position'!$D$2:$M$34,10,FALSE))</f>
        <v/>
      </c>
      <c r="AM639" s="142" t="str">
        <f t="shared" si="15"/>
        <v/>
      </c>
      <c r="AN639" s="142" t="str">
        <f t="shared" si="24"/>
        <v/>
      </c>
      <c r="AO639" s="163"/>
      <c r="AP639" s="117" t="str">
        <f t="shared" si="22"/>
        <v/>
      </c>
      <c r="AR639" s="177"/>
    </row>
    <row r="640">
      <c r="A640" s="156"/>
      <c r="B640" s="175"/>
      <c r="C640" s="162"/>
      <c r="D640" s="162"/>
      <c r="E640" s="162"/>
      <c r="F640" s="13" t="str">
        <f t="shared" si="6"/>
        <v/>
      </c>
      <c r="G640" s="162"/>
      <c r="H640" s="162"/>
      <c r="I640" s="162"/>
      <c r="J640" s="13" t="str">
        <f t="shared" si="20"/>
        <v/>
      </c>
      <c r="N640" s="13" t="str">
        <f t="shared" si="8"/>
        <v/>
      </c>
      <c r="O640" s="13"/>
      <c r="P640" s="163"/>
      <c r="Q640" s="116" t="str">
        <f t="shared" si="17"/>
        <v/>
      </c>
      <c r="R640" s="117" t="str">
        <f t="shared" si="9"/>
        <v/>
      </c>
      <c r="S640" s="176"/>
      <c r="T640" s="68"/>
      <c r="U640" s="163"/>
      <c r="V640" s="172"/>
      <c r="W640" s="172"/>
      <c r="X640" s="116" t="str">
        <f t="shared" si="26"/>
        <v/>
      </c>
      <c r="Y640" s="117" t="str">
        <f t="shared" si="23"/>
        <v/>
      </c>
      <c r="Z640" s="176"/>
      <c r="AB640" s="142" t="str">
        <f>if(isblank($B640),"",vlookup($B640,'Sort by Position'!$D$2:$M$34,10,FALSE))</f>
        <v/>
      </c>
      <c r="AC640" s="142" t="str">
        <f>if(isblank($B640),"",vlookup($C640,'Sort by Position'!$D$2:$M$34,10,FALSE))</f>
        <v/>
      </c>
      <c r="AD640" s="142" t="str">
        <f t="shared" si="12"/>
        <v/>
      </c>
      <c r="AE640" s="142" t="str">
        <f t="shared" si="13"/>
        <v/>
      </c>
      <c r="AF640" s="163"/>
      <c r="AG640" s="151" t="str">
        <f t="shared" si="27"/>
        <v/>
      </c>
      <c r="AH640" s="138"/>
      <c r="AI640" s="176"/>
      <c r="AK640" s="142" t="str">
        <f>if(isblank(B640),"",vlookup(B640,'Sort by Position'!$D$2:$M$34,2,FALSE))</f>
        <v/>
      </c>
      <c r="AL640" s="142" t="str">
        <f>if(isblank(B640),"",vlookup(C640,'Sort by Position'!$D$2:$M$34,10,FALSE))</f>
        <v/>
      </c>
      <c r="AM640" s="142" t="str">
        <f t="shared" si="15"/>
        <v/>
      </c>
      <c r="AN640" s="142" t="str">
        <f t="shared" si="24"/>
        <v/>
      </c>
      <c r="AO640" s="163"/>
      <c r="AP640" s="117" t="str">
        <f t="shared" si="22"/>
        <v/>
      </c>
      <c r="AR640" s="177"/>
    </row>
    <row r="641">
      <c r="A641" s="156"/>
      <c r="B641" s="175"/>
      <c r="C641" s="162"/>
      <c r="D641" s="162"/>
      <c r="E641" s="162"/>
      <c r="F641" s="13" t="str">
        <f t="shared" si="6"/>
        <v/>
      </c>
      <c r="G641" s="162"/>
      <c r="H641" s="162"/>
      <c r="I641" s="162"/>
      <c r="J641" s="13" t="str">
        <f t="shared" si="20"/>
        <v/>
      </c>
      <c r="N641" s="13" t="str">
        <f t="shared" si="8"/>
        <v/>
      </c>
      <c r="O641" s="13"/>
      <c r="P641" s="163"/>
      <c r="Q641" s="116" t="str">
        <f t="shared" si="17"/>
        <v/>
      </c>
      <c r="R641" s="117" t="str">
        <f t="shared" si="9"/>
        <v/>
      </c>
      <c r="S641" s="176"/>
      <c r="T641" s="68"/>
      <c r="U641" s="163"/>
      <c r="V641" s="172"/>
      <c r="W641" s="172"/>
      <c r="X641" s="116" t="str">
        <f t="shared" si="26"/>
        <v/>
      </c>
      <c r="Y641" s="117" t="str">
        <f t="shared" si="23"/>
        <v/>
      </c>
      <c r="Z641" s="176"/>
      <c r="AB641" s="142" t="str">
        <f>if(isblank($B641),"",vlookup($B641,'Sort by Position'!$D$2:$M$34,10,FALSE))</f>
        <v/>
      </c>
      <c r="AC641" s="142" t="str">
        <f>if(isblank($B641),"",vlookup($C641,'Sort by Position'!$D$2:$M$34,10,FALSE))</f>
        <v/>
      </c>
      <c r="AD641" s="142" t="str">
        <f t="shared" si="12"/>
        <v/>
      </c>
      <c r="AE641" s="142" t="str">
        <f t="shared" si="13"/>
        <v/>
      </c>
      <c r="AF641" s="163"/>
      <c r="AG641" s="151" t="str">
        <f t="shared" si="27"/>
        <v/>
      </c>
      <c r="AH641" s="138"/>
      <c r="AI641" s="176"/>
      <c r="AK641" s="142" t="str">
        <f>if(isblank(B641),"",vlookup(B641,'Sort by Position'!$D$2:$M$34,2,FALSE))</f>
        <v/>
      </c>
      <c r="AL641" s="142" t="str">
        <f>if(isblank(B641),"",vlookup(C641,'Sort by Position'!$D$2:$M$34,10,FALSE))</f>
        <v/>
      </c>
      <c r="AM641" s="142" t="str">
        <f t="shared" si="15"/>
        <v/>
      </c>
      <c r="AN641" s="142" t="str">
        <f t="shared" si="24"/>
        <v/>
      </c>
      <c r="AO641" s="163"/>
      <c r="AP641" s="117" t="str">
        <f t="shared" si="22"/>
        <v/>
      </c>
      <c r="AR641" s="177"/>
    </row>
    <row r="642">
      <c r="A642" s="156"/>
      <c r="B642" s="175"/>
      <c r="C642" s="162"/>
      <c r="D642" s="162"/>
      <c r="E642" s="162"/>
      <c r="F642" s="13" t="str">
        <f t="shared" si="6"/>
        <v/>
      </c>
      <c r="G642" s="162"/>
      <c r="H642" s="162"/>
      <c r="I642" s="162"/>
      <c r="J642" s="13" t="str">
        <f t="shared" si="20"/>
        <v/>
      </c>
      <c r="N642" s="13" t="str">
        <f t="shared" si="8"/>
        <v/>
      </c>
      <c r="O642" s="13"/>
      <c r="P642" s="163"/>
      <c r="Q642" s="116" t="str">
        <f t="shared" si="17"/>
        <v/>
      </c>
      <c r="R642" s="117" t="str">
        <f t="shared" si="9"/>
        <v/>
      </c>
      <c r="S642" s="176"/>
      <c r="T642" s="68"/>
      <c r="U642" s="163"/>
      <c r="V642" s="172"/>
      <c r="W642" s="172"/>
      <c r="X642" s="116" t="str">
        <f t="shared" si="26"/>
        <v/>
      </c>
      <c r="Y642" s="117" t="str">
        <f t="shared" si="23"/>
        <v/>
      </c>
      <c r="Z642" s="176"/>
      <c r="AB642" s="142" t="str">
        <f>if(isblank($B642),"",vlookup($B642,'Sort by Position'!$D$2:$M$34,10,FALSE))</f>
        <v/>
      </c>
      <c r="AC642" s="142" t="str">
        <f>if(isblank($B642),"",vlookup($C642,'Sort by Position'!$D$2:$M$34,10,FALSE))</f>
        <v/>
      </c>
      <c r="AD642" s="142" t="str">
        <f t="shared" si="12"/>
        <v/>
      </c>
      <c r="AE642" s="142" t="str">
        <f t="shared" si="13"/>
        <v/>
      </c>
      <c r="AF642" s="163"/>
      <c r="AG642" s="151" t="str">
        <f t="shared" si="27"/>
        <v/>
      </c>
      <c r="AH642" s="138"/>
      <c r="AI642" s="176"/>
      <c r="AK642" s="142" t="str">
        <f>if(isblank(B642),"",vlookup(B642,'Sort by Position'!$D$2:$M$34,2,FALSE))</f>
        <v/>
      </c>
      <c r="AL642" s="142" t="str">
        <f>if(isblank(B642),"",vlookup(C642,'Sort by Position'!$D$2:$M$34,10,FALSE))</f>
        <v/>
      </c>
      <c r="AM642" s="142" t="str">
        <f t="shared" si="15"/>
        <v/>
      </c>
      <c r="AN642" s="142" t="str">
        <f t="shared" si="24"/>
        <v/>
      </c>
      <c r="AO642" s="163"/>
      <c r="AP642" s="117" t="str">
        <f t="shared" si="22"/>
        <v/>
      </c>
      <c r="AR642" s="177"/>
    </row>
    <row r="643">
      <c r="A643" s="156"/>
      <c r="B643" s="175"/>
      <c r="C643" s="162"/>
      <c r="D643" s="162"/>
      <c r="E643" s="162"/>
      <c r="F643" s="13" t="str">
        <f t="shared" si="6"/>
        <v/>
      </c>
      <c r="G643" s="162"/>
      <c r="H643" s="162"/>
      <c r="I643" s="162"/>
      <c r="J643" s="13" t="str">
        <f t="shared" si="20"/>
        <v/>
      </c>
      <c r="N643" s="13" t="str">
        <f t="shared" si="8"/>
        <v/>
      </c>
      <c r="O643" s="13"/>
      <c r="P643" s="163"/>
      <c r="Q643" s="116" t="str">
        <f t="shared" si="17"/>
        <v/>
      </c>
      <c r="R643" s="117" t="str">
        <f t="shared" si="9"/>
        <v/>
      </c>
      <c r="S643" s="176"/>
      <c r="T643" s="68"/>
      <c r="U643" s="163"/>
      <c r="V643" s="172"/>
      <c r="W643" s="172"/>
      <c r="X643" s="116" t="str">
        <f t="shared" si="26"/>
        <v/>
      </c>
      <c r="Y643" s="117" t="str">
        <f t="shared" si="23"/>
        <v/>
      </c>
      <c r="Z643" s="176"/>
      <c r="AB643" s="142" t="str">
        <f>if(isblank($B643),"",vlookup($B643,'Sort by Position'!$D$2:$M$34,10,FALSE))</f>
        <v/>
      </c>
      <c r="AC643" s="142" t="str">
        <f>if(isblank($B643),"",vlookup($C643,'Sort by Position'!$D$2:$M$34,10,FALSE))</f>
        <v/>
      </c>
      <c r="AD643" s="142" t="str">
        <f t="shared" si="12"/>
        <v/>
      </c>
      <c r="AE643" s="142" t="str">
        <f t="shared" si="13"/>
        <v/>
      </c>
      <c r="AF643" s="163"/>
      <c r="AG643" s="151" t="str">
        <f t="shared" si="27"/>
        <v/>
      </c>
      <c r="AH643" s="138"/>
      <c r="AI643" s="176"/>
      <c r="AK643" s="142" t="str">
        <f>if(isblank(B643),"",vlookup(B643,'Sort by Position'!$D$2:$M$34,2,FALSE))</f>
        <v/>
      </c>
      <c r="AL643" s="142" t="str">
        <f>if(isblank(B643),"",vlookup(C643,'Sort by Position'!$D$2:$M$34,10,FALSE))</f>
        <v/>
      </c>
      <c r="AM643" s="142" t="str">
        <f t="shared" si="15"/>
        <v/>
      </c>
      <c r="AN643" s="142" t="str">
        <f t="shared" si="24"/>
        <v/>
      </c>
      <c r="AO643" s="163"/>
      <c r="AP643" s="117" t="str">
        <f t="shared" si="22"/>
        <v/>
      </c>
      <c r="AR643" s="177"/>
    </row>
    <row r="644">
      <c r="A644" s="156"/>
      <c r="B644" s="175"/>
      <c r="C644" s="162"/>
      <c r="D644" s="162"/>
      <c r="E644" s="162"/>
      <c r="F644" s="13" t="str">
        <f t="shared" si="6"/>
        <v/>
      </c>
      <c r="G644" s="162"/>
      <c r="H644" s="162"/>
      <c r="I644" s="162"/>
      <c r="J644" s="13" t="str">
        <f t="shared" si="20"/>
        <v/>
      </c>
      <c r="N644" s="13" t="str">
        <f t="shared" si="8"/>
        <v/>
      </c>
      <c r="O644" s="13"/>
      <c r="P644" s="163"/>
      <c r="Q644" s="116" t="str">
        <f t="shared" si="17"/>
        <v/>
      </c>
      <c r="R644" s="117" t="str">
        <f t="shared" si="9"/>
        <v/>
      </c>
      <c r="S644" s="176"/>
      <c r="T644" s="68"/>
      <c r="U644" s="163"/>
      <c r="V644" s="172"/>
      <c r="W644" s="172"/>
      <c r="X644" s="116" t="str">
        <f t="shared" si="26"/>
        <v/>
      </c>
      <c r="Y644" s="117" t="str">
        <f t="shared" si="23"/>
        <v/>
      </c>
      <c r="Z644" s="176"/>
      <c r="AB644" s="142" t="str">
        <f>if(isblank($B644),"",vlookup($B644,'Sort by Position'!$D$2:$M$34,10,FALSE))</f>
        <v/>
      </c>
      <c r="AC644" s="142" t="str">
        <f>if(isblank($B644),"",vlookup($C644,'Sort by Position'!$D$2:$M$34,10,FALSE))</f>
        <v/>
      </c>
      <c r="AD644" s="142" t="str">
        <f t="shared" si="12"/>
        <v/>
      </c>
      <c r="AE644" s="142" t="str">
        <f t="shared" si="13"/>
        <v/>
      </c>
      <c r="AF644" s="163"/>
      <c r="AG644" s="151" t="str">
        <f t="shared" si="27"/>
        <v/>
      </c>
      <c r="AH644" s="138"/>
      <c r="AI644" s="176"/>
      <c r="AK644" s="142" t="str">
        <f>if(isblank(B644),"",vlookup(B644,'Sort by Position'!$D$2:$M$34,2,FALSE))</f>
        <v/>
      </c>
      <c r="AL644" s="142" t="str">
        <f>if(isblank(B644),"",vlookup(C644,'Sort by Position'!$D$2:$M$34,10,FALSE))</f>
        <v/>
      </c>
      <c r="AM644" s="142" t="str">
        <f t="shared" si="15"/>
        <v/>
      </c>
      <c r="AN644" s="142" t="str">
        <f t="shared" si="24"/>
        <v/>
      </c>
      <c r="AO644" s="163"/>
      <c r="AP644" s="117" t="str">
        <f t="shared" si="22"/>
        <v/>
      </c>
      <c r="AR644" s="177"/>
    </row>
    <row r="645">
      <c r="A645" s="156"/>
      <c r="B645" s="175"/>
      <c r="C645" s="162"/>
      <c r="D645" s="162"/>
      <c r="E645" s="162"/>
      <c r="F645" s="13" t="str">
        <f t="shared" si="6"/>
        <v/>
      </c>
      <c r="G645" s="162"/>
      <c r="H645" s="162"/>
      <c r="I645" s="162"/>
      <c r="J645" s="13" t="str">
        <f t="shared" si="20"/>
        <v/>
      </c>
      <c r="N645" s="13" t="str">
        <f t="shared" si="8"/>
        <v/>
      </c>
      <c r="O645" s="13"/>
      <c r="P645" s="163"/>
      <c r="Q645" s="116" t="str">
        <f t="shared" si="17"/>
        <v/>
      </c>
      <c r="R645" s="117" t="str">
        <f t="shared" si="9"/>
        <v/>
      </c>
      <c r="S645" s="176"/>
      <c r="T645" s="68"/>
      <c r="U645" s="163"/>
      <c r="V645" s="172"/>
      <c r="W645" s="172"/>
      <c r="X645" s="116" t="str">
        <f t="shared" si="26"/>
        <v/>
      </c>
      <c r="Y645" s="117" t="str">
        <f t="shared" si="23"/>
        <v/>
      </c>
      <c r="Z645" s="176"/>
      <c r="AB645" s="142" t="str">
        <f>if(isblank($B645),"",vlookup($B645,'Sort by Position'!$D$2:$M$34,10,FALSE))</f>
        <v/>
      </c>
      <c r="AC645" s="142" t="str">
        <f>if(isblank($B645),"",vlookup($C645,'Sort by Position'!$D$2:$M$34,10,FALSE))</f>
        <v/>
      </c>
      <c r="AD645" s="142" t="str">
        <f t="shared" si="12"/>
        <v/>
      </c>
      <c r="AE645" s="142" t="str">
        <f t="shared" si="13"/>
        <v/>
      </c>
      <c r="AF645" s="163"/>
      <c r="AG645" s="151" t="str">
        <f t="shared" si="27"/>
        <v/>
      </c>
      <c r="AH645" s="138"/>
      <c r="AI645" s="176"/>
      <c r="AK645" s="142" t="str">
        <f>if(isblank(B645),"",vlookup(B645,'Sort by Position'!$D$2:$M$34,2,FALSE))</f>
        <v/>
      </c>
      <c r="AL645" s="142" t="str">
        <f>if(isblank(B645),"",vlookup(C645,'Sort by Position'!$D$2:$M$34,10,FALSE))</f>
        <v/>
      </c>
      <c r="AM645" s="142" t="str">
        <f t="shared" si="15"/>
        <v/>
      </c>
      <c r="AN645" s="142" t="str">
        <f t="shared" si="24"/>
        <v/>
      </c>
      <c r="AO645" s="163"/>
      <c r="AP645" s="117" t="str">
        <f t="shared" si="22"/>
        <v/>
      </c>
      <c r="AR645" s="177"/>
    </row>
    <row r="646">
      <c r="A646" s="156"/>
      <c r="B646" s="175"/>
      <c r="C646" s="162"/>
      <c r="D646" s="162"/>
      <c r="E646" s="162"/>
      <c r="F646" s="13" t="str">
        <f t="shared" si="6"/>
        <v/>
      </c>
      <c r="G646" s="162"/>
      <c r="H646" s="162"/>
      <c r="I646" s="162"/>
      <c r="J646" s="13" t="str">
        <f t="shared" si="20"/>
        <v/>
      </c>
      <c r="N646" s="13" t="str">
        <f t="shared" si="8"/>
        <v/>
      </c>
      <c r="O646" s="13"/>
      <c r="P646" s="163"/>
      <c r="Q646" s="116" t="str">
        <f t="shared" si="17"/>
        <v/>
      </c>
      <c r="R646" s="117" t="str">
        <f t="shared" si="9"/>
        <v/>
      </c>
      <c r="S646" s="176"/>
      <c r="T646" s="68"/>
      <c r="U646" s="163"/>
      <c r="V646" s="172"/>
      <c r="W646" s="172"/>
      <c r="X646" s="116" t="str">
        <f t="shared" si="26"/>
        <v/>
      </c>
      <c r="Y646" s="117" t="str">
        <f t="shared" si="23"/>
        <v/>
      </c>
      <c r="Z646" s="176"/>
      <c r="AB646" s="142" t="str">
        <f>if(isblank($B646),"",vlookup($B646,'Sort by Position'!$D$2:$M$34,10,FALSE))</f>
        <v/>
      </c>
      <c r="AC646" s="142" t="str">
        <f>if(isblank($B646),"",vlookup($C646,'Sort by Position'!$D$2:$M$34,10,FALSE))</f>
        <v/>
      </c>
      <c r="AD646" s="142" t="str">
        <f t="shared" si="12"/>
        <v/>
      </c>
      <c r="AE646" s="142" t="str">
        <f t="shared" si="13"/>
        <v/>
      </c>
      <c r="AF646" s="163"/>
      <c r="AG646" s="151" t="str">
        <f t="shared" si="27"/>
        <v/>
      </c>
      <c r="AH646" s="138"/>
      <c r="AI646" s="176"/>
      <c r="AK646" s="142" t="str">
        <f>if(isblank(B646),"",vlookup(B646,'Sort by Position'!$D$2:$M$34,2,FALSE))</f>
        <v/>
      </c>
      <c r="AL646" s="142" t="str">
        <f>if(isblank(B646),"",vlookup(C646,'Sort by Position'!$D$2:$M$34,10,FALSE))</f>
        <v/>
      </c>
      <c r="AM646" s="142" t="str">
        <f t="shared" si="15"/>
        <v/>
      </c>
      <c r="AN646" s="142" t="str">
        <f t="shared" si="24"/>
        <v/>
      </c>
      <c r="AO646" s="163"/>
      <c r="AP646" s="117" t="str">
        <f t="shared" si="22"/>
        <v/>
      </c>
      <c r="AR646" s="177"/>
    </row>
    <row r="647">
      <c r="A647" s="156"/>
      <c r="B647" s="175"/>
      <c r="C647" s="162"/>
      <c r="D647" s="162"/>
      <c r="E647" s="162"/>
      <c r="F647" s="13" t="str">
        <f t="shared" si="6"/>
        <v/>
      </c>
      <c r="G647" s="162"/>
      <c r="H647" s="162"/>
      <c r="I647" s="162"/>
      <c r="J647" s="13" t="str">
        <f t="shared" si="20"/>
        <v/>
      </c>
      <c r="N647" s="13" t="str">
        <f t="shared" si="8"/>
        <v/>
      </c>
      <c r="O647" s="13"/>
      <c r="P647" s="163"/>
      <c r="Q647" s="116" t="str">
        <f t="shared" si="17"/>
        <v/>
      </c>
      <c r="R647" s="117" t="str">
        <f t="shared" si="9"/>
        <v/>
      </c>
      <c r="S647" s="176"/>
      <c r="T647" s="68"/>
      <c r="U647" s="163"/>
      <c r="V647" s="172"/>
      <c r="W647" s="172"/>
      <c r="X647" s="116" t="str">
        <f t="shared" si="26"/>
        <v/>
      </c>
      <c r="Y647" s="117" t="str">
        <f t="shared" si="23"/>
        <v/>
      </c>
      <c r="Z647" s="176"/>
      <c r="AB647" s="142" t="str">
        <f>if(isblank($B647),"",vlookup($B647,'Sort by Position'!$D$2:$M$34,10,FALSE))</f>
        <v/>
      </c>
      <c r="AC647" s="142" t="str">
        <f>if(isblank($B647),"",vlookup($C647,'Sort by Position'!$D$2:$M$34,10,FALSE))</f>
        <v/>
      </c>
      <c r="AD647" s="142" t="str">
        <f t="shared" si="12"/>
        <v/>
      </c>
      <c r="AE647" s="142" t="str">
        <f t="shared" si="13"/>
        <v/>
      </c>
      <c r="AF647" s="163"/>
      <c r="AG647" s="151" t="str">
        <f t="shared" si="27"/>
        <v/>
      </c>
      <c r="AH647" s="138"/>
      <c r="AI647" s="176"/>
      <c r="AK647" s="142" t="str">
        <f>if(isblank(B647),"",vlookup(B647,'Sort by Position'!$D$2:$M$34,2,FALSE))</f>
        <v/>
      </c>
      <c r="AL647" s="142" t="str">
        <f>if(isblank(B647),"",vlookup(C647,'Sort by Position'!$D$2:$M$34,10,FALSE))</f>
        <v/>
      </c>
      <c r="AM647" s="142" t="str">
        <f t="shared" si="15"/>
        <v/>
      </c>
      <c r="AN647" s="142" t="str">
        <f t="shared" si="24"/>
        <v/>
      </c>
      <c r="AO647" s="163"/>
      <c r="AP647" s="117" t="str">
        <f t="shared" si="22"/>
        <v/>
      </c>
      <c r="AR647" s="177"/>
    </row>
    <row r="648">
      <c r="A648" s="156"/>
      <c r="B648" s="175"/>
      <c r="C648" s="162"/>
      <c r="D648" s="162"/>
      <c r="E648" s="162"/>
      <c r="F648" s="13" t="str">
        <f t="shared" si="6"/>
        <v/>
      </c>
      <c r="G648" s="162"/>
      <c r="H648" s="162"/>
      <c r="I648" s="162"/>
      <c r="J648" s="13" t="str">
        <f t="shared" si="20"/>
        <v/>
      </c>
      <c r="N648" s="13" t="str">
        <f t="shared" si="8"/>
        <v/>
      </c>
      <c r="O648" s="13"/>
      <c r="P648" s="163"/>
      <c r="Q648" s="116" t="str">
        <f t="shared" si="17"/>
        <v/>
      </c>
      <c r="R648" s="117" t="str">
        <f t="shared" si="9"/>
        <v/>
      </c>
      <c r="S648" s="176"/>
      <c r="T648" s="68"/>
      <c r="U648" s="163"/>
      <c r="V648" s="172"/>
      <c r="W648" s="172"/>
      <c r="X648" s="116" t="str">
        <f t="shared" si="26"/>
        <v/>
      </c>
      <c r="Y648" s="117" t="str">
        <f t="shared" si="23"/>
        <v/>
      </c>
      <c r="Z648" s="176"/>
      <c r="AB648" s="142" t="str">
        <f>if(isblank($B648),"",vlookup($B648,'Sort by Position'!$D$2:$M$34,10,FALSE))</f>
        <v/>
      </c>
      <c r="AC648" s="142" t="str">
        <f>if(isblank($B648),"",vlookup($C648,'Sort by Position'!$D$2:$M$34,10,FALSE))</f>
        <v/>
      </c>
      <c r="AD648" s="142" t="str">
        <f t="shared" si="12"/>
        <v/>
      </c>
      <c r="AE648" s="142" t="str">
        <f t="shared" si="13"/>
        <v/>
      </c>
      <c r="AF648" s="163"/>
      <c r="AG648" s="151" t="str">
        <f t="shared" si="27"/>
        <v/>
      </c>
      <c r="AH648" s="138"/>
      <c r="AI648" s="176"/>
      <c r="AK648" s="142" t="str">
        <f>if(isblank(B648),"",vlookup(B648,'Sort by Position'!$D$2:$M$34,2,FALSE))</f>
        <v/>
      </c>
      <c r="AL648" s="142" t="str">
        <f>if(isblank(B648),"",vlookup(C648,'Sort by Position'!$D$2:$M$34,10,FALSE))</f>
        <v/>
      </c>
      <c r="AM648" s="142" t="str">
        <f t="shared" si="15"/>
        <v/>
      </c>
      <c r="AN648" s="142" t="str">
        <f t="shared" si="24"/>
        <v/>
      </c>
      <c r="AO648" s="163"/>
      <c r="AP648" s="117" t="str">
        <f t="shared" si="22"/>
        <v/>
      </c>
      <c r="AR648" s="177"/>
    </row>
    <row r="649">
      <c r="A649" s="156"/>
      <c r="B649" s="175"/>
      <c r="C649" s="162"/>
      <c r="D649" s="162"/>
      <c r="E649" s="162"/>
      <c r="F649" s="13" t="str">
        <f t="shared" si="6"/>
        <v/>
      </c>
      <c r="G649" s="162"/>
      <c r="H649" s="162"/>
      <c r="I649" s="162"/>
      <c r="J649" s="13" t="str">
        <f t="shared" si="20"/>
        <v/>
      </c>
      <c r="N649" s="13" t="str">
        <f t="shared" si="8"/>
        <v/>
      </c>
      <c r="O649" s="13"/>
      <c r="P649" s="163"/>
      <c r="Q649" s="116" t="str">
        <f t="shared" si="17"/>
        <v/>
      </c>
      <c r="R649" s="117" t="str">
        <f t="shared" si="9"/>
        <v/>
      </c>
      <c r="S649" s="176"/>
      <c r="T649" s="68"/>
      <c r="U649" s="163"/>
      <c r="V649" s="172"/>
      <c r="W649" s="172"/>
      <c r="X649" s="116" t="str">
        <f t="shared" si="26"/>
        <v/>
      </c>
      <c r="Y649" s="117" t="str">
        <f t="shared" si="23"/>
        <v/>
      </c>
      <c r="Z649" s="176"/>
      <c r="AB649" s="142" t="str">
        <f>if(isblank($B649),"",vlookup($B649,'Sort by Position'!$D$2:$M$34,10,FALSE))</f>
        <v/>
      </c>
      <c r="AC649" s="142" t="str">
        <f>if(isblank($B649),"",vlookup($C649,'Sort by Position'!$D$2:$M$34,10,FALSE))</f>
        <v/>
      </c>
      <c r="AD649" s="142" t="str">
        <f t="shared" si="12"/>
        <v/>
      </c>
      <c r="AE649" s="142" t="str">
        <f t="shared" si="13"/>
        <v/>
      </c>
      <c r="AF649" s="163"/>
      <c r="AG649" s="151" t="str">
        <f t="shared" si="27"/>
        <v/>
      </c>
      <c r="AH649" s="138"/>
      <c r="AI649" s="176"/>
      <c r="AK649" s="142" t="str">
        <f>if(isblank(B649),"",vlookup(B649,'Sort by Position'!$D$2:$M$34,2,FALSE))</f>
        <v/>
      </c>
      <c r="AL649" s="142" t="str">
        <f>if(isblank(B649),"",vlookup(C649,'Sort by Position'!$D$2:$M$34,10,FALSE))</f>
        <v/>
      </c>
      <c r="AM649" s="142" t="str">
        <f t="shared" si="15"/>
        <v/>
      </c>
      <c r="AN649" s="142" t="str">
        <f t="shared" si="24"/>
        <v/>
      </c>
      <c r="AO649" s="163"/>
      <c r="AP649" s="117" t="str">
        <f t="shared" si="22"/>
        <v/>
      </c>
      <c r="AR649" s="177"/>
    </row>
    <row r="650">
      <c r="A650" s="156"/>
      <c r="B650" s="175"/>
      <c r="C650" s="162"/>
      <c r="D650" s="162"/>
      <c r="E650" s="162"/>
      <c r="F650" s="13" t="str">
        <f t="shared" si="6"/>
        <v/>
      </c>
      <c r="G650" s="162"/>
      <c r="H650" s="162"/>
      <c r="I650" s="162"/>
      <c r="J650" s="13" t="str">
        <f t="shared" si="20"/>
        <v/>
      </c>
      <c r="N650" s="13" t="str">
        <f t="shared" si="8"/>
        <v/>
      </c>
      <c r="O650" s="13"/>
      <c r="P650" s="163"/>
      <c r="Q650" s="116" t="str">
        <f t="shared" si="17"/>
        <v/>
      </c>
      <c r="R650" s="117" t="str">
        <f t="shared" si="9"/>
        <v/>
      </c>
      <c r="S650" s="176"/>
      <c r="T650" s="68"/>
      <c r="U650" s="163"/>
      <c r="V650" s="172"/>
      <c r="W650" s="172"/>
      <c r="X650" s="116" t="str">
        <f t="shared" si="26"/>
        <v/>
      </c>
      <c r="Y650" s="117" t="str">
        <f t="shared" si="23"/>
        <v/>
      </c>
      <c r="Z650" s="176"/>
      <c r="AB650" s="142" t="str">
        <f>if(isblank($B650),"",vlookup($B650,'Sort by Position'!$D$2:$M$34,10,FALSE))</f>
        <v/>
      </c>
      <c r="AC650" s="142" t="str">
        <f>if(isblank($B650),"",vlookup($C650,'Sort by Position'!$D$2:$M$34,10,FALSE))</f>
        <v/>
      </c>
      <c r="AD650" s="142" t="str">
        <f t="shared" si="12"/>
        <v/>
      </c>
      <c r="AE650" s="142" t="str">
        <f t="shared" si="13"/>
        <v/>
      </c>
      <c r="AF650" s="163"/>
      <c r="AG650" s="151" t="str">
        <f t="shared" si="27"/>
        <v/>
      </c>
      <c r="AH650" s="138"/>
      <c r="AI650" s="176"/>
      <c r="AK650" s="142" t="str">
        <f>if(isblank(B650),"",vlookup(B650,'Sort by Position'!$D$2:$M$34,2,FALSE))</f>
        <v/>
      </c>
      <c r="AL650" s="142" t="str">
        <f>if(isblank(B650),"",vlookup(C650,'Sort by Position'!$D$2:$M$34,10,FALSE))</f>
        <v/>
      </c>
      <c r="AM650" s="142" t="str">
        <f t="shared" si="15"/>
        <v/>
      </c>
      <c r="AN650" s="142" t="str">
        <f t="shared" si="24"/>
        <v/>
      </c>
      <c r="AO650" s="163"/>
      <c r="AP650" s="117" t="str">
        <f t="shared" si="22"/>
        <v/>
      </c>
      <c r="AR650" s="177"/>
    </row>
    <row r="651">
      <c r="A651" s="156"/>
      <c r="B651" s="175"/>
      <c r="C651" s="162"/>
      <c r="D651" s="162"/>
      <c r="E651" s="162"/>
      <c r="F651" s="13" t="str">
        <f t="shared" si="6"/>
        <v/>
      </c>
      <c r="G651" s="162"/>
      <c r="H651" s="162"/>
      <c r="I651" s="162"/>
      <c r="J651" s="13" t="str">
        <f t="shared" si="20"/>
        <v/>
      </c>
      <c r="N651" s="13" t="str">
        <f t="shared" si="8"/>
        <v/>
      </c>
      <c r="O651" s="13"/>
      <c r="P651" s="163"/>
      <c r="Q651" s="116" t="str">
        <f t="shared" si="17"/>
        <v/>
      </c>
      <c r="R651" s="117" t="str">
        <f t="shared" si="9"/>
        <v/>
      </c>
      <c r="S651" s="176"/>
      <c r="T651" s="68"/>
      <c r="U651" s="163"/>
      <c r="V651" s="172"/>
      <c r="W651" s="172"/>
      <c r="X651" s="116" t="str">
        <f t="shared" si="26"/>
        <v/>
      </c>
      <c r="Y651" s="117" t="str">
        <f t="shared" si="23"/>
        <v/>
      </c>
      <c r="Z651" s="176"/>
      <c r="AB651" s="142" t="str">
        <f>if(isblank($B651),"",vlookup($B651,'Sort by Position'!$D$2:$M$34,10,FALSE))</f>
        <v/>
      </c>
      <c r="AC651" s="142" t="str">
        <f>if(isblank($B651),"",vlookup($C651,'Sort by Position'!$D$2:$M$34,10,FALSE))</f>
        <v/>
      </c>
      <c r="AD651" s="142" t="str">
        <f t="shared" si="12"/>
        <v/>
      </c>
      <c r="AE651" s="142" t="str">
        <f t="shared" si="13"/>
        <v/>
      </c>
      <c r="AF651" s="163"/>
      <c r="AG651" s="151" t="str">
        <f t="shared" si="27"/>
        <v/>
      </c>
      <c r="AH651" s="138"/>
      <c r="AI651" s="176"/>
      <c r="AK651" s="142" t="str">
        <f>if(isblank(B651),"",vlookup(B651,'Sort by Position'!$D$2:$M$34,2,FALSE))</f>
        <v/>
      </c>
      <c r="AL651" s="142" t="str">
        <f>if(isblank(B651),"",vlookup(C651,'Sort by Position'!$D$2:$M$34,10,FALSE))</f>
        <v/>
      </c>
      <c r="AM651" s="142" t="str">
        <f t="shared" si="15"/>
        <v/>
      </c>
      <c r="AN651" s="142" t="str">
        <f t="shared" si="24"/>
        <v/>
      </c>
      <c r="AO651" s="163"/>
      <c r="AP651" s="117" t="str">
        <f t="shared" si="22"/>
        <v/>
      </c>
      <c r="AR651" s="177"/>
    </row>
    <row r="652">
      <c r="A652" s="156"/>
      <c r="B652" s="175"/>
      <c r="C652" s="162"/>
      <c r="D652" s="162"/>
      <c r="E652" s="162"/>
      <c r="F652" s="13" t="str">
        <f t="shared" si="6"/>
        <v/>
      </c>
      <c r="G652" s="162"/>
      <c r="H652" s="162"/>
      <c r="I652" s="162"/>
      <c r="J652" s="13" t="str">
        <f t="shared" si="20"/>
        <v/>
      </c>
      <c r="N652" s="13" t="str">
        <f t="shared" si="8"/>
        <v/>
      </c>
      <c r="O652" s="13"/>
      <c r="P652" s="163"/>
      <c r="Q652" s="116" t="str">
        <f t="shared" si="17"/>
        <v/>
      </c>
      <c r="R652" s="117" t="str">
        <f t="shared" si="9"/>
        <v/>
      </c>
      <c r="S652" s="176"/>
      <c r="T652" s="68"/>
      <c r="U652" s="163"/>
      <c r="V652" s="172"/>
      <c r="W652" s="172"/>
      <c r="X652" s="116" t="str">
        <f t="shared" si="26"/>
        <v/>
      </c>
      <c r="Y652" s="117" t="str">
        <f t="shared" si="23"/>
        <v/>
      </c>
      <c r="Z652" s="176"/>
      <c r="AB652" s="142" t="str">
        <f>if(isblank($B652),"",vlookup($B652,'Sort by Position'!$D$2:$M$34,10,FALSE))</f>
        <v/>
      </c>
      <c r="AC652" s="142" t="str">
        <f>if(isblank($B652),"",vlookup($C652,'Sort by Position'!$D$2:$M$34,10,FALSE))</f>
        <v/>
      </c>
      <c r="AD652" s="142" t="str">
        <f t="shared" si="12"/>
        <v/>
      </c>
      <c r="AE652" s="142" t="str">
        <f t="shared" si="13"/>
        <v/>
      </c>
      <c r="AF652" s="163"/>
      <c r="AG652" s="151" t="str">
        <f t="shared" si="27"/>
        <v/>
      </c>
      <c r="AH652" s="138"/>
      <c r="AI652" s="176"/>
      <c r="AK652" s="142" t="str">
        <f>if(isblank(B652),"",vlookup(B652,'Sort by Position'!$D$2:$M$34,2,FALSE))</f>
        <v/>
      </c>
      <c r="AL652" s="142" t="str">
        <f>if(isblank(B652),"",vlookup(C652,'Sort by Position'!$D$2:$M$34,10,FALSE))</f>
        <v/>
      </c>
      <c r="AM652" s="142" t="str">
        <f t="shared" si="15"/>
        <v/>
      </c>
      <c r="AN652" s="142" t="str">
        <f t="shared" si="24"/>
        <v/>
      </c>
      <c r="AO652" s="163"/>
      <c r="AP652" s="117" t="str">
        <f t="shared" si="22"/>
        <v/>
      </c>
      <c r="AR652" s="177"/>
    </row>
    <row r="653">
      <c r="A653" s="156"/>
      <c r="B653" s="175"/>
      <c r="C653" s="162"/>
      <c r="D653" s="162"/>
      <c r="E653" s="162"/>
      <c r="F653" s="13" t="str">
        <f t="shared" si="6"/>
        <v/>
      </c>
      <c r="G653" s="162"/>
      <c r="H653" s="162"/>
      <c r="I653" s="162"/>
      <c r="J653" s="13" t="str">
        <f t="shared" si="20"/>
        <v/>
      </c>
      <c r="N653" s="13" t="str">
        <f t="shared" si="8"/>
        <v/>
      </c>
      <c r="O653" s="13"/>
      <c r="P653" s="163"/>
      <c r="Q653" s="116" t="str">
        <f t="shared" si="17"/>
        <v/>
      </c>
      <c r="R653" s="117" t="str">
        <f t="shared" si="9"/>
        <v/>
      </c>
      <c r="S653" s="176"/>
      <c r="T653" s="68"/>
      <c r="U653" s="163"/>
      <c r="V653" s="172"/>
      <c r="W653" s="172"/>
      <c r="X653" s="116" t="str">
        <f t="shared" si="26"/>
        <v/>
      </c>
      <c r="Y653" s="117" t="str">
        <f t="shared" si="23"/>
        <v/>
      </c>
      <c r="Z653" s="176"/>
      <c r="AB653" s="142" t="str">
        <f>if(isblank($B653),"",vlookup($B653,'Sort by Position'!$D$2:$M$34,10,FALSE))</f>
        <v/>
      </c>
      <c r="AC653" s="142" t="str">
        <f>if(isblank($B653),"",vlookup($C653,'Sort by Position'!$D$2:$M$34,10,FALSE))</f>
        <v/>
      </c>
      <c r="AD653" s="142" t="str">
        <f t="shared" si="12"/>
        <v/>
      </c>
      <c r="AE653" s="142" t="str">
        <f t="shared" si="13"/>
        <v/>
      </c>
      <c r="AF653" s="163"/>
      <c r="AG653" s="151" t="str">
        <f t="shared" si="27"/>
        <v/>
      </c>
      <c r="AH653" s="138"/>
      <c r="AI653" s="176"/>
      <c r="AK653" s="142" t="str">
        <f>if(isblank(B653),"",vlookup(B653,'Sort by Position'!$D$2:$M$34,2,FALSE))</f>
        <v/>
      </c>
      <c r="AL653" s="142" t="str">
        <f>if(isblank(B653),"",vlookup(C653,'Sort by Position'!$D$2:$M$34,10,FALSE))</f>
        <v/>
      </c>
      <c r="AM653" s="142" t="str">
        <f t="shared" si="15"/>
        <v/>
      </c>
      <c r="AN653" s="142" t="str">
        <f t="shared" si="24"/>
        <v/>
      </c>
      <c r="AO653" s="163"/>
      <c r="AP653" s="117" t="str">
        <f t="shared" si="22"/>
        <v/>
      </c>
      <c r="AR653" s="177"/>
    </row>
    <row r="654">
      <c r="A654" s="156"/>
      <c r="B654" s="175"/>
      <c r="C654" s="162"/>
      <c r="D654" s="162"/>
      <c r="E654" s="162"/>
      <c r="F654" s="13" t="str">
        <f t="shared" si="6"/>
        <v/>
      </c>
      <c r="G654" s="162"/>
      <c r="H654" s="162"/>
      <c r="I654" s="162"/>
      <c r="J654" s="13" t="str">
        <f t="shared" si="20"/>
        <v/>
      </c>
      <c r="N654" s="13" t="str">
        <f t="shared" si="8"/>
        <v/>
      </c>
      <c r="O654" s="13"/>
      <c r="P654" s="163"/>
      <c r="Q654" s="116" t="str">
        <f t="shared" si="17"/>
        <v/>
      </c>
      <c r="R654" s="117" t="str">
        <f t="shared" si="9"/>
        <v/>
      </c>
      <c r="S654" s="176"/>
      <c r="T654" s="68"/>
      <c r="U654" s="163"/>
      <c r="V654" s="172"/>
      <c r="W654" s="172"/>
      <c r="X654" s="116" t="str">
        <f t="shared" si="26"/>
        <v/>
      </c>
      <c r="Y654" s="117" t="str">
        <f t="shared" si="23"/>
        <v/>
      </c>
      <c r="Z654" s="176"/>
      <c r="AB654" s="142" t="str">
        <f>if(isblank($B654),"",vlookup($B654,'Sort by Position'!$D$2:$M$34,10,FALSE))</f>
        <v/>
      </c>
      <c r="AC654" s="142" t="str">
        <f>if(isblank($B654),"",vlookup($C654,'Sort by Position'!$D$2:$M$34,10,FALSE))</f>
        <v/>
      </c>
      <c r="AD654" s="142" t="str">
        <f t="shared" si="12"/>
        <v/>
      </c>
      <c r="AE654" s="142" t="str">
        <f t="shared" si="13"/>
        <v/>
      </c>
      <c r="AF654" s="163"/>
      <c r="AG654" s="151" t="str">
        <f t="shared" si="27"/>
        <v/>
      </c>
      <c r="AH654" s="138"/>
      <c r="AI654" s="176"/>
      <c r="AK654" s="142" t="str">
        <f>if(isblank(B654),"",vlookup(B654,'Sort by Position'!$D$2:$M$34,2,FALSE))</f>
        <v/>
      </c>
      <c r="AL654" s="142" t="str">
        <f>if(isblank(B654),"",vlookup(C654,'Sort by Position'!$D$2:$M$34,10,FALSE))</f>
        <v/>
      </c>
      <c r="AM654" s="142" t="str">
        <f t="shared" si="15"/>
        <v/>
      </c>
      <c r="AN654" s="142" t="str">
        <f t="shared" si="24"/>
        <v/>
      </c>
      <c r="AO654" s="163"/>
      <c r="AP654" s="117" t="str">
        <f t="shared" si="22"/>
        <v/>
      </c>
      <c r="AR654" s="177"/>
    </row>
    <row r="655">
      <c r="A655" s="156"/>
      <c r="B655" s="175"/>
      <c r="C655" s="162"/>
      <c r="D655" s="162"/>
      <c r="E655" s="162"/>
      <c r="F655" s="13" t="str">
        <f t="shared" si="6"/>
        <v/>
      </c>
      <c r="G655" s="162"/>
      <c r="H655" s="162"/>
      <c r="I655" s="162"/>
      <c r="J655" s="13" t="str">
        <f t="shared" si="20"/>
        <v/>
      </c>
      <c r="N655" s="13" t="str">
        <f t="shared" si="8"/>
        <v/>
      </c>
      <c r="O655" s="13"/>
      <c r="P655" s="163"/>
      <c r="Q655" s="116" t="str">
        <f t="shared" si="17"/>
        <v/>
      </c>
      <c r="R655" s="117" t="str">
        <f t="shared" si="9"/>
        <v/>
      </c>
      <c r="S655" s="176"/>
      <c r="T655" s="68"/>
      <c r="U655" s="163"/>
      <c r="V655" s="172"/>
      <c r="W655" s="172"/>
      <c r="X655" s="116" t="str">
        <f t="shared" si="26"/>
        <v/>
      </c>
      <c r="Y655" s="117" t="str">
        <f t="shared" si="23"/>
        <v/>
      </c>
      <c r="Z655" s="176"/>
      <c r="AB655" s="142" t="str">
        <f>if(isblank($B655),"",vlookup($B655,'Sort by Position'!$D$2:$M$34,10,FALSE))</f>
        <v/>
      </c>
      <c r="AC655" s="142" t="str">
        <f>if(isblank($B655),"",vlookup($C655,'Sort by Position'!$D$2:$M$34,10,FALSE))</f>
        <v/>
      </c>
      <c r="AD655" s="142" t="str">
        <f t="shared" si="12"/>
        <v/>
      </c>
      <c r="AE655" s="142" t="str">
        <f t="shared" si="13"/>
        <v/>
      </c>
      <c r="AF655" s="163"/>
      <c r="AG655" s="151" t="str">
        <f t="shared" si="27"/>
        <v/>
      </c>
      <c r="AH655" s="138"/>
      <c r="AI655" s="176"/>
      <c r="AK655" s="142" t="str">
        <f>if(isblank(B655),"",vlookup(B655,'Sort by Position'!$D$2:$M$34,2,FALSE))</f>
        <v/>
      </c>
      <c r="AL655" s="142" t="str">
        <f>if(isblank(B655),"",vlookup(C655,'Sort by Position'!$D$2:$M$34,10,FALSE))</f>
        <v/>
      </c>
      <c r="AM655" s="142" t="str">
        <f t="shared" si="15"/>
        <v/>
      </c>
      <c r="AN655" s="142" t="str">
        <f t="shared" si="24"/>
        <v/>
      </c>
      <c r="AO655" s="163"/>
      <c r="AP655" s="117" t="str">
        <f t="shared" si="22"/>
        <v/>
      </c>
      <c r="AR655" s="177"/>
    </row>
    <row r="656">
      <c r="A656" s="156"/>
      <c r="B656" s="175"/>
      <c r="C656" s="162"/>
      <c r="D656" s="162"/>
      <c r="E656" s="162"/>
      <c r="F656" s="13" t="str">
        <f t="shared" si="6"/>
        <v/>
      </c>
      <c r="G656" s="162"/>
      <c r="H656" s="162"/>
      <c r="I656" s="162"/>
      <c r="J656" s="13" t="str">
        <f t="shared" si="20"/>
        <v/>
      </c>
      <c r="N656" s="13" t="str">
        <f t="shared" si="8"/>
        <v/>
      </c>
      <c r="O656" s="13"/>
      <c r="P656" s="163"/>
      <c r="Q656" s="116" t="str">
        <f t="shared" si="17"/>
        <v/>
      </c>
      <c r="R656" s="117" t="str">
        <f t="shared" si="9"/>
        <v/>
      </c>
      <c r="S656" s="176"/>
      <c r="T656" s="68"/>
      <c r="U656" s="163"/>
      <c r="V656" s="172"/>
      <c r="W656" s="172"/>
      <c r="X656" s="116" t="str">
        <f t="shared" si="26"/>
        <v/>
      </c>
      <c r="Y656" s="117" t="str">
        <f t="shared" si="23"/>
        <v/>
      </c>
      <c r="Z656" s="176"/>
      <c r="AB656" s="142" t="str">
        <f>if(isblank($B656),"",vlookup($B656,'Sort by Position'!$D$2:$M$34,10,FALSE))</f>
        <v/>
      </c>
      <c r="AC656" s="142" t="str">
        <f>if(isblank($B656),"",vlookup($C656,'Sort by Position'!$D$2:$M$34,10,FALSE))</f>
        <v/>
      </c>
      <c r="AD656" s="142" t="str">
        <f t="shared" si="12"/>
        <v/>
      </c>
      <c r="AE656" s="142" t="str">
        <f t="shared" si="13"/>
        <v/>
      </c>
      <c r="AF656" s="163"/>
      <c r="AG656" s="151" t="str">
        <f t="shared" si="27"/>
        <v/>
      </c>
      <c r="AH656" s="138"/>
      <c r="AI656" s="176"/>
      <c r="AK656" s="142" t="str">
        <f>if(isblank(B656),"",vlookup(B656,'Sort by Position'!$D$2:$M$34,2,FALSE))</f>
        <v/>
      </c>
      <c r="AL656" s="142" t="str">
        <f>if(isblank(B656),"",vlookup(C656,'Sort by Position'!$D$2:$M$34,10,FALSE))</f>
        <v/>
      </c>
      <c r="AM656" s="142" t="str">
        <f t="shared" si="15"/>
        <v/>
      </c>
      <c r="AN656" s="142" t="str">
        <f t="shared" si="24"/>
        <v/>
      </c>
      <c r="AO656" s="163"/>
      <c r="AP656" s="117" t="str">
        <f t="shared" si="22"/>
        <v/>
      </c>
      <c r="AR656" s="177"/>
    </row>
    <row r="657">
      <c r="A657" s="156"/>
      <c r="B657" s="175"/>
      <c r="C657" s="162"/>
      <c r="D657" s="162"/>
      <c r="E657" s="162"/>
      <c r="F657" s="13" t="str">
        <f t="shared" si="6"/>
        <v/>
      </c>
      <c r="G657" s="162"/>
      <c r="H657" s="162"/>
      <c r="I657" s="162"/>
      <c r="J657" s="13" t="str">
        <f t="shared" si="20"/>
        <v/>
      </c>
      <c r="N657" s="13" t="str">
        <f t="shared" si="8"/>
        <v/>
      </c>
      <c r="O657" s="13"/>
      <c r="P657" s="163"/>
      <c r="Q657" s="116" t="str">
        <f t="shared" si="17"/>
        <v/>
      </c>
      <c r="R657" s="117" t="str">
        <f t="shared" si="9"/>
        <v/>
      </c>
      <c r="S657" s="176"/>
      <c r="T657" s="68"/>
      <c r="U657" s="163"/>
      <c r="V657" s="172"/>
      <c r="W657" s="172"/>
      <c r="X657" s="116" t="str">
        <f t="shared" si="26"/>
        <v/>
      </c>
      <c r="Y657" s="117" t="str">
        <f t="shared" si="23"/>
        <v/>
      </c>
      <c r="Z657" s="176"/>
      <c r="AB657" s="142" t="str">
        <f>if(isblank($B657),"",vlookup($B657,'Sort by Position'!$D$2:$M$34,10,FALSE))</f>
        <v/>
      </c>
      <c r="AC657" s="142" t="str">
        <f>if(isblank($B657),"",vlookup($C657,'Sort by Position'!$D$2:$M$34,10,FALSE))</f>
        <v/>
      </c>
      <c r="AD657" s="142" t="str">
        <f t="shared" si="12"/>
        <v/>
      </c>
      <c r="AE657" s="142" t="str">
        <f t="shared" si="13"/>
        <v/>
      </c>
      <c r="AF657" s="163"/>
      <c r="AG657" s="151" t="str">
        <f t="shared" si="27"/>
        <v/>
      </c>
      <c r="AH657" s="138"/>
      <c r="AI657" s="176"/>
      <c r="AK657" s="142" t="str">
        <f>if(isblank(B657),"",vlookup(B657,'Sort by Position'!$D$2:$M$34,2,FALSE))</f>
        <v/>
      </c>
      <c r="AL657" s="142" t="str">
        <f>if(isblank(B657),"",vlookup(C657,'Sort by Position'!$D$2:$M$34,10,FALSE))</f>
        <v/>
      </c>
      <c r="AM657" s="142" t="str">
        <f t="shared" si="15"/>
        <v/>
      </c>
      <c r="AN657" s="142" t="str">
        <f t="shared" si="24"/>
        <v/>
      </c>
      <c r="AO657" s="163"/>
      <c r="AP657" s="117" t="str">
        <f t="shared" si="22"/>
        <v/>
      </c>
      <c r="AR657" s="177"/>
    </row>
    <row r="658">
      <c r="A658" s="156"/>
      <c r="B658" s="175"/>
      <c r="C658" s="162"/>
      <c r="D658" s="162"/>
      <c r="E658" s="162"/>
      <c r="F658" s="13" t="str">
        <f t="shared" si="6"/>
        <v/>
      </c>
      <c r="G658" s="162"/>
      <c r="H658" s="162"/>
      <c r="I658" s="162"/>
      <c r="J658" s="13" t="str">
        <f t="shared" si="20"/>
        <v/>
      </c>
      <c r="N658" s="13" t="str">
        <f t="shared" si="8"/>
        <v/>
      </c>
      <c r="O658" s="13"/>
      <c r="P658" s="163"/>
      <c r="Q658" s="116" t="str">
        <f t="shared" si="17"/>
        <v/>
      </c>
      <c r="R658" s="117" t="str">
        <f t="shared" si="9"/>
        <v/>
      </c>
      <c r="S658" s="176"/>
      <c r="T658" s="68"/>
      <c r="U658" s="163"/>
      <c r="V658" s="172"/>
      <c r="W658" s="172"/>
      <c r="X658" s="116" t="str">
        <f t="shared" si="26"/>
        <v/>
      </c>
      <c r="Y658" s="117" t="str">
        <f t="shared" si="23"/>
        <v/>
      </c>
      <c r="Z658" s="176"/>
      <c r="AB658" s="142" t="str">
        <f>if(isblank($B658),"",vlookup($B658,'Sort by Position'!$D$2:$M$34,10,FALSE))</f>
        <v/>
      </c>
      <c r="AC658" s="142" t="str">
        <f>if(isblank($B658),"",vlookup($C658,'Sort by Position'!$D$2:$M$34,10,FALSE))</f>
        <v/>
      </c>
      <c r="AD658" s="142" t="str">
        <f t="shared" si="12"/>
        <v/>
      </c>
      <c r="AE658" s="142" t="str">
        <f t="shared" si="13"/>
        <v/>
      </c>
      <c r="AF658" s="163"/>
      <c r="AG658" s="151" t="str">
        <f t="shared" si="27"/>
        <v/>
      </c>
      <c r="AH658" s="138"/>
      <c r="AI658" s="176"/>
      <c r="AK658" s="142" t="str">
        <f>if(isblank(B658),"",vlookup(B658,'Sort by Position'!$D$2:$M$34,2,FALSE))</f>
        <v/>
      </c>
      <c r="AL658" s="142" t="str">
        <f>if(isblank(B658),"",vlookup(C658,'Sort by Position'!$D$2:$M$34,10,FALSE))</f>
        <v/>
      </c>
      <c r="AM658" s="142" t="str">
        <f t="shared" si="15"/>
        <v/>
      </c>
      <c r="AN658" s="142" t="str">
        <f t="shared" si="24"/>
        <v/>
      </c>
      <c r="AO658" s="163"/>
      <c r="AP658" s="117" t="str">
        <f t="shared" si="22"/>
        <v/>
      </c>
      <c r="AR658" s="177"/>
    </row>
    <row r="659">
      <c r="A659" s="156"/>
      <c r="B659" s="175"/>
      <c r="C659" s="162"/>
      <c r="D659" s="162"/>
      <c r="E659" s="162"/>
      <c r="F659" s="13" t="str">
        <f t="shared" si="6"/>
        <v/>
      </c>
      <c r="G659" s="162"/>
      <c r="H659" s="162"/>
      <c r="I659" s="162"/>
      <c r="J659" s="13" t="str">
        <f t="shared" si="20"/>
        <v/>
      </c>
      <c r="N659" s="13" t="str">
        <f t="shared" si="8"/>
        <v/>
      </c>
      <c r="O659" s="13"/>
      <c r="P659" s="163"/>
      <c r="Q659" s="116" t="str">
        <f t="shared" si="17"/>
        <v/>
      </c>
      <c r="R659" s="117" t="str">
        <f t="shared" si="9"/>
        <v/>
      </c>
      <c r="S659" s="176"/>
      <c r="T659" s="68"/>
      <c r="U659" s="163"/>
      <c r="V659" s="172"/>
      <c r="W659" s="172"/>
      <c r="X659" s="116" t="str">
        <f t="shared" si="26"/>
        <v/>
      </c>
      <c r="Y659" s="117" t="str">
        <f t="shared" si="23"/>
        <v/>
      </c>
      <c r="Z659" s="176"/>
      <c r="AB659" s="142" t="str">
        <f>if(isblank($B659),"",vlookup($B659,'Sort by Position'!$D$2:$M$34,10,FALSE))</f>
        <v/>
      </c>
      <c r="AC659" s="142" t="str">
        <f>if(isblank($B659),"",vlookup($C659,'Sort by Position'!$D$2:$M$34,10,FALSE))</f>
        <v/>
      </c>
      <c r="AD659" s="142" t="str">
        <f t="shared" si="12"/>
        <v/>
      </c>
      <c r="AE659" s="142" t="str">
        <f t="shared" si="13"/>
        <v/>
      </c>
      <c r="AF659" s="163"/>
      <c r="AG659" s="151" t="str">
        <f t="shared" si="27"/>
        <v/>
      </c>
      <c r="AH659" s="138"/>
      <c r="AI659" s="176"/>
      <c r="AK659" s="142" t="str">
        <f>if(isblank(B659),"",vlookup(B659,'Sort by Position'!$D$2:$M$34,2,FALSE))</f>
        <v/>
      </c>
      <c r="AL659" s="142" t="str">
        <f>if(isblank(B659),"",vlookup(C659,'Sort by Position'!$D$2:$M$34,10,FALSE))</f>
        <v/>
      </c>
      <c r="AM659" s="142" t="str">
        <f t="shared" si="15"/>
        <v/>
      </c>
      <c r="AN659" s="142" t="str">
        <f t="shared" si="24"/>
        <v/>
      </c>
      <c r="AO659" s="163"/>
      <c r="AP659" s="117" t="str">
        <f t="shared" si="22"/>
        <v/>
      </c>
      <c r="AR659" s="177"/>
    </row>
    <row r="660">
      <c r="A660" s="156"/>
      <c r="B660" s="175"/>
      <c r="C660" s="162"/>
      <c r="D660" s="162"/>
      <c r="E660" s="162"/>
      <c r="F660" s="13" t="str">
        <f t="shared" si="6"/>
        <v/>
      </c>
      <c r="G660" s="162"/>
      <c r="H660" s="162"/>
      <c r="I660" s="162"/>
      <c r="J660" s="13" t="str">
        <f t="shared" si="20"/>
        <v/>
      </c>
      <c r="N660" s="13" t="str">
        <f t="shared" si="8"/>
        <v/>
      </c>
      <c r="O660" s="13"/>
      <c r="P660" s="163"/>
      <c r="Q660" s="116" t="str">
        <f t="shared" si="17"/>
        <v/>
      </c>
      <c r="R660" s="117" t="str">
        <f t="shared" si="9"/>
        <v/>
      </c>
      <c r="S660" s="176"/>
      <c r="T660" s="68"/>
      <c r="U660" s="163"/>
      <c r="V660" s="172"/>
      <c r="W660" s="172"/>
      <c r="X660" s="116" t="str">
        <f t="shared" si="26"/>
        <v/>
      </c>
      <c r="Y660" s="117" t="str">
        <f t="shared" si="23"/>
        <v/>
      </c>
      <c r="Z660" s="176"/>
      <c r="AB660" s="142" t="str">
        <f>if(isblank($B660),"",vlookup($B660,'Sort by Position'!$D$2:$M$34,10,FALSE))</f>
        <v/>
      </c>
      <c r="AC660" s="142" t="str">
        <f>if(isblank($B660),"",vlookup($C660,'Sort by Position'!$D$2:$M$34,10,FALSE))</f>
        <v/>
      </c>
      <c r="AD660" s="142" t="str">
        <f t="shared" si="12"/>
        <v/>
      </c>
      <c r="AE660" s="142" t="str">
        <f t="shared" si="13"/>
        <v/>
      </c>
      <c r="AF660" s="163"/>
      <c r="AG660" s="151" t="str">
        <f t="shared" si="27"/>
        <v/>
      </c>
      <c r="AH660" s="138"/>
      <c r="AI660" s="176"/>
      <c r="AK660" s="142" t="str">
        <f>if(isblank(B660),"",vlookup(B660,'Sort by Position'!$D$2:$M$34,2,FALSE))</f>
        <v/>
      </c>
      <c r="AL660" s="142" t="str">
        <f>if(isblank(B660),"",vlookup(C660,'Sort by Position'!$D$2:$M$34,10,FALSE))</f>
        <v/>
      </c>
      <c r="AM660" s="142" t="str">
        <f t="shared" si="15"/>
        <v/>
      </c>
      <c r="AN660" s="142" t="str">
        <f t="shared" si="24"/>
        <v/>
      </c>
      <c r="AO660" s="163"/>
      <c r="AP660" s="117" t="str">
        <f t="shared" si="22"/>
        <v/>
      </c>
      <c r="AR660" s="177"/>
    </row>
    <row r="661">
      <c r="A661" s="156"/>
      <c r="B661" s="175"/>
      <c r="C661" s="162"/>
      <c r="D661" s="162"/>
      <c r="E661" s="162"/>
      <c r="F661" s="13" t="str">
        <f t="shared" si="6"/>
        <v/>
      </c>
      <c r="G661" s="162"/>
      <c r="H661" s="162"/>
      <c r="I661" s="162"/>
      <c r="J661" s="13" t="str">
        <f t="shared" si="20"/>
        <v/>
      </c>
      <c r="N661" s="13" t="str">
        <f t="shared" si="8"/>
        <v/>
      </c>
      <c r="O661" s="13"/>
      <c r="P661" s="163"/>
      <c r="Q661" s="116" t="str">
        <f t="shared" si="17"/>
        <v/>
      </c>
      <c r="R661" s="117" t="str">
        <f t="shared" si="9"/>
        <v/>
      </c>
      <c r="S661" s="176"/>
      <c r="T661" s="68"/>
      <c r="U661" s="163"/>
      <c r="V661" s="172"/>
      <c r="W661" s="172"/>
      <c r="X661" s="116" t="str">
        <f t="shared" si="26"/>
        <v/>
      </c>
      <c r="Y661" s="117" t="str">
        <f t="shared" si="23"/>
        <v/>
      </c>
      <c r="Z661" s="176"/>
      <c r="AB661" s="142" t="str">
        <f>if(isblank($B661),"",vlookup($B661,'Sort by Position'!$D$2:$M$34,10,FALSE))</f>
        <v/>
      </c>
      <c r="AC661" s="142" t="str">
        <f>if(isblank($B661),"",vlookup($C661,'Sort by Position'!$D$2:$M$34,10,FALSE))</f>
        <v/>
      </c>
      <c r="AD661" s="142" t="str">
        <f t="shared" si="12"/>
        <v/>
      </c>
      <c r="AE661" s="142" t="str">
        <f t="shared" si="13"/>
        <v/>
      </c>
      <c r="AF661" s="163"/>
      <c r="AG661" s="151" t="str">
        <f t="shared" si="27"/>
        <v/>
      </c>
      <c r="AH661" s="138"/>
      <c r="AI661" s="176"/>
      <c r="AK661" s="142" t="str">
        <f>if(isblank(B661),"",vlookup(B661,'Sort by Position'!$D$2:$M$34,2,FALSE))</f>
        <v/>
      </c>
      <c r="AL661" s="142" t="str">
        <f>if(isblank(B661),"",vlookup(C661,'Sort by Position'!$D$2:$M$34,10,FALSE))</f>
        <v/>
      </c>
      <c r="AM661" s="142" t="str">
        <f t="shared" si="15"/>
        <v/>
      </c>
      <c r="AN661" s="142" t="str">
        <f t="shared" si="24"/>
        <v/>
      </c>
      <c r="AO661" s="163"/>
      <c r="AP661" s="117" t="str">
        <f t="shared" si="22"/>
        <v/>
      </c>
      <c r="AR661" s="177"/>
    </row>
    <row r="662">
      <c r="A662" s="156"/>
      <c r="B662" s="175"/>
      <c r="C662" s="162"/>
      <c r="D662" s="162"/>
      <c r="E662" s="162"/>
      <c r="F662" s="13" t="str">
        <f t="shared" si="6"/>
        <v/>
      </c>
      <c r="G662" s="162"/>
      <c r="H662" s="162"/>
      <c r="I662" s="162"/>
      <c r="J662" s="13" t="str">
        <f t="shared" si="20"/>
        <v/>
      </c>
      <c r="N662" s="13" t="str">
        <f t="shared" si="8"/>
        <v/>
      </c>
      <c r="O662" s="13"/>
      <c r="P662" s="163"/>
      <c r="Q662" s="116" t="str">
        <f t="shared" si="17"/>
        <v/>
      </c>
      <c r="R662" s="117" t="str">
        <f t="shared" si="9"/>
        <v/>
      </c>
      <c r="S662" s="176"/>
      <c r="T662" s="68"/>
      <c r="U662" s="163"/>
      <c r="V662" s="172"/>
      <c r="W662" s="172"/>
      <c r="X662" s="116" t="str">
        <f t="shared" si="26"/>
        <v/>
      </c>
      <c r="Y662" s="117" t="str">
        <f t="shared" si="23"/>
        <v/>
      </c>
      <c r="Z662" s="176"/>
      <c r="AB662" s="142" t="str">
        <f>if(isblank($B662),"",vlookup($B662,'Sort by Position'!$D$2:$M$34,10,FALSE))</f>
        <v/>
      </c>
      <c r="AC662" s="142" t="str">
        <f>if(isblank($B662),"",vlookup($C662,'Sort by Position'!$D$2:$M$34,10,FALSE))</f>
        <v/>
      </c>
      <c r="AD662" s="142" t="str">
        <f t="shared" si="12"/>
        <v/>
      </c>
      <c r="AE662" s="142" t="str">
        <f t="shared" si="13"/>
        <v/>
      </c>
      <c r="AF662" s="163"/>
      <c r="AG662" s="151" t="str">
        <f t="shared" si="27"/>
        <v/>
      </c>
      <c r="AH662" s="138"/>
      <c r="AI662" s="176"/>
      <c r="AK662" s="142" t="str">
        <f>if(isblank(B662),"",vlookup(B662,'Sort by Position'!$D$2:$M$34,2,FALSE))</f>
        <v/>
      </c>
      <c r="AL662" s="142" t="str">
        <f>if(isblank(B662),"",vlookup(C662,'Sort by Position'!$D$2:$M$34,10,FALSE))</f>
        <v/>
      </c>
      <c r="AM662" s="142" t="str">
        <f t="shared" si="15"/>
        <v/>
      </c>
      <c r="AN662" s="142" t="str">
        <f t="shared" si="24"/>
        <v/>
      </c>
      <c r="AO662" s="163"/>
      <c r="AP662" s="117" t="str">
        <f t="shared" si="22"/>
        <v/>
      </c>
      <c r="AR662" s="177"/>
    </row>
    <row r="663">
      <c r="A663" s="156"/>
      <c r="B663" s="175"/>
      <c r="C663" s="162"/>
      <c r="D663" s="162"/>
      <c r="E663" s="162"/>
      <c r="F663" s="13" t="str">
        <f t="shared" si="6"/>
        <v/>
      </c>
      <c r="G663" s="162"/>
      <c r="H663" s="162"/>
      <c r="I663" s="162"/>
      <c r="J663" s="13" t="str">
        <f t="shared" si="20"/>
        <v/>
      </c>
      <c r="N663" s="13" t="str">
        <f t="shared" si="8"/>
        <v/>
      </c>
      <c r="O663" s="13"/>
      <c r="P663" s="163"/>
      <c r="Q663" s="116" t="str">
        <f t="shared" si="17"/>
        <v/>
      </c>
      <c r="R663" s="117" t="str">
        <f t="shared" si="9"/>
        <v/>
      </c>
      <c r="S663" s="176"/>
      <c r="T663" s="68"/>
      <c r="U663" s="163"/>
      <c r="V663" s="172"/>
      <c r="W663" s="172"/>
      <c r="X663" s="116" t="str">
        <f t="shared" si="26"/>
        <v/>
      </c>
      <c r="Y663" s="117" t="str">
        <f t="shared" si="23"/>
        <v/>
      </c>
      <c r="Z663" s="176"/>
      <c r="AB663" s="142" t="str">
        <f>if(isblank($B663),"",vlookup($B663,'Sort by Position'!$D$2:$M$34,10,FALSE))</f>
        <v/>
      </c>
      <c r="AC663" s="142" t="str">
        <f>if(isblank($B663),"",vlookup($C663,'Sort by Position'!$D$2:$M$34,10,FALSE))</f>
        <v/>
      </c>
      <c r="AD663" s="142" t="str">
        <f t="shared" si="12"/>
        <v/>
      </c>
      <c r="AE663" s="142" t="str">
        <f t="shared" si="13"/>
        <v/>
      </c>
      <c r="AF663" s="163"/>
      <c r="AG663" s="151" t="str">
        <f t="shared" si="27"/>
        <v/>
      </c>
      <c r="AH663" s="138"/>
      <c r="AI663" s="176"/>
      <c r="AK663" s="142" t="str">
        <f>if(isblank(B663),"",vlookup(B663,'Sort by Position'!$D$2:$M$34,2,FALSE))</f>
        <v/>
      </c>
      <c r="AL663" s="142" t="str">
        <f>if(isblank(B663),"",vlookup(C663,'Sort by Position'!$D$2:$M$34,10,FALSE))</f>
        <v/>
      </c>
      <c r="AM663" s="142" t="str">
        <f t="shared" si="15"/>
        <v/>
      </c>
      <c r="AN663" s="142" t="str">
        <f t="shared" si="24"/>
        <v/>
      </c>
      <c r="AO663" s="163"/>
      <c r="AP663" s="117" t="str">
        <f t="shared" si="22"/>
        <v/>
      </c>
      <c r="AR663" s="177"/>
    </row>
    <row r="664">
      <c r="A664" s="156"/>
      <c r="B664" s="175"/>
      <c r="C664" s="162"/>
      <c r="D664" s="162"/>
      <c r="E664" s="162"/>
      <c r="F664" s="13" t="str">
        <f t="shared" si="6"/>
        <v/>
      </c>
      <c r="G664" s="162"/>
      <c r="H664" s="162"/>
      <c r="I664" s="162"/>
      <c r="J664" s="13" t="str">
        <f t="shared" si="20"/>
        <v/>
      </c>
      <c r="N664" s="13" t="str">
        <f t="shared" si="8"/>
        <v/>
      </c>
      <c r="O664" s="13"/>
      <c r="P664" s="163"/>
      <c r="Q664" s="116" t="str">
        <f t="shared" si="17"/>
        <v/>
      </c>
      <c r="R664" s="117" t="str">
        <f t="shared" si="9"/>
        <v/>
      </c>
      <c r="S664" s="176"/>
      <c r="T664" s="68"/>
      <c r="U664" s="163"/>
      <c r="V664" s="172"/>
      <c r="W664" s="172"/>
      <c r="X664" s="116" t="str">
        <f t="shared" si="26"/>
        <v/>
      </c>
      <c r="Y664" s="117" t="str">
        <f t="shared" si="23"/>
        <v/>
      </c>
      <c r="Z664" s="176"/>
      <c r="AB664" s="142" t="str">
        <f>if(isblank($B664),"",vlookup($B664,'Sort by Position'!$D$2:$M$34,10,FALSE))</f>
        <v/>
      </c>
      <c r="AC664" s="142" t="str">
        <f>if(isblank($B664),"",vlookup($C664,'Sort by Position'!$D$2:$M$34,10,FALSE))</f>
        <v/>
      </c>
      <c r="AD664" s="142" t="str">
        <f t="shared" si="12"/>
        <v/>
      </c>
      <c r="AE664" s="142" t="str">
        <f t="shared" si="13"/>
        <v/>
      </c>
      <c r="AF664" s="163"/>
      <c r="AG664" s="151" t="str">
        <f t="shared" si="27"/>
        <v/>
      </c>
      <c r="AH664" s="138"/>
      <c r="AI664" s="176"/>
      <c r="AK664" s="142" t="str">
        <f>if(isblank(B664),"",vlookup(B664,'Sort by Position'!$D$2:$M$34,2,FALSE))</f>
        <v/>
      </c>
      <c r="AL664" s="142" t="str">
        <f>if(isblank(B664),"",vlookup(C664,'Sort by Position'!$D$2:$M$34,10,FALSE))</f>
        <v/>
      </c>
      <c r="AM664" s="142" t="str">
        <f t="shared" si="15"/>
        <v/>
      </c>
      <c r="AN664" s="142" t="str">
        <f t="shared" si="24"/>
        <v/>
      </c>
      <c r="AO664" s="163"/>
      <c r="AP664" s="117" t="str">
        <f t="shared" si="22"/>
        <v/>
      </c>
      <c r="AR664" s="177"/>
    </row>
    <row r="665">
      <c r="A665" s="156"/>
      <c r="B665" s="175"/>
      <c r="C665" s="162"/>
      <c r="D665" s="162"/>
      <c r="E665" s="162"/>
      <c r="F665" s="13" t="str">
        <f t="shared" si="6"/>
        <v/>
      </c>
      <c r="G665" s="162"/>
      <c r="H665" s="162"/>
      <c r="I665" s="162"/>
      <c r="J665" s="13" t="str">
        <f t="shared" si="20"/>
        <v/>
      </c>
      <c r="N665" s="13" t="str">
        <f t="shared" si="8"/>
        <v/>
      </c>
      <c r="O665" s="13"/>
      <c r="P665" s="163"/>
      <c r="Q665" s="116" t="str">
        <f t="shared" si="17"/>
        <v/>
      </c>
      <c r="R665" s="117" t="str">
        <f t="shared" si="9"/>
        <v/>
      </c>
      <c r="S665" s="176"/>
      <c r="T665" s="68"/>
      <c r="U665" s="163"/>
      <c r="V665" s="172"/>
      <c r="W665" s="172"/>
      <c r="X665" s="116" t="str">
        <f t="shared" si="26"/>
        <v/>
      </c>
      <c r="Y665" s="117" t="str">
        <f t="shared" si="23"/>
        <v/>
      </c>
      <c r="Z665" s="176"/>
      <c r="AB665" s="142" t="str">
        <f>if(isblank($B665),"",vlookup($B665,'Sort by Position'!$D$2:$M$34,10,FALSE))</f>
        <v/>
      </c>
      <c r="AC665" s="142" t="str">
        <f>if(isblank($B665),"",vlookup($C665,'Sort by Position'!$D$2:$M$34,10,FALSE))</f>
        <v/>
      </c>
      <c r="AD665" s="142" t="str">
        <f t="shared" si="12"/>
        <v/>
      </c>
      <c r="AE665" s="142" t="str">
        <f t="shared" si="13"/>
        <v/>
      </c>
      <c r="AF665" s="163"/>
      <c r="AG665" s="151" t="str">
        <f t="shared" si="27"/>
        <v/>
      </c>
      <c r="AH665" s="138"/>
      <c r="AI665" s="176"/>
      <c r="AK665" s="142" t="str">
        <f>if(isblank(B665),"",vlookup(B665,'Sort by Position'!$D$2:$M$34,2,FALSE))</f>
        <v/>
      </c>
      <c r="AL665" s="142" t="str">
        <f>if(isblank(B665),"",vlookup(C665,'Sort by Position'!$D$2:$M$34,10,FALSE))</f>
        <v/>
      </c>
      <c r="AM665" s="142" t="str">
        <f t="shared" si="15"/>
        <v/>
      </c>
      <c r="AN665" s="142" t="str">
        <f t="shared" si="24"/>
        <v/>
      </c>
      <c r="AO665" s="163"/>
      <c r="AP665" s="117" t="str">
        <f t="shared" si="22"/>
        <v/>
      </c>
      <c r="AR665" s="177"/>
    </row>
    <row r="666">
      <c r="A666" s="156"/>
      <c r="B666" s="175"/>
      <c r="C666" s="162"/>
      <c r="D666" s="162"/>
      <c r="E666" s="162"/>
      <c r="F666" s="13" t="str">
        <f t="shared" si="6"/>
        <v/>
      </c>
      <c r="G666" s="162"/>
      <c r="H666" s="162"/>
      <c r="I666" s="162"/>
      <c r="J666" s="13" t="str">
        <f t="shared" si="20"/>
        <v/>
      </c>
      <c r="N666" s="13" t="str">
        <f t="shared" si="8"/>
        <v/>
      </c>
      <c r="O666" s="13"/>
      <c r="P666" s="163"/>
      <c r="Q666" s="116" t="str">
        <f t="shared" si="17"/>
        <v/>
      </c>
      <c r="R666" s="117" t="str">
        <f t="shared" si="9"/>
        <v/>
      </c>
      <c r="S666" s="176"/>
      <c r="T666" s="68"/>
      <c r="U666" s="163"/>
      <c r="V666" s="172"/>
      <c r="W666" s="172"/>
      <c r="X666" s="116" t="str">
        <f t="shared" si="26"/>
        <v/>
      </c>
      <c r="Y666" s="117" t="str">
        <f t="shared" si="23"/>
        <v/>
      </c>
      <c r="Z666" s="176"/>
      <c r="AB666" s="142" t="str">
        <f>if(isblank($B666),"",vlookup($B666,'Sort by Position'!$D$2:$M$34,10,FALSE))</f>
        <v/>
      </c>
      <c r="AC666" s="142" t="str">
        <f>if(isblank($B666),"",vlookup($C666,'Sort by Position'!$D$2:$M$34,10,FALSE))</f>
        <v/>
      </c>
      <c r="AD666" s="142" t="str">
        <f t="shared" si="12"/>
        <v/>
      </c>
      <c r="AE666" s="142" t="str">
        <f t="shared" si="13"/>
        <v/>
      </c>
      <c r="AF666" s="163"/>
      <c r="AG666" s="151" t="str">
        <f t="shared" si="27"/>
        <v/>
      </c>
      <c r="AH666" s="138"/>
      <c r="AI666" s="176"/>
      <c r="AK666" s="142" t="str">
        <f>if(isblank(B666),"",vlookup(B666,'Sort by Position'!$D$2:$M$34,2,FALSE))</f>
        <v/>
      </c>
      <c r="AL666" s="142" t="str">
        <f>if(isblank(B666),"",vlookup(C666,'Sort by Position'!$D$2:$M$34,10,FALSE))</f>
        <v/>
      </c>
      <c r="AM666" s="142" t="str">
        <f t="shared" si="15"/>
        <v/>
      </c>
      <c r="AN666" s="142" t="str">
        <f t="shared" si="24"/>
        <v/>
      </c>
      <c r="AO666" s="163"/>
      <c r="AP666" s="117" t="str">
        <f t="shared" si="22"/>
        <v/>
      </c>
      <c r="AR666" s="177"/>
    </row>
    <row r="667">
      <c r="A667" s="156"/>
      <c r="B667" s="175"/>
      <c r="C667" s="162"/>
      <c r="D667" s="162"/>
      <c r="E667" s="162"/>
      <c r="F667" s="13" t="str">
        <f t="shared" si="6"/>
        <v/>
      </c>
      <c r="G667" s="162"/>
      <c r="H667" s="162"/>
      <c r="I667" s="162"/>
      <c r="J667" s="13" t="str">
        <f t="shared" si="20"/>
        <v/>
      </c>
      <c r="N667" s="13" t="str">
        <f t="shared" si="8"/>
        <v/>
      </c>
      <c r="O667" s="13"/>
      <c r="P667" s="163"/>
      <c r="Q667" s="116" t="str">
        <f t="shared" si="17"/>
        <v/>
      </c>
      <c r="R667" s="117" t="str">
        <f t="shared" si="9"/>
        <v/>
      </c>
      <c r="S667" s="176"/>
      <c r="T667" s="68"/>
      <c r="U667" s="163"/>
      <c r="V667" s="172"/>
      <c r="W667" s="172"/>
      <c r="X667" s="116" t="str">
        <f t="shared" si="26"/>
        <v/>
      </c>
      <c r="Y667" s="117" t="str">
        <f t="shared" si="23"/>
        <v/>
      </c>
      <c r="Z667" s="176"/>
      <c r="AB667" s="142" t="str">
        <f>if(isblank($B667),"",vlookup($B667,'Sort by Position'!$D$2:$M$34,10,FALSE))</f>
        <v/>
      </c>
      <c r="AC667" s="142" t="str">
        <f>if(isblank($B667),"",vlookup($C667,'Sort by Position'!$D$2:$M$34,10,FALSE))</f>
        <v/>
      </c>
      <c r="AD667" s="142" t="str">
        <f t="shared" si="12"/>
        <v/>
      </c>
      <c r="AE667" s="142" t="str">
        <f t="shared" si="13"/>
        <v/>
      </c>
      <c r="AF667" s="163"/>
      <c r="AG667" s="151" t="str">
        <f t="shared" si="27"/>
        <v/>
      </c>
      <c r="AH667" s="138"/>
      <c r="AI667" s="176"/>
      <c r="AK667" s="142" t="str">
        <f>if(isblank(B667),"",vlookup(B667,'Sort by Position'!$D$2:$M$34,2,FALSE))</f>
        <v/>
      </c>
      <c r="AL667" s="142" t="str">
        <f>if(isblank(B667),"",vlookup(C667,'Sort by Position'!$D$2:$M$34,10,FALSE))</f>
        <v/>
      </c>
      <c r="AM667" s="142" t="str">
        <f t="shared" si="15"/>
        <v/>
      </c>
      <c r="AN667" s="142" t="str">
        <f t="shared" si="24"/>
        <v/>
      </c>
      <c r="AO667" s="163"/>
      <c r="AP667" s="117" t="str">
        <f t="shared" si="22"/>
        <v/>
      </c>
      <c r="AR667" s="177"/>
    </row>
    <row r="668">
      <c r="A668" s="156"/>
      <c r="B668" s="175"/>
      <c r="C668" s="162"/>
      <c r="D668" s="162"/>
      <c r="E668" s="162"/>
      <c r="F668" s="13" t="str">
        <f t="shared" si="6"/>
        <v/>
      </c>
      <c r="G668" s="162"/>
      <c r="H668" s="162"/>
      <c r="I668" s="162"/>
      <c r="J668" s="13" t="str">
        <f t="shared" si="20"/>
        <v/>
      </c>
      <c r="N668" s="13" t="str">
        <f t="shared" si="8"/>
        <v/>
      </c>
      <c r="O668" s="13"/>
      <c r="P668" s="163"/>
      <c r="Q668" s="116" t="str">
        <f t="shared" si="17"/>
        <v/>
      </c>
      <c r="R668" s="117" t="str">
        <f t="shared" si="9"/>
        <v/>
      </c>
      <c r="S668" s="176"/>
      <c r="T668" s="68"/>
      <c r="U668" s="163"/>
      <c r="V668" s="172"/>
      <c r="W668" s="172"/>
      <c r="X668" s="116" t="str">
        <f t="shared" si="26"/>
        <v/>
      </c>
      <c r="Y668" s="117" t="str">
        <f t="shared" si="23"/>
        <v/>
      </c>
      <c r="Z668" s="176"/>
      <c r="AB668" s="142" t="str">
        <f>if(isblank($B668),"",vlookup($B668,'Sort by Position'!$D$2:$M$34,10,FALSE))</f>
        <v/>
      </c>
      <c r="AC668" s="142" t="str">
        <f>if(isblank($B668),"",vlookup($C668,'Sort by Position'!$D$2:$M$34,10,FALSE))</f>
        <v/>
      </c>
      <c r="AD668" s="142" t="str">
        <f t="shared" si="12"/>
        <v/>
      </c>
      <c r="AE668" s="142" t="str">
        <f t="shared" si="13"/>
        <v/>
      </c>
      <c r="AF668" s="163"/>
      <c r="AG668" s="151" t="str">
        <f t="shared" si="27"/>
        <v/>
      </c>
      <c r="AH668" s="138"/>
      <c r="AI668" s="176"/>
      <c r="AK668" s="142" t="str">
        <f>if(isblank(B668),"",vlookup(B668,'Sort by Position'!$D$2:$M$34,2,FALSE))</f>
        <v/>
      </c>
      <c r="AL668" s="142" t="str">
        <f>if(isblank(B668),"",vlookup(C668,'Sort by Position'!$D$2:$M$34,10,FALSE))</f>
        <v/>
      </c>
      <c r="AM668" s="142" t="str">
        <f t="shared" si="15"/>
        <v/>
      </c>
      <c r="AN668" s="142" t="str">
        <f t="shared" si="24"/>
        <v/>
      </c>
      <c r="AO668" s="163"/>
      <c r="AP668" s="117" t="str">
        <f t="shared" si="22"/>
        <v/>
      </c>
      <c r="AR668" s="177"/>
    </row>
    <row r="669">
      <c r="A669" s="156"/>
      <c r="B669" s="175"/>
      <c r="C669" s="162"/>
      <c r="D669" s="162"/>
      <c r="E669" s="162"/>
      <c r="F669" s="13" t="str">
        <f t="shared" si="6"/>
        <v/>
      </c>
      <c r="G669" s="162"/>
      <c r="H669" s="162"/>
      <c r="I669" s="162"/>
      <c r="J669" s="13" t="str">
        <f t="shared" si="20"/>
        <v/>
      </c>
      <c r="N669" s="13" t="str">
        <f t="shared" si="8"/>
        <v/>
      </c>
      <c r="O669" s="13"/>
      <c r="P669" s="163"/>
      <c r="Q669" s="116" t="str">
        <f t="shared" si="17"/>
        <v/>
      </c>
      <c r="R669" s="117" t="str">
        <f t="shared" si="9"/>
        <v/>
      </c>
      <c r="S669" s="176"/>
      <c r="T669" s="68"/>
      <c r="U669" s="163"/>
      <c r="V669" s="172"/>
      <c r="W669" s="172"/>
      <c r="X669" s="116" t="str">
        <f t="shared" si="26"/>
        <v/>
      </c>
      <c r="Y669" s="117" t="str">
        <f t="shared" si="23"/>
        <v/>
      </c>
      <c r="Z669" s="176"/>
      <c r="AB669" s="142" t="str">
        <f>if(isblank($B669),"",vlookup($B669,'Sort by Position'!$D$2:$M$34,10,FALSE))</f>
        <v/>
      </c>
      <c r="AC669" s="142" t="str">
        <f>if(isblank($B669),"",vlookup($C669,'Sort by Position'!$D$2:$M$34,10,FALSE))</f>
        <v/>
      </c>
      <c r="AD669" s="142" t="str">
        <f t="shared" si="12"/>
        <v/>
      </c>
      <c r="AE669" s="142" t="str">
        <f t="shared" si="13"/>
        <v/>
      </c>
      <c r="AF669" s="163"/>
      <c r="AG669" s="151" t="str">
        <f t="shared" si="27"/>
        <v/>
      </c>
      <c r="AH669" s="138"/>
      <c r="AI669" s="176"/>
      <c r="AK669" s="142" t="str">
        <f>if(isblank(B669),"",vlookup(B669,'Sort by Position'!$D$2:$M$34,2,FALSE))</f>
        <v/>
      </c>
      <c r="AL669" s="142" t="str">
        <f>if(isblank(B669),"",vlookup(C669,'Sort by Position'!$D$2:$M$34,10,FALSE))</f>
        <v/>
      </c>
      <c r="AM669" s="142" t="str">
        <f t="shared" si="15"/>
        <v/>
      </c>
      <c r="AN669" s="142" t="str">
        <f t="shared" si="24"/>
        <v/>
      </c>
      <c r="AO669" s="163"/>
      <c r="AP669" s="117" t="str">
        <f t="shared" si="22"/>
        <v/>
      </c>
      <c r="AR669" s="177"/>
    </row>
    <row r="670">
      <c r="A670" s="156"/>
      <c r="B670" s="175"/>
      <c r="C670" s="162"/>
      <c r="D670" s="162"/>
      <c r="E670" s="162"/>
      <c r="F670" s="13" t="str">
        <f t="shared" si="6"/>
        <v/>
      </c>
      <c r="G670" s="162"/>
      <c r="H670" s="162"/>
      <c r="I670" s="162"/>
      <c r="J670" s="13" t="str">
        <f t="shared" si="20"/>
        <v/>
      </c>
      <c r="N670" s="13" t="str">
        <f t="shared" si="8"/>
        <v/>
      </c>
      <c r="O670" s="13"/>
      <c r="P670" s="163"/>
      <c r="Q670" s="116" t="str">
        <f t="shared" si="17"/>
        <v/>
      </c>
      <c r="R670" s="117" t="str">
        <f t="shared" si="9"/>
        <v/>
      </c>
      <c r="S670" s="176"/>
      <c r="T670" s="68"/>
      <c r="U670" s="163"/>
      <c r="V670" s="172"/>
      <c r="W670" s="172"/>
      <c r="X670" s="116" t="str">
        <f t="shared" si="26"/>
        <v/>
      </c>
      <c r="Y670" s="117" t="str">
        <f t="shared" si="23"/>
        <v/>
      </c>
      <c r="Z670" s="176"/>
      <c r="AB670" s="142" t="str">
        <f>if(isblank($B670),"",vlookup($B670,'Sort by Position'!$D$2:$M$34,10,FALSE))</f>
        <v/>
      </c>
      <c r="AC670" s="142" t="str">
        <f>if(isblank($B670),"",vlookup($C670,'Sort by Position'!$D$2:$M$34,10,FALSE))</f>
        <v/>
      </c>
      <c r="AD670" s="142" t="str">
        <f t="shared" si="12"/>
        <v/>
      </c>
      <c r="AE670" s="142" t="str">
        <f t="shared" si="13"/>
        <v/>
      </c>
      <c r="AF670" s="163"/>
      <c r="AG670" s="151" t="str">
        <f t="shared" si="27"/>
        <v/>
      </c>
      <c r="AH670" s="138"/>
      <c r="AI670" s="176"/>
      <c r="AK670" s="142" t="str">
        <f>if(isblank(B670),"",vlookup(B670,'Sort by Position'!$D$2:$M$34,2,FALSE))</f>
        <v/>
      </c>
      <c r="AL670" s="142" t="str">
        <f>if(isblank(B670),"",vlookup(C670,'Sort by Position'!$D$2:$M$34,10,FALSE))</f>
        <v/>
      </c>
      <c r="AM670" s="142" t="str">
        <f t="shared" si="15"/>
        <v/>
      </c>
      <c r="AN670" s="142" t="str">
        <f t="shared" si="24"/>
        <v/>
      </c>
      <c r="AO670" s="163"/>
      <c r="AP670" s="117" t="str">
        <f t="shared" si="22"/>
        <v/>
      </c>
      <c r="AR670" s="177"/>
    </row>
    <row r="671">
      <c r="A671" s="156"/>
      <c r="B671" s="175"/>
      <c r="C671" s="162"/>
      <c r="D671" s="162"/>
      <c r="E671" s="162"/>
      <c r="F671" s="13" t="str">
        <f t="shared" si="6"/>
        <v/>
      </c>
      <c r="G671" s="162"/>
      <c r="H671" s="162"/>
      <c r="I671" s="162"/>
      <c r="J671" s="13" t="str">
        <f t="shared" si="20"/>
        <v/>
      </c>
      <c r="N671" s="13" t="str">
        <f t="shared" si="8"/>
        <v/>
      </c>
      <c r="O671" s="13"/>
      <c r="P671" s="163"/>
      <c r="Q671" s="116" t="str">
        <f t="shared" si="17"/>
        <v/>
      </c>
      <c r="R671" s="117" t="str">
        <f t="shared" si="9"/>
        <v/>
      </c>
      <c r="S671" s="176"/>
      <c r="T671" s="68"/>
      <c r="U671" s="163"/>
      <c r="V671" s="172"/>
      <c r="W671" s="172"/>
      <c r="X671" s="116" t="str">
        <f t="shared" si="26"/>
        <v/>
      </c>
      <c r="Y671" s="117" t="str">
        <f t="shared" si="23"/>
        <v/>
      </c>
      <c r="Z671" s="176"/>
      <c r="AB671" s="142" t="str">
        <f>if(isblank($B671),"",vlookup($B671,'Sort by Position'!$D$2:$M$34,10,FALSE))</f>
        <v/>
      </c>
      <c r="AC671" s="142" t="str">
        <f>if(isblank($B671),"",vlookup($C671,'Sort by Position'!$D$2:$M$34,10,FALSE))</f>
        <v/>
      </c>
      <c r="AD671" s="142" t="str">
        <f t="shared" si="12"/>
        <v/>
      </c>
      <c r="AE671" s="142" t="str">
        <f t="shared" si="13"/>
        <v/>
      </c>
      <c r="AF671" s="163"/>
      <c r="AG671" s="151" t="str">
        <f t="shared" si="27"/>
        <v/>
      </c>
      <c r="AH671" s="138"/>
      <c r="AI671" s="176"/>
      <c r="AK671" s="142" t="str">
        <f>if(isblank(B671),"",vlookup(B671,'Sort by Position'!$D$2:$M$34,2,FALSE))</f>
        <v/>
      </c>
      <c r="AL671" s="142" t="str">
        <f>if(isblank(B671),"",vlookup(C671,'Sort by Position'!$D$2:$M$34,10,FALSE))</f>
        <v/>
      </c>
      <c r="AM671" s="142" t="str">
        <f t="shared" si="15"/>
        <v/>
      </c>
      <c r="AN671" s="142" t="str">
        <f t="shared" si="24"/>
        <v/>
      </c>
      <c r="AO671" s="163"/>
      <c r="AP671" s="117" t="str">
        <f t="shared" si="22"/>
        <v/>
      </c>
      <c r="AR671" s="177"/>
    </row>
    <row r="672">
      <c r="A672" s="156"/>
      <c r="B672" s="175"/>
      <c r="C672" s="162"/>
      <c r="D672" s="162"/>
      <c r="E672" s="162"/>
      <c r="F672" s="13" t="str">
        <f t="shared" si="6"/>
        <v/>
      </c>
      <c r="G672" s="162"/>
      <c r="H672" s="162"/>
      <c r="I672" s="162"/>
      <c r="J672" s="13" t="str">
        <f t="shared" si="20"/>
        <v/>
      </c>
      <c r="N672" s="13" t="str">
        <f t="shared" si="8"/>
        <v/>
      </c>
      <c r="O672" s="13"/>
      <c r="P672" s="163"/>
      <c r="Q672" s="116" t="str">
        <f t="shared" si="17"/>
        <v/>
      </c>
      <c r="R672" s="117" t="str">
        <f t="shared" si="9"/>
        <v/>
      </c>
      <c r="S672" s="176"/>
      <c r="T672" s="68"/>
      <c r="U672" s="163"/>
      <c r="V672" s="172"/>
      <c r="W672" s="172"/>
      <c r="X672" s="116" t="str">
        <f t="shared" si="26"/>
        <v/>
      </c>
      <c r="Y672" s="117" t="str">
        <f t="shared" si="23"/>
        <v/>
      </c>
      <c r="Z672" s="176"/>
      <c r="AB672" s="142" t="str">
        <f>if(isblank($B672),"",vlookup($B672,'Sort by Position'!$D$2:$M$34,10,FALSE))</f>
        <v/>
      </c>
      <c r="AC672" s="142" t="str">
        <f>if(isblank($B672),"",vlookup($C672,'Sort by Position'!$D$2:$M$34,10,FALSE))</f>
        <v/>
      </c>
      <c r="AD672" s="142" t="str">
        <f t="shared" si="12"/>
        <v/>
      </c>
      <c r="AE672" s="142" t="str">
        <f t="shared" si="13"/>
        <v/>
      </c>
      <c r="AF672" s="163"/>
      <c r="AG672" s="151" t="str">
        <f t="shared" si="27"/>
        <v/>
      </c>
      <c r="AH672" s="138"/>
      <c r="AI672" s="176"/>
      <c r="AK672" s="142" t="str">
        <f>if(isblank(B672),"",vlookup(B672,'Sort by Position'!$D$2:$M$34,2,FALSE))</f>
        <v/>
      </c>
      <c r="AL672" s="142" t="str">
        <f>if(isblank(B672),"",vlookup(C672,'Sort by Position'!$D$2:$M$34,10,FALSE))</f>
        <v/>
      </c>
      <c r="AM672" s="142" t="str">
        <f t="shared" si="15"/>
        <v/>
      </c>
      <c r="AN672" s="142" t="str">
        <f t="shared" si="24"/>
        <v/>
      </c>
      <c r="AO672" s="163"/>
      <c r="AP672" s="117" t="str">
        <f t="shared" si="22"/>
        <v/>
      </c>
      <c r="AR672" s="177"/>
    </row>
    <row r="673">
      <c r="A673" s="156"/>
      <c r="B673" s="175"/>
      <c r="C673" s="162"/>
      <c r="D673" s="162"/>
      <c r="E673" s="162"/>
      <c r="F673" s="13" t="str">
        <f t="shared" si="6"/>
        <v/>
      </c>
      <c r="G673" s="162"/>
      <c r="H673" s="162"/>
      <c r="I673" s="162"/>
      <c r="J673" s="13" t="str">
        <f t="shared" si="20"/>
        <v/>
      </c>
      <c r="N673" s="13" t="str">
        <f t="shared" si="8"/>
        <v/>
      </c>
      <c r="O673" s="13"/>
      <c r="P673" s="163"/>
      <c r="Q673" s="116" t="str">
        <f t="shared" si="17"/>
        <v/>
      </c>
      <c r="R673" s="117" t="str">
        <f t="shared" si="9"/>
        <v/>
      </c>
      <c r="S673" s="176"/>
      <c r="T673" s="68"/>
      <c r="U673" s="163"/>
      <c r="V673" s="172"/>
      <c r="W673" s="172"/>
      <c r="X673" s="116" t="str">
        <f t="shared" si="26"/>
        <v/>
      </c>
      <c r="Y673" s="117" t="str">
        <f t="shared" si="23"/>
        <v/>
      </c>
      <c r="Z673" s="176"/>
      <c r="AB673" s="142" t="str">
        <f>if(isblank($B673),"",vlookup($B673,'Sort by Position'!$D$2:$M$34,10,FALSE))</f>
        <v/>
      </c>
      <c r="AC673" s="142" t="str">
        <f>if(isblank($B673),"",vlookup($C673,'Sort by Position'!$D$2:$M$34,10,FALSE))</f>
        <v/>
      </c>
      <c r="AD673" s="142" t="str">
        <f t="shared" si="12"/>
        <v/>
      </c>
      <c r="AE673" s="142" t="str">
        <f t="shared" si="13"/>
        <v/>
      </c>
      <c r="AF673" s="163"/>
      <c r="AG673" s="151" t="str">
        <f t="shared" si="27"/>
        <v/>
      </c>
      <c r="AH673" s="138"/>
      <c r="AI673" s="176"/>
      <c r="AK673" s="142" t="str">
        <f>if(isblank(B673),"",vlookup(B673,'Sort by Position'!$D$2:$M$34,2,FALSE))</f>
        <v/>
      </c>
      <c r="AL673" s="142" t="str">
        <f>if(isblank(B673),"",vlookup(C673,'Sort by Position'!$D$2:$M$34,10,FALSE))</f>
        <v/>
      </c>
      <c r="AM673" s="142" t="str">
        <f t="shared" si="15"/>
        <v/>
      </c>
      <c r="AN673" s="142" t="str">
        <f t="shared" si="24"/>
        <v/>
      </c>
      <c r="AO673" s="163"/>
      <c r="AP673" s="117" t="str">
        <f t="shared" si="22"/>
        <v/>
      </c>
      <c r="AR673" s="177"/>
    </row>
    <row r="674">
      <c r="A674" s="156"/>
      <c r="B674" s="175"/>
      <c r="C674" s="162"/>
      <c r="D674" s="162"/>
      <c r="E674" s="162"/>
      <c r="F674" s="13" t="str">
        <f t="shared" si="6"/>
        <v/>
      </c>
      <c r="G674" s="162"/>
      <c r="H674" s="162"/>
      <c r="I674" s="162"/>
      <c r="J674" s="13" t="str">
        <f t="shared" si="20"/>
        <v/>
      </c>
      <c r="N674" s="13" t="str">
        <f t="shared" si="8"/>
        <v/>
      </c>
      <c r="O674" s="13"/>
      <c r="P674" s="163"/>
      <c r="Q674" s="116" t="str">
        <f t="shared" si="17"/>
        <v/>
      </c>
      <c r="R674" s="117" t="str">
        <f t="shared" si="9"/>
        <v/>
      </c>
      <c r="S674" s="176"/>
      <c r="T674" s="68"/>
      <c r="U674" s="163"/>
      <c r="V674" s="172"/>
      <c r="W674" s="172"/>
      <c r="X674" s="116" t="str">
        <f t="shared" si="26"/>
        <v/>
      </c>
      <c r="Y674" s="117" t="str">
        <f t="shared" si="23"/>
        <v/>
      </c>
      <c r="Z674" s="176"/>
      <c r="AB674" s="142" t="str">
        <f>if(isblank($B674),"",vlookup($B674,'Sort by Position'!$D$2:$M$34,10,FALSE))</f>
        <v/>
      </c>
      <c r="AC674" s="142" t="str">
        <f>if(isblank($B674),"",vlookup($C674,'Sort by Position'!$D$2:$M$34,10,FALSE))</f>
        <v/>
      </c>
      <c r="AD674" s="142" t="str">
        <f t="shared" si="12"/>
        <v/>
      </c>
      <c r="AE674" s="142" t="str">
        <f t="shared" si="13"/>
        <v/>
      </c>
      <c r="AF674" s="163"/>
      <c r="AG674" s="151" t="str">
        <f t="shared" si="27"/>
        <v/>
      </c>
      <c r="AH674" s="138"/>
      <c r="AI674" s="176"/>
      <c r="AK674" s="142" t="str">
        <f>if(isblank(B674),"",vlookup(B674,'Sort by Position'!$D$2:$M$34,2,FALSE))</f>
        <v/>
      </c>
      <c r="AL674" s="142" t="str">
        <f>if(isblank(B674),"",vlookup(C674,'Sort by Position'!$D$2:$M$34,10,FALSE))</f>
        <v/>
      </c>
      <c r="AM674" s="142" t="str">
        <f t="shared" si="15"/>
        <v/>
      </c>
      <c r="AN674" s="142" t="str">
        <f t="shared" si="24"/>
        <v/>
      </c>
      <c r="AO674" s="163"/>
      <c r="AP674" s="117" t="str">
        <f t="shared" si="22"/>
        <v/>
      </c>
      <c r="AR674" s="177"/>
    </row>
    <row r="675">
      <c r="A675" s="156"/>
      <c r="B675" s="175"/>
      <c r="C675" s="162"/>
      <c r="D675" s="162"/>
      <c r="E675" s="162"/>
      <c r="F675" s="13" t="str">
        <f t="shared" si="6"/>
        <v/>
      </c>
      <c r="G675" s="162"/>
      <c r="H675" s="162"/>
      <c r="I675" s="162"/>
      <c r="J675" s="13" t="str">
        <f t="shared" si="20"/>
        <v/>
      </c>
      <c r="N675" s="13" t="str">
        <f t="shared" si="8"/>
        <v/>
      </c>
      <c r="O675" s="13"/>
      <c r="P675" s="163"/>
      <c r="Q675" s="116" t="str">
        <f t="shared" si="17"/>
        <v/>
      </c>
      <c r="R675" s="117" t="str">
        <f t="shared" si="9"/>
        <v/>
      </c>
      <c r="S675" s="176"/>
      <c r="T675" s="68"/>
      <c r="U675" s="163"/>
      <c r="V675" s="172"/>
      <c r="W675" s="172"/>
      <c r="X675" s="116" t="str">
        <f t="shared" si="26"/>
        <v/>
      </c>
      <c r="Y675" s="117" t="str">
        <f t="shared" si="23"/>
        <v/>
      </c>
      <c r="Z675" s="176"/>
      <c r="AB675" s="142" t="str">
        <f>if(isblank($B675),"",vlookup($B675,'Sort by Position'!$D$2:$M$34,10,FALSE))</f>
        <v/>
      </c>
      <c r="AC675" s="142" t="str">
        <f>if(isblank($B675),"",vlookup($C675,'Sort by Position'!$D$2:$M$34,10,FALSE))</f>
        <v/>
      </c>
      <c r="AD675" s="142" t="str">
        <f t="shared" si="12"/>
        <v/>
      </c>
      <c r="AE675" s="142" t="str">
        <f t="shared" si="13"/>
        <v/>
      </c>
      <c r="AF675" s="163"/>
      <c r="AG675" s="151" t="str">
        <f t="shared" si="27"/>
        <v/>
      </c>
      <c r="AH675" s="138"/>
      <c r="AI675" s="176"/>
      <c r="AK675" s="142" t="str">
        <f>if(isblank(B675),"",vlookup(B675,'Sort by Position'!$D$2:$M$34,2,FALSE))</f>
        <v/>
      </c>
      <c r="AL675" s="142" t="str">
        <f>if(isblank(B675),"",vlookup(C675,'Sort by Position'!$D$2:$M$34,10,FALSE))</f>
        <v/>
      </c>
      <c r="AM675" s="142" t="str">
        <f t="shared" si="15"/>
        <v/>
      </c>
      <c r="AN675" s="142" t="str">
        <f t="shared" si="24"/>
        <v/>
      </c>
      <c r="AO675" s="163"/>
      <c r="AP675" s="117" t="str">
        <f t="shared" si="22"/>
        <v/>
      </c>
      <c r="AR675" s="177"/>
    </row>
    <row r="676">
      <c r="A676" s="156"/>
      <c r="B676" s="175"/>
      <c r="C676" s="162"/>
      <c r="D676" s="162"/>
      <c r="E676" s="162"/>
      <c r="F676" s="13" t="str">
        <f t="shared" si="6"/>
        <v/>
      </c>
      <c r="G676" s="162"/>
      <c r="H676" s="162"/>
      <c r="I676" s="162"/>
      <c r="J676" s="13" t="str">
        <f t="shared" si="20"/>
        <v/>
      </c>
      <c r="N676" s="13" t="str">
        <f t="shared" si="8"/>
        <v/>
      </c>
      <c r="O676" s="13"/>
      <c r="P676" s="163"/>
      <c r="Q676" s="116" t="str">
        <f t="shared" si="17"/>
        <v/>
      </c>
      <c r="R676" s="117" t="str">
        <f t="shared" si="9"/>
        <v/>
      </c>
      <c r="S676" s="176"/>
      <c r="T676" s="68"/>
      <c r="U676" s="163"/>
      <c r="V676" s="172"/>
      <c r="W676" s="172"/>
      <c r="X676" s="116" t="str">
        <f t="shared" si="26"/>
        <v/>
      </c>
      <c r="Y676" s="117" t="str">
        <f t="shared" si="23"/>
        <v/>
      </c>
      <c r="Z676" s="176"/>
      <c r="AB676" s="142" t="str">
        <f>if(isblank($B676),"",vlookup($B676,'Sort by Position'!$D$2:$M$34,10,FALSE))</f>
        <v/>
      </c>
      <c r="AC676" s="142" t="str">
        <f>if(isblank($B676),"",vlookup($C676,'Sort by Position'!$D$2:$M$34,10,FALSE))</f>
        <v/>
      </c>
      <c r="AD676" s="142" t="str">
        <f t="shared" si="12"/>
        <v/>
      </c>
      <c r="AE676" s="142" t="str">
        <f t="shared" si="13"/>
        <v/>
      </c>
      <c r="AF676" s="163"/>
      <c r="AG676" s="151" t="str">
        <f t="shared" si="27"/>
        <v/>
      </c>
      <c r="AH676" s="138"/>
      <c r="AI676" s="176"/>
      <c r="AK676" s="142" t="str">
        <f>if(isblank(B676),"",vlookup(B676,'Sort by Position'!$D$2:$M$34,2,FALSE))</f>
        <v/>
      </c>
      <c r="AL676" s="142" t="str">
        <f>if(isblank(B676),"",vlookup(C676,'Sort by Position'!$D$2:$M$34,10,FALSE))</f>
        <v/>
      </c>
      <c r="AM676" s="142" t="str">
        <f t="shared" si="15"/>
        <v/>
      </c>
      <c r="AN676" s="142" t="str">
        <f t="shared" si="24"/>
        <v/>
      </c>
      <c r="AO676" s="163"/>
      <c r="AP676" s="117" t="str">
        <f t="shared" si="22"/>
        <v/>
      </c>
      <c r="AR676" s="177"/>
    </row>
    <row r="677">
      <c r="A677" s="156"/>
      <c r="B677" s="175"/>
      <c r="C677" s="162"/>
      <c r="D677" s="162"/>
      <c r="E677" s="162"/>
      <c r="F677" s="13" t="str">
        <f t="shared" si="6"/>
        <v/>
      </c>
      <c r="G677" s="162"/>
      <c r="H677" s="162"/>
      <c r="I677" s="162"/>
      <c r="J677" s="13" t="str">
        <f t="shared" si="20"/>
        <v/>
      </c>
      <c r="N677" s="13" t="str">
        <f t="shared" si="8"/>
        <v/>
      </c>
      <c r="O677" s="13"/>
      <c r="P677" s="163"/>
      <c r="Q677" s="116" t="str">
        <f t="shared" si="17"/>
        <v/>
      </c>
      <c r="R677" s="117" t="str">
        <f t="shared" si="9"/>
        <v/>
      </c>
      <c r="S677" s="176"/>
      <c r="T677" s="68"/>
      <c r="U677" s="163"/>
      <c r="V677" s="172"/>
      <c r="W677" s="172"/>
      <c r="X677" s="116" t="str">
        <f t="shared" si="26"/>
        <v/>
      </c>
      <c r="Y677" s="117" t="str">
        <f t="shared" si="23"/>
        <v/>
      </c>
      <c r="Z677" s="176"/>
      <c r="AB677" s="142" t="str">
        <f>if(isblank($B677),"",vlookup($B677,'Sort by Position'!$D$2:$M$34,10,FALSE))</f>
        <v/>
      </c>
      <c r="AC677" s="142" t="str">
        <f>if(isblank($B677),"",vlookup($C677,'Sort by Position'!$D$2:$M$34,10,FALSE))</f>
        <v/>
      </c>
      <c r="AD677" s="142" t="str">
        <f t="shared" si="12"/>
        <v/>
      </c>
      <c r="AE677" s="142" t="str">
        <f t="shared" si="13"/>
        <v/>
      </c>
      <c r="AF677" s="163"/>
      <c r="AG677" s="151" t="str">
        <f t="shared" si="27"/>
        <v/>
      </c>
      <c r="AH677" s="138"/>
      <c r="AI677" s="176"/>
      <c r="AK677" s="142" t="str">
        <f>if(isblank(B677),"",vlookup(B677,'Sort by Position'!$D$2:$M$34,2,FALSE))</f>
        <v/>
      </c>
      <c r="AL677" s="142" t="str">
        <f>if(isblank(B677),"",vlookup(C677,'Sort by Position'!$D$2:$M$34,10,FALSE))</f>
        <v/>
      </c>
      <c r="AM677" s="142" t="str">
        <f t="shared" si="15"/>
        <v/>
      </c>
      <c r="AN677" s="142" t="str">
        <f t="shared" si="24"/>
        <v/>
      </c>
      <c r="AO677" s="163"/>
      <c r="AP677" s="117" t="str">
        <f t="shared" si="22"/>
        <v/>
      </c>
      <c r="AR677" s="177"/>
    </row>
    <row r="678">
      <c r="A678" s="156"/>
      <c r="B678" s="175"/>
      <c r="C678" s="162"/>
      <c r="D678" s="162"/>
      <c r="E678" s="162"/>
      <c r="F678" s="13" t="str">
        <f t="shared" si="6"/>
        <v/>
      </c>
      <c r="G678" s="162"/>
      <c r="H678" s="162"/>
      <c r="I678" s="162"/>
      <c r="J678" s="13" t="str">
        <f t="shared" si="20"/>
        <v/>
      </c>
      <c r="N678" s="13" t="str">
        <f t="shared" si="8"/>
        <v/>
      </c>
      <c r="O678" s="13"/>
      <c r="P678" s="163"/>
      <c r="Q678" s="116" t="str">
        <f t="shared" si="17"/>
        <v/>
      </c>
      <c r="R678" s="117" t="str">
        <f t="shared" si="9"/>
        <v/>
      </c>
      <c r="S678" s="176"/>
      <c r="T678" s="68"/>
      <c r="U678" s="163"/>
      <c r="V678" s="172"/>
      <c r="W678" s="172"/>
      <c r="X678" s="116" t="str">
        <f t="shared" si="26"/>
        <v/>
      </c>
      <c r="Y678" s="117" t="str">
        <f t="shared" si="23"/>
        <v/>
      </c>
      <c r="Z678" s="176"/>
      <c r="AB678" s="142" t="str">
        <f>if(isblank($B678),"",vlookup($B678,'Sort by Position'!$D$2:$M$34,10,FALSE))</f>
        <v/>
      </c>
      <c r="AC678" s="142" t="str">
        <f>if(isblank($B678),"",vlookup($C678,'Sort by Position'!$D$2:$M$34,10,FALSE))</f>
        <v/>
      </c>
      <c r="AD678" s="142" t="str">
        <f t="shared" si="12"/>
        <v/>
      </c>
      <c r="AE678" s="142" t="str">
        <f t="shared" si="13"/>
        <v/>
      </c>
      <c r="AF678" s="163"/>
      <c r="AG678" s="151" t="str">
        <f t="shared" si="27"/>
        <v/>
      </c>
      <c r="AH678" s="138"/>
      <c r="AI678" s="176"/>
      <c r="AK678" s="142" t="str">
        <f>if(isblank(B678),"",vlookup(B678,'Sort by Position'!$D$2:$M$34,2,FALSE))</f>
        <v/>
      </c>
      <c r="AL678" s="142" t="str">
        <f>if(isblank(B678),"",vlookup(C678,'Sort by Position'!$D$2:$M$34,10,FALSE))</f>
        <v/>
      </c>
      <c r="AM678" s="142" t="str">
        <f t="shared" si="15"/>
        <v/>
      </c>
      <c r="AN678" s="142" t="str">
        <f t="shared" si="24"/>
        <v/>
      </c>
      <c r="AO678" s="163"/>
      <c r="AP678" s="117" t="str">
        <f t="shared" si="22"/>
        <v/>
      </c>
      <c r="AR678" s="177"/>
    </row>
    <row r="679">
      <c r="A679" s="156"/>
      <c r="B679" s="175"/>
      <c r="C679" s="162"/>
      <c r="D679" s="162"/>
      <c r="E679" s="162"/>
      <c r="F679" s="13" t="str">
        <f t="shared" si="6"/>
        <v/>
      </c>
      <c r="G679" s="162"/>
      <c r="H679" s="162"/>
      <c r="I679" s="162"/>
      <c r="J679" s="13" t="str">
        <f t="shared" si="20"/>
        <v/>
      </c>
      <c r="N679" s="13" t="str">
        <f t="shared" si="8"/>
        <v/>
      </c>
      <c r="O679" s="13"/>
      <c r="P679" s="163"/>
      <c r="Q679" s="116" t="str">
        <f t="shared" si="17"/>
        <v/>
      </c>
      <c r="R679" s="117" t="str">
        <f t="shared" si="9"/>
        <v/>
      </c>
      <c r="S679" s="176"/>
      <c r="T679" s="68"/>
      <c r="U679" s="163"/>
      <c r="V679" s="172"/>
      <c r="W679" s="172"/>
      <c r="X679" s="116" t="str">
        <f t="shared" si="26"/>
        <v/>
      </c>
      <c r="Y679" s="117" t="str">
        <f t="shared" si="23"/>
        <v/>
      </c>
      <c r="Z679" s="176"/>
      <c r="AB679" s="142" t="str">
        <f>if(isblank($B679),"",vlookup($B679,'Sort by Position'!$D$2:$M$34,10,FALSE))</f>
        <v/>
      </c>
      <c r="AC679" s="142" t="str">
        <f>if(isblank($B679),"",vlookup($C679,'Sort by Position'!$D$2:$M$34,10,FALSE))</f>
        <v/>
      </c>
      <c r="AD679" s="142" t="str">
        <f t="shared" si="12"/>
        <v/>
      </c>
      <c r="AE679" s="142" t="str">
        <f t="shared" si="13"/>
        <v/>
      </c>
      <c r="AF679" s="163"/>
      <c r="AG679" s="151" t="str">
        <f t="shared" si="27"/>
        <v/>
      </c>
      <c r="AH679" s="138"/>
      <c r="AI679" s="176"/>
      <c r="AK679" s="142" t="str">
        <f>if(isblank(B679),"",vlookup(B679,'Sort by Position'!$D$2:$M$34,2,FALSE))</f>
        <v/>
      </c>
      <c r="AL679" s="142" t="str">
        <f>if(isblank(B679),"",vlookup(C679,'Sort by Position'!$D$2:$M$34,10,FALSE))</f>
        <v/>
      </c>
      <c r="AM679" s="142" t="str">
        <f t="shared" si="15"/>
        <v/>
      </c>
      <c r="AN679" s="142" t="str">
        <f t="shared" si="24"/>
        <v/>
      </c>
      <c r="AO679" s="163"/>
      <c r="AP679" s="117" t="str">
        <f t="shared" si="22"/>
        <v/>
      </c>
      <c r="AR679" s="177"/>
    </row>
    <row r="680">
      <c r="A680" s="156"/>
      <c r="B680" s="175"/>
      <c r="C680" s="162"/>
      <c r="D680" s="162"/>
      <c r="E680" s="162"/>
      <c r="F680" s="13" t="str">
        <f t="shared" si="6"/>
        <v/>
      </c>
      <c r="G680" s="162"/>
      <c r="H680" s="162"/>
      <c r="I680" s="162"/>
      <c r="J680" s="13" t="str">
        <f t="shared" si="20"/>
        <v/>
      </c>
      <c r="N680" s="13" t="str">
        <f t="shared" si="8"/>
        <v/>
      </c>
      <c r="O680" s="13"/>
      <c r="P680" s="163"/>
      <c r="Q680" s="116" t="str">
        <f t="shared" si="17"/>
        <v/>
      </c>
      <c r="R680" s="117" t="str">
        <f t="shared" si="9"/>
        <v/>
      </c>
      <c r="S680" s="176"/>
      <c r="T680" s="68"/>
      <c r="U680" s="163"/>
      <c r="V680" s="172"/>
      <c r="W680" s="172"/>
      <c r="X680" s="116" t="str">
        <f t="shared" si="26"/>
        <v/>
      </c>
      <c r="Y680" s="117" t="str">
        <f t="shared" si="23"/>
        <v/>
      </c>
      <c r="Z680" s="176"/>
      <c r="AB680" s="142" t="str">
        <f>if(isblank($B680),"",vlookup($B680,'Sort by Position'!$D$2:$M$34,10,FALSE))</f>
        <v/>
      </c>
      <c r="AC680" s="142" t="str">
        <f>if(isblank($B680),"",vlookup($C680,'Sort by Position'!$D$2:$M$34,10,FALSE))</f>
        <v/>
      </c>
      <c r="AD680" s="142" t="str">
        <f t="shared" si="12"/>
        <v/>
      </c>
      <c r="AE680" s="142" t="str">
        <f t="shared" si="13"/>
        <v/>
      </c>
      <c r="AF680" s="163"/>
      <c r="AG680" s="151" t="str">
        <f t="shared" si="27"/>
        <v/>
      </c>
      <c r="AH680" s="138"/>
      <c r="AI680" s="176"/>
      <c r="AK680" s="142" t="str">
        <f>if(isblank(B680),"",vlookup(B680,'Sort by Position'!$D$2:$M$34,2,FALSE))</f>
        <v/>
      </c>
      <c r="AL680" s="142" t="str">
        <f>if(isblank(B680),"",vlookup(C680,'Sort by Position'!$D$2:$M$34,10,FALSE))</f>
        <v/>
      </c>
      <c r="AM680" s="142" t="str">
        <f t="shared" si="15"/>
        <v/>
      </c>
      <c r="AN680" s="142" t="str">
        <f t="shared" si="24"/>
        <v/>
      </c>
      <c r="AO680" s="163"/>
      <c r="AP680" s="117" t="str">
        <f t="shared" si="22"/>
        <v/>
      </c>
      <c r="AR680" s="177"/>
    </row>
    <row r="681">
      <c r="A681" s="156"/>
      <c r="B681" s="175"/>
      <c r="C681" s="162"/>
      <c r="D681" s="162"/>
      <c r="E681" s="162"/>
      <c r="F681" s="13" t="str">
        <f t="shared" si="6"/>
        <v/>
      </c>
      <c r="G681" s="162"/>
      <c r="H681" s="162"/>
      <c r="I681" s="162"/>
      <c r="J681" s="13" t="str">
        <f t="shared" si="20"/>
        <v/>
      </c>
      <c r="N681" s="13" t="str">
        <f t="shared" si="8"/>
        <v/>
      </c>
      <c r="O681" s="13"/>
      <c r="P681" s="163"/>
      <c r="Q681" s="116" t="str">
        <f t="shared" si="17"/>
        <v/>
      </c>
      <c r="R681" s="117" t="str">
        <f t="shared" si="9"/>
        <v/>
      </c>
      <c r="S681" s="176"/>
      <c r="T681" s="68"/>
      <c r="U681" s="163"/>
      <c r="V681" s="172"/>
      <c r="W681" s="172"/>
      <c r="X681" s="116" t="str">
        <f t="shared" si="26"/>
        <v/>
      </c>
      <c r="Y681" s="117" t="str">
        <f t="shared" si="23"/>
        <v/>
      </c>
      <c r="Z681" s="176"/>
      <c r="AB681" s="142" t="str">
        <f>if(isblank($B681),"",vlookup($B681,'Sort by Position'!$D$2:$M$34,10,FALSE))</f>
        <v/>
      </c>
      <c r="AC681" s="142" t="str">
        <f>if(isblank($B681),"",vlookup($C681,'Sort by Position'!$D$2:$M$34,10,FALSE))</f>
        <v/>
      </c>
      <c r="AD681" s="142" t="str">
        <f t="shared" si="12"/>
        <v/>
      </c>
      <c r="AE681" s="142" t="str">
        <f t="shared" si="13"/>
        <v/>
      </c>
      <c r="AF681" s="163"/>
      <c r="AG681" s="151" t="str">
        <f t="shared" si="27"/>
        <v/>
      </c>
      <c r="AH681" s="138"/>
      <c r="AI681" s="176"/>
      <c r="AK681" s="142" t="str">
        <f>if(isblank(B681),"",vlookup(B681,'Sort by Position'!$D$2:$M$34,2,FALSE))</f>
        <v/>
      </c>
      <c r="AL681" s="142" t="str">
        <f>if(isblank(B681),"",vlookup(C681,'Sort by Position'!$D$2:$M$34,10,FALSE))</f>
        <v/>
      </c>
      <c r="AM681" s="142" t="str">
        <f t="shared" si="15"/>
        <v/>
      </c>
      <c r="AN681" s="142" t="str">
        <f t="shared" si="24"/>
        <v/>
      </c>
      <c r="AO681" s="163"/>
      <c r="AP681" s="117" t="str">
        <f t="shared" si="22"/>
        <v/>
      </c>
      <c r="AR681" s="177"/>
    </row>
    <row r="682">
      <c r="A682" s="156"/>
      <c r="B682" s="175"/>
      <c r="C682" s="162"/>
      <c r="D682" s="162"/>
      <c r="E682" s="162"/>
      <c r="F682" s="13" t="str">
        <f t="shared" si="6"/>
        <v/>
      </c>
      <c r="G682" s="162"/>
      <c r="H682" s="162"/>
      <c r="I682" s="162"/>
      <c r="J682" s="13" t="str">
        <f t="shared" si="20"/>
        <v/>
      </c>
      <c r="N682" s="13" t="str">
        <f t="shared" si="8"/>
        <v/>
      </c>
      <c r="O682" s="13"/>
      <c r="P682" s="163"/>
      <c r="Q682" s="116" t="str">
        <f t="shared" si="17"/>
        <v/>
      </c>
      <c r="R682" s="117" t="str">
        <f t="shared" si="9"/>
        <v/>
      </c>
      <c r="S682" s="176"/>
      <c r="T682" s="68"/>
      <c r="U682" s="163"/>
      <c r="V682" s="172"/>
      <c r="W682" s="172"/>
      <c r="X682" s="116" t="str">
        <f t="shared" si="26"/>
        <v/>
      </c>
      <c r="Y682" s="117" t="str">
        <f t="shared" si="23"/>
        <v/>
      </c>
      <c r="Z682" s="176"/>
      <c r="AB682" s="142" t="str">
        <f>if(isblank($B682),"",vlookup($B682,'Sort by Position'!$D$2:$M$34,10,FALSE))</f>
        <v/>
      </c>
      <c r="AC682" s="142" t="str">
        <f>if(isblank($B682),"",vlookup($C682,'Sort by Position'!$D$2:$M$34,10,FALSE))</f>
        <v/>
      </c>
      <c r="AD682" s="142" t="str">
        <f t="shared" si="12"/>
        <v/>
      </c>
      <c r="AE682" s="142" t="str">
        <f t="shared" si="13"/>
        <v/>
      </c>
      <c r="AF682" s="163"/>
      <c r="AG682" s="151" t="str">
        <f t="shared" si="27"/>
        <v/>
      </c>
      <c r="AH682" s="138"/>
      <c r="AI682" s="176"/>
      <c r="AK682" s="142" t="str">
        <f>if(isblank(B682),"",vlookup(B682,'Sort by Position'!$D$2:$M$34,2,FALSE))</f>
        <v/>
      </c>
      <c r="AL682" s="142" t="str">
        <f>if(isblank(B682),"",vlookup(C682,'Sort by Position'!$D$2:$M$34,10,FALSE))</f>
        <v/>
      </c>
      <c r="AM682" s="142" t="str">
        <f t="shared" si="15"/>
        <v/>
      </c>
      <c r="AN682" s="142" t="str">
        <f t="shared" si="24"/>
        <v/>
      </c>
      <c r="AO682" s="163"/>
      <c r="AP682" s="117" t="str">
        <f t="shared" si="22"/>
        <v/>
      </c>
      <c r="AR682" s="177"/>
    </row>
    <row r="683">
      <c r="A683" s="156"/>
      <c r="B683" s="175"/>
      <c r="C683" s="162"/>
      <c r="D683" s="162"/>
      <c r="E683" s="162"/>
      <c r="F683" s="13" t="str">
        <f t="shared" si="6"/>
        <v/>
      </c>
      <c r="G683" s="162"/>
      <c r="H683" s="162"/>
      <c r="I683" s="162"/>
      <c r="J683" s="13" t="str">
        <f t="shared" si="20"/>
        <v/>
      </c>
      <c r="N683" s="13" t="str">
        <f t="shared" si="8"/>
        <v/>
      </c>
      <c r="O683" s="13"/>
      <c r="P683" s="163"/>
      <c r="Q683" s="116" t="str">
        <f t="shared" si="17"/>
        <v/>
      </c>
      <c r="R683" s="117" t="str">
        <f t="shared" si="9"/>
        <v/>
      </c>
      <c r="S683" s="176"/>
      <c r="T683" s="68"/>
      <c r="U683" s="163"/>
      <c r="V683" s="172"/>
      <c r="W683" s="172"/>
      <c r="X683" s="116" t="str">
        <f t="shared" si="26"/>
        <v/>
      </c>
      <c r="Y683" s="117" t="str">
        <f t="shared" si="23"/>
        <v/>
      </c>
      <c r="Z683" s="176"/>
      <c r="AB683" s="142" t="str">
        <f>if(isblank($B683),"",vlookup($B683,'Sort by Position'!$D$2:$M$34,10,FALSE))</f>
        <v/>
      </c>
      <c r="AC683" s="142" t="str">
        <f>if(isblank($B683),"",vlookup($C683,'Sort by Position'!$D$2:$M$34,10,FALSE))</f>
        <v/>
      </c>
      <c r="AD683" s="142" t="str">
        <f t="shared" si="12"/>
        <v/>
      </c>
      <c r="AE683" s="142" t="str">
        <f t="shared" si="13"/>
        <v/>
      </c>
      <c r="AF683" s="163"/>
      <c r="AG683" s="151" t="str">
        <f t="shared" si="27"/>
        <v/>
      </c>
      <c r="AH683" s="138"/>
      <c r="AI683" s="176"/>
      <c r="AK683" s="142" t="str">
        <f>if(isblank(B683),"",vlookup(B683,'Sort by Position'!$D$2:$M$34,2,FALSE))</f>
        <v/>
      </c>
      <c r="AL683" s="142" t="str">
        <f>if(isblank(B683),"",vlookup(C683,'Sort by Position'!$D$2:$M$34,10,FALSE))</f>
        <v/>
      </c>
      <c r="AM683" s="142" t="str">
        <f t="shared" si="15"/>
        <v/>
      </c>
      <c r="AN683" s="142" t="str">
        <f t="shared" si="24"/>
        <v/>
      </c>
      <c r="AO683" s="163"/>
      <c r="AP683" s="117" t="str">
        <f t="shared" si="22"/>
        <v/>
      </c>
      <c r="AR683" s="177"/>
    </row>
    <row r="684">
      <c r="A684" s="156"/>
      <c r="B684" s="175"/>
      <c r="C684" s="162"/>
      <c r="D684" s="162"/>
      <c r="E684" s="162"/>
      <c r="F684" s="13" t="str">
        <f t="shared" si="6"/>
        <v/>
      </c>
      <c r="G684" s="162"/>
      <c r="H684" s="162"/>
      <c r="I684" s="162"/>
      <c r="J684" s="13" t="str">
        <f t="shared" si="20"/>
        <v/>
      </c>
      <c r="N684" s="13" t="str">
        <f t="shared" si="8"/>
        <v/>
      </c>
      <c r="O684" s="13"/>
      <c r="P684" s="163"/>
      <c r="Q684" s="116" t="str">
        <f t="shared" si="17"/>
        <v/>
      </c>
      <c r="R684" s="117" t="str">
        <f t="shared" si="9"/>
        <v/>
      </c>
      <c r="S684" s="176"/>
      <c r="T684" s="68"/>
      <c r="U684" s="163"/>
      <c r="V684" s="172"/>
      <c r="W684" s="172"/>
      <c r="X684" s="116" t="str">
        <f t="shared" si="26"/>
        <v/>
      </c>
      <c r="Y684" s="117" t="str">
        <f t="shared" si="23"/>
        <v/>
      </c>
      <c r="Z684" s="176"/>
      <c r="AB684" s="142" t="str">
        <f>if(isblank($B684),"",vlookup($B684,'Sort by Position'!$D$2:$M$34,10,FALSE))</f>
        <v/>
      </c>
      <c r="AC684" s="142" t="str">
        <f>if(isblank($B684),"",vlookup($C684,'Sort by Position'!$D$2:$M$34,10,FALSE))</f>
        <v/>
      </c>
      <c r="AD684" s="142" t="str">
        <f t="shared" si="12"/>
        <v/>
      </c>
      <c r="AE684" s="142" t="str">
        <f t="shared" si="13"/>
        <v/>
      </c>
      <c r="AF684" s="163"/>
      <c r="AG684" s="151" t="str">
        <f t="shared" si="27"/>
        <v/>
      </c>
      <c r="AH684" s="138"/>
      <c r="AI684" s="176"/>
      <c r="AK684" s="142" t="str">
        <f>if(isblank(B684),"",vlookup(B684,'Sort by Position'!$D$2:$M$34,2,FALSE))</f>
        <v/>
      </c>
      <c r="AL684" s="142" t="str">
        <f>if(isblank(B684),"",vlookup(C684,'Sort by Position'!$D$2:$M$34,10,FALSE))</f>
        <v/>
      </c>
      <c r="AM684" s="142" t="str">
        <f t="shared" si="15"/>
        <v/>
      </c>
      <c r="AN684" s="142" t="str">
        <f t="shared" si="24"/>
        <v/>
      </c>
      <c r="AO684" s="163"/>
      <c r="AP684" s="117" t="str">
        <f t="shared" si="22"/>
        <v/>
      </c>
      <c r="AR684" s="177"/>
    </row>
    <row r="685">
      <c r="A685" s="156"/>
      <c r="B685" s="175"/>
      <c r="C685" s="162"/>
      <c r="D685" s="162"/>
      <c r="E685" s="162"/>
      <c r="F685" s="13" t="str">
        <f t="shared" si="6"/>
        <v/>
      </c>
      <c r="G685" s="162"/>
      <c r="H685" s="162"/>
      <c r="I685" s="162"/>
      <c r="J685" s="13" t="str">
        <f t="shared" si="20"/>
        <v/>
      </c>
      <c r="N685" s="13" t="str">
        <f t="shared" si="8"/>
        <v/>
      </c>
      <c r="O685" s="13"/>
      <c r="P685" s="163"/>
      <c r="Q685" s="116" t="str">
        <f t="shared" si="17"/>
        <v/>
      </c>
      <c r="R685" s="117" t="str">
        <f t="shared" si="9"/>
        <v/>
      </c>
      <c r="S685" s="176"/>
      <c r="T685" s="68"/>
      <c r="U685" s="163"/>
      <c r="V685" s="172"/>
      <c r="W685" s="172"/>
      <c r="X685" s="116" t="str">
        <f t="shared" si="26"/>
        <v/>
      </c>
      <c r="Y685" s="117" t="str">
        <f t="shared" si="23"/>
        <v/>
      </c>
      <c r="Z685" s="176"/>
      <c r="AB685" s="142" t="str">
        <f>if(isblank($B685),"",vlookup($B685,'Sort by Position'!$D$2:$M$34,10,FALSE))</f>
        <v/>
      </c>
      <c r="AC685" s="142" t="str">
        <f>if(isblank($B685),"",vlookup($C685,'Sort by Position'!$D$2:$M$34,10,FALSE))</f>
        <v/>
      </c>
      <c r="AD685" s="142" t="str">
        <f t="shared" si="12"/>
        <v/>
      </c>
      <c r="AE685" s="142" t="str">
        <f t="shared" si="13"/>
        <v/>
      </c>
      <c r="AF685" s="163"/>
      <c r="AG685" s="151" t="str">
        <f t="shared" si="27"/>
        <v/>
      </c>
      <c r="AH685" s="138"/>
      <c r="AI685" s="176"/>
      <c r="AK685" s="142" t="str">
        <f>if(isblank(B685),"",vlookup(B685,'Sort by Position'!$D$2:$M$34,2,FALSE))</f>
        <v/>
      </c>
      <c r="AL685" s="142" t="str">
        <f>if(isblank(B685),"",vlookup(C685,'Sort by Position'!$D$2:$M$34,10,FALSE))</f>
        <v/>
      </c>
      <c r="AM685" s="142" t="str">
        <f t="shared" si="15"/>
        <v/>
      </c>
      <c r="AN685" s="142" t="str">
        <f t="shared" si="24"/>
        <v/>
      </c>
      <c r="AO685" s="163"/>
      <c r="AP685" s="117" t="str">
        <f t="shared" si="22"/>
        <v/>
      </c>
      <c r="AR685" s="177"/>
    </row>
    <row r="686">
      <c r="A686" s="156"/>
      <c r="B686" s="175"/>
      <c r="C686" s="162"/>
      <c r="D686" s="162"/>
      <c r="E686" s="162"/>
      <c r="F686" s="13" t="str">
        <f t="shared" si="6"/>
        <v/>
      </c>
      <c r="G686" s="162"/>
      <c r="H686" s="162"/>
      <c r="I686" s="162"/>
      <c r="J686" s="13" t="str">
        <f t="shared" si="20"/>
        <v/>
      </c>
      <c r="N686" s="13" t="str">
        <f t="shared" si="8"/>
        <v/>
      </c>
      <c r="O686" s="13"/>
      <c r="P686" s="163"/>
      <c r="Q686" s="116" t="str">
        <f t="shared" si="17"/>
        <v/>
      </c>
      <c r="R686" s="117" t="str">
        <f t="shared" si="9"/>
        <v/>
      </c>
      <c r="S686" s="176"/>
      <c r="T686" s="68"/>
      <c r="U686" s="163"/>
      <c r="V686" s="172"/>
      <c r="W686" s="172"/>
      <c r="X686" s="116" t="str">
        <f t="shared" si="26"/>
        <v/>
      </c>
      <c r="Y686" s="117" t="str">
        <f t="shared" si="23"/>
        <v/>
      </c>
      <c r="Z686" s="176"/>
      <c r="AB686" s="142" t="str">
        <f>if(isblank($B686),"",vlookup($B686,'Sort by Position'!$D$2:$M$34,10,FALSE))</f>
        <v/>
      </c>
      <c r="AC686" s="142" t="str">
        <f>if(isblank($B686),"",vlookup($C686,'Sort by Position'!$D$2:$M$34,10,FALSE))</f>
        <v/>
      </c>
      <c r="AD686" s="142" t="str">
        <f t="shared" si="12"/>
        <v/>
      </c>
      <c r="AE686" s="142" t="str">
        <f t="shared" si="13"/>
        <v/>
      </c>
      <c r="AF686" s="163"/>
      <c r="AG686" s="151" t="str">
        <f t="shared" si="27"/>
        <v/>
      </c>
      <c r="AH686" s="138"/>
      <c r="AI686" s="176"/>
      <c r="AK686" s="142" t="str">
        <f>if(isblank(B686),"",vlookup(B686,'Sort by Position'!$D$2:$M$34,2,FALSE))</f>
        <v/>
      </c>
      <c r="AL686" s="142" t="str">
        <f>if(isblank(B686),"",vlookup(C686,'Sort by Position'!$D$2:$M$34,10,FALSE))</f>
        <v/>
      </c>
      <c r="AM686" s="142" t="str">
        <f t="shared" si="15"/>
        <v/>
      </c>
      <c r="AN686" s="142" t="str">
        <f t="shared" si="24"/>
        <v/>
      </c>
      <c r="AO686" s="163"/>
      <c r="AP686" s="117" t="str">
        <f t="shared" si="22"/>
        <v/>
      </c>
      <c r="AR686" s="177"/>
    </row>
    <row r="687">
      <c r="A687" s="156"/>
      <c r="B687" s="175"/>
      <c r="C687" s="162"/>
      <c r="D687" s="162"/>
      <c r="E687" s="162"/>
      <c r="F687" s="13" t="str">
        <f t="shared" si="6"/>
        <v/>
      </c>
      <c r="G687" s="162"/>
      <c r="H687" s="162"/>
      <c r="I687" s="162"/>
      <c r="J687" s="13" t="str">
        <f t="shared" si="20"/>
        <v/>
      </c>
      <c r="N687" s="13" t="str">
        <f t="shared" si="8"/>
        <v/>
      </c>
      <c r="O687" s="13"/>
      <c r="P687" s="163"/>
      <c r="Q687" s="116" t="str">
        <f t="shared" si="17"/>
        <v/>
      </c>
      <c r="R687" s="117" t="str">
        <f t="shared" si="9"/>
        <v/>
      </c>
      <c r="S687" s="176"/>
      <c r="T687" s="68"/>
      <c r="U687" s="163"/>
      <c r="V687" s="172"/>
      <c r="W687" s="172"/>
      <c r="X687" s="116" t="str">
        <f t="shared" si="26"/>
        <v/>
      </c>
      <c r="Y687" s="117" t="str">
        <f t="shared" si="23"/>
        <v/>
      </c>
      <c r="Z687" s="176"/>
      <c r="AB687" s="142" t="str">
        <f>if(isblank($B687),"",vlookup($B687,'Sort by Position'!$D$2:$M$34,10,FALSE))</f>
        <v/>
      </c>
      <c r="AC687" s="142" t="str">
        <f>if(isblank($B687),"",vlookup($C687,'Sort by Position'!$D$2:$M$34,10,FALSE))</f>
        <v/>
      </c>
      <c r="AD687" s="142" t="str">
        <f t="shared" si="12"/>
        <v/>
      </c>
      <c r="AE687" s="142" t="str">
        <f t="shared" si="13"/>
        <v/>
      </c>
      <c r="AF687" s="163"/>
      <c r="AG687" s="151" t="str">
        <f t="shared" si="27"/>
        <v/>
      </c>
      <c r="AH687" s="138"/>
      <c r="AI687" s="176"/>
      <c r="AK687" s="142" t="str">
        <f>if(isblank(B687),"",vlookup(B687,'Sort by Position'!$D$2:$M$34,2,FALSE))</f>
        <v/>
      </c>
      <c r="AL687" s="142" t="str">
        <f>if(isblank(B687),"",vlookup(C687,'Sort by Position'!$D$2:$M$34,10,FALSE))</f>
        <v/>
      </c>
      <c r="AM687" s="142" t="str">
        <f t="shared" si="15"/>
        <v/>
      </c>
      <c r="AN687" s="142" t="str">
        <f t="shared" si="24"/>
        <v/>
      </c>
      <c r="AO687" s="163"/>
      <c r="AP687" s="117" t="str">
        <f t="shared" si="22"/>
        <v/>
      </c>
      <c r="AR687" s="177"/>
    </row>
    <row r="688">
      <c r="A688" s="156"/>
      <c r="B688" s="175"/>
      <c r="C688" s="162"/>
      <c r="D688" s="162"/>
      <c r="E688" s="162"/>
      <c r="F688" s="13" t="str">
        <f t="shared" si="6"/>
        <v/>
      </c>
      <c r="G688" s="162"/>
      <c r="H688" s="162"/>
      <c r="I688" s="162"/>
      <c r="J688" s="13" t="str">
        <f t="shared" si="20"/>
        <v/>
      </c>
      <c r="N688" s="13" t="str">
        <f t="shared" si="8"/>
        <v/>
      </c>
      <c r="O688" s="13"/>
      <c r="P688" s="163"/>
      <c r="Q688" s="116" t="str">
        <f t="shared" si="17"/>
        <v/>
      </c>
      <c r="R688" s="117" t="str">
        <f t="shared" si="9"/>
        <v/>
      </c>
      <c r="S688" s="176"/>
      <c r="T688" s="68"/>
      <c r="U688" s="163"/>
      <c r="V688" s="172"/>
      <c r="W688" s="172"/>
      <c r="X688" s="116" t="str">
        <f t="shared" si="26"/>
        <v/>
      </c>
      <c r="Y688" s="117" t="str">
        <f t="shared" si="23"/>
        <v/>
      </c>
      <c r="Z688" s="176"/>
      <c r="AB688" s="142" t="str">
        <f>if(isblank($B688),"",vlookup($B688,'Sort by Position'!$D$2:$M$34,10,FALSE))</f>
        <v/>
      </c>
      <c r="AC688" s="142" t="str">
        <f>if(isblank($B688),"",vlookup($C688,'Sort by Position'!$D$2:$M$34,10,FALSE))</f>
        <v/>
      </c>
      <c r="AD688" s="142" t="str">
        <f t="shared" si="12"/>
        <v/>
      </c>
      <c r="AE688" s="142" t="str">
        <f t="shared" si="13"/>
        <v/>
      </c>
      <c r="AF688" s="163"/>
      <c r="AG688" s="151" t="str">
        <f t="shared" si="27"/>
        <v/>
      </c>
      <c r="AH688" s="138"/>
      <c r="AI688" s="176"/>
      <c r="AK688" s="142" t="str">
        <f>if(isblank(B688),"",vlookup(B688,'Sort by Position'!$D$2:$M$34,2,FALSE))</f>
        <v/>
      </c>
      <c r="AL688" s="142" t="str">
        <f>if(isblank(B688),"",vlookup(C688,'Sort by Position'!$D$2:$M$34,10,FALSE))</f>
        <v/>
      </c>
      <c r="AM688" s="142" t="str">
        <f t="shared" si="15"/>
        <v/>
      </c>
      <c r="AN688" s="142" t="str">
        <f t="shared" si="24"/>
        <v/>
      </c>
      <c r="AO688" s="163"/>
      <c r="AP688" s="117" t="str">
        <f t="shared" si="22"/>
        <v/>
      </c>
      <c r="AR688" s="177"/>
    </row>
    <row r="689">
      <c r="A689" s="156"/>
      <c r="B689" s="175"/>
      <c r="C689" s="162"/>
      <c r="D689" s="162"/>
      <c r="E689" s="162"/>
      <c r="F689" s="13" t="str">
        <f t="shared" si="6"/>
        <v/>
      </c>
      <c r="G689" s="162"/>
      <c r="H689" s="162"/>
      <c r="I689" s="162"/>
      <c r="J689" s="13" t="str">
        <f t="shared" si="20"/>
        <v/>
      </c>
      <c r="N689" s="13" t="str">
        <f t="shared" si="8"/>
        <v/>
      </c>
      <c r="O689" s="13"/>
      <c r="P689" s="163"/>
      <c r="Q689" s="116" t="str">
        <f t="shared" si="17"/>
        <v/>
      </c>
      <c r="R689" s="117" t="str">
        <f t="shared" si="9"/>
        <v/>
      </c>
      <c r="S689" s="176"/>
      <c r="T689" s="68"/>
      <c r="U689" s="163"/>
      <c r="V689" s="172"/>
      <c r="W689" s="172"/>
      <c r="X689" s="116" t="str">
        <f t="shared" si="26"/>
        <v/>
      </c>
      <c r="Y689" s="117" t="str">
        <f t="shared" si="23"/>
        <v/>
      </c>
      <c r="Z689" s="176"/>
      <c r="AB689" s="142" t="str">
        <f>if(isblank($B689),"",vlookup($B689,'Sort by Position'!$D$2:$M$34,10,FALSE))</f>
        <v/>
      </c>
      <c r="AC689" s="142" t="str">
        <f>if(isblank($B689),"",vlookup($C689,'Sort by Position'!$D$2:$M$34,10,FALSE))</f>
        <v/>
      </c>
      <c r="AD689" s="142" t="str">
        <f t="shared" si="12"/>
        <v/>
      </c>
      <c r="AE689" s="142" t="str">
        <f t="shared" si="13"/>
        <v/>
      </c>
      <c r="AF689" s="163"/>
      <c r="AG689" s="151" t="str">
        <f t="shared" si="27"/>
        <v/>
      </c>
      <c r="AH689" s="138"/>
      <c r="AI689" s="176"/>
      <c r="AK689" s="142" t="str">
        <f>if(isblank(B689),"",vlookup(B689,'Sort by Position'!$D$2:$M$34,2,FALSE))</f>
        <v/>
      </c>
      <c r="AL689" s="142" t="str">
        <f>if(isblank(B689),"",vlookup(C689,'Sort by Position'!$D$2:$M$34,10,FALSE))</f>
        <v/>
      </c>
      <c r="AM689" s="142" t="str">
        <f t="shared" si="15"/>
        <v/>
      </c>
      <c r="AN689" s="142" t="str">
        <f t="shared" si="24"/>
        <v/>
      </c>
      <c r="AO689" s="163"/>
      <c r="AP689" s="117" t="str">
        <f t="shared" si="22"/>
        <v/>
      </c>
      <c r="AR689" s="177"/>
    </row>
    <row r="690">
      <c r="A690" s="156"/>
      <c r="B690" s="175"/>
      <c r="C690" s="162"/>
      <c r="D690" s="162"/>
      <c r="E690" s="162"/>
      <c r="F690" s="13" t="str">
        <f t="shared" si="6"/>
        <v/>
      </c>
      <c r="G690" s="162"/>
      <c r="H690" s="162"/>
      <c r="I690" s="162"/>
      <c r="J690" s="13" t="str">
        <f t="shared" si="20"/>
        <v/>
      </c>
      <c r="N690" s="13" t="str">
        <f t="shared" si="8"/>
        <v/>
      </c>
      <c r="O690" s="13"/>
      <c r="P690" s="163"/>
      <c r="Q690" s="116" t="str">
        <f t="shared" si="17"/>
        <v/>
      </c>
      <c r="R690" s="117" t="str">
        <f t="shared" si="9"/>
        <v/>
      </c>
      <c r="S690" s="176"/>
      <c r="T690" s="68"/>
      <c r="U690" s="163"/>
      <c r="V690" s="172"/>
      <c r="W690" s="172"/>
      <c r="X690" s="116" t="str">
        <f t="shared" si="26"/>
        <v/>
      </c>
      <c r="Y690" s="117" t="str">
        <f t="shared" si="23"/>
        <v/>
      </c>
      <c r="Z690" s="176"/>
      <c r="AB690" s="142" t="str">
        <f>if(isblank($B690),"",vlookup($B690,'Sort by Position'!$D$2:$M$34,10,FALSE))</f>
        <v/>
      </c>
      <c r="AC690" s="142" t="str">
        <f>if(isblank($B690),"",vlookup($C690,'Sort by Position'!$D$2:$M$34,10,FALSE))</f>
        <v/>
      </c>
      <c r="AD690" s="142" t="str">
        <f t="shared" si="12"/>
        <v/>
      </c>
      <c r="AE690" s="142" t="str">
        <f t="shared" si="13"/>
        <v/>
      </c>
      <c r="AF690" s="163"/>
      <c r="AG690" s="151" t="str">
        <f t="shared" si="27"/>
        <v/>
      </c>
      <c r="AH690" s="138"/>
      <c r="AI690" s="176"/>
      <c r="AK690" s="142" t="str">
        <f>if(isblank(B690),"",vlookup(B690,'Sort by Position'!$D$2:$M$34,2,FALSE))</f>
        <v/>
      </c>
      <c r="AL690" s="142" t="str">
        <f>if(isblank(B690),"",vlookup(C690,'Sort by Position'!$D$2:$M$34,10,FALSE))</f>
        <v/>
      </c>
      <c r="AM690" s="142" t="str">
        <f t="shared" si="15"/>
        <v/>
      </c>
      <c r="AN690" s="142" t="str">
        <f t="shared" si="24"/>
        <v/>
      </c>
      <c r="AO690" s="163"/>
      <c r="AP690" s="117" t="str">
        <f t="shared" si="22"/>
        <v/>
      </c>
      <c r="AR690" s="177"/>
    </row>
    <row r="691">
      <c r="A691" s="156"/>
      <c r="B691" s="175"/>
      <c r="C691" s="162"/>
      <c r="D691" s="162"/>
      <c r="E691" s="162"/>
      <c r="F691" s="13" t="str">
        <f t="shared" si="6"/>
        <v/>
      </c>
      <c r="G691" s="162"/>
      <c r="H691" s="162"/>
      <c r="I691" s="162"/>
      <c r="J691" s="13" t="str">
        <f t="shared" si="20"/>
        <v/>
      </c>
      <c r="N691" s="13" t="str">
        <f t="shared" si="8"/>
        <v/>
      </c>
      <c r="O691" s="13"/>
      <c r="P691" s="163"/>
      <c r="Q691" s="116" t="str">
        <f t="shared" si="17"/>
        <v/>
      </c>
      <c r="R691" s="117" t="str">
        <f t="shared" si="9"/>
        <v/>
      </c>
      <c r="S691" s="176"/>
      <c r="T691" s="68"/>
      <c r="U691" s="163"/>
      <c r="V691" s="172"/>
      <c r="W691" s="172"/>
      <c r="X691" s="116" t="str">
        <f t="shared" si="26"/>
        <v/>
      </c>
      <c r="Y691" s="117" t="str">
        <f t="shared" si="23"/>
        <v/>
      </c>
      <c r="Z691" s="176"/>
      <c r="AB691" s="142" t="str">
        <f>if(isblank($B691),"",vlookup($B691,'Sort by Position'!$D$2:$M$34,10,FALSE))</f>
        <v/>
      </c>
      <c r="AC691" s="142" t="str">
        <f>if(isblank($B691),"",vlookup($C691,'Sort by Position'!$D$2:$M$34,10,FALSE))</f>
        <v/>
      </c>
      <c r="AD691" s="142" t="str">
        <f t="shared" si="12"/>
        <v/>
      </c>
      <c r="AE691" s="142" t="str">
        <f t="shared" si="13"/>
        <v/>
      </c>
      <c r="AF691" s="163"/>
      <c r="AG691" s="151" t="str">
        <f t="shared" si="27"/>
        <v/>
      </c>
      <c r="AH691" s="138"/>
      <c r="AI691" s="176"/>
      <c r="AK691" s="142" t="str">
        <f>if(isblank(B691),"",vlookup(B691,'Sort by Position'!$D$2:$M$34,2,FALSE))</f>
        <v/>
      </c>
      <c r="AL691" s="142" t="str">
        <f>if(isblank(B691),"",vlookup(C691,'Sort by Position'!$D$2:$M$34,10,FALSE))</f>
        <v/>
      </c>
      <c r="AM691" s="142" t="str">
        <f t="shared" si="15"/>
        <v/>
      </c>
      <c r="AN691" s="142" t="str">
        <f t="shared" si="24"/>
        <v/>
      </c>
      <c r="AO691" s="163"/>
      <c r="AP691" s="117" t="str">
        <f t="shared" si="22"/>
        <v/>
      </c>
      <c r="AR691" s="177"/>
    </row>
    <row r="692">
      <c r="A692" s="156"/>
      <c r="B692" s="175"/>
      <c r="C692" s="162"/>
      <c r="D692" s="162"/>
      <c r="E692" s="162"/>
      <c r="F692" s="13" t="str">
        <f t="shared" si="6"/>
        <v/>
      </c>
      <c r="G692" s="162"/>
      <c r="H692" s="162"/>
      <c r="I692" s="162"/>
      <c r="J692" s="13" t="str">
        <f t="shared" si="20"/>
        <v/>
      </c>
      <c r="N692" s="13" t="str">
        <f t="shared" si="8"/>
        <v/>
      </c>
      <c r="O692" s="13"/>
      <c r="P692" s="163"/>
      <c r="Q692" s="116" t="str">
        <f t="shared" si="17"/>
        <v/>
      </c>
      <c r="R692" s="117" t="str">
        <f t="shared" si="9"/>
        <v/>
      </c>
      <c r="S692" s="176"/>
      <c r="T692" s="68"/>
      <c r="U692" s="163"/>
      <c r="V692" s="172"/>
      <c r="W692" s="172"/>
      <c r="X692" s="116" t="str">
        <f t="shared" si="26"/>
        <v/>
      </c>
      <c r="Y692" s="117" t="str">
        <f t="shared" si="23"/>
        <v/>
      </c>
      <c r="Z692" s="176"/>
      <c r="AB692" s="142" t="str">
        <f>if(isblank($B692),"",vlookup($B692,'Sort by Position'!$D$2:$M$34,10,FALSE))</f>
        <v/>
      </c>
      <c r="AC692" s="142" t="str">
        <f>if(isblank($B692),"",vlookup($C692,'Sort by Position'!$D$2:$M$34,10,FALSE))</f>
        <v/>
      </c>
      <c r="AD692" s="142" t="str">
        <f t="shared" si="12"/>
        <v/>
      </c>
      <c r="AE692" s="142" t="str">
        <f t="shared" si="13"/>
        <v/>
      </c>
      <c r="AF692" s="163"/>
      <c r="AG692" s="151" t="str">
        <f t="shared" si="27"/>
        <v/>
      </c>
      <c r="AH692" s="138"/>
      <c r="AI692" s="176"/>
      <c r="AK692" s="142" t="str">
        <f>if(isblank(B692),"",vlookup(B692,'Sort by Position'!$D$2:$M$34,2,FALSE))</f>
        <v/>
      </c>
      <c r="AL692" s="142" t="str">
        <f>if(isblank(B692),"",vlookup(C692,'Sort by Position'!$D$2:$M$34,10,FALSE))</f>
        <v/>
      </c>
      <c r="AM692" s="142" t="str">
        <f t="shared" si="15"/>
        <v/>
      </c>
      <c r="AN692" s="142" t="str">
        <f t="shared" si="24"/>
        <v/>
      </c>
      <c r="AO692" s="163"/>
      <c r="AP692" s="117" t="str">
        <f t="shared" si="22"/>
        <v/>
      </c>
      <c r="AR692" s="177"/>
    </row>
    <row r="693">
      <c r="A693" s="156"/>
      <c r="B693" s="175"/>
      <c r="C693" s="162"/>
      <c r="D693" s="162"/>
      <c r="E693" s="162"/>
      <c r="F693" s="13" t="str">
        <f t="shared" si="6"/>
        <v/>
      </c>
      <c r="G693" s="162"/>
      <c r="H693" s="162"/>
      <c r="I693" s="162"/>
      <c r="J693" s="13" t="str">
        <f t="shared" si="20"/>
        <v/>
      </c>
      <c r="N693" s="13" t="str">
        <f t="shared" si="8"/>
        <v/>
      </c>
      <c r="O693" s="13"/>
      <c r="P693" s="163"/>
      <c r="Q693" s="116" t="str">
        <f t="shared" si="17"/>
        <v/>
      </c>
      <c r="R693" s="117" t="str">
        <f t="shared" si="9"/>
        <v/>
      </c>
      <c r="S693" s="176"/>
      <c r="T693" s="68"/>
      <c r="U693" s="163"/>
      <c r="V693" s="172"/>
      <c r="W693" s="172"/>
      <c r="X693" s="116" t="str">
        <f t="shared" si="26"/>
        <v/>
      </c>
      <c r="Y693" s="117" t="str">
        <f t="shared" si="23"/>
        <v/>
      </c>
      <c r="Z693" s="176"/>
      <c r="AB693" s="142" t="str">
        <f>if(isblank($B693),"",vlookup($B693,'Sort by Position'!$D$2:$M$34,10,FALSE))</f>
        <v/>
      </c>
      <c r="AC693" s="142" t="str">
        <f>if(isblank($B693),"",vlookup($C693,'Sort by Position'!$D$2:$M$34,10,FALSE))</f>
        <v/>
      </c>
      <c r="AD693" s="142" t="str">
        <f t="shared" si="12"/>
        <v/>
      </c>
      <c r="AE693" s="142" t="str">
        <f t="shared" si="13"/>
        <v/>
      </c>
      <c r="AF693" s="163"/>
      <c r="AG693" s="151" t="str">
        <f t="shared" si="27"/>
        <v/>
      </c>
      <c r="AH693" s="138"/>
      <c r="AI693" s="176"/>
      <c r="AK693" s="142" t="str">
        <f>if(isblank(B693),"",vlookup(B693,'Sort by Position'!$D$2:$M$34,2,FALSE))</f>
        <v/>
      </c>
      <c r="AL693" s="142" t="str">
        <f>if(isblank(B693),"",vlookup(C693,'Sort by Position'!$D$2:$M$34,10,FALSE))</f>
        <v/>
      </c>
      <c r="AM693" s="142" t="str">
        <f t="shared" si="15"/>
        <v/>
      </c>
      <c r="AN693" s="142" t="str">
        <f t="shared" si="24"/>
        <v/>
      </c>
      <c r="AO693" s="163"/>
      <c r="AP693" s="117" t="str">
        <f t="shared" si="22"/>
        <v/>
      </c>
      <c r="AR693" s="177"/>
    </row>
    <row r="694">
      <c r="A694" s="156"/>
      <c r="B694" s="175"/>
      <c r="C694" s="162"/>
      <c r="D694" s="162"/>
      <c r="E694" s="162"/>
      <c r="F694" s="13" t="str">
        <f t="shared" si="6"/>
        <v/>
      </c>
      <c r="G694" s="162"/>
      <c r="H694" s="162"/>
      <c r="I694" s="162"/>
      <c r="J694" s="13" t="str">
        <f t="shared" si="20"/>
        <v/>
      </c>
      <c r="N694" s="13" t="str">
        <f t="shared" si="8"/>
        <v/>
      </c>
      <c r="O694" s="13"/>
      <c r="P694" s="163"/>
      <c r="Q694" s="116" t="str">
        <f t="shared" si="17"/>
        <v/>
      </c>
      <c r="R694" s="117" t="str">
        <f t="shared" si="9"/>
        <v/>
      </c>
      <c r="S694" s="176"/>
      <c r="T694" s="68"/>
      <c r="U694" s="163"/>
      <c r="V694" s="172"/>
      <c r="W694" s="172"/>
      <c r="X694" s="116" t="str">
        <f t="shared" si="26"/>
        <v/>
      </c>
      <c r="Y694" s="117" t="str">
        <f t="shared" si="23"/>
        <v/>
      </c>
      <c r="Z694" s="176"/>
      <c r="AB694" s="142" t="str">
        <f>if(isblank($B694),"",vlookup($B694,'Sort by Position'!$D$2:$M$34,10,FALSE))</f>
        <v/>
      </c>
      <c r="AC694" s="142" t="str">
        <f>if(isblank($B694),"",vlookup($C694,'Sort by Position'!$D$2:$M$34,10,FALSE))</f>
        <v/>
      </c>
      <c r="AD694" s="142" t="str">
        <f t="shared" si="12"/>
        <v/>
      </c>
      <c r="AE694" s="142" t="str">
        <f t="shared" si="13"/>
        <v/>
      </c>
      <c r="AF694" s="163"/>
      <c r="AG694" s="151" t="str">
        <f t="shared" si="27"/>
        <v/>
      </c>
      <c r="AH694" s="138"/>
      <c r="AI694" s="176"/>
      <c r="AK694" s="142" t="str">
        <f>if(isblank(B694),"",vlookup(B694,'Sort by Position'!$D$2:$M$34,2,FALSE))</f>
        <v/>
      </c>
      <c r="AL694" s="142" t="str">
        <f>if(isblank(B694),"",vlookup(C694,'Sort by Position'!$D$2:$M$34,10,FALSE))</f>
        <v/>
      </c>
      <c r="AM694" s="142" t="str">
        <f t="shared" si="15"/>
        <v/>
      </c>
      <c r="AN694" s="142" t="str">
        <f t="shared" si="24"/>
        <v/>
      </c>
      <c r="AO694" s="163"/>
      <c r="AP694" s="117" t="str">
        <f t="shared" si="22"/>
        <v/>
      </c>
      <c r="AR694" s="177"/>
    </row>
    <row r="695">
      <c r="A695" s="156"/>
      <c r="B695" s="175"/>
      <c r="C695" s="162"/>
      <c r="D695" s="162"/>
      <c r="E695" s="162"/>
      <c r="F695" s="13" t="str">
        <f t="shared" si="6"/>
        <v/>
      </c>
      <c r="G695" s="162"/>
      <c r="H695" s="162"/>
      <c r="I695" s="162"/>
      <c r="J695" s="13" t="str">
        <f t="shared" si="20"/>
        <v/>
      </c>
      <c r="N695" s="13" t="str">
        <f t="shared" si="8"/>
        <v/>
      </c>
      <c r="O695" s="13"/>
      <c r="P695" s="163"/>
      <c r="Q695" s="116" t="str">
        <f t="shared" si="17"/>
        <v/>
      </c>
      <c r="R695" s="117" t="str">
        <f t="shared" si="9"/>
        <v/>
      </c>
      <c r="S695" s="176"/>
      <c r="T695" s="68"/>
      <c r="U695" s="163"/>
      <c r="V695" s="172"/>
      <c r="W695" s="172"/>
      <c r="X695" s="116" t="str">
        <f t="shared" si="26"/>
        <v/>
      </c>
      <c r="Y695" s="117" t="str">
        <f t="shared" si="23"/>
        <v/>
      </c>
      <c r="Z695" s="176"/>
      <c r="AB695" s="142" t="str">
        <f>if(isblank($B695),"",vlookup($B695,'Sort by Position'!$D$2:$M$34,10,FALSE))</f>
        <v/>
      </c>
      <c r="AC695" s="142" t="str">
        <f>if(isblank($B695),"",vlookup($C695,'Sort by Position'!$D$2:$M$34,10,FALSE))</f>
        <v/>
      </c>
      <c r="AD695" s="142" t="str">
        <f t="shared" si="12"/>
        <v/>
      </c>
      <c r="AE695" s="142" t="str">
        <f t="shared" si="13"/>
        <v/>
      </c>
      <c r="AF695" s="163"/>
      <c r="AG695" s="151" t="str">
        <f t="shared" si="27"/>
        <v/>
      </c>
      <c r="AH695" s="138"/>
      <c r="AI695" s="176"/>
      <c r="AK695" s="142" t="str">
        <f>if(isblank(B695),"",vlookup(B695,'Sort by Position'!$D$2:$M$34,2,FALSE))</f>
        <v/>
      </c>
      <c r="AL695" s="142" t="str">
        <f>if(isblank(B695),"",vlookup(C695,'Sort by Position'!$D$2:$M$34,10,FALSE))</f>
        <v/>
      </c>
      <c r="AM695" s="142" t="str">
        <f t="shared" si="15"/>
        <v/>
      </c>
      <c r="AN695" s="142" t="str">
        <f t="shared" si="24"/>
        <v/>
      </c>
      <c r="AO695" s="163"/>
      <c r="AP695" s="117" t="str">
        <f t="shared" si="22"/>
        <v/>
      </c>
      <c r="AR695" s="177"/>
    </row>
    <row r="696">
      <c r="A696" s="156"/>
      <c r="B696" s="175"/>
      <c r="C696" s="162"/>
      <c r="D696" s="162"/>
      <c r="E696" s="162"/>
      <c r="F696" s="13" t="str">
        <f t="shared" si="6"/>
        <v/>
      </c>
      <c r="G696" s="162"/>
      <c r="H696" s="162"/>
      <c r="I696" s="162"/>
      <c r="J696" s="13" t="str">
        <f t="shared" si="20"/>
        <v/>
      </c>
      <c r="N696" s="13" t="str">
        <f t="shared" si="8"/>
        <v/>
      </c>
      <c r="O696" s="13"/>
      <c r="P696" s="163"/>
      <c r="Q696" s="116" t="str">
        <f t="shared" si="17"/>
        <v/>
      </c>
      <c r="R696" s="117" t="str">
        <f t="shared" si="9"/>
        <v/>
      </c>
      <c r="S696" s="176"/>
      <c r="T696" s="68"/>
      <c r="U696" s="163"/>
      <c r="V696" s="172"/>
      <c r="W696" s="172"/>
      <c r="X696" s="116" t="str">
        <f t="shared" si="26"/>
        <v/>
      </c>
      <c r="Y696" s="117" t="str">
        <f t="shared" si="23"/>
        <v/>
      </c>
      <c r="Z696" s="176"/>
      <c r="AB696" s="142" t="str">
        <f>if(isblank($B696),"",vlookup($B696,'Sort by Position'!$D$2:$M$34,10,FALSE))</f>
        <v/>
      </c>
      <c r="AC696" s="142" t="str">
        <f>if(isblank($B696),"",vlookup($C696,'Sort by Position'!$D$2:$M$34,10,FALSE))</f>
        <v/>
      </c>
      <c r="AD696" s="142" t="str">
        <f t="shared" si="12"/>
        <v/>
      </c>
      <c r="AE696" s="142" t="str">
        <f t="shared" si="13"/>
        <v/>
      </c>
      <c r="AF696" s="163"/>
      <c r="AG696" s="151" t="str">
        <f t="shared" si="27"/>
        <v/>
      </c>
      <c r="AH696" s="138"/>
      <c r="AI696" s="176"/>
      <c r="AK696" s="142" t="str">
        <f>if(isblank(B696),"",vlookup(B696,'Sort by Position'!$D$2:$M$34,2,FALSE))</f>
        <v/>
      </c>
      <c r="AL696" s="142" t="str">
        <f>if(isblank(B696),"",vlookup(C696,'Sort by Position'!$D$2:$M$34,10,FALSE))</f>
        <v/>
      </c>
      <c r="AM696" s="142" t="str">
        <f t="shared" si="15"/>
        <v/>
      </c>
      <c r="AN696" s="142" t="str">
        <f t="shared" si="24"/>
        <v/>
      </c>
      <c r="AO696" s="163"/>
      <c r="AP696" s="117" t="str">
        <f t="shared" si="22"/>
        <v/>
      </c>
      <c r="AR696" s="177"/>
    </row>
    <row r="697">
      <c r="A697" s="156"/>
      <c r="B697" s="175"/>
      <c r="C697" s="162"/>
      <c r="D697" s="162"/>
      <c r="E697" s="162"/>
      <c r="F697" s="13" t="str">
        <f t="shared" si="6"/>
        <v/>
      </c>
      <c r="G697" s="162"/>
      <c r="H697" s="162"/>
      <c r="I697" s="162"/>
      <c r="J697" s="13" t="str">
        <f t="shared" si="20"/>
        <v/>
      </c>
      <c r="N697" s="13" t="str">
        <f t="shared" si="8"/>
        <v/>
      </c>
      <c r="O697" s="13"/>
      <c r="P697" s="163"/>
      <c r="Q697" s="116" t="str">
        <f t="shared" si="17"/>
        <v/>
      </c>
      <c r="R697" s="117" t="str">
        <f t="shared" si="9"/>
        <v/>
      </c>
      <c r="S697" s="176"/>
      <c r="T697" s="68"/>
      <c r="U697" s="163"/>
      <c r="V697" s="172"/>
      <c r="W697" s="172"/>
      <c r="X697" s="116" t="str">
        <f t="shared" si="26"/>
        <v/>
      </c>
      <c r="Y697" s="117" t="str">
        <f t="shared" si="23"/>
        <v/>
      </c>
      <c r="Z697" s="176"/>
      <c r="AB697" s="142" t="str">
        <f>if(isblank($B697),"",vlookup($B697,'Sort by Position'!$D$2:$M$34,10,FALSE))</f>
        <v/>
      </c>
      <c r="AC697" s="142" t="str">
        <f>if(isblank($B697),"",vlookup($C697,'Sort by Position'!$D$2:$M$34,10,FALSE))</f>
        <v/>
      </c>
      <c r="AD697" s="142" t="str">
        <f t="shared" si="12"/>
        <v/>
      </c>
      <c r="AE697" s="142" t="str">
        <f t="shared" si="13"/>
        <v/>
      </c>
      <c r="AF697" s="163"/>
      <c r="AG697" s="151" t="str">
        <f t="shared" si="27"/>
        <v/>
      </c>
      <c r="AH697" s="138"/>
      <c r="AI697" s="176"/>
      <c r="AK697" s="142" t="str">
        <f>if(isblank(B697),"",vlookup(B697,'Sort by Position'!$D$2:$M$34,2,FALSE))</f>
        <v/>
      </c>
      <c r="AL697" s="142" t="str">
        <f>if(isblank(B697),"",vlookup(C697,'Sort by Position'!$D$2:$M$34,10,FALSE))</f>
        <v/>
      </c>
      <c r="AM697" s="142" t="str">
        <f t="shared" si="15"/>
        <v/>
      </c>
      <c r="AN697" s="142" t="str">
        <f t="shared" si="24"/>
        <v/>
      </c>
      <c r="AO697" s="163"/>
      <c r="AP697" s="117" t="str">
        <f t="shared" si="22"/>
        <v/>
      </c>
      <c r="AR697" s="177"/>
    </row>
    <row r="698">
      <c r="A698" s="156"/>
      <c r="B698" s="175"/>
      <c r="C698" s="162"/>
      <c r="D698" s="162"/>
      <c r="E698" s="162"/>
      <c r="F698" s="13" t="str">
        <f t="shared" si="6"/>
        <v/>
      </c>
      <c r="G698" s="162"/>
      <c r="H698" s="162"/>
      <c r="I698" s="162"/>
      <c r="J698" s="13" t="str">
        <f t="shared" si="20"/>
        <v/>
      </c>
      <c r="N698" s="13" t="str">
        <f t="shared" si="8"/>
        <v/>
      </c>
      <c r="O698" s="13"/>
      <c r="P698" s="163"/>
      <c r="Q698" s="116" t="str">
        <f t="shared" si="17"/>
        <v/>
      </c>
      <c r="R698" s="117" t="str">
        <f t="shared" si="9"/>
        <v/>
      </c>
      <c r="S698" s="176"/>
      <c r="T698" s="68"/>
      <c r="U698" s="163"/>
      <c r="V698" s="172"/>
      <c r="W698" s="172"/>
      <c r="X698" s="116" t="str">
        <f t="shared" si="26"/>
        <v/>
      </c>
      <c r="Y698" s="117" t="str">
        <f t="shared" si="23"/>
        <v/>
      </c>
      <c r="Z698" s="176"/>
      <c r="AB698" s="142" t="str">
        <f>if(isblank($B698),"",vlookup($B698,'Sort by Position'!$D$2:$M$34,10,FALSE))</f>
        <v/>
      </c>
      <c r="AC698" s="142" t="str">
        <f>if(isblank($B698),"",vlookup($C698,'Sort by Position'!$D$2:$M$34,10,FALSE))</f>
        <v/>
      </c>
      <c r="AD698" s="142" t="str">
        <f t="shared" si="12"/>
        <v/>
      </c>
      <c r="AE698" s="142" t="str">
        <f t="shared" si="13"/>
        <v/>
      </c>
      <c r="AF698" s="163"/>
      <c r="AG698" s="151" t="str">
        <f t="shared" si="27"/>
        <v/>
      </c>
      <c r="AH698" s="138"/>
      <c r="AI698" s="176"/>
      <c r="AK698" s="142" t="str">
        <f>if(isblank(B698),"",vlookup(B698,'Sort by Position'!$D$2:$M$34,2,FALSE))</f>
        <v/>
      </c>
      <c r="AL698" s="142" t="str">
        <f>if(isblank(B698),"",vlookup(C698,'Sort by Position'!$D$2:$M$34,10,FALSE))</f>
        <v/>
      </c>
      <c r="AM698" s="142" t="str">
        <f t="shared" si="15"/>
        <v/>
      </c>
      <c r="AN698" s="142" t="str">
        <f t="shared" si="24"/>
        <v/>
      </c>
      <c r="AO698" s="163"/>
      <c r="AP698" s="117" t="str">
        <f t="shared" si="22"/>
        <v/>
      </c>
      <c r="AR698" s="177"/>
    </row>
    <row r="699">
      <c r="A699" s="156"/>
      <c r="B699" s="175"/>
      <c r="C699" s="162"/>
      <c r="D699" s="162"/>
      <c r="E699" s="162"/>
      <c r="F699" s="13" t="str">
        <f t="shared" si="6"/>
        <v/>
      </c>
      <c r="G699" s="162"/>
      <c r="H699" s="162"/>
      <c r="I699" s="162"/>
      <c r="J699" s="13" t="str">
        <f t="shared" si="20"/>
        <v/>
      </c>
      <c r="N699" s="13" t="str">
        <f t="shared" si="8"/>
        <v/>
      </c>
      <c r="O699" s="13"/>
      <c r="P699" s="163"/>
      <c r="Q699" s="116" t="str">
        <f t="shared" si="17"/>
        <v/>
      </c>
      <c r="R699" s="117" t="str">
        <f t="shared" si="9"/>
        <v/>
      </c>
      <c r="S699" s="176"/>
      <c r="T699" s="68"/>
      <c r="U699" s="163"/>
      <c r="V699" s="172"/>
      <c r="W699" s="172"/>
      <c r="X699" s="116" t="str">
        <f t="shared" si="26"/>
        <v/>
      </c>
      <c r="Y699" s="117" t="str">
        <f t="shared" si="23"/>
        <v/>
      </c>
      <c r="Z699" s="176"/>
      <c r="AB699" s="142" t="str">
        <f>if(isblank($B699),"",vlookup($B699,'Sort by Position'!$D$2:$M$34,10,FALSE))</f>
        <v/>
      </c>
      <c r="AC699" s="142" t="str">
        <f>if(isblank($B699),"",vlookup($C699,'Sort by Position'!$D$2:$M$34,10,FALSE))</f>
        <v/>
      </c>
      <c r="AD699" s="142" t="str">
        <f t="shared" si="12"/>
        <v/>
      </c>
      <c r="AE699" s="142" t="str">
        <f t="shared" si="13"/>
        <v/>
      </c>
      <c r="AF699" s="163"/>
      <c r="AG699" s="151" t="str">
        <f t="shared" si="27"/>
        <v/>
      </c>
      <c r="AH699" s="138"/>
      <c r="AI699" s="176"/>
      <c r="AK699" s="142" t="str">
        <f>if(isblank(B699),"",vlookup(B699,'Sort by Position'!$D$2:$M$34,2,FALSE))</f>
        <v/>
      </c>
      <c r="AL699" s="142" t="str">
        <f>if(isblank(B699),"",vlookup(C699,'Sort by Position'!$D$2:$M$34,10,FALSE))</f>
        <v/>
      </c>
      <c r="AM699" s="142" t="str">
        <f t="shared" si="15"/>
        <v/>
      </c>
      <c r="AN699" s="142" t="str">
        <f t="shared" si="24"/>
        <v/>
      </c>
      <c r="AO699" s="163"/>
      <c r="AP699" s="117" t="str">
        <f t="shared" si="22"/>
        <v/>
      </c>
      <c r="AR699" s="177"/>
    </row>
    <row r="700">
      <c r="A700" s="156"/>
      <c r="B700" s="175"/>
      <c r="C700" s="162"/>
      <c r="D700" s="162"/>
      <c r="E700" s="162"/>
      <c r="F700" s="13" t="str">
        <f t="shared" si="6"/>
        <v/>
      </c>
      <c r="G700" s="162"/>
      <c r="H700" s="162"/>
      <c r="I700" s="162"/>
      <c r="J700" s="13" t="str">
        <f t="shared" si="20"/>
        <v/>
      </c>
      <c r="N700" s="13" t="str">
        <f t="shared" si="8"/>
        <v/>
      </c>
      <c r="O700" s="13"/>
      <c r="P700" s="163"/>
      <c r="Q700" s="116" t="str">
        <f t="shared" si="17"/>
        <v/>
      </c>
      <c r="R700" s="117" t="str">
        <f t="shared" si="9"/>
        <v/>
      </c>
      <c r="S700" s="176"/>
      <c r="T700" s="68"/>
      <c r="U700" s="163"/>
      <c r="V700" s="172"/>
      <c r="W700" s="172"/>
      <c r="X700" s="116" t="str">
        <f t="shared" si="26"/>
        <v/>
      </c>
      <c r="Y700" s="117" t="str">
        <f t="shared" si="23"/>
        <v/>
      </c>
      <c r="Z700" s="176"/>
      <c r="AB700" s="142" t="str">
        <f>if(isblank($B700),"",vlookup($B700,'Sort by Position'!$D$2:$M$34,10,FALSE))</f>
        <v/>
      </c>
      <c r="AC700" s="142" t="str">
        <f>if(isblank($B700),"",vlookup($C700,'Sort by Position'!$D$2:$M$34,10,FALSE))</f>
        <v/>
      </c>
      <c r="AD700" s="142" t="str">
        <f t="shared" si="12"/>
        <v/>
      </c>
      <c r="AE700" s="142" t="str">
        <f t="shared" si="13"/>
        <v/>
      </c>
      <c r="AF700" s="163"/>
      <c r="AG700" s="151" t="str">
        <f t="shared" si="27"/>
        <v/>
      </c>
      <c r="AH700" s="138"/>
      <c r="AI700" s="176"/>
      <c r="AK700" s="142" t="str">
        <f>if(isblank(B700),"",vlookup(B700,'Sort by Position'!$D$2:$M$34,2,FALSE))</f>
        <v/>
      </c>
      <c r="AL700" s="142" t="str">
        <f>if(isblank(B700),"",vlookup(C700,'Sort by Position'!$D$2:$M$34,10,FALSE))</f>
        <v/>
      </c>
      <c r="AM700" s="142" t="str">
        <f t="shared" si="15"/>
        <v/>
      </c>
      <c r="AN700" s="142" t="str">
        <f t="shared" si="24"/>
        <v/>
      </c>
      <c r="AO700" s="163"/>
      <c r="AP700" s="117" t="str">
        <f t="shared" si="22"/>
        <v/>
      </c>
      <c r="AR700" s="177"/>
    </row>
    <row r="701">
      <c r="A701" s="156"/>
      <c r="B701" s="175"/>
      <c r="C701" s="162"/>
      <c r="D701" s="162"/>
      <c r="E701" s="162"/>
      <c r="F701" s="13" t="str">
        <f t="shared" si="6"/>
        <v/>
      </c>
      <c r="G701" s="162"/>
      <c r="H701" s="162"/>
      <c r="I701" s="162"/>
      <c r="J701" s="13" t="str">
        <f t="shared" si="20"/>
        <v/>
      </c>
      <c r="N701" s="13" t="str">
        <f t="shared" si="8"/>
        <v/>
      </c>
      <c r="O701" s="13"/>
      <c r="P701" s="163"/>
      <c r="Q701" s="116" t="str">
        <f t="shared" si="17"/>
        <v/>
      </c>
      <c r="R701" s="117" t="str">
        <f t="shared" si="9"/>
        <v/>
      </c>
      <c r="S701" s="176"/>
      <c r="T701" s="68"/>
      <c r="U701" s="163"/>
      <c r="V701" s="172"/>
      <c r="W701" s="172"/>
      <c r="X701" s="116" t="str">
        <f t="shared" si="26"/>
        <v/>
      </c>
      <c r="Y701" s="117" t="str">
        <f t="shared" si="23"/>
        <v/>
      </c>
      <c r="Z701" s="176"/>
      <c r="AB701" s="142" t="str">
        <f>if(isblank($B701),"",vlookup($B701,'Sort by Position'!$D$2:$M$34,10,FALSE))</f>
        <v/>
      </c>
      <c r="AC701" s="142" t="str">
        <f>if(isblank($B701),"",vlookup($C701,'Sort by Position'!$D$2:$M$34,10,FALSE))</f>
        <v/>
      </c>
      <c r="AD701" s="142" t="str">
        <f t="shared" si="12"/>
        <v/>
      </c>
      <c r="AE701" s="142" t="str">
        <f t="shared" si="13"/>
        <v/>
      </c>
      <c r="AF701" s="163"/>
      <c r="AG701" s="151" t="str">
        <f t="shared" si="27"/>
        <v/>
      </c>
      <c r="AH701" s="138"/>
      <c r="AI701" s="176"/>
      <c r="AK701" s="142" t="str">
        <f>if(isblank(B701),"",vlookup(B701,'Sort by Position'!$D$2:$M$34,2,FALSE))</f>
        <v/>
      </c>
      <c r="AL701" s="142" t="str">
        <f>if(isblank(B701),"",vlookup(C701,'Sort by Position'!$D$2:$M$34,10,FALSE))</f>
        <v/>
      </c>
      <c r="AM701" s="142" t="str">
        <f t="shared" si="15"/>
        <v/>
      </c>
      <c r="AN701" s="142" t="str">
        <f t="shared" si="24"/>
        <v/>
      </c>
      <c r="AO701" s="163"/>
      <c r="AP701" s="117" t="str">
        <f t="shared" si="22"/>
        <v/>
      </c>
      <c r="AR701" s="177"/>
    </row>
    <row r="702">
      <c r="A702" s="156"/>
      <c r="B702" s="175"/>
      <c r="C702" s="162"/>
      <c r="D702" s="162"/>
      <c r="E702" s="162"/>
      <c r="F702" s="13" t="str">
        <f t="shared" si="6"/>
        <v/>
      </c>
      <c r="G702" s="162"/>
      <c r="H702" s="162"/>
      <c r="I702" s="162"/>
      <c r="J702" s="13" t="str">
        <f t="shared" si="20"/>
        <v/>
      </c>
      <c r="N702" s="13" t="str">
        <f t="shared" si="8"/>
        <v/>
      </c>
      <c r="O702" s="13"/>
      <c r="P702" s="163"/>
      <c r="Q702" s="116" t="str">
        <f t="shared" si="17"/>
        <v/>
      </c>
      <c r="R702" s="117" t="str">
        <f t="shared" si="9"/>
        <v/>
      </c>
      <c r="S702" s="176"/>
      <c r="T702" s="68"/>
      <c r="U702" s="163"/>
      <c r="V702" s="172"/>
      <c r="W702" s="172"/>
      <c r="X702" s="116" t="str">
        <f t="shared" si="26"/>
        <v/>
      </c>
      <c r="Y702" s="117" t="str">
        <f t="shared" si="23"/>
        <v/>
      </c>
      <c r="Z702" s="176"/>
      <c r="AB702" s="142" t="str">
        <f>if(isblank($B702),"",vlookup($B702,'Sort by Position'!$D$2:$M$34,10,FALSE))</f>
        <v/>
      </c>
      <c r="AC702" s="142" t="str">
        <f>if(isblank($B702),"",vlookup($C702,'Sort by Position'!$D$2:$M$34,10,FALSE))</f>
        <v/>
      </c>
      <c r="AD702" s="142" t="str">
        <f t="shared" si="12"/>
        <v/>
      </c>
      <c r="AE702" s="142" t="str">
        <f t="shared" si="13"/>
        <v/>
      </c>
      <c r="AF702" s="163"/>
      <c r="AG702" s="151" t="str">
        <f t="shared" si="27"/>
        <v/>
      </c>
      <c r="AH702" s="138"/>
      <c r="AI702" s="176"/>
      <c r="AK702" s="142" t="str">
        <f>if(isblank(B702),"",vlookup(B702,'Sort by Position'!$D$2:$M$34,2,FALSE))</f>
        <v/>
      </c>
      <c r="AL702" s="142" t="str">
        <f>if(isblank(B702),"",vlookup(C702,'Sort by Position'!$D$2:$M$34,10,FALSE))</f>
        <v/>
      </c>
      <c r="AM702" s="142" t="str">
        <f t="shared" si="15"/>
        <v/>
      </c>
      <c r="AN702" s="142" t="str">
        <f t="shared" si="24"/>
        <v/>
      </c>
      <c r="AO702" s="163"/>
      <c r="AP702" s="117" t="str">
        <f t="shared" si="22"/>
        <v/>
      </c>
      <c r="AR702" s="177"/>
    </row>
    <row r="703">
      <c r="A703" s="156"/>
      <c r="B703" s="175"/>
      <c r="C703" s="162"/>
      <c r="D703" s="162"/>
      <c r="E703" s="162"/>
      <c r="F703" s="13" t="str">
        <f t="shared" si="6"/>
        <v/>
      </c>
      <c r="G703" s="162"/>
      <c r="H703" s="162"/>
      <c r="I703" s="162"/>
      <c r="J703" s="13" t="str">
        <f t="shared" si="20"/>
        <v/>
      </c>
      <c r="N703" s="13" t="str">
        <f t="shared" si="8"/>
        <v/>
      </c>
      <c r="O703" s="13"/>
      <c r="P703" s="163"/>
      <c r="Q703" s="116" t="str">
        <f t="shared" si="17"/>
        <v/>
      </c>
      <c r="R703" s="117" t="str">
        <f t="shared" si="9"/>
        <v/>
      </c>
      <c r="S703" s="176"/>
      <c r="T703" s="68"/>
      <c r="U703" s="163"/>
      <c r="V703" s="172"/>
      <c r="W703" s="172"/>
      <c r="X703" s="116" t="str">
        <f t="shared" si="26"/>
        <v/>
      </c>
      <c r="Y703" s="117" t="str">
        <f t="shared" si="23"/>
        <v/>
      </c>
      <c r="Z703" s="176"/>
      <c r="AB703" s="142" t="str">
        <f>if(isblank($B703),"",vlookup($B703,'Sort by Position'!$D$2:$M$34,10,FALSE))</f>
        <v/>
      </c>
      <c r="AC703" s="142" t="str">
        <f>if(isblank($B703),"",vlookup($C703,'Sort by Position'!$D$2:$M$34,10,FALSE))</f>
        <v/>
      </c>
      <c r="AD703" s="142" t="str">
        <f t="shared" si="12"/>
        <v/>
      </c>
      <c r="AE703" s="142" t="str">
        <f t="shared" si="13"/>
        <v/>
      </c>
      <c r="AF703" s="163"/>
      <c r="AG703" s="151" t="str">
        <f t="shared" si="27"/>
        <v/>
      </c>
      <c r="AH703" s="138"/>
      <c r="AI703" s="176"/>
      <c r="AK703" s="142" t="str">
        <f>if(isblank(B703),"",vlookup(B703,'Sort by Position'!$D$2:$M$34,2,FALSE))</f>
        <v/>
      </c>
      <c r="AL703" s="142" t="str">
        <f>if(isblank(B703),"",vlookup(C703,'Sort by Position'!$D$2:$M$34,10,FALSE))</f>
        <v/>
      </c>
      <c r="AM703" s="142" t="str">
        <f t="shared" si="15"/>
        <v/>
      </c>
      <c r="AN703" s="142" t="str">
        <f t="shared" si="24"/>
        <v/>
      </c>
      <c r="AO703" s="163"/>
      <c r="AP703" s="117" t="str">
        <f t="shared" si="22"/>
        <v/>
      </c>
      <c r="AR703" s="177"/>
    </row>
    <row r="704">
      <c r="A704" s="156"/>
      <c r="B704" s="175"/>
      <c r="C704" s="162"/>
      <c r="D704" s="162"/>
      <c r="E704" s="162"/>
      <c r="F704" s="13" t="str">
        <f t="shared" si="6"/>
        <v/>
      </c>
      <c r="G704" s="162"/>
      <c r="H704" s="162"/>
      <c r="I704" s="162"/>
      <c r="J704" s="13" t="str">
        <f t="shared" si="20"/>
        <v/>
      </c>
      <c r="N704" s="13" t="str">
        <f t="shared" si="8"/>
        <v/>
      </c>
      <c r="O704" s="13"/>
      <c r="P704" s="163"/>
      <c r="Q704" s="116" t="str">
        <f t="shared" si="17"/>
        <v/>
      </c>
      <c r="R704" s="117" t="str">
        <f t="shared" si="9"/>
        <v/>
      </c>
      <c r="S704" s="176"/>
      <c r="T704" s="68"/>
      <c r="U704" s="163"/>
      <c r="V704" s="172"/>
      <c r="W704" s="172"/>
      <c r="X704" s="116" t="str">
        <f t="shared" si="26"/>
        <v/>
      </c>
      <c r="Y704" s="117" t="str">
        <f t="shared" si="23"/>
        <v/>
      </c>
      <c r="Z704" s="176"/>
      <c r="AB704" s="142" t="str">
        <f>if(isblank($B704),"",vlookup($B704,'Sort by Position'!$D$2:$M$34,10,FALSE))</f>
        <v/>
      </c>
      <c r="AC704" s="142" t="str">
        <f>if(isblank($B704),"",vlookup($C704,'Sort by Position'!$D$2:$M$34,10,FALSE))</f>
        <v/>
      </c>
      <c r="AD704" s="142" t="str">
        <f t="shared" si="12"/>
        <v/>
      </c>
      <c r="AE704" s="142" t="str">
        <f t="shared" si="13"/>
        <v/>
      </c>
      <c r="AF704" s="163"/>
      <c r="AG704" s="151" t="str">
        <f t="shared" si="27"/>
        <v/>
      </c>
      <c r="AH704" s="138"/>
      <c r="AI704" s="176"/>
      <c r="AK704" s="142" t="str">
        <f>if(isblank(B704),"",vlookup(B704,'Sort by Position'!$D$2:$M$34,2,FALSE))</f>
        <v/>
      </c>
      <c r="AL704" s="142" t="str">
        <f>if(isblank(B704),"",vlookup(C704,'Sort by Position'!$D$2:$M$34,10,FALSE))</f>
        <v/>
      </c>
      <c r="AM704" s="142" t="str">
        <f t="shared" si="15"/>
        <v/>
      </c>
      <c r="AN704" s="142" t="str">
        <f t="shared" si="24"/>
        <v/>
      </c>
      <c r="AO704" s="163"/>
      <c r="AP704" s="117" t="str">
        <f t="shared" si="22"/>
        <v/>
      </c>
      <c r="AR704" s="177"/>
    </row>
    <row r="705">
      <c r="A705" s="156"/>
      <c r="B705" s="175"/>
      <c r="C705" s="162"/>
      <c r="D705" s="162"/>
      <c r="E705" s="162"/>
      <c r="F705" s="13" t="str">
        <f t="shared" si="6"/>
        <v/>
      </c>
      <c r="G705" s="162"/>
      <c r="H705" s="162"/>
      <c r="I705" s="162"/>
      <c r="J705" s="13" t="str">
        <f t="shared" si="20"/>
        <v/>
      </c>
      <c r="N705" s="13" t="str">
        <f t="shared" si="8"/>
        <v/>
      </c>
      <c r="O705" s="13"/>
      <c r="P705" s="163"/>
      <c r="Q705" s="116" t="str">
        <f t="shared" si="17"/>
        <v/>
      </c>
      <c r="R705" s="117" t="str">
        <f t="shared" si="9"/>
        <v/>
      </c>
      <c r="S705" s="176"/>
      <c r="T705" s="68"/>
      <c r="U705" s="163"/>
      <c r="V705" s="172"/>
      <c r="W705" s="172"/>
      <c r="X705" s="116" t="str">
        <f t="shared" si="26"/>
        <v/>
      </c>
      <c r="Y705" s="117" t="str">
        <f t="shared" si="23"/>
        <v/>
      </c>
      <c r="Z705" s="176"/>
      <c r="AB705" s="142" t="str">
        <f>if(isblank($B705),"",vlookup($B705,'Sort by Position'!$D$2:$M$34,10,FALSE))</f>
        <v/>
      </c>
      <c r="AC705" s="142" t="str">
        <f>if(isblank($B705),"",vlookup($C705,'Sort by Position'!$D$2:$M$34,10,FALSE))</f>
        <v/>
      </c>
      <c r="AD705" s="142" t="str">
        <f t="shared" si="12"/>
        <v/>
      </c>
      <c r="AE705" s="142" t="str">
        <f t="shared" si="13"/>
        <v/>
      </c>
      <c r="AF705" s="163"/>
      <c r="AG705" s="151" t="str">
        <f t="shared" si="27"/>
        <v/>
      </c>
      <c r="AH705" s="138"/>
      <c r="AI705" s="176"/>
      <c r="AK705" s="142" t="str">
        <f>if(isblank(B705),"",vlookup(B705,'Sort by Position'!$D$2:$M$34,2,FALSE))</f>
        <v/>
      </c>
      <c r="AL705" s="142" t="str">
        <f>if(isblank(B705),"",vlookup(C705,'Sort by Position'!$D$2:$M$34,10,FALSE))</f>
        <v/>
      </c>
      <c r="AM705" s="142" t="str">
        <f t="shared" si="15"/>
        <v/>
      </c>
      <c r="AN705" s="142" t="str">
        <f t="shared" si="24"/>
        <v/>
      </c>
      <c r="AO705" s="163"/>
      <c r="AP705" s="117" t="str">
        <f t="shared" si="22"/>
        <v/>
      </c>
      <c r="AR705" s="177"/>
    </row>
    <row r="706">
      <c r="A706" s="156"/>
      <c r="B706" s="175"/>
      <c r="C706" s="162"/>
      <c r="D706" s="162"/>
      <c r="E706" s="162"/>
      <c r="F706" s="13" t="str">
        <f t="shared" si="6"/>
        <v/>
      </c>
      <c r="G706" s="162"/>
      <c r="H706" s="162"/>
      <c r="I706" s="162"/>
      <c r="J706" s="13" t="str">
        <f t="shared" si="20"/>
        <v/>
      </c>
      <c r="N706" s="13" t="str">
        <f t="shared" si="8"/>
        <v/>
      </c>
      <c r="O706" s="13"/>
      <c r="P706" s="163"/>
      <c r="Q706" s="116" t="str">
        <f t="shared" si="17"/>
        <v/>
      </c>
      <c r="R706" s="117" t="str">
        <f t="shared" si="9"/>
        <v/>
      </c>
      <c r="S706" s="176"/>
      <c r="T706" s="68"/>
      <c r="U706" s="163"/>
      <c r="V706" s="172"/>
      <c r="W706" s="172"/>
      <c r="X706" s="116" t="str">
        <f t="shared" si="26"/>
        <v/>
      </c>
      <c r="Y706" s="117" t="str">
        <f t="shared" si="23"/>
        <v/>
      </c>
      <c r="Z706" s="176"/>
      <c r="AB706" s="142" t="str">
        <f>if(isblank($B706),"",vlookup($B706,'Sort by Position'!$D$2:$M$34,10,FALSE))</f>
        <v/>
      </c>
      <c r="AC706" s="142" t="str">
        <f>if(isblank($B706),"",vlookup($C706,'Sort by Position'!$D$2:$M$34,10,FALSE))</f>
        <v/>
      </c>
      <c r="AD706" s="142" t="str">
        <f t="shared" si="12"/>
        <v/>
      </c>
      <c r="AE706" s="142" t="str">
        <f t="shared" si="13"/>
        <v/>
      </c>
      <c r="AF706" s="163"/>
      <c r="AG706" s="151" t="str">
        <f t="shared" si="27"/>
        <v/>
      </c>
      <c r="AH706" s="138"/>
      <c r="AI706" s="176"/>
      <c r="AK706" s="142" t="str">
        <f>if(isblank(B706),"",vlookup(B706,'Sort by Position'!$D$2:$M$34,2,FALSE))</f>
        <v/>
      </c>
      <c r="AL706" s="142" t="str">
        <f>if(isblank(B706),"",vlookup(C706,'Sort by Position'!$D$2:$M$34,10,FALSE))</f>
        <v/>
      </c>
      <c r="AM706" s="142" t="str">
        <f t="shared" si="15"/>
        <v/>
      </c>
      <c r="AN706" s="142" t="str">
        <f t="shared" si="24"/>
        <v/>
      </c>
      <c r="AO706" s="163"/>
      <c r="AP706" s="117" t="str">
        <f t="shared" si="22"/>
        <v/>
      </c>
      <c r="AR706" s="177"/>
    </row>
    <row r="707">
      <c r="A707" s="156"/>
      <c r="B707" s="175"/>
      <c r="C707" s="162"/>
      <c r="D707" s="162"/>
      <c r="E707" s="162"/>
      <c r="F707" s="13" t="str">
        <f t="shared" si="6"/>
        <v/>
      </c>
      <c r="G707" s="162"/>
      <c r="H707" s="162"/>
      <c r="I707" s="162"/>
      <c r="J707" s="13" t="str">
        <f t="shared" si="20"/>
        <v/>
      </c>
      <c r="N707" s="13" t="str">
        <f t="shared" si="8"/>
        <v/>
      </c>
      <c r="O707" s="13"/>
      <c r="P707" s="163"/>
      <c r="Q707" s="116" t="str">
        <f t="shared" si="17"/>
        <v/>
      </c>
      <c r="R707" s="117" t="str">
        <f t="shared" si="9"/>
        <v/>
      </c>
      <c r="S707" s="176"/>
      <c r="T707" s="68"/>
      <c r="U707" s="163"/>
      <c r="V707" s="172"/>
      <c r="W707" s="172"/>
      <c r="X707" s="116" t="str">
        <f t="shared" si="26"/>
        <v/>
      </c>
      <c r="Y707" s="117" t="str">
        <f t="shared" si="23"/>
        <v/>
      </c>
      <c r="Z707" s="176"/>
      <c r="AB707" s="142" t="str">
        <f>if(isblank($B707),"",vlookup($B707,'Sort by Position'!$D$2:$M$34,10,FALSE))</f>
        <v/>
      </c>
      <c r="AC707" s="142" t="str">
        <f>if(isblank($B707),"",vlookup($C707,'Sort by Position'!$D$2:$M$34,10,FALSE))</f>
        <v/>
      </c>
      <c r="AD707" s="142" t="str">
        <f t="shared" si="12"/>
        <v/>
      </c>
      <c r="AE707" s="142" t="str">
        <f t="shared" si="13"/>
        <v/>
      </c>
      <c r="AF707" s="163"/>
      <c r="AG707" s="151" t="str">
        <f t="shared" si="27"/>
        <v/>
      </c>
      <c r="AH707" s="138"/>
      <c r="AI707" s="176"/>
      <c r="AK707" s="142" t="str">
        <f>if(isblank(B707),"",vlookup(B707,'Sort by Position'!$D$2:$M$34,2,FALSE))</f>
        <v/>
      </c>
      <c r="AL707" s="142" t="str">
        <f>if(isblank(B707),"",vlookup(C707,'Sort by Position'!$D$2:$M$34,10,FALSE))</f>
        <v/>
      </c>
      <c r="AM707" s="142" t="str">
        <f t="shared" si="15"/>
        <v/>
      </c>
      <c r="AN707" s="142" t="str">
        <f t="shared" si="24"/>
        <v/>
      </c>
      <c r="AO707" s="163"/>
      <c r="AP707" s="117" t="str">
        <f t="shared" si="22"/>
        <v/>
      </c>
      <c r="AR707" s="177"/>
    </row>
    <row r="708">
      <c r="A708" s="156"/>
      <c r="B708" s="175"/>
      <c r="C708" s="162"/>
      <c r="D708" s="162"/>
      <c r="E708" s="162"/>
      <c r="F708" s="13" t="str">
        <f t="shared" si="6"/>
        <v/>
      </c>
      <c r="G708" s="162"/>
      <c r="H708" s="162"/>
      <c r="I708" s="162"/>
      <c r="J708" s="13" t="str">
        <f t="shared" si="20"/>
        <v/>
      </c>
      <c r="N708" s="13" t="str">
        <f t="shared" si="8"/>
        <v/>
      </c>
      <c r="O708" s="13"/>
      <c r="P708" s="163"/>
      <c r="Q708" s="116" t="str">
        <f t="shared" si="17"/>
        <v/>
      </c>
      <c r="R708" s="117" t="str">
        <f t="shared" si="9"/>
        <v/>
      </c>
      <c r="S708" s="176"/>
      <c r="T708" s="68"/>
      <c r="U708" s="163"/>
      <c r="V708" s="172"/>
      <c r="W708" s="172"/>
      <c r="X708" s="116" t="str">
        <f t="shared" si="26"/>
        <v/>
      </c>
      <c r="Y708" s="117" t="str">
        <f t="shared" si="23"/>
        <v/>
      </c>
      <c r="Z708" s="176"/>
      <c r="AB708" s="142" t="str">
        <f>if(isblank($B708),"",vlookup($B708,'Sort by Position'!$D$2:$M$34,10,FALSE))</f>
        <v/>
      </c>
      <c r="AC708" s="142" t="str">
        <f>if(isblank($B708),"",vlookup($C708,'Sort by Position'!$D$2:$M$34,10,FALSE))</f>
        <v/>
      </c>
      <c r="AD708" s="142" t="str">
        <f t="shared" si="12"/>
        <v/>
      </c>
      <c r="AE708" s="142" t="str">
        <f t="shared" si="13"/>
        <v/>
      </c>
      <c r="AF708" s="163"/>
      <c r="AG708" s="151" t="str">
        <f t="shared" si="27"/>
        <v/>
      </c>
      <c r="AH708" s="138"/>
      <c r="AI708" s="176"/>
      <c r="AK708" s="142" t="str">
        <f>if(isblank(B708),"",vlookup(B708,'Sort by Position'!$D$2:$M$34,2,FALSE))</f>
        <v/>
      </c>
      <c r="AL708" s="142" t="str">
        <f>if(isblank(B708),"",vlookup(C708,'Sort by Position'!$D$2:$M$34,10,FALSE))</f>
        <v/>
      </c>
      <c r="AM708" s="142" t="str">
        <f t="shared" si="15"/>
        <v/>
      </c>
      <c r="AN708" s="142" t="str">
        <f t="shared" si="24"/>
        <v/>
      </c>
      <c r="AO708" s="163"/>
      <c r="AP708" s="117" t="str">
        <f t="shared" si="22"/>
        <v/>
      </c>
      <c r="AR708" s="177"/>
    </row>
    <row r="709">
      <c r="A709" s="156"/>
      <c r="B709" s="175"/>
      <c r="C709" s="162"/>
      <c r="D709" s="162"/>
      <c r="E709" s="162"/>
      <c r="F709" s="13" t="str">
        <f t="shared" si="6"/>
        <v/>
      </c>
      <c r="G709" s="162"/>
      <c r="H709" s="162"/>
      <c r="I709" s="162"/>
      <c r="J709" s="13" t="str">
        <f t="shared" si="20"/>
        <v/>
      </c>
      <c r="N709" s="13" t="str">
        <f t="shared" si="8"/>
        <v/>
      </c>
      <c r="O709" s="13"/>
      <c r="P709" s="163"/>
      <c r="Q709" s="116" t="str">
        <f t="shared" si="17"/>
        <v/>
      </c>
      <c r="R709" s="117" t="str">
        <f t="shared" si="9"/>
        <v/>
      </c>
      <c r="S709" s="176"/>
      <c r="T709" s="68"/>
      <c r="U709" s="163"/>
      <c r="V709" s="172"/>
      <c r="W709" s="172"/>
      <c r="X709" s="116" t="str">
        <f t="shared" si="26"/>
        <v/>
      </c>
      <c r="Y709" s="117" t="str">
        <f t="shared" si="23"/>
        <v/>
      </c>
      <c r="Z709" s="176"/>
      <c r="AB709" s="142" t="str">
        <f>if(isblank($B709),"",vlookup($B709,'Sort by Position'!$D$2:$M$34,10,FALSE))</f>
        <v/>
      </c>
      <c r="AC709" s="142" t="str">
        <f>if(isblank($B709),"",vlookup($C709,'Sort by Position'!$D$2:$M$34,10,FALSE))</f>
        <v/>
      </c>
      <c r="AD709" s="142" t="str">
        <f t="shared" si="12"/>
        <v/>
      </c>
      <c r="AE709" s="142" t="str">
        <f t="shared" si="13"/>
        <v/>
      </c>
      <c r="AF709" s="163"/>
      <c r="AG709" s="151" t="str">
        <f t="shared" si="27"/>
        <v/>
      </c>
      <c r="AH709" s="138"/>
      <c r="AI709" s="176"/>
      <c r="AK709" s="142" t="str">
        <f>if(isblank(B709),"",vlookup(B709,'Sort by Position'!$D$2:$M$34,2,FALSE))</f>
        <v/>
      </c>
      <c r="AL709" s="142" t="str">
        <f>if(isblank(B709),"",vlookup(C709,'Sort by Position'!$D$2:$M$34,10,FALSE))</f>
        <v/>
      </c>
      <c r="AM709" s="142" t="str">
        <f t="shared" si="15"/>
        <v/>
      </c>
      <c r="AN709" s="142" t="str">
        <f t="shared" si="24"/>
        <v/>
      </c>
      <c r="AO709" s="163"/>
      <c r="AP709" s="117" t="str">
        <f t="shared" si="22"/>
        <v/>
      </c>
      <c r="AR709" s="177"/>
    </row>
    <row r="710">
      <c r="A710" s="156"/>
      <c r="B710" s="175"/>
      <c r="C710" s="162"/>
      <c r="D710" s="162"/>
      <c r="E710" s="162"/>
      <c r="F710" s="13" t="str">
        <f t="shared" si="6"/>
        <v/>
      </c>
      <c r="G710" s="162"/>
      <c r="H710" s="162"/>
      <c r="I710" s="162"/>
      <c r="J710" s="13" t="str">
        <f t="shared" si="20"/>
        <v/>
      </c>
      <c r="N710" s="13" t="str">
        <f t="shared" si="8"/>
        <v/>
      </c>
      <c r="O710" s="13"/>
      <c r="P710" s="163"/>
      <c r="Q710" s="116" t="str">
        <f t="shared" si="17"/>
        <v/>
      </c>
      <c r="R710" s="117" t="str">
        <f t="shared" si="9"/>
        <v/>
      </c>
      <c r="S710" s="176"/>
      <c r="T710" s="68"/>
      <c r="U710" s="163"/>
      <c r="V710" s="172"/>
      <c r="W710" s="172"/>
      <c r="X710" s="116" t="str">
        <f t="shared" si="26"/>
        <v/>
      </c>
      <c r="Y710" s="117" t="str">
        <f t="shared" si="23"/>
        <v/>
      </c>
      <c r="Z710" s="176"/>
      <c r="AB710" s="142" t="str">
        <f>if(isblank($B710),"",vlookup($B710,'Sort by Position'!$D$2:$M$34,10,FALSE))</f>
        <v/>
      </c>
      <c r="AC710" s="142" t="str">
        <f>if(isblank($B710),"",vlookup($C710,'Sort by Position'!$D$2:$M$34,10,FALSE))</f>
        <v/>
      </c>
      <c r="AD710" s="142" t="str">
        <f t="shared" si="12"/>
        <v/>
      </c>
      <c r="AE710" s="142" t="str">
        <f t="shared" si="13"/>
        <v/>
      </c>
      <c r="AF710" s="163"/>
      <c r="AG710" s="151" t="str">
        <f t="shared" si="27"/>
        <v/>
      </c>
      <c r="AH710" s="138"/>
      <c r="AI710" s="176"/>
      <c r="AK710" s="142" t="str">
        <f>if(isblank(B710),"",vlookup(B710,'Sort by Position'!$D$2:$M$34,2,FALSE))</f>
        <v/>
      </c>
      <c r="AL710" s="142" t="str">
        <f>if(isblank(B710),"",vlookup(C710,'Sort by Position'!$D$2:$M$34,10,FALSE))</f>
        <v/>
      </c>
      <c r="AM710" s="142" t="str">
        <f t="shared" si="15"/>
        <v/>
      </c>
      <c r="AN710" s="142" t="str">
        <f t="shared" si="24"/>
        <v/>
      </c>
      <c r="AO710" s="163"/>
      <c r="AP710" s="117" t="str">
        <f t="shared" si="22"/>
        <v/>
      </c>
      <c r="AR710" s="177"/>
    </row>
    <row r="711">
      <c r="A711" s="156"/>
      <c r="B711" s="175"/>
      <c r="C711" s="162"/>
      <c r="D711" s="162"/>
      <c r="E711" s="162"/>
      <c r="F711" s="13" t="str">
        <f t="shared" si="6"/>
        <v/>
      </c>
      <c r="G711" s="162"/>
      <c r="H711" s="162"/>
      <c r="I711" s="162"/>
      <c r="J711" s="13" t="str">
        <f t="shared" si="20"/>
        <v/>
      </c>
      <c r="N711" s="13" t="str">
        <f t="shared" si="8"/>
        <v/>
      </c>
      <c r="O711" s="13"/>
      <c r="P711" s="163"/>
      <c r="Q711" s="116" t="str">
        <f t="shared" si="17"/>
        <v/>
      </c>
      <c r="R711" s="117" t="str">
        <f t="shared" si="9"/>
        <v/>
      </c>
      <c r="S711" s="176"/>
      <c r="T711" s="68"/>
      <c r="U711" s="163"/>
      <c r="V711" s="172"/>
      <c r="W711" s="172"/>
      <c r="X711" s="116" t="str">
        <f t="shared" si="26"/>
        <v/>
      </c>
      <c r="Y711" s="117" t="str">
        <f t="shared" si="23"/>
        <v/>
      </c>
      <c r="Z711" s="176"/>
      <c r="AB711" s="142" t="str">
        <f>if(isblank($B711),"",vlookup($B711,'Sort by Position'!$D$2:$M$34,10,FALSE))</f>
        <v/>
      </c>
      <c r="AC711" s="142" t="str">
        <f>if(isblank($B711),"",vlookup($C711,'Sort by Position'!$D$2:$M$34,10,FALSE))</f>
        <v/>
      </c>
      <c r="AD711" s="142" t="str">
        <f t="shared" si="12"/>
        <v/>
      </c>
      <c r="AE711" s="142" t="str">
        <f t="shared" si="13"/>
        <v/>
      </c>
      <c r="AF711" s="163"/>
      <c r="AG711" s="151" t="str">
        <f t="shared" si="27"/>
        <v/>
      </c>
      <c r="AH711" s="138"/>
      <c r="AI711" s="176"/>
      <c r="AK711" s="142" t="str">
        <f>if(isblank(B711),"",vlookup(B711,'Sort by Position'!$D$2:$M$34,2,FALSE))</f>
        <v/>
      </c>
      <c r="AL711" s="142" t="str">
        <f>if(isblank(B711),"",vlookup(C711,'Sort by Position'!$D$2:$M$34,10,FALSE))</f>
        <v/>
      </c>
      <c r="AM711" s="142" t="str">
        <f t="shared" si="15"/>
        <v/>
      </c>
      <c r="AN711" s="142" t="str">
        <f t="shared" si="24"/>
        <v/>
      </c>
      <c r="AO711" s="163"/>
      <c r="AP711" s="117" t="str">
        <f t="shared" si="22"/>
        <v/>
      </c>
      <c r="AR711" s="177"/>
    </row>
    <row r="712">
      <c r="A712" s="156"/>
      <c r="B712" s="175"/>
      <c r="C712" s="162"/>
      <c r="D712" s="162"/>
      <c r="E712" s="162"/>
      <c r="F712" s="13" t="str">
        <f t="shared" si="6"/>
        <v/>
      </c>
      <c r="G712" s="162"/>
      <c r="H712" s="162"/>
      <c r="I712" s="162"/>
      <c r="J712" s="13" t="str">
        <f t="shared" si="20"/>
        <v/>
      </c>
      <c r="N712" s="13" t="str">
        <f t="shared" si="8"/>
        <v/>
      </c>
      <c r="O712" s="13"/>
      <c r="P712" s="163"/>
      <c r="Q712" s="116" t="str">
        <f t="shared" si="17"/>
        <v/>
      </c>
      <c r="R712" s="117" t="str">
        <f t="shared" si="9"/>
        <v/>
      </c>
      <c r="S712" s="176"/>
      <c r="T712" s="68"/>
      <c r="U712" s="163"/>
      <c r="V712" s="172"/>
      <c r="W712" s="172"/>
      <c r="X712" s="116" t="str">
        <f t="shared" si="26"/>
        <v/>
      </c>
      <c r="Y712" s="117" t="str">
        <f t="shared" si="23"/>
        <v/>
      </c>
      <c r="Z712" s="176"/>
      <c r="AB712" s="142" t="str">
        <f>if(isblank($B712),"",vlookup($B712,'Sort by Position'!$D$2:$M$34,10,FALSE))</f>
        <v/>
      </c>
      <c r="AC712" s="142" t="str">
        <f>if(isblank($B712),"",vlookup($C712,'Sort by Position'!$D$2:$M$34,10,FALSE))</f>
        <v/>
      </c>
      <c r="AD712" s="142" t="str">
        <f t="shared" si="12"/>
        <v/>
      </c>
      <c r="AE712" s="142" t="str">
        <f t="shared" si="13"/>
        <v/>
      </c>
      <c r="AF712" s="163"/>
      <c r="AG712" s="151" t="str">
        <f t="shared" si="27"/>
        <v/>
      </c>
      <c r="AH712" s="138"/>
      <c r="AI712" s="176"/>
      <c r="AK712" s="142" t="str">
        <f>if(isblank(B712),"",vlookup(B712,'Sort by Position'!$D$2:$M$34,2,FALSE))</f>
        <v/>
      </c>
      <c r="AL712" s="142" t="str">
        <f>if(isblank(B712),"",vlookup(C712,'Sort by Position'!$D$2:$M$34,10,FALSE))</f>
        <v/>
      </c>
      <c r="AM712" s="142" t="str">
        <f t="shared" si="15"/>
        <v/>
      </c>
      <c r="AN712" s="142" t="str">
        <f t="shared" si="24"/>
        <v/>
      </c>
      <c r="AO712" s="163"/>
      <c r="AP712" s="117" t="str">
        <f t="shared" si="22"/>
        <v/>
      </c>
      <c r="AR712" s="177"/>
    </row>
    <row r="713">
      <c r="A713" s="156"/>
      <c r="B713" s="175"/>
      <c r="C713" s="162"/>
      <c r="D713" s="162"/>
      <c r="E713" s="162"/>
      <c r="F713" s="13" t="str">
        <f t="shared" si="6"/>
        <v/>
      </c>
      <c r="G713" s="162"/>
      <c r="H713" s="162"/>
      <c r="I713" s="162"/>
      <c r="J713" s="13" t="str">
        <f t="shared" si="20"/>
        <v/>
      </c>
      <c r="N713" s="13" t="str">
        <f t="shared" si="8"/>
        <v/>
      </c>
      <c r="O713" s="13"/>
      <c r="P713" s="163"/>
      <c r="Q713" s="116" t="str">
        <f t="shared" si="17"/>
        <v/>
      </c>
      <c r="R713" s="117" t="str">
        <f t="shared" si="9"/>
        <v/>
      </c>
      <c r="S713" s="176"/>
      <c r="T713" s="68"/>
      <c r="U713" s="163"/>
      <c r="V713" s="172"/>
      <c r="W713" s="172"/>
      <c r="X713" s="116" t="str">
        <f t="shared" si="26"/>
        <v/>
      </c>
      <c r="Y713" s="117" t="str">
        <f t="shared" si="23"/>
        <v/>
      </c>
      <c r="Z713" s="176"/>
      <c r="AB713" s="142" t="str">
        <f>if(isblank($B713),"",vlookup($B713,'Sort by Position'!$D$2:$M$34,10,FALSE))</f>
        <v/>
      </c>
      <c r="AC713" s="142" t="str">
        <f>if(isblank($B713),"",vlookup($C713,'Sort by Position'!$D$2:$M$34,10,FALSE))</f>
        <v/>
      </c>
      <c r="AD713" s="142" t="str">
        <f t="shared" si="12"/>
        <v/>
      </c>
      <c r="AE713" s="142" t="str">
        <f t="shared" si="13"/>
        <v/>
      </c>
      <c r="AF713" s="163"/>
      <c r="AG713" s="151" t="str">
        <f t="shared" si="27"/>
        <v/>
      </c>
      <c r="AH713" s="138"/>
      <c r="AI713" s="176"/>
      <c r="AK713" s="142" t="str">
        <f>if(isblank(B713),"",vlookup(B713,'Sort by Position'!$D$2:$M$34,2,FALSE))</f>
        <v/>
      </c>
      <c r="AL713" s="142" t="str">
        <f>if(isblank(B713),"",vlookup(C713,'Sort by Position'!$D$2:$M$34,10,FALSE))</f>
        <v/>
      </c>
      <c r="AM713" s="142" t="str">
        <f t="shared" si="15"/>
        <v/>
      </c>
      <c r="AN713" s="142" t="str">
        <f t="shared" si="24"/>
        <v/>
      </c>
      <c r="AO713" s="163"/>
      <c r="AP713" s="117" t="str">
        <f t="shared" si="22"/>
        <v/>
      </c>
      <c r="AR713" s="177"/>
    </row>
    <row r="714">
      <c r="A714" s="156"/>
      <c r="B714" s="175"/>
      <c r="C714" s="162"/>
      <c r="D714" s="162"/>
      <c r="E714" s="162"/>
      <c r="F714" s="13" t="str">
        <f t="shared" si="6"/>
        <v/>
      </c>
      <c r="G714" s="162"/>
      <c r="H714" s="162"/>
      <c r="I714" s="162"/>
      <c r="J714" s="13" t="str">
        <f t="shared" si="20"/>
        <v/>
      </c>
      <c r="N714" s="13" t="str">
        <f t="shared" si="8"/>
        <v/>
      </c>
      <c r="O714" s="13"/>
      <c r="P714" s="163"/>
      <c r="Q714" s="116" t="str">
        <f t="shared" si="17"/>
        <v/>
      </c>
      <c r="R714" s="117" t="str">
        <f t="shared" si="9"/>
        <v/>
      </c>
      <c r="S714" s="176"/>
      <c r="T714" s="68"/>
      <c r="U714" s="163"/>
      <c r="V714" s="172"/>
      <c r="W714" s="172"/>
      <c r="X714" s="116" t="str">
        <f t="shared" si="26"/>
        <v/>
      </c>
      <c r="Y714" s="117" t="str">
        <f t="shared" si="23"/>
        <v/>
      </c>
      <c r="Z714" s="176"/>
      <c r="AB714" s="142" t="str">
        <f>if(isblank($B714),"",vlookup($B714,'Sort by Position'!$D$2:$M$34,10,FALSE))</f>
        <v/>
      </c>
      <c r="AC714" s="142" t="str">
        <f>if(isblank($B714),"",vlookup($C714,'Sort by Position'!$D$2:$M$34,10,FALSE))</f>
        <v/>
      </c>
      <c r="AD714" s="142" t="str">
        <f t="shared" si="12"/>
        <v/>
      </c>
      <c r="AE714" s="142" t="str">
        <f t="shared" si="13"/>
        <v/>
      </c>
      <c r="AF714" s="163"/>
      <c r="AG714" s="151" t="str">
        <f t="shared" si="27"/>
        <v/>
      </c>
      <c r="AH714" s="138"/>
      <c r="AI714" s="176"/>
      <c r="AK714" s="142" t="str">
        <f>if(isblank(B714),"",vlookup(B714,'Sort by Position'!$D$2:$M$34,2,FALSE))</f>
        <v/>
      </c>
      <c r="AL714" s="142" t="str">
        <f>if(isblank(B714),"",vlookup(C714,'Sort by Position'!$D$2:$M$34,10,FALSE))</f>
        <v/>
      </c>
      <c r="AM714" s="142" t="str">
        <f t="shared" si="15"/>
        <v/>
      </c>
      <c r="AN714" s="142" t="str">
        <f t="shared" si="24"/>
        <v/>
      </c>
      <c r="AO714" s="163"/>
      <c r="AP714" s="117" t="str">
        <f t="shared" si="22"/>
        <v/>
      </c>
      <c r="AR714" s="177"/>
    </row>
    <row r="715">
      <c r="A715" s="156"/>
      <c r="B715" s="175"/>
      <c r="C715" s="162"/>
      <c r="D715" s="162"/>
      <c r="E715" s="162"/>
      <c r="F715" s="13" t="str">
        <f t="shared" si="6"/>
        <v/>
      </c>
      <c r="G715" s="162"/>
      <c r="H715" s="162"/>
      <c r="I715" s="162"/>
      <c r="J715" s="13" t="str">
        <f t="shared" si="20"/>
        <v/>
      </c>
      <c r="N715" s="13" t="str">
        <f t="shared" si="8"/>
        <v/>
      </c>
      <c r="O715" s="13"/>
      <c r="P715" s="163"/>
      <c r="Q715" s="116" t="str">
        <f t="shared" si="17"/>
        <v/>
      </c>
      <c r="R715" s="117" t="str">
        <f t="shared" si="9"/>
        <v/>
      </c>
      <c r="S715" s="176"/>
      <c r="T715" s="68"/>
      <c r="U715" s="163"/>
      <c r="V715" s="172"/>
      <c r="W715" s="172"/>
      <c r="X715" s="116" t="str">
        <f t="shared" si="26"/>
        <v/>
      </c>
      <c r="Y715" s="117" t="str">
        <f t="shared" si="23"/>
        <v/>
      </c>
      <c r="Z715" s="176"/>
      <c r="AB715" s="142" t="str">
        <f>if(isblank($B715),"",vlookup($B715,'Sort by Position'!$D$2:$M$34,10,FALSE))</f>
        <v/>
      </c>
      <c r="AC715" s="142" t="str">
        <f>if(isblank($B715),"",vlookup($C715,'Sort by Position'!$D$2:$M$34,10,FALSE))</f>
        <v/>
      </c>
      <c r="AD715" s="142" t="str">
        <f t="shared" si="12"/>
        <v/>
      </c>
      <c r="AE715" s="142" t="str">
        <f t="shared" si="13"/>
        <v/>
      </c>
      <c r="AF715" s="163"/>
      <c r="AG715" s="151" t="str">
        <f t="shared" si="27"/>
        <v/>
      </c>
      <c r="AH715" s="138"/>
      <c r="AI715" s="176"/>
      <c r="AK715" s="142" t="str">
        <f>if(isblank(B715),"",vlookup(B715,'Sort by Position'!$D$2:$M$34,2,FALSE))</f>
        <v/>
      </c>
      <c r="AL715" s="142" t="str">
        <f>if(isblank(B715),"",vlookup(C715,'Sort by Position'!$D$2:$M$34,10,FALSE))</f>
        <v/>
      </c>
      <c r="AM715" s="142" t="str">
        <f t="shared" si="15"/>
        <v/>
      </c>
      <c r="AN715" s="142" t="str">
        <f t="shared" si="24"/>
        <v/>
      </c>
      <c r="AO715" s="163"/>
      <c r="AP715" s="117" t="str">
        <f t="shared" si="22"/>
        <v/>
      </c>
      <c r="AR715" s="177"/>
    </row>
    <row r="716">
      <c r="A716" s="156"/>
      <c r="B716" s="175"/>
      <c r="C716" s="162"/>
      <c r="D716" s="162"/>
      <c r="E716" s="162"/>
      <c r="F716" s="13" t="str">
        <f t="shared" si="6"/>
        <v/>
      </c>
      <c r="G716" s="162"/>
      <c r="H716" s="162"/>
      <c r="I716" s="162"/>
      <c r="J716" s="13" t="str">
        <f t="shared" si="20"/>
        <v/>
      </c>
      <c r="N716" s="13" t="str">
        <f t="shared" si="8"/>
        <v/>
      </c>
      <c r="O716" s="13"/>
      <c r="P716" s="163"/>
      <c r="Q716" s="116" t="str">
        <f t="shared" si="17"/>
        <v/>
      </c>
      <c r="R716" s="117" t="str">
        <f t="shared" si="9"/>
        <v/>
      </c>
      <c r="S716" s="176"/>
      <c r="T716" s="68"/>
      <c r="U716" s="163"/>
      <c r="V716" s="172"/>
      <c r="W716" s="172"/>
      <c r="X716" s="116" t="str">
        <f t="shared" si="26"/>
        <v/>
      </c>
      <c r="Y716" s="117" t="str">
        <f t="shared" si="23"/>
        <v/>
      </c>
      <c r="Z716" s="176"/>
      <c r="AB716" s="142" t="str">
        <f>if(isblank($B716),"",vlookup($B716,'Sort by Position'!$D$2:$M$34,10,FALSE))</f>
        <v/>
      </c>
      <c r="AC716" s="142" t="str">
        <f>if(isblank($B716),"",vlookup($C716,'Sort by Position'!$D$2:$M$34,10,FALSE))</f>
        <v/>
      </c>
      <c r="AD716" s="142" t="str">
        <f t="shared" si="12"/>
        <v/>
      </c>
      <c r="AE716" s="142" t="str">
        <f t="shared" si="13"/>
        <v/>
      </c>
      <c r="AF716" s="163"/>
      <c r="AG716" s="151" t="str">
        <f t="shared" si="27"/>
        <v/>
      </c>
      <c r="AH716" s="138"/>
      <c r="AI716" s="176"/>
      <c r="AK716" s="142" t="str">
        <f>if(isblank(B716),"",vlookup(B716,'Sort by Position'!$D$2:$M$34,2,FALSE))</f>
        <v/>
      </c>
      <c r="AL716" s="142" t="str">
        <f>if(isblank(B716),"",vlookup(C716,'Sort by Position'!$D$2:$M$34,10,FALSE))</f>
        <v/>
      </c>
      <c r="AM716" s="142" t="str">
        <f t="shared" si="15"/>
        <v/>
      </c>
      <c r="AN716" s="142" t="str">
        <f t="shared" si="24"/>
        <v/>
      </c>
      <c r="AO716" s="163"/>
      <c r="AP716" s="117" t="str">
        <f t="shared" si="22"/>
        <v/>
      </c>
      <c r="AR716" s="177"/>
    </row>
    <row r="717">
      <c r="A717" s="156"/>
      <c r="B717" s="175"/>
      <c r="C717" s="162"/>
      <c r="D717" s="162"/>
      <c r="E717" s="162"/>
      <c r="F717" s="13" t="str">
        <f t="shared" si="6"/>
        <v/>
      </c>
      <c r="G717" s="162"/>
      <c r="H717" s="162"/>
      <c r="I717" s="162"/>
      <c r="J717" s="13" t="str">
        <f t="shared" si="20"/>
        <v/>
      </c>
      <c r="N717" s="13" t="str">
        <f t="shared" si="8"/>
        <v/>
      </c>
      <c r="O717" s="13"/>
      <c r="P717" s="163"/>
      <c r="Q717" s="116" t="str">
        <f t="shared" si="17"/>
        <v/>
      </c>
      <c r="R717" s="117" t="str">
        <f t="shared" si="9"/>
        <v/>
      </c>
      <c r="S717" s="176"/>
      <c r="T717" s="68"/>
      <c r="U717" s="163"/>
      <c r="V717" s="172"/>
      <c r="W717" s="172"/>
      <c r="X717" s="116" t="str">
        <f t="shared" si="26"/>
        <v/>
      </c>
      <c r="Y717" s="117" t="str">
        <f t="shared" si="23"/>
        <v/>
      </c>
      <c r="Z717" s="176"/>
      <c r="AB717" s="142" t="str">
        <f>if(isblank($B717),"",vlookup($B717,'Sort by Position'!$D$2:$M$34,10,FALSE))</f>
        <v/>
      </c>
      <c r="AC717" s="142" t="str">
        <f>if(isblank($B717),"",vlookup($C717,'Sort by Position'!$D$2:$M$34,10,FALSE))</f>
        <v/>
      </c>
      <c r="AD717" s="142" t="str">
        <f t="shared" si="12"/>
        <v/>
      </c>
      <c r="AE717" s="142" t="str">
        <f t="shared" si="13"/>
        <v/>
      </c>
      <c r="AF717" s="163"/>
      <c r="AG717" s="151" t="str">
        <f t="shared" si="27"/>
        <v/>
      </c>
      <c r="AH717" s="138"/>
      <c r="AI717" s="176"/>
      <c r="AK717" s="142" t="str">
        <f>if(isblank(B717),"",vlookup(B717,'Sort by Position'!$D$2:$M$34,2,FALSE))</f>
        <v/>
      </c>
      <c r="AL717" s="142" t="str">
        <f>if(isblank(B717),"",vlookup(C717,'Sort by Position'!$D$2:$M$34,10,FALSE))</f>
        <v/>
      </c>
      <c r="AM717" s="142" t="str">
        <f t="shared" si="15"/>
        <v/>
      </c>
      <c r="AN717" s="142" t="str">
        <f t="shared" si="24"/>
        <v/>
      </c>
      <c r="AO717" s="163"/>
      <c r="AP717" s="117" t="str">
        <f t="shared" si="22"/>
        <v/>
      </c>
      <c r="AR717" s="177"/>
    </row>
    <row r="718">
      <c r="A718" s="156"/>
      <c r="B718" s="175"/>
      <c r="C718" s="162"/>
      <c r="D718" s="162"/>
      <c r="E718" s="162"/>
      <c r="F718" s="13" t="str">
        <f t="shared" si="6"/>
        <v/>
      </c>
      <c r="G718" s="162"/>
      <c r="H718" s="162"/>
      <c r="I718" s="162"/>
      <c r="J718" s="13" t="str">
        <f t="shared" si="20"/>
        <v/>
      </c>
      <c r="N718" s="13" t="str">
        <f t="shared" si="8"/>
        <v/>
      </c>
      <c r="O718" s="13"/>
      <c r="P718" s="163"/>
      <c r="Q718" s="116" t="str">
        <f t="shared" si="17"/>
        <v/>
      </c>
      <c r="R718" s="117" t="str">
        <f t="shared" si="9"/>
        <v/>
      </c>
      <c r="S718" s="176"/>
      <c r="T718" s="68"/>
      <c r="U718" s="163"/>
      <c r="V718" s="172"/>
      <c r="W718" s="172"/>
      <c r="X718" s="116" t="str">
        <f t="shared" si="26"/>
        <v/>
      </c>
      <c r="Y718" s="117" t="str">
        <f t="shared" si="23"/>
        <v/>
      </c>
      <c r="Z718" s="176"/>
      <c r="AB718" s="142" t="str">
        <f>if(isblank($B718),"",vlookup($B718,'Sort by Position'!$D$2:$M$34,10,FALSE))</f>
        <v/>
      </c>
      <c r="AC718" s="142" t="str">
        <f>if(isblank($B718),"",vlookup($C718,'Sort by Position'!$D$2:$M$34,10,FALSE))</f>
        <v/>
      </c>
      <c r="AD718" s="142" t="str">
        <f t="shared" si="12"/>
        <v/>
      </c>
      <c r="AE718" s="142" t="str">
        <f t="shared" si="13"/>
        <v/>
      </c>
      <c r="AF718" s="163"/>
      <c r="AG718" s="151" t="str">
        <f t="shared" si="27"/>
        <v/>
      </c>
      <c r="AH718" s="138"/>
      <c r="AI718" s="176"/>
      <c r="AK718" s="142" t="str">
        <f>if(isblank(B718),"",vlookup(B718,'Sort by Position'!$D$2:$M$34,2,FALSE))</f>
        <v/>
      </c>
      <c r="AL718" s="142" t="str">
        <f>if(isblank(B718),"",vlookup(C718,'Sort by Position'!$D$2:$M$34,10,FALSE))</f>
        <v/>
      </c>
      <c r="AM718" s="142" t="str">
        <f t="shared" si="15"/>
        <v/>
      </c>
      <c r="AN718" s="142" t="str">
        <f t="shared" si="24"/>
        <v/>
      </c>
      <c r="AO718" s="163"/>
      <c r="AP718" s="117" t="str">
        <f t="shared" si="22"/>
        <v/>
      </c>
      <c r="AR718" s="177"/>
    </row>
    <row r="719">
      <c r="A719" s="156"/>
      <c r="B719" s="175"/>
      <c r="C719" s="162"/>
      <c r="D719" s="162"/>
      <c r="E719" s="162"/>
      <c r="F719" s="13" t="str">
        <f t="shared" si="6"/>
        <v/>
      </c>
      <c r="G719" s="162"/>
      <c r="H719" s="162"/>
      <c r="I719" s="162"/>
      <c r="J719" s="13" t="str">
        <f t="shared" si="20"/>
        <v/>
      </c>
      <c r="N719" s="13" t="str">
        <f t="shared" si="8"/>
        <v/>
      </c>
      <c r="O719" s="13"/>
      <c r="P719" s="163"/>
      <c r="Q719" s="116" t="str">
        <f t="shared" si="17"/>
        <v/>
      </c>
      <c r="R719" s="117" t="str">
        <f t="shared" si="9"/>
        <v/>
      </c>
      <c r="S719" s="176"/>
      <c r="T719" s="68"/>
      <c r="U719" s="163"/>
      <c r="V719" s="172"/>
      <c r="W719" s="172"/>
      <c r="X719" s="116" t="str">
        <f t="shared" si="26"/>
        <v/>
      </c>
      <c r="Y719" s="117" t="str">
        <f t="shared" si="23"/>
        <v/>
      </c>
      <c r="Z719" s="176"/>
      <c r="AB719" s="142" t="str">
        <f>if(isblank($B719),"",vlookup($B719,'Sort by Position'!$D$2:$M$34,10,FALSE))</f>
        <v/>
      </c>
      <c r="AC719" s="142" t="str">
        <f>if(isblank($B719),"",vlookup($C719,'Sort by Position'!$D$2:$M$34,10,FALSE))</f>
        <v/>
      </c>
      <c r="AD719" s="142" t="str">
        <f t="shared" si="12"/>
        <v/>
      </c>
      <c r="AE719" s="142" t="str">
        <f t="shared" si="13"/>
        <v/>
      </c>
      <c r="AF719" s="163"/>
      <c r="AG719" s="151" t="str">
        <f t="shared" si="27"/>
        <v/>
      </c>
      <c r="AH719" s="138"/>
      <c r="AI719" s="176"/>
      <c r="AK719" s="142" t="str">
        <f>if(isblank(B719),"",vlookup(B719,'Sort by Position'!$D$2:$M$34,2,FALSE))</f>
        <v/>
      </c>
      <c r="AL719" s="142" t="str">
        <f>if(isblank(B719),"",vlookup(C719,'Sort by Position'!$D$2:$M$34,10,FALSE))</f>
        <v/>
      </c>
      <c r="AM719" s="142" t="str">
        <f t="shared" si="15"/>
        <v/>
      </c>
      <c r="AN719" s="142" t="str">
        <f t="shared" si="24"/>
        <v/>
      </c>
      <c r="AO719" s="163"/>
      <c r="AP719" s="117" t="str">
        <f t="shared" si="22"/>
        <v/>
      </c>
      <c r="AR719" s="177"/>
    </row>
    <row r="720">
      <c r="A720" s="156"/>
      <c r="B720" s="175"/>
      <c r="C720" s="162"/>
      <c r="D720" s="162"/>
      <c r="E720" s="162"/>
      <c r="F720" s="13" t="str">
        <f t="shared" si="6"/>
        <v/>
      </c>
      <c r="G720" s="162"/>
      <c r="H720" s="162"/>
      <c r="I720" s="162"/>
      <c r="J720" s="13" t="str">
        <f t="shared" si="20"/>
        <v/>
      </c>
      <c r="N720" s="13" t="str">
        <f t="shared" si="8"/>
        <v/>
      </c>
      <c r="O720" s="13"/>
      <c r="P720" s="163"/>
      <c r="Q720" s="116" t="str">
        <f t="shared" si="17"/>
        <v/>
      </c>
      <c r="R720" s="117" t="str">
        <f t="shared" si="9"/>
        <v/>
      </c>
      <c r="S720" s="176"/>
      <c r="T720" s="68"/>
      <c r="U720" s="163"/>
      <c r="V720" s="172"/>
      <c r="W720" s="172"/>
      <c r="X720" s="116" t="str">
        <f t="shared" si="26"/>
        <v/>
      </c>
      <c r="Y720" s="117" t="str">
        <f t="shared" si="23"/>
        <v/>
      </c>
      <c r="Z720" s="176"/>
      <c r="AB720" s="142" t="str">
        <f>if(isblank($B720),"",vlookup($B720,'Sort by Position'!$D$2:$M$34,10,FALSE))</f>
        <v/>
      </c>
      <c r="AC720" s="142" t="str">
        <f>if(isblank($B720),"",vlookup($C720,'Sort by Position'!$D$2:$M$34,10,FALSE))</f>
        <v/>
      </c>
      <c r="AD720" s="142" t="str">
        <f t="shared" si="12"/>
        <v/>
      </c>
      <c r="AE720" s="142" t="str">
        <f t="shared" si="13"/>
        <v/>
      </c>
      <c r="AF720" s="163"/>
      <c r="AG720" s="151" t="str">
        <f t="shared" si="27"/>
        <v/>
      </c>
      <c r="AH720" s="138"/>
      <c r="AI720" s="176"/>
      <c r="AK720" s="142" t="str">
        <f>if(isblank(B720),"",vlookup(B720,'Sort by Position'!$D$2:$M$34,2,FALSE))</f>
        <v/>
      </c>
      <c r="AL720" s="142" t="str">
        <f>if(isblank(B720),"",vlookup(C720,'Sort by Position'!$D$2:$M$34,10,FALSE))</f>
        <v/>
      </c>
      <c r="AM720" s="142" t="str">
        <f t="shared" si="15"/>
        <v/>
      </c>
      <c r="AN720" s="142" t="str">
        <f t="shared" si="24"/>
        <v/>
      </c>
      <c r="AO720" s="163"/>
      <c r="AP720" s="117" t="str">
        <f t="shared" si="22"/>
        <v/>
      </c>
      <c r="AR720" s="177"/>
    </row>
    <row r="721">
      <c r="A721" s="156"/>
      <c r="B721" s="175"/>
      <c r="C721" s="162"/>
      <c r="D721" s="162"/>
      <c r="E721" s="162"/>
      <c r="F721" s="13" t="str">
        <f t="shared" si="6"/>
        <v/>
      </c>
      <c r="G721" s="162"/>
      <c r="H721" s="162"/>
      <c r="I721" s="162"/>
      <c r="J721" s="13" t="str">
        <f t="shared" si="20"/>
        <v/>
      </c>
      <c r="N721" s="13" t="str">
        <f t="shared" si="8"/>
        <v/>
      </c>
      <c r="O721" s="13"/>
      <c r="P721" s="163"/>
      <c r="Q721" s="116" t="str">
        <f t="shared" si="17"/>
        <v/>
      </c>
      <c r="R721" s="117" t="str">
        <f t="shared" si="9"/>
        <v/>
      </c>
      <c r="S721" s="176"/>
      <c r="T721" s="68"/>
      <c r="U721" s="163"/>
      <c r="V721" s="172"/>
      <c r="W721" s="172"/>
      <c r="X721" s="116" t="str">
        <f t="shared" si="26"/>
        <v/>
      </c>
      <c r="Y721" s="117" t="str">
        <f t="shared" si="23"/>
        <v/>
      </c>
      <c r="Z721" s="176"/>
      <c r="AB721" s="142" t="str">
        <f>if(isblank($B721),"",vlookup($B721,'Sort by Position'!$D$2:$M$34,10,FALSE))</f>
        <v/>
      </c>
      <c r="AC721" s="142" t="str">
        <f>if(isblank($B721),"",vlookup($C721,'Sort by Position'!$D$2:$M$34,10,FALSE))</f>
        <v/>
      </c>
      <c r="AD721" s="142" t="str">
        <f t="shared" si="12"/>
        <v/>
      </c>
      <c r="AE721" s="142" t="str">
        <f t="shared" si="13"/>
        <v/>
      </c>
      <c r="AF721" s="163"/>
      <c r="AG721" s="151" t="str">
        <f t="shared" si="27"/>
        <v/>
      </c>
      <c r="AH721" s="138"/>
      <c r="AI721" s="176"/>
      <c r="AK721" s="142" t="str">
        <f>if(isblank(B721),"",vlookup(B721,'Sort by Position'!$D$2:$M$34,2,FALSE))</f>
        <v/>
      </c>
      <c r="AL721" s="142" t="str">
        <f>if(isblank(B721),"",vlookup(C721,'Sort by Position'!$D$2:$M$34,10,FALSE))</f>
        <v/>
      </c>
      <c r="AM721" s="142" t="str">
        <f t="shared" si="15"/>
        <v/>
      </c>
      <c r="AN721" s="142" t="str">
        <f t="shared" si="24"/>
        <v/>
      </c>
      <c r="AO721" s="163"/>
      <c r="AP721" s="117" t="str">
        <f t="shared" si="22"/>
        <v/>
      </c>
      <c r="AR721" s="177"/>
    </row>
    <row r="722">
      <c r="A722" s="156"/>
      <c r="B722" s="175"/>
      <c r="C722" s="162"/>
      <c r="D722" s="162"/>
      <c r="E722" s="162"/>
      <c r="F722" s="13" t="str">
        <f t="shared" si="6"/>
        <v/>
      </c>
      <c r="G722" s="162"/>
      <c r="H722" s="162"/>
      <c r="I722" s="162"/>
      <c r="J722" s="13" t="str">
        <f t="shared" si="20"/>
        <v/>
      </c>
      <c r="N722" s="13" t="str">
        <f t="shared" si="8"/>
        <v/>
      </c>
      <c r="O722" s="13"/>
      <c r="P722" s="163"/>
      <c r="Q722" s="116" t="str">
        <f t="shared" si="17"/>
        <v/>
      </c>
      <c r="R722" s="117" t="str">
        <f t="shared" si="9"/>
        <v/>
      </c>
      <c r="S722" s="176"/>
      <c r="T722" s="68"/>
      <c r="U722" s="163"/>
      <c r="V722" s="172"/>
      <c r="W722" s="172"/>
      <c r="X722" s="116" t="str">
        <f t="shared" si="26"/>
        <v/>
      </c>
      <c r="Y722" s="117" t="str">
        <f t="shared" si="23"/>
        <v/>
      </c>
      <c r="Z722" s="176"/>
      <c r="AB722" s="142" t="str">
        <f>if(isblank($B722),"",vlookup($B722,'Sort by Position'!$D$2:$M$34,10,FALSE))</f>
        <v/>
      </c>
      <c r="AC722" s="142" t="str">
        <f>if(isblank($B722),"",vlookup($C722,'Sort by Position'!$D$2:$M$34,10,FALSE))</f>
        <v/>
      </c>
      <c r="AD722" s="142" t="str">
        <f t="shared" si="12"/>
        <v/>
      </c>
      <c r="AE722" s="142" t="str">
        <f t="shared" si="13"/>
        <v/>
      </c>
      <c r="AF722" s="163"/>
      <c r="AG722" s="151" t="str">
        <f t="shared" si="27"/>
        <v/>
      </c>
      <c r="AH722" s="138"/>
      <c r="AI722" s="176"/>
      <c r="AK722" s="142" t="str">
        <f>if(isblank(B722),"",vlookup(B722,'Sort by Position'!$D$2:$M$34,2,FALSE))</f>
        <v/>
      </c>
      <c r="AL722" s="142" t="str">
        <f>if(isblank(B722),"",vlookup(C722,'Sort by Position'!$D$2:$M$34,10,FALSE))</f>
        <v/>
      </c>
      <c r="AM722" s="142" t="str">
        <f t="shared" si="15"/>
        <v/>
      </c>
      <c r="AN722" s="142" t="str">
        <f t="shared" si="24"/>
        <v/>
      </c>
      <c r="AO722" s="163"/>
      <c r="AP722" s="117" t="str">
        <f t="shared" si="22"/>
        <v/>
      </c>
      <c r="AR722" s="177"/>
    </row>
    <row r="723">
      <c r="A723" s="156"/>
      <c r="B723" s="175"/>
      <c r="C723" s="162"/>
      <c r="D723" s="162"/>
      <c r="E723" s="162"/>
      <c r="F723" s="13" t="str">
        <f t="shared" si="6"/>
        <v/>
      </c>
      <c r="G723" s="162"/>
      <c r="H723" s="162"/>
      <c r="I723" s="162"/>
      <c r="J723" s="13" t="str">
        <f t="shared" si="20"/>
        <v/>
      </c>
      <c r="N723" s="13" t="str">
        <f t="shared" si="8"/>
        <v/>
      </c>
      <c r="O723" s="13"/>
      <c r="P723" s="163"/>
      <c r="Q723" s="116" t="str">
        <f t="shared" si="17"/>
        <v/>
      </c>
      <c r="R723" s="117" t="str">
        <f t="shared" si="9"/>
        <v/>
      </c>
      <c r="S723" s="176"/>
      <c r="T723" s="68"/>
      <c r="U723" s="163"/>
      <c r="V723" s="172"/>
      <c r="W723" s="172"/>
      <c r="X723" s="116" t="str">
        <f t="shared" si="26"/>
        <v/>
      </c>
      <c r="Y723" s="117" t="str">
        <f t="shared" si="23"/>
        <v/>
      </c>
      <c r="Z723" s="176"/>
      <c r="AB723" s="142" t="str">
        <f>if(isblank($B723),"",vlookup($B723,'Sort by Position'!$D$2:$M$34,10,FALSE))</f>
        <v/>
      </c>
      <c r="AC723" s="142" t="str">
        <f>if(isblank($B723),"",vlookup($C723,'Sort by Position'!$D$2:$M$34,10,FALSE))</f>
        <v/>
      </c>
      <c r="AD723" s="142" t="str">
        <f t="shared" si="12"/>
        <v/>
      </c>
      <c r="AE723" s="142" t="str">
        <f t="shared" si="13"/>
        <v/>
      </c>
      <c r="AF723" s="163"/>
      <c r="AG723" s="151" t="str">
        <f t="shared" si="27"/>
        <v/>
      </c>
      <c r="AH723" s="138"/>
      <c r="AI723" s="176"/>
      <c r="AK723" s="142" t="str">
        <f>if(isblank(B723),"",vlookup(B723,'Sort by Position'!$D$2:$M$34,2,FALSE))</f>
        <v/>
      </c>
      <c r="AL723" s="142" t="str">
        <f>if(isblank(B723),"",vlookup(C723,'Sort by Position'!$D$2:$M$34,10,FALSE))</f>
        <v/>
      </c>
      <c r="AM723" s="142" t="str">
        <f t="shared" si="15"/>
        <v/>
      </c>
      <c r="AN723" s="142" t="str">
        <f t="shared" si="24"/>
        <v/>
      </c>
      <c r="AO723" s="163"/>
      <c r="AP723" s="117" t="str">
        <f t="shared" si="22"/>
        <v/>
      </c>
      <c r="AR723" s="177"/>
    </row>
    <row r="724">
      <c r="A724" s="156"/>
      <c r="B724" s="175"/>
      <c r="C724" s="162"/>
      <c r="D724" s="162"/>
      <c r="E724" s="162"/>
      <c r="F724" s="13" t="str">
        <f t="shared" si="6"/>
        <v/>
      </c>
      <c r="G724" s="162"/>
      <c r="H724" s="162"/>
      <c r="I724" s="162"/>
      <c r="J724" s="13" t="str">
        <f t="shared" si="20"/>
        <v/>
      </c>
      <c r="N724" s="13" t="str">
        <f t="shared" si="8"/>
        <v/>
      </c>
      <c r="O724" s="13"/>
      <c r="P724" s="163"/>
      <c r="Q724" s="116" t="str">
        <f t="shared" si="17"/>
        <v/>
      </c>
      <c r="R724" s="117" t="str">
        <f t="shared" si="9"/>
        <v/>
      </c>
      <c r="S724" s="176"/>
      <c r="T724" s="68"/>
      <c r="U724" s="163"/>
      <c r="V724" s="172"/>
      <c r="W724" s="172"/>
      <c r="X724" s="116" t="str">
        <f t="shared" si="26"/>
        <v/>
      </c>
      <c r="Y724" s="117" t="str">
        <f t="shared" si="23"/>
        <v/>
      </c>
      <c r="Z724" s="176"/>
      <c r="AB724" s="142" t="str">
        <f>if(isblank($B724),"",vlookup($B724,'Sort by Position'!$D$2:$M$34,10,FALSE))</f>
        <v/>
      </c>
      <c r="AC724" s="142" t="str">
        <f>if(isblank($B724),"",vlookup($C724,'Sort by Position'!$D$2:$M$34,10,FALSE))</f>
        <v/>
      </c>
      <c r="AD724" s="142" t="str">
        <f t="shared" si="12"/>
        <v/>
      </c>
      <c r="AE724" s="142" t="str">
        <f t="shared" si="13"/>
        <v/>
      </c>
      <c r="AF724" s="163"/>
      <c r="AG724" s="151" t="str">
        <f t="shared" si="27"/>
        <v/>
      </c>
      <c r="AH724" s="138"/>
      <c r="AI724" s="176"/>
      <c r="AK724" s="142" t="str">
        <f>if(isblank(B724),"",vlookup(B724,'Sort by Position'!$D$2:$M$34,2,FALSE))</f>
        <v/>
      </c>
      <c r="AL724" s="142" t="str">
        <f>if(isblank(B724),"",vlookup(C724,'Sort by Position'!$D$2:$M$34,10,FALSE))</f>
        <v/>
      </c>
      <c r="AM724" s="142" t="str">
        <f t="shared" si="15"/>
        <v/>
      </c>
      <c r="AN724" s="142" t="str">
        <f t="shared" si="24"/>
        <v/>
      </c>
      <c r="AO724" s="163"/>
      <c r="AP724" s="117" t="str">
        <f t="shared" si="22"/>
        <v/>
      </c>
      <c r="AR724" s="177"/>
    </row>
    <row r="725">
      <c r="A725" s="156"/>
      <c r="B725" s="175"/>
      <c r="C725" s="162"/>
      <c r="D725" s="162"/>
      <c r="E725" s="162"/>
      <c r="F725" s="13" t="str">
        <f t="shared" si="6"/>
        <v/>
      </c>
      <c r="G725" s="162"/>
      <c r="H725" s="162"/>
      <c r="I725" s="162"/>
      <c r="J725" s="13" t="str">
        <f t="shared" si="20"/>
        <v/>
      </c>
      <c r="N725" s="13" t="str">
        <f t="shared" si="8"/>
        <v/>
      </c>
      <c r="O725" s="13"/>
      <c r="P725" s="163"/>
      <c r="Q725" s="116" t="str">
        <f t="shared" si="17"/>
        <v/>
      </c>
      <c r="R725" s="117" t="str">
        <f t="shared" si="9"/>
        <v/>
      </c>
      <c r="S725" s="176"/>
      <c r="T725" s="68"/>
      <c r="U725" s="163"/>
      <c r="V725" s="172"/>
      <c r="W725" s="172"/>
      <c r="X725" s="116" t="str">
        <f t="shared" si="26"/>
        <v/>
      </c>
      <c r="Y725" s="117" t="str">
        <f t="shared" si="23"/>
        <v/>
      </c>
      <c r="Z725" s="176"/>
      <c r="AB725" s="142" t="str">
        <f>if(isblank($B725),"",vlookup($B725,'Sort by Position'!$D$2:$M$34,10,FALSE))</f>
        <v/>
      </c>
      <c r="AC725" s="142" t="str">
        <f>if(isblank($B725),"",vlookup($C725,'Sort by Position'!$D$2:$M$34,10,FALSE))</f>
        <v/>
      </c>
      <c r="AD725" s="142" t="str">
        <f t="shared" si="12"/>
        <v/>
      </c>
      <c r="AE725" s="142" t="str">
        <f t="shared" si="13"/>
        <v/>
      </c>
      <c r="AF725" s="163"/>
      <c r="AG725" s="151" t="str">
        <f t="shared" si="27"/>
        <v/>
      </c>
      <c r="AH725" s="138"/>
      <c r="AI725" s="176"/>
      <c r="AK725" s="142" t="str">
        <f>if(isblank(B725),"",vlookup(B725,'Sort by Position'!$D$2:$M$34,2,FALSE))</f>
        <v/>
      </c>
      <c r="AL725" s="142" t="str">
        <f>if(isblank(B725),"",vlookup(C725,'Sort by Position'!$D$2:$M$34,10,FALSE))</f>
        <v/>
      </c>
      <c r="AM725" s="142" t="str">
        <f t="shared" si="15"/>
        <v/>
      </c>
      <c r="AN725" s="142" t="str">
        <f t="shared" si="24"/>
        <v/>
      </c>
      <c r="AO725" s="163"/>
      <c r="AP725" s="117" t="str">
        <f t="shared" si="22"/>
        <v/>
      </c>
      <c r="AR725" s="177"/>
    </row>
    <row r="726">
      <c r="A726" s="156"/>
      <c r="B726" s="175"/>
      <c r="C726" s="162"/>
      <c r="D726" s="162"/>
      <c r="E726" s="162"/>
      <c r="F726" s="13" t="str">
        <f t="shared" si="6"/>
        <v/>
      </c>
      <c r="G726" s="162"/>
      <c r="H726" s="162"/>
      <c r="I726" s="162"/>
      <c r="J726" s="13" t="str">
        <f t="shared" si="20"/>
        <v/>
      </c>
      <c r="N726" s="13" t="str">
        <f t="shared" si="8"/>
        <v/>
      </c>
      <c r="O726" s="13"/>
      <c r="P726" s="163"/>
      <c r="Q726" s="116" t="str">
        <f t="shared" si="17"/>
        <v/>
      </c>
      <c r="R726" s="117" t="str">
        <f t="shared" si="9"/>
        <v/>
      </c>
      <c r="S726" s="176"/>
      <c r="T726" s="68"/>
      <c r="U726" s="163"/>
      <c r="V726" s="172"/>
      <c r="W726" s="172"/>
      <c r="X726" s="116" t="str">
        <f t="shared" si="26"/>
        <v/>
      </c>
      <c r="Y726" s="117" t="str">
        <f t="shared" si="23"/>
        <v/>
      </c>
      <c r="Z726" s="176"/>
      <c r="AB726" s="142" t="str">
        <f>if(isblank($B726),"",vlookup($B726,'Sort by Position'!$D$2:$M$34,10,FALSE))</f>
        <v/>
      </c>
      <c r="AC726" s="142" t="str">
        <f>if(isblank($B726),"",vlookup($C726,'Sort by Position'!$D$2:$M$34,10,FALSE))</f>
        <v/>
      </c>
      <c r="AD726" s="142" t="str">
        <f t="shared" si="12"/>
        <v/>
      </c>
      <c r="AE726" s="142" t="str">
        <f t="shared" si="13"/>
        <v/>
      </c>
      <c r="AF726" s="163"/>
      <c r="AG726" s="151" t="str">
        <f t="shared" si="27"/>
        <v/>
      </c>
      <c r="AH726" s="138"/>
      <c r="AI726" s="176"/>
      <c r="AK726" s="142" t="str">
        <f>if(isblank(B726),"",vlookup(B726,'Sort by Position'!$D$2:$M$34,2,FALSE))</f>
        <v/>
      </c>
      <c r="AL726" s="142" t="str">
        <f>if(isblank(B726),"",vlookup(C726,'Sort by Position'!$D$2:$M$34,10,FALSE))</f>
        <v/>
      </c>
      <c r="AM726" s="142" t="str">
        <f t="shared" si="15"/>
        <v/>
      </c>
      <c r="AN726" s="142" t="str">
        <f t="shared" si="24"/>
        <v/>
      </c>
      <c r="AO726" s="163"/>
      <c r="AP726" s="117" t="str">
        <f t="shared" si="22"/>
        <v/>
      </c>
      <c r="AR726" s="177"/>
    </row>
    <row r="727">
      <c r="A727" s="156"/>
      <c r="B727" s="175"/>
      <c r="C727" s="162"/>
      <c r="D727" s="162"/>
      <c r="E727" s="162"/>
      <c r="F727" s="13" t="str">
        <f t="shared" si="6"/>
        <v/>
      </c>
      <c r="G727" s="162"/>
      <c r="H727" s="162"/>
      <c r="I727" s="162"/>
      <c r="J727" s="13" t="str">
        <f t="shared" si="20"/>
        <v/>
      </c>
      <c r="N727" s="13" t="str">
        <f t="shared" si="8"/>
        <v/>
      </c>
      <c r="O727" s="13"/>
      <c r="P727" s="163"/>
      <c r="Q727" s="116" t="str">
        <f t="shared" si="17"/>
        <v/>
      </c>
      <c r="R727" s="117" t="str">
        <f t="shared" si="9"/>
        <v/>
      </c>
      <c r="S727" s="176"/>
      <c r="T727" s="68"/>
      <c r="U727" s="163"/>
      <c r="V727" s="172"/>
      <c r="W727" s="172"/>
      <c r="X727" s="116" t="str">
        <f t="shared" si="26"/>
        <v/>
      </c>
      <c r="Y727" s="117" t="str">
        <f t="shared" si="23"/>
        <v/>
      </c>
      <c r="Z727" s="176"/>
      <c r="AB727" s="142" t="str">
        <f>if(isblank($B727),"",vlookup($B727,'Sort by Position'!$D$2:$M$34,10,FALSE))</f>
        <v/>
      </c>
      <c r="AC727" s="142" t="str">
        <f>if(isblank($B727),"",vlookup($C727,'Sort by Position'!$D$2:$M$34,10,FALSE))</f>
        <v/>
      </c>
      <c r="AD727" s="142" t="str">
        <f t="shared" si="12"/>
        <v/>
      </c>
      <c r="AE727" s="142" t="str">
        <f t="shared" si="13"/>
        <v/>
      </c>
      <c r="AF727" s="163"/>
      <c r="AG727" s="151" t="str">
        <f t="shared" si="27"/>
        <v/>
      </c>
      <c r="AH727" s="138"/>
      <c r="AI727" s="176"/>
      <c r="AK727" s="142" t="str">
        <f>if(isblank(B727),"",vlookup(B727,'Sort by Position'!$D$2:$M$34,2,FALSE))</f>
        <v/>
      </c>
      <c r="AL727" s="142" t="str">
        <f>if(isblank(B727),"",vlookup(C727,'Sort by Position'!$D$2:$M$34,10,FALSE))</f>
        <v/>
      </c>
      <c r="AM727" s="142" t="str">
        <f t="shared" si="15"/>
        <v/>
      </c>
      <c r="AN727" s="142" t="str">
        <f t="shared" si="24"/>
        <v/>
      </c>
      <c r="AO727" s="163"/>
      <c r="AP727" s="117" t="str">
        <f t="shared" si="22"/>
        <v/>
      </c>
      <c r="AR727" s="177"/>
    </row>
    <row r="728">
      <c r="A728" s="156"/>
      <c r="B728" s="175"/>
      <c r="C728" s="162"/>
      <c r="D728" s="162"/>
      <c r="E728" s="162"/>
      <c r="F728" s="13" t="str">
        <f t="shared" si="6"/>
        <v/>
      </c>
      <c r="G728" s="162"/>
      <c r="H728" s="162"/>
      <c r="I728" s="162"/>
      <c r="J728" s="13" t="str">
        <f t="shared" si="20"/>
        <v/>
      </c>
      <c r="N728" s="13" t="str">
        <f t="shared" si="8"/>
        <v/>
      </c>
      <c r="O728" s="13"/>
      <c r="P728" s="163"/>
      <c r="Q728" s="116" t="str">
        <f t="shared" si="17"/>
        <v/>
      </c>
      <c r="R728" s="117" t="str">
        <f t="shared" si="9"/>
        <v/>
      </c>
      <c r="S728" s="176"/>
      <c r="T728" s="68"/>
      <c r="U728" s="163"/>
      <c r="V728" s="172"/>
      <c r="W728" s="172"/>
      <c r="X728" s="116" t="str">
        <f t="shared" si="26"/>
        <v/>
      </c>
      <c r="Y728" s="117" t="str">
        <f t="shared" si="23"/>
        <v/>
      </c>
      <c r="Z728" s="176"/>
      <c r="AB728" s="142" t="str">
        <f>if(isblank($B728),"",vlookup($B728,'Sort by Position'!$D$2:$M$34,10,FALSE))</f>
        <v/>
      </c>
      <c r="AC728" s="142" t="str">
        <f>if(isblank($B728),"",vlookup($C728,'Sort by Position'!$D$2:$M$34,10,FALSE))</f>
        <v/>
      </c>
      <c r="AD728" s="142" t="str">
        <f t="shared" si="12"/>
        <v/>
      </c>
      <c r="AE728" s="142" t="str">
        <f t="shared" si="13"/>
        <v/>
      </c>
      <c r="AF728" s="163"/>
      <c r="AG728" s="151" t="str">
        <f t="shared" si="27"/>
        <v/>
      </c>
      <c r="AH728" s="138"/>
      <c r="AI728" s="176"/>
      <c r="AK728" s="142" t="str">
        <f>if(isblank(B728),"",vlookup(B728,'Sort by Position'!$D$2:$M$34,2,FALSE))</f>
        <v/>
      </c>
      <c r="AL728" s="142" t="str">
        <f>if(isblank(B728),"",vlookup(C728,'Sort by Position'!$D$2:$M$34,10,FALSE))</f>
        <v/>
      </c>
      <c r="AM728" s="142" t="str">
        <f t="shared" si="15"/>
        <v/>
      </c>
      <c r="AN728" s="142" t="str">
        <f t="shared" si="24"/>
        <v/>
      </c>
      <c r="AO728" s="163"/>
      <c r="AP728" s="117" t="str">
        <f t="shared" si="22"/>
        <v/>
      </c>
      <c r="AR728" s="177"/>
    </row>
    <row r="729">
      <c r="A729" s="156"/>
      <c r="B729" s="175"/>
      <c r="C729" s="162"/>
      <c r="D729" s="162"/>
      <c r="E729" s="162"/>
      <c r="F729" s="13" t="str">
        <f t="shared" si="6"/>
        <v/>
      </c>
      <c r="G729" s="162"/>
      <c r="H729" s="162"/>
      <c r="I729" s="162"/>
      <c r="J729" s="13" t="str">
        <f t="shared" si="20"/>
        <v/>
      </c>
      <c r="N729" s="13" t="str">
        <f t="shared" si="8"/>
        <v/>
      </c>
      <c r="O729" s="13"/>
      <c r="P729" s="163"/>
      <c r="Q729" s="116" t="str">
        <f t="shared" si="17"/>
        <v/>
      </c>
      <c r="R729" s="117" t="str">
        <f t="shared" si="9"/>
        <v/>
      </c>
      <c r="S729" s="176"/>
      <c r="T729" s="68"/>
      <c r="U729" s="163"/>
      <c r="V729" s="172"/>
      <c r="W729" s="172"/>
      <c r="X729" s="116" t="str">
        <f t="shared" si="26"/>
        <v/>
      </c>
      <c r="Y729" s="117" t="str">
        <f t="shared" si="23"/>
        <v/>
      </c>
      <c r="Z729" s="176"/>
      <c r="AB729" s="142" t="str">
        <f>if(isblank($B729),"",vlookup($B729,'Sort by Position'!$D$2:$M$34,10,FALSE))</f>
        <v/>
      </c>
      <c r="AC729" s="142" t="str">
        <f>if(isblank($B729),"",vlookup($C729,'Sort by Position'!$D$2:$M$34,10,FALSE))</f>
        <v/>
      </c>
      <c r="AD729" s="142" t="str">
        <f t="shared" si="12"/>
        <v/>
      </c>
      <c r="AE729" s="142" t="str">
        <f t="shared" si="13"/>
        <v/>
      </c>
      <c r="AF729" s="163"/>
      <c r="AG729" s="151" t="str">
        <f t="shared" si="27"/>
        <v/>
      </c>
      <c r="AH729" s="138"/>
      <c r="AI729" s="176"/>
      <c r="AK729" s="142" t="str">
        <f>if(isblank(B729),"",vlookup(B729,'Sort by Position'!$D$2:$M$34,2,FALSE))</f>
        <v/>
      </c>
      <c r="AL729" s="142" t="str">
        <f>if(isblank(B729),"",vlookup(C729,'Sort by Position'!$D$2:$M$34,10,FALSE))</f>
        <v/>
      </c>
      <c r="AM729" s="142" t="str">
        <f t="shared" si="15"/>
        <v/>
      </c>
      <c r="AN729" s="142" t="str">
        <f t="shared" si="24"/>
        <v/>
      </c>
      <c r="AO729" s="163"/>
      <c r="AP729" s="117" t="str">
        <f t="shared" si="22"/>
        <v/>
      </c>
      <c r="AR729" s="177"/>
    </row>
    <row r="730">
      <c r="A730" s="156"/>
      <c r="B730" s="175"/>
      <c r="C730" s="162"/>
      <c r="D730" s="162"/>
      <c r="E730" s="162"/>
      <c r="F730" s="13" t="str">
        <f t="shared" si="6"/>
        <v/>
      </c>
      <c r="G730" s="162"/>
      <c r="H730" s="162"/>
      <c r="I730" s="162"/>
      <c r="J730" s="13" t="str">
        <f t="shared" si="20"/>
        <v/>
      </c>
      <c r="N730" s="13" t="str">
        <f t="shared" si="8"/>
        <v/>
      </c>
      <c r="O730" s="13"/>
      <c r="P730" s="163"/>
      <c r="Q730" s="116" t="str">
        <f t="shared" si="17"/>
        <v/>
      </c>
      <c r="R730" s="117" t="str">
        <f t="shared" si="9"/>
        <v/>
      </c>
      <c r="S730" s="176"/>
      <c r="T730" s="68"/>
      <c r="U730" s="163"/>
      <c r="V730" s="172"/>
      <c r="W730" s="172"/>
      <c r="X730" s="116" t="str">
        <f t="shared" si="26"/>
        <v/>
      </c>
      <c r="Y730" s="117" t="str">
        <f t="shared" si="23"/>
        <v/>
      </c>
      <c r="Z730" s="176"/>
      <c r="AB730" s="142" t="str">
        <f>if(isblank($B730),"",vlookup($B730,'Sort by Position'!$D$2:$M$34,10,FALSE))</f>
        <v/>
      </c>
      <c r="AC730" s="142" t="str">
        <f>if(isblank($B730),"",vlookup($C730,'Sort by Position'!$D$2:$M$34,10,FALSE))</f>
        <v/>
      </c>
      <c r="AD730" s="142" t="str">
        <f t="shared" si="12"/>
        <v/>
      </c>
      <c r="AE730" s="142" t="str">
        <f t="shared" si="13"/>
        <v/>
      </c>
      <c r="AF730" s="163"/>
      <c r="AG730" s="151" t="str">
        <f t="shared" si="27"/>
        <v/>
      </c>
      <c r="AH730" s="138"/>
      <c r="AI730" s="176"/>
      <c r="AK730" s="142" t="str">
        <f>if(isblank(B730),"",vlookup(B730,'Sort by Position'!$D$2:$M$34,2,FALSE))</f>
        <v/>
      </c>
      <c r="AL730" s="142" t="str">
        <f>if(isblank(B730),"",vlookup(C730,'Sort by Position'!$D$2:$M$34,10,FALSE))</f>
        <v/>
      </c>
      <c r="AM730" s="142" t="str">
        <f t="shared" si="15"/>
        <v/>
      </c>
      <c r="AN730" s="142" t="str">
        <f t="shared" si="24"/>
        <v/>
      </c>
      <c r="AO730" s="163"/>
      <c r="AP730" s="117" t="str">
        <f t="shared" si="22"/>
        <v/>
      </c>
      <c r="AR730" s="177"/>
    </row>
    <row r="731">
      <c r="A731" s="156"/>
      <c r="B731" s="175"/>
      <c r="C731" s="162"/>
      <c r="D731" s="162"/>
      <c r="E731" s="162"/>
      <c r="F731" s="13" t="str">
        <f t="shared" si="6"/>
        <v/>
      </c>
      <c r="G731" s="162"/>
      <c r="H731" s="162"/>
      <c r="I731" s="162"/>
      <c r="J731" s="13" t="str">
        <f t="shared" si="20"/>
        <v/>
      </c>
      <c r="N731" s="13" t="str">
        <f t="shared" si="8"/>
        <v/>
      </c>
      <c r="O731" s="13"/>
      <c r="P731" s="163"/>
      <c r="Q731" s="116" t="str">
        <f t="shared" si="17"/>
        <v/>
      </c>
      <c r="R731" s="117" t="str">
        <f t="shared" si="9"/>
        <v/>
      </c>
      <c r="S731" s="176"/>
      <c r="T731" s="68"/>
      <c r="U731" s="163"/>
      <c r="V731" s="172"/>
      <c r="W731" s="172"/>
      <c r="X731" s="116" t="str">
        <f t="shared" si="26"/>
        <v/>
      </c>
      <c r="Y731" s="117" t="str">
        <f t="shared" si="23"/>
        <v/>
      </c>
      <c r="Z731" s="176"/>
      <c r="AB731" s="142" t="str">
        <f>if(isblank($B731),"",vlookup($B731,'Sort by Position'!$D$2:$M$34,10,FALSE))</f>
        <v/>
      </c>
      <c r="AC731" s="142" t="str">
        <f>if(isblank($B731),"",vlookup($C731,'Sort by Position'!$D$2:$M$34,10,FALSE))</f>
        <v/>
      </c>
      <c r="AD731" s="142" t="str">
        <f t="shared" si="12"/>
        <v/>
      </c>
      <c r="AE731" s="142" t="str">
        <f t="shared" si="13"/>
        <v/>
      </c>
      <c r="AF731" s="163"/>
      <c r="AG731" s="151" t="str">
        <f t="shared" si="27"/>
        <v/>
      </c>
      <c r="AH731" s="138"/>
      <c r="AI731" s="176"/>
      <c r="AK731" s="142" t="str">
        <f>if(isblank(B731),"",vlookup(B731,'Sort by Position'!$D$2:$M$34,2,FALSE))</f>
        <v/>
      </c>
      <c r="AL731" s="142" t="str">
        <f>if(isblank(B731),"",vlookup(C731,'Sort by Position'!$D$2:$M$34,10,FALSE))</f>
        <v/>
      </c>
      <c r="AM731" s="142" t="str">
        <f t="shared" si="15"/>
        <v/>
      </c>
      <c r="AN731" s="142" t="str">
        <f t="shared" si="24"/>
        <v/>
      </c>
      <c r="AO731" s="163"/>
      <c r="AP731" s="117" t="str">
        <f t="shared" si="22"/>
        <v/>
      </c>
      <c r="AR731" s="177"/>
    </row>
    <row r="732">
      <c r="A732" s="156"/>
      <c r="B732" s="175"/>
      <c r="C732" s="162"/>
      <c r="D732" s="162"/>
      <c r="E732" s="162"/>
      <c r="F732" s="13" t="str">
        <f t="shared" si="6"/>
        <v/>
      </c>
      <c r="G732" s="162"/>
      <c r="H732" s="162"/>
      <c r="I732" s="162"/>
      <c r="J732" s="13" t="str">
        <f t="shared" si="20"/>
        <v/>
      </c>
      <c r="N732" s="13" t="str">
        <f t="shared" si="8"/>
        <v/>
      </c>
      <c r="O732" s="13"/>
      <c r="P732" s="163"/>
      <c r="Q732" s="116" t="str">
        <f t="shared" si="17"/>
        <v/>
      </c>
      <c r="R732" s="117" t="str">
        <f t="shared" si="9"/>
        <v/>
      </c>
      <c r="S732" s="176"/>
      <c r="T732" s="68"/>
      <c r="U732" s="163"/>
      <c r="V732" s="172"/>
      <c r="W732" s="172"/>
      <c r="X732" s="116" t="str">
        <f t="shared" si="26"/>
        <v/>
      </c>
      <c r="Y732" s="117" t="str">
        <f t="shared" si="23"/>
        <v/>
      </c>
      <c r="Z732" s="176"/>
      <c r="AB732" s="142" t="str">
        <f>if(isblank($B732),"",vlookup($B732,'Sort by Position'!$D$2:$M$34,10,FALSE))</f>
        <v/>
      </c>
      <c r="AC732" s="142" t="str">
        <f>if(isblank($B732),"",vlookup($C732,'Sort by Position'!$D$2:$M$34,10,FALSE))</f>
        <v/>
      </c>
      <c r="AD732" s="142" t="str">
        <f t="shared" si="12"/>
        <v/>
      </c>
      <c r="AE732" s="142" t="str">
        <f t="shared" si="13"/>
        <v/>
      </c>
      <c r="AF732" s="163"/>
      <c r="AG732" s="151" t="str">
        <f t="shared" si="27"/>
        <v/>
      </c>
      <c r="AH732" s="138"/>
      <c r="AI732" s="176"/>
      <c r="AK732" s="142" t="str">
        <f>if(isblank(B732),"",vlookup(B732,'Sort by Position'!$D$2:$M$34,2,FALSE))</f>
        <v/>
      </c>
      <c r="AL732" s="142" t="str">
        <f>if(isblank(B732),"",vlookup(C732,'Sort by Position'!$D$2:$M$34,10,FALSE))</f>
        <v/>
      </c>
      <c r="AM732" s="142" t="str">
        <f t="shared" si="15"/>
        <v/>
      </c>
      <c r="AN732" s="142" t="str">
        <f t="shared" si="24"/>
        <v/>
      </c>
      <c r="AO732" s="163"/>
      <c r="AP732" s="117" t="str">
        <f t="shared" si="22"/>
        <v/>
      </c>
      <c r="AR732" s="177"/>
    </row>
    <row r="733">
      <c r="A733" s="156"/>
      <c r="B733" s="175"/>
      <c r="C733" s="162"/>
      <c r="D733" s="162"/>
      <c r="E733" s="162"/>
      <c r="F733" s="13" t="str">
        <f t="shared" si="6"/>
        <v/>
      </c>
      <c r="G733" s="162"/>
      <c r="H733" s="162"/>
      <c r="I733" s="162"/>
      <c r="J733" s="13" t="str">
        <f t="shared" si="20"/>
        <v/>
      </c>
      <c r="N733" s="13" t="str">
        <f t="shared" si="8"/>
        <v/>
      </c>
      <c r="O733" s="13"/>
      <c r="P733" s="163"/>
      <c r="Q733" s="116" t="str">
        <f t="shared" si="17"/>
        <v/>
      </c>
      <c r="R733" s="117" t="str">
        <f t="shared" si="9"/>
        <v/>
      </c>
      <c r="S733" s="176"/>
      <c r="T733" s="68"/>
      <c r="U733" s="163"/>
      <c r="V733" s="172"/>
      <c r="W733" s="172"/>
      <c r="X733" s="116" t="str">
        <f t="shared" si="26"/>
        <v/>
      </c>
      <c r="Y733" s="117" t="str">
        <f t="shared" si="23"/>
        <v/>
      </c>
      <c r="Z733" s="176"/>
      <c r="AB733" s="142" t="str">
        <f>if(isblank($B733),"",vlookup($B733,'Sort by Position'!$D$2:$M$34,10,FALSE))</f>
        <v/>
      </c>
      <c r="AC733" s="142" t="str">
        <f>if(isblank($B733),"",vlookup($C733,'Sort by Position'!$D$2:$M$34,10,FALSE))</f>
        <v/>
      </c>
      <c r="AD733" s="142" t="str">
        <f t="shared" si="12"/>
        <v/>
      </c>
      <c r="AE733" s="142" t="str">
        <f t="shared" si="13"/>
        <v/>
      </c>
      <c r="AF733" s="163"/>
      <c r="AG733" s="151" t="str">
        <f t="shared" si="27"/>
        <v/>
      </c>
      <c r="AH733" s="138"/>
      <c r="AI733" s="176"/>
      <c r="AK733" s="142" t="str">
        <f>if(isblank(B733),"",vlookup(B733,'Sort by Position'!$D$2:$M$34,2,FALSE))</f>
        <v/>
      </c>
      <c r="AL733" s="142" t="str">
        <f>if(isblank(B733),"",vlookup(C733,'Sort by Position'!$D$2:$M$34,10,FALSE))</f>
        <v/>
      </c>
      <c r="AM733" s="142" t="str">
        <f t="shared" si="15"/>
        <v/>
      </c>
      <c r="AN733" s="142" t="str">
        <f t="shared" si="24"/>
        <v/>
      </c>
      <c r="AO733" s="163"/>
      <c r="AP733" s="117" t="str">
        <f t="shared" si="22"/>
        <v/>
      </c>
      <c r="AR733" s="177"/>
    </row>
    <row r="734">
      <c r="A734" s="156"/>
      <c r="B734" s="175"/>
      <c r="C734" s="162"/>
      <c r="D734" s="162"/>
      <c r="E734" s="162"/>
      <c r="F734" s="13" t="str">
        <f t="shared" si="6"/>
        <v/>
      </c>
      <c r="G734" s="162"/>
      <c r="H734" s="162"/>
      <c r="I734" s="162"/>
      <c r="J734" s="13" t="str">
        <f t="shared" si="20"/>
        <v/>
      </c>
      <c r="N734" s="13" t="str">
        <f t="shared" si="8"/>
        <v/>
      </c>
      <c r="O734" s="13"/>
      <c r="P734" s="163"/>
      <c r="Q734" s="116" t="str">
        <f t="shared" si="17"/>
        <v/>
      </c>
      <c r="R734" s="117" t="str">
        <f t="shared" si="9"/>
        <v/>
      </c>
      <c r="S734" s="176"/>
      <c r="T734" s="68"/>
      <c r="U734" s="163"/>
      <c r="V734" s="172"/>
      <c r="W734" s="172"/>
      <c r="X734" s="116" t="str">
        <f t="shared" si="26"/>
        <v/>
      </c>
      <c r="Y734" s="117" t="str">
        <f t="shared" si="23"/>
        <v/>
      </c>
      <c r="Z734" s="176"/>
      <c r="AB734" s="142" t="str">
        <f>if(isblank($B734),"",vlookup($B734,'Sort by Position'!$D$2:$M$34,10,FALSE))</f>
        <v/>
      </c>
      <c r="AC734" s="142" t="str">
        <f>if(isblank($B734),"",vlookup($C734,'Sort by Position'!$D$2:$M$34,10,FALSE))</f>
        <v/>
      </c>
      <c r="AD734" s="142" t="str">
        <f t="shared" si="12"/>
        <v/>
      </c>
      <c r="AE734" s="142" t="str">
        <f t="shared" si="13"/>
        <v/>
      </c>
      <c r="AF734" s="163"/>
      <c r="AG734" s="151" t="str">
        <f t="shared" si="27"/>
        <v/>
      </c>
      <c r="AH734" s="138"/>
      <c r="AI734" s="176"/>
      <c r="AK734" s="142" t="str">
        <f>if(isblank(B734),"",vlookup(B734,'Sort by Position'!$D$2:$M$34,2,FALSE))</f>
        <v/>
      </c>
      <c r="AL734" s="142" t="str">
        <f>if(isblank(B734),"",vlookup(C734,'Sort by Position'!$D$2:$M$34,10,FALSE))</f>
        <v/>
      </c>
      <c r="AM734" s="142" t="str">
        <f t="shared" si="15"/>
        <v/>
      </c>
      <c r="AN734" s="142" t="str">
        <f t="shared" si="24"/>
        <v/>
      </c>
      <c r="AO734" s="163"/>
      <c r="AP734" s="117" t="str">
        <f t="shared" si="22"/>
        <v/>
      </c>
      <c r="AR734" s="177"/>
    </row>
    <row r="735">
      <c r="A735" s="156"/>
      <c r="B735" s="175"/>
      <c r="C735" s="162"/>
      <c r="D735" s="162"/>
      <c r="E735" s="162"/>
      <c r="F735" s="13" t="str">
        <f t="shared" si="6"/>
        <v/>
      </c>
      <c r="G735" s="162"/>
      <c r="H735" s="162"/>
      <c r="I735" s="162"/>
      <c r="J735" s="13" t="str">
        <f t="shared" si="20"/>
        <v/>
      </c>
      <c r="N735" s="13" t="str">
        <f t="shared" si="8"/>
        <v/>
      </c>
      <c r="O735" s="13"/>
      <c r="P735" s="163"/>
      <c r="Q735" s="116" t="str">
        <f t="shared" si="17"/>
        <v/>
      </c>
      <c r="R735" s="117" t="str">
        <f t="shared" si="9"/>
        <v/>
      </c>
      <c r="S735" s="176"/>
      <c r="T735" s="68"/>
      <c r="U735" s="163"/>
      <c r="V735" s="172"/>
      <c r="W735" s="172"/>
      <c r="X735" s="116" t="str">
        <f t="shared" si="26"/>
        <v/>
      </c>
      <c r="Y735" s="117" t="str">
        <f t="shared" si="23"/>
        <v/>
      </c>
      <c r="Z735" s="176"/>
      <c r="AB735" s="142" t="str">
        <f>if(isblank($B735),"",vlookup($B735,'Sort by Position'!$D$2:$M$34,10,FALSE))</f>
        <v/>
      </c>
      <c r="AC735" s="142" t="str">
        <f>if(isblank($B735),"",vlookup($C735,'Sort by Position'!$D$2:$M$34,10,FALSE))</f>
        <v/>
      </c>
      <c r="AD735" s="142" t="str">
        <f t="shared" si="12"/>
        <v/>
      </c>
      <c r="AE735" s="142" t="str">
        <f t="shared" si="13"/>
        <v/>
      </c>
      <c r="AF735" s="163"/>
      <c r="AG735" s="151" t="str">
        <f t="shared" si="27"/>
        <v/>
      </c>
      <c r="AH735" s="138"/>
      <c r="AI735" s="176"/>
      <c r="AK735" s="142" t="str">
        <f>if(isblank(B735),"",vlookup(B735,'Sort by Position'!$D$2:$M$34,2,FALSE))</f>
        <v/>
      </c>
      <c r="AL735" s="142" t="str">
        <f>if(isblank(B735),"",vlookup(C735,'Sort by Position'!$D$2:$M$34,10,FALSE))</f>
        <v/>
      </c>
      <c r="AM735" s="142" t="str">
        <f t="shared" si="15"/>
        <v/>
      </c>
      <c r="AN735" s="142" t="str">
        <f t="shared" si="24"/>
        <v/>
      </c>
      <c r="AO735" s="163"/>
      <c r="AP735" s="117" t="str">
        <f t="shared" si="22"/>
        <v/>
      </c>
      <c r="AR735" s="177"/>
    </row>
    <row r="736">
      <c r="A736" s="156"/>
      <c r="B736" s="175"/>
      <c r="C736" s="162"/>
      <c r="D736" s="162"/>
      <c r="E736" s="162"/>
      <c r="F736" s="13" t="str">
        <f t="shared" si="6"/>
        <v/>
      </c>
      <c r="G736" s="162"/>
      <c r="H736" s="162"/>
      <c r="I736" s="162"/>
      <c r="J736" s="13" t="str">
        <f t="shared" si="20"/>
        <v/>
      </c>
      <c r="N736" s="13" t="str">
        <f t="shared" si="8"/>
        <v/>
      </c>
      <c r="O736" s="13"/>
      <c r="P736" s="163"/>
      <c r="Q736" s="116" t="str">
        <f t="shared" si="17"/>
        <v/>
      </c>
      <c r="R736" s="117" t="str">
        <f t="shared" si="9"/>
        <v/>
      </c>
      <c r="S736" s="176"/>
      <c r="T736" s="68"/>
      <c r="U736" s="163"/>
      <c r="V736" s="172"/>
      <c r="W736" s="172"/>
      <c r="X736" s="116" t="str">
        <f t="shared" si="26"/>
        <v/>
      </c>
      <c r="Y736" s="117" t="str">
        <f t="shared" si="23"/>
        <v/>
      </c>
      <c r="Z736" s="176"/>
      <c r="AB736" s="142" t="str">
        <f>if(isblank($B736),"",vlookup($B736,'Sort by Position'!$D$2:$M$34,10,FALSE))</f>
        <v/>
      </c>
      <c r="AC736" s="142" t="str">
        <f>if(isblank($B736),"",vlookup($C736,'Sort by Position'!$D$2:$M$34,10,FALSE))</f>
        <v/>
      </c>
      <c r="AD736" s="142" t="str">
        <f t="shared" si="12"/>
        <v/>
      </c>
      <c r="AE736" s="142" t="str">
        <f t="shared" si="13"/>
        <v/>
      </c>
      <c r="AF736" s="163"/>
      <c r="AG736" s="151" t="str">
        <f t="shared" si="27"/>
        <v/>
      </c>
      <c r="AH736" s="138"/>
      <c r="AI736" s="176"/>
      <c r="AK736" s="142" t="str">
        <f>if(isblank(B736),"",vlookup(B736,'Sort by Position'!$D$2:$M$34,2,FALSE))</f>
        <v/>
      </c>
      <c r="AL736" s="142" t="str">
        <f>if(isblank(B736),"",vlookup(C736,'Sort by Position'!$D$2:$M$34,10,FALSE))</f>
        <v/>
      </c>
      <c r="AM736" s="142" t="str">
        <f t="shared" si="15"/>
        <v/>
      </c>
      <c r="AN736" s="142" t="str">
        <f t="shared" si="24"/>
        <v/>
      </c>
      <c r="AO736" s="163"/>
      <c r="AP736" s="117" t="str">
        <f t="shared" si="22"/>
        <v/>
      </c>
      <c r="AR736" s="177"/>
    </row>
    <row r="737">
      <c r="A737" s="156"/>
      <c r="B737" s="175"/>
      <c r="C737" s="162"/>
      <c r="D737" s="162"/>
      <c r="E737" s="162"/>
      <c r="F737" s="13" t="str">
        <f t="shared" si="6"/>
        <v/>
      </c>
      <c r="G737" s="162"/>
      <c r="H737" s="162"/>
      <c r="I737" s="162"/>
      <c r="J737" s="13" t="str">
        <f t="shared" si="20"/>
        <v/>
      </c>
      <c r="N737" s="13" t="str">
        <f t="shared" si="8"/>
        <v/>
      </c>
      <c r="O737" s="13"/>
      <c r="P737" s="163"/>
      <c r="Q737" s="116" t="str">
        <f t="shared" si="17"/>
        <v/>
      </c>
      <c r="R737" s="117" t="str">
        <f t="shared" si="9"/>
        <v/>
      </c>
      <c r="S737" s="176"/>
      <c r="T737" s="68"/>
      <c r="U737" s="163"/>
      <c r="V737" s="172"/>
      <c r="W737" s="172"/>
      <c r="X737" s="116" t="str">
        <f t="shared" si="26"/>
        <v/>
      </c>
      <c r="Y737" s="117" t="str">
        <f t="shared" si="23"/>
        <v/>
      </c>
      <c r="Z737" s="176"/>
      <c r="AB737" s="142" t="str">
        <f>if(isblank($B737),"",vlookup($B737,'Sort by Position'!$D$2:$M$34,10,FALSE))</f>
        <v/>
      </c>
      <c r="AC737" s="142" t="str">
        <f>if(isblank($B737),"",vlookup($C737,'Sort by Position'!$D$2:$M$34,10,FALSE))</f>
        <v/>
      </c>
      <c r="AD737" s="142" t="str">
        <f t="shared" si="12"/>
        <v/>
      </c>
      <c r="AE737" s="142" t="str">
        <f t="shared" si="13"/>
        <v/>
      </c>
      <c r="AF737" s="163"/>
      <c r="AG737" s="151" t="str">
        <f t="shared" si="27"/>
        <v/>
      </c>
      <c r="AH737" s="138"/>
      <c r="AI737" s="176"/>
      <c r="AK737" s="142" t="str">
        <f>if(isblank(B737),"",vlookup(B737,'Sort by Position'!$D$2:$M$34,2,FALSE))</f>
        <v/>
      </c>
      <c r="AL737" s="142" t="str">
        <f>if(isblank(B737),"",vlookup(C737,'Sort by Position'!$D$2:$M$34,10,FALSE))</f>
        <v/>
      </c>
      <c r="AM737" s="142" t="str">
        <f t="shared" si="15"/>
        <v/>
      </c>
      <c r="AN737" s="142" t="str">
        <f t="shared" si="24"/>
        <v/>
      </c>
      <c r="AO737" s="163"/>
      <c r="AP737" s="117" t="str">
        <f t="shared" si="22"/>
        <v/>
      </c>
      <c r="AR737" s="177"/>
    </row>
    <row r="738">
      <c r="A738" s="156"/>
      <c r="B738" s="175"/>
      <c r="C738" s="162"/>
      <c r="D738" s="162"/>
      <c r="E738" s="162"/>
      <c r="F738" s="13" t="str">
        <f t="shared" si="6"/>
        <v/>
      </c>
      <c r="G738" s="162"/>
      <c r="H738" s="162"/>
      <c r="I738" s="162"/>
      <c r="J738" s="13" t="str">
        <f t="shared" si="20"/>
        <v/>
      </c>
      <c r="N738" s="13" t="str">
        <f t="shared" si="8"/>
        <v/>
      </c>
      <c r="O738" s="13"/>
      <c r="P738" s="163"/>
      <c r="Q738" s="116" t="str">
        <f t="shared" si="17"/>
        <v/>
      </c>
      <c r="R738" s="117" t="str">
        <f t="shared" si="9"/>
        <v/>
      </c>
      <c r="S738" s="176"/>
      <c r="T738" s="68"/>
      <c r="U738" s="163"/>
      <c r="V738" s="172"/>
      <c r="W738" s="172"/>
      <c r="X738" s="116" t="str">
        <f t="shared" si="26"/>
        <v/>
      </c>
      <c r="Y738" s="117" t="str">
        <f t="shared" si="23"/>
        <v/>
      </c>
      <c r="Z738" s="176"/>
      <c r="AB738" s="142" t="str">
        <f>if(isblank($B738),"",vlookup($B738,'Sort by Position'!$D$2:$M$34,10,FALSE))</f>
        <v/>
      </c>
      <c r="AC738" s="142" t="str">
        <f>if(isblank($B738),"",vlookup($C738,'Sort by Position'!$D$2:$M$34,10,FALSE))</f>
        <v/>
      </c>
      <c r="AD738" s="142" t="str">
        <f t="shared" si="12"/>
        <v/>
      </c>
      <c r="AE738" s="142" t="str">
        <f t="shared" si="13"/>
        <v/>
      </c>
      <c r="AF738" s="163"/>
      <c r="AG738" s="151" t="str">
        <f t="shared" si="27"/>
        <v/>
      </c>
      <c r="AH738" s="138"/>
      <c r="AI738" s="176"/>
      <c r="AK738" s="142" t="str">
        <f>if(isblank(B738),"",vlookup(B738,'Sort by Position'!$D$2:$M$34,2,FALSE))</f>
        <v/>
      </c>
      <c r="AL738" s="142" t="str">
        <f>if(isblank(B738),"",vlookup(C738,'Sort by Position'!$D$2:$M$34,10,FALSE))</f>
        <v/>
      </c>
      <c r="AM738" s="142" t="str">
        <f t="shared" si="15"/>
        <v/>
      </c>
      <c r="AN738" s="142" t="str">
        <f t="shared" si="24"/>
        <v/>
      </c>
      <c r="AO738" s="163"/>
      <c r="AP738" s="117" t="str">
        <f t="shared" si="22"/>
        <v/>
      </c>
      <c r="AR738" s="177"/>
    </row>
    <row r="739">
      <c r="A739" s="156"/>
      <c r="B739" s="175"/>
      <c r="C739" s="162"/>
      <c r="D739" s="162"/>
      <c r="E739" s="162"/>
      <c r="F739" s="13" t="str">
        <f t="shared" si="6"/>
        <v/>
      </c>
      <c r="G739" s="162"/>
      <c r="H739" s="162"/>
      <c r="I739" s="162"/>
      <c r="J739" s="13" t="str">
        <f t="shared" si="20"/>
        <v/>
      </c>
      <c r="N739" s="13" t="str">
        <f t="shared" si="8"/>
        <v/>
      </c>
      <c r="O739" s="13"/>
      <c r="P739" s="163"/>
      <c r="Q739" s="116" t="str">
        <f t="shared" si="17"/>
        <v/>
      </c>
      <c r="R739" s="117" t="str">
        <f t="shared" si="9"/>
        <v/>
      </c>
      <c r="S739" s="176"/>
      <c r="T739" s="68"/>
      <c r="U739" s="163"/>
      <c r="V739" s="172"/>
      <c r="W739" s="172"/>
      <c r="X739" s="116" t="str">
        <f t="shared" si="26"/>
        <v/>
      </c>
      <c r="Y739" s="117" t="str">
        <f t="shared" si="23"/>
        <v/>
      </c>
      <c r="Z739" s="176"/>
      <c r="AB739" s="142" t="str">
        <f>if(isblank($B739),"",vlookup($B739,'Sort by Position'!$D$2:$M$34,10,FALSE))</f>
        <v/>
      </c>
      <c r="AC739" s="142" t="str">
        <f>if(isblank($B739),"",vlookup($C739,'Sort by Position'!$D$2:$M$34,10,FALSE))</f>
        <v/>
      </c>
      <c r="AD739" s="142" t="str">
        <f t="shared" si="12"/>
        <v/>
      </c>
      <c r="AE739" s="142" t="str">
        <f t="shared" si="13"/>
        <v/>
      </c>
      <c r="AF739" s="163"/>
      <c r="AG739" s="151" t="str">
        <f t="shared" si="27"/>
        <v/>
      </c>
      <c r="AH739" s="138"/>
      <c r="AI739" s="176"/>
      <c r="AK739" s="142" t="str">
        <f>if(isblank(B739),"",vlookup(B739,'Sort by Position'!$D$2:$M$34,2,FALSE))</f>
        <v/>
      </c>
      <c r="AL739" s="142" t="str">
        <f>if(isblank(B739),"",vlookup(C739,'Sort by Position'!$D$2:$M$34,10,FALSE))</f>
        <v/>
      </c>
      <c r="AM739" s="142" t="str">
        <f t="shared" si="15"/>
        <v/>
      </c>
      <c r="AN739" s="142" t="str">
        <f t="shared" si="24"/>
        <v/>
      </c>
      <c r="AO739" s="163"/>
      <c r="AP739" s="117" t="str">
        <f t="shared" si="22"/>
        <v/>
      </c>
      <c r="AR739" s="177"/>
    </row>
    <row r="740">
      <c r="A740" s="156"/>
      <c r="B740" s="175"/>
      <c r="C740" s="162"/>
      <c r="D740" s="162"/>
      <c r="E740" s="162"/>
      <c r="F740" s="13" t="str">
        <f t="shared" si="6"/>
        <v/>
      </c>
      <c r="G740" s="162"/>
      <c r="H740" s="162"/>
      <c r="I740" s="162"/>
      <c r="J740" s="13" t="str">
        <f t="shared" si="20"/>
        <v/>
      </c>
      <c r="N740" s="13" t="str">
        <f t="shared" si="8"/>
        <v/>
      </c>
      <c r="O740" s="13"/>
      <c r="P740" s="163"/>
      <c r="Q740" s="116" t="str">
        <f t="shared" si="17"/>
        <v/>
      </c>
      <c r="R740" s="117" t="str">
        <f t="shared" si="9"/>
        <v/>
      </c>
      <c r="S740" s="176"/>
      <c r="T740" s="68"/>
      <c r="U740" s="163"/>
      <c r="V740" s="172"/>
      <c r="W740" s="172"/>
      <c r="X740" s="116" t="str">
        <f t="shared" si="26"/>
        <v/>
      </c>
      <c r="Y740" s="117" t="str">
        <f t="shared" si="23"/>
        <v/>
      </c>
      <c r="Z740" s="176"/>
      <c r="AB740" s="142" t="str">
        <f>if(isblank($B740),"",vlookup($B740,'Sort by Position'!$D$2:$M$34,10,FALSE))</f>
        <v/>
      </c>
      <c r="AC740" s="142" t="str">
        <f>if(isblank($B740),"",vlookup($C740,'Sort by Position'!$D$2:$M$34,10,FALSE))</f>
        <v/>
      </c>
      <c r="AD740" s="142" t="str">
        <f t="shared" si="12"/>
        <v/>
      </c>
      <c r="AE740" s="142" t="str">
        <f t="shared" si="13"/>
        <v/>
      </c>
      <c r="AF740" s="163"/>
      <c r="AG740" s="151" t="str">
        <f t="shared" si="27"/>
        <v/>
      </c>
      <c r="AH740" s="138"/>
      <c r="AI740" s="176"/>
      <c r="AK740" s="142" t="str">
        <f>if(isblank(B740),"",vlookup(B740,'Sort by Position'!$D$2:$M$34,2,FALSE))</f>
        <v/>
      </c>
      <c r="AL740" s="142" t="str">
        <f>if(isblank(B740),"",vlookup(C740,'Sort by Position'!$D$2:$M$34,10,FALSE))</f>
        <v/>
      </c>
      <c r="AM740" s="142" t="str">
        <f t="shared" si="15"/>
        <v/>
      </c>
      <c r="AN740" s="142" t="str">
        <f t="shared" si="24"/>
        <v/>
      </c>
      <c r="AO740" s="163"/>
      <c r="AP740" s="117" t="str">
        <f t="shared" si="22"/>
        <v/>
      </c>
      <c r="AR740" s="177"/>
    </row>
    <row r="741">
      <c r="A741" s="156"/>
      <c r="B741" s="175"/>
      <c r="C741" s="162"/>
      <c r="D741" s="162"/>
      <c r="E741" s="162"/>
      <c r="F741" s="13" t="str">
        <f t="shared" si="6"/>
        <v/>
      </c>
      <c r="G741" s="162"/>
      <c r="H741" s="162"/>
      <c r="I741" s="162"/>
      <c r="J741" s="13" t="str">
        <f t="shared" si="20"/>
        <v/>
      </c>
      <c r="N741" s="13" t="str">
        <f t="shared" si="8"/>
        <v/>
      </c>
      <c r="O741" s="13"/>
      <c r="P741" s="163"/>
      <c r="Q741" s="116" t="str">
        <f t="shared" si="17"/>
        <v/>
      </c>
      <c r="R741" s="117" t="str">
        <f t="shared" si="9"/>
        <v/>
      </c>
      <c r="S741" s="176"/>
      <c r="T741" s="68"/>
      <c r="U741" s="163"/>
      <c r="V741" s="172"/>
      <c r="W741" s="172"/>
      <c r="X741" s="116" t="str">
        <f t="shared" si="26"/>
        <v/>
      </c>
      <c r="Y741" s="117" t="str">
        <f t="shared" si="23"/>
        <v/>
      </c>
      <c r="Z741" s="176"/>
      <c r="AB741" s="142" t="str">
        <f>if(isblank($B741),"",vlookup($B741,'Sort by Position'!$D$2:$M$34,10,FALSE))</f>
        <v/>
      </c>
      <c r="AC741" s="142" t="str">
        <f>if(isblank($B741),"",vlookup($C741,'Sort by Position'!$D$2:$M$34,10,FALSE))</f>
        <v/>
      </c>
      <c r="AD741" s="142" t="str">
        <f t="shared" si="12"/>
        <v/>
      </c>
      <c r="AE741" s="142" t="str">
        <f t="shared" si="13"/>
        <v/>
      </c>
      <c r="AF741" s="163"/>
      <c r="AG741" s="151" t="str">
        <f t="shared" si="27"/>
        <v/>
      </c>
      <c r="AH741" s="138"/>
      <c r="AI741" s="176"/>
      <c r="AK741" s="142" t="str">
        <f>if(isblank(B741),"",vlookup(B741,'Sort by Position'!$D$2:$M$34,2,FALSE))</f>
        <v/>
      </c>
      <c r="AL741" s="142" t="str">
        <f>if(isblank(B741),"",vlookup(C741,'Sort by Position'!$D$2:$M$34,10,FALSE))</f>
        <v/>
      </c>
      <c r="AM741" s="142" t="str">
        <f t="shared" si="15"/>
        <v/>
      </c>
      <c r="AN741" s="142" t="str">
        <f t="shared" si="24"/>
        <v/>
      </c>
      <c r="AO741" s="163"/>
      <c r="AP741" s="117" t="str">
        <f t="shared" si="22"/>
        <v/>
      </c>
      <c r="AR741" s="177"/>
    </row>
    <row r="742">
      <c r="A742" s="156"/>
      <c r="B742" s="175"/>
      <c r="C742" s="162"/>
      <c r="D742" s="162"/>
      <c r="E742" s="162"/>
      <c r="F742" s="13" t="str">
        <f t="shared" si="6"/>
        <v/>
      </c>
      <c r="G742" s="162"/>
      <c r="H742" s="162"/>
      <c r="I742" s="162"/>
      <c r="J742" s="13" t="str">
        <f t="shared" si="20"/>
        <v/>
      </c>
      <c r="N742" s="13" t="str">
        <f t="shared" si="8"/>
        <v/>
      </c>
      <c r="O742" s="13"/>
      <c r="P742" s="163"/>
      <c r="Q742" s="116" t="str">
        <f t="shared" si="17"/>
        <v/>
      </c>
      <c r="R742" s="117" t="str">
        <f t="shared" si="9"/>
        <v/>
      </c>
      <c r="S742" s="176"/>
      <c r="T742" s="68"/>
      <c r="U742" s="163"/>
      <c r="V742" s="172"/>
      <c r="W742" s="172"/>
      <c r="X742" s="116" t="str">
        <f t="shared" si="26"/>
        <v/>
      </c>
      <c r="Y742" s="117" t="str">
        <f t="shared" si="23"/>
        <v/>
      </c>
      <c r="Z742" s="176"/>
      <c r="AB742" s="142" t="str">
        <f>if(isblank($B742),"",vlookup($B742,'Sort by Position'!$D$2:$M$34,10,FALSE))</f>
        <v/>
      </c>
      <c r="AC742" s="142" t="str">
        <f>if(isblank($B742),"",vlookup($C742,'Sort by Position'!$D$2:$M$34,10,FALSE))</f>
        <v/>
      </c>
      <c r="AD742" s="142" t="str">
        <f t="shared" si="12"/>
        <v/>
      </c>
      <c r="AE742" s="142" t="str">
        <f t="shared" si="13"/>
        <v/>
      </c>
      <c r="AF742" s="163"/>
      <c r="AG742" s="151" t="str">
        <f t="shared" si="27"/>
        <v/>
      </c>
      <c r="AH742" s="138"/>
      <c r="AI742" s="176"/>
      <c r="AK742" s="142" t="str">
        <f>if(isblank(B742),"",vlookup(B742,'Sort by Position'!$D$2:$M$34,2,FALSE))</f>
        <v/>
      </c>
      <c r="AL742" s="142" t="str">
        <f>if(isblank(B742),"",vlookup(C742,'Sort by Position'!$D$2:$M$34,10,FALSE))</f>
        <v/>
      </c>
      <c r="AM742" s="142" t="str">
        <f t="shared" si="15"/>
        <v/>
      </c>
      <c r="AN742" s="142" t="str">
        <f t="shared" si="24"/>
        <v/>
      </c>
      <c r="AO742" s="163"/>
      <c r="AP742" s="117" t="str">
        <f t="shared" si="22"/>
        <v/>
      </c>
      <c r="AR742" s="177"/>
    </row>
    <row r="743">
      <c r="A743" s="156"/>
      <c r="B743" s="175"/>
      <c r="C743" s="162"/>
      <c r="D743" s="162"/>
      <c r="E743" s="162"/>
      <c r="F743" s="13" t="str">
        <f t="shared" si="6"/>
        <v/>
      </c>
      <c r="G743" s="162"/>
      <c r="H743" s="162"/>
      <c r="I743" s="162"/>
      <c r="J743" s="13" t="str">
        <f t="shared" si="20"/>
        <v/>
      </c>
      <c r="N743" s="13" t="str">
        <f t="shared" si="8"/>
        <v/>
      </c>
      <c r="O743" s="13"/>
      <c r="P743" s="163"/>
      <c r="Q743" s="116" t="str">
        <f t="shared" si="17"/>
        <v/>
      </c>
      <c r="R743" s="117" t="str">
        <f t="shared" si="9"/>
        <v/>
      </c>
      <c r="S743" s="176"/>
      <c r="T743" s="68"/>
      <c r="U743" s="163"/>
      <c r="V743" s="172"/>
      <c r="W743" s="172"/>
      <c r="X743" s="116" t="str">
        <f t="shared" si="26"/>
        <v/>
      </c>
      <c r="Y743" s="117" t="str">
        <f t="shared" si="23"/>
        <v/>
      </c>
      <c r="Z743" s="176"/>
      <c r="AB743" s="142" t="str">
        <f>if(isblank($B743),"",vlookup($B743,'Sort by Position'!$D$2:$M$34,10,FALSE))</f>
        <v/>
      </c>
      <c r="AC743" s="142" t="str">
        <f>if(isblank($B743),"",vlookup($C743,'Sort by Position'!$D$2:$M$34,10,FALSE))</f>
        <v/>
      </c>
      <c r="AD743" s="142" t="str">
        <f t="shared" si="12"/>
        <v/>
      </c>
      <c r="AE743" s="142" t="str">
        <f t="shared" si="13"/>
        <v/>
      </c>
      <c r="AF743" s="163"/>
      <c r="AG743" s="151" t="str">
        <f t="shared" si="27"/>
        <v/>
      </c>
      <c r="AH743" s="138"/>
      <c r="AI743" s="176"/>
      <c r="AK743" s="142" t="str">
        <f>if(isblank(B743),"",vlookup(B743,'Sort by Position'!$D$2:$M$34,2,FALSE))</f>
        <v/>
      </c>
      <c r="AL743" s="142" t="str">
        <f>if(isblank(B743),"",vlookup(C743,'Sort by Position'!$D$2:$M$34,10,FALSE))</f>
        <v/>
      </c>
      <c r="AM743" s="142" t="str">
        <f t="shared" si="15"/>
        <v/>
      </c>
      <c r="AN743" s="142" t="str">
        <f t="shared" si="24"/>
        <v/>
      </c>
      <c r="AO743" s="163"/>
      <c r="AP743" s="117" t="str">
        <f t="shared" si="22"/>
        <v/>
      </c>
      <c r="AR743" s="177"/>
    </row>
    <row r="744">
      <c r="A744" s="156"/>
      <c r="B744" s="175"/>
      <c r="C744" s="162"/>
      <c r="D744" s="162"/>
      <c r="E744" s="162"/>
      <c r="F744" s="13" t="str">
        <f t="shared" si="6"/>
        <v/>
      </c>
      <c r="G744" s="162"/>
      <c r="H744" s="162"/>
      <c r="I744" s="162"/>
      <c r="J744" s="13" t="str">
        <f t="shared" si="20"/>
        <v/>
      </c>
      <c r="N744" s="13" t="str">
        <f t="shared" si="8"/>
        <v/>
      </c>
      <c r="O744" s="13"/>
      <c r="P744" s="163"/>
      <c r="Q744" s="116" t="str">
        <f t="shared" si="17"/>
        <v/>
      </c>
      <c r="R744" s="117" t="str">
        <f t="shared" si="9"/>
        <v/>
      </c>
      <c r="S744" s="176"/>
      <c r="T744" s="68"/>
      <c r="U744" s="163"/>
      <c r="V744" s="172"/>
      <c r="W744" s="172"/>
      <c r="X744" s="116" t="str">
        <f t="shared" si="26"/>
        <v/>
      </c>
      <c r="Y744" s="117" t="str">
        <f t="shared" si="23"/>
        <v/>
      </c>
      <c r="Z744" s="176"/>
      <c r="AB744" s="142" t="str">
        <f>if(isblank($B744),"",vlookup($B744,'Sort by Position'!$D$2:$M$34,10,FALSE))</f>
        <v/>
      </c>
      <c r="AC744" s="142" t="str">
        <f>if(isblank($B744),"",vlookup($C744,'Sort by Position'!$D$2:$M$34,10,FALSE))</f>
        <v/>
      </c>
      <c r="AD744" s="142" t="str">
        <f t="shared" si="12"/>
        <v/>
      </c>
      <c r="AE744" s="142" t="str">
        <f t="shared" si="13"/>
        <v/>
      </c>
      <c r="AF744" s="163"/>
      <c r="AG744" s="151" t="str">
        <f t="shared" si="27"/>
        <v/>
      </c>
      <c r="AH744" s="138"/>
      <c r="AI744" s="176"/>
      <c r="AK744" s="142" t="str">
        <f>if(isblank(B744),"",vlookup(B744,'Sort by Position'!$D$2:$M$34,2,FALSE))</f>
        <v/>
      </c>
      <c r="AL744" s="142" t="str">
        <f>if(isblank(B744),"",vlookup(C744,'Sort by Position'!$D$2:$M$34,10,FALSE))</f>
        <v/>
      </c>
      <c r="AM744" s="142" t="str">
        <f t="shared" si="15"/>
        <v/>
      </c>
      <c r="AN744" s="142" t="str">
        <f t="shared" si="24"/>
        <v/>
      </c>
      <c r="AO744" s="163"/>
      <c r="AP744" s="117" t="str">
        <f t="shared" si="22"/>
        <v/>
      </c>
      <c r="AR744" s="177"/>
    </row>
    <row r="745">
      <c r="A745" s="156"/>
      <c r="B745" s="175"/>
      <c r="C745" s="162"/>
      <c r="D745" s="162"/>
      <c r="E745" s="162"/>
      <c r="F745" s="13" t="str">
        <f t="shared" si="6"/>
        <v/>
      </c>
      <c r="G745" s="162"/>
      <c r="H745" s="162"/>
      <c r="I745" s="162"/>
      <c r="J745" s="13" t="str">
        <f t="shared" si="20"/>
        <v/>
      </c>
      <c r="N745" s="13" t="str">
        <f t="shared" si="8"/>
        <v/>
      </c>
      <c r="O745" s="13"/>
      <c r="P745" s="163"/>
      <c r="Q745" s="116" t="str">
        <f t="shared" si="17"/>
        <v/>
      </c>
      <c r="R745" s="117" t="str">
        <f t="shared" si="9"/>
        <v/>
      </c>
      <c r="S745" s="176"/>
      <c r="T745" s="68"/>
      <c r="U745" s="163"/>
      <c r="V745" s="172"/>
      <c r="W745" s="172"/>
      <c r="X745" s="116" t="str">
        <f t="shared" si="26"/>
        <v/>
      </c>
      <c r="Y745" s="117" t="str">
        <f t="shared" si="23"/>
        <v/>
      </c>
      <c r="Z745" s="176"/>
      <c r="AB745" s="142" t="str">
        <f>if(isblank($B745),"",vlookup($B745,'Sort by Position'!$D$2:$M$34,10,FALSE))</f>
        <v/>
      </c>
      <c r="AC745" s="142" t="str">
        <f>if(isblank($B745),"",vlookup($C745,'Sort by Position'!$D$2:$M$34,10,FALSE))</f>
        <v/>
      </c>
      <c r="AD745" s="142" t="str">
        <f t="shared" si="12"/>
        <v/>
      </c>
      <c r="AE745" s="142" t="str">
        <f t="shared" si="13"/>
        <v/>
      </c>
      <c r="AF745" s="163"/>
      <c r="AG745" s="151" t="str">
        <f t="shared" si="27"/>
        <v/>
      </c>
      <c r="AH745" s="138"/>
      <c r="AI745" s="176"/>
      <c r="AK745" s="142" t="str">
        <f>if(isblank(B745),"",vlookup(B745,'Sort by Position'!$D$2:$M$34,2,FALSE))</f>
        <v/>
      </c>
      <c r="AL745" s="142" t="str">
        <f>if(isblank(B745),"",vlookup(C745,'Sort by Position'!$D$2:$M$34,10,FALSE))</f>
        <v/>
      </c>
      <c r="AM745" s="142" t="str">
        <f t="shared" si="15"/>
        <v/>
      </c>
      <c r="AN745" s="142" t="str">
        <f t="shared" si="24"/>
        <v/>
      </c>
      <c r="AO745" s="163"/>
      <c r="AP745" s="117" t="str">
        <f t="shared" si="22"/>
        <v/>
      </c>
      <c r="AR745" s="177"/>
    </row>
    <row r="746">
      <c r="A746" s="156"/>
      <c r="B746" s="175"/>
      <c r="C746" s="162"/>
      <c r="D746" s="162"/>
      <c r="E746" s="162"/>
      <c r="F746" s="13" t="str">
        <f t="shared" si="6"/>
        <v/>
      </c>
      <c r="G746" s="162"/>
      <c r="H746" s="162"/>
      <c r="I746" s="162"/>
      <c r="J746" s="13" t="str">
        <f t="shared" si="20"/>
        <v/>
      </c>
      <c r="N746" s="13" t="str">
        <f t="shared" si="8"/>
        <v/>
      </c>
      <c r="O746" s="13"/>
      <c r="P746" s="163"/>
      <c r="Q746" s="116" t="str">
        <f t="shared" si="17"/>
        <v/>
      </c>
      <c r="R746" s="117" t="str">
        <f t="shared" si="9"/>
        <v/>
      </c>
      <c r="S746" s="176"/>
      <c r="T746" s="68"/>
      <c r="U746" s="163"/>
      <c r="V746" s="172"/>
      <c r="W746" s="172"/>
      <c r="X746" s="116" t="str">
        <f t="shared" si="26"/>
        <v/>
      </c>
      <c r="Y746" s="117" t="str">
        <f t="shared" si="23"/>
        <v/>
      </c>
      <c r="Z746" s="176"/>
      <c r="AB746" s="142" t="str">
        <f>if(isblank($B746),"",vlookup($B746,'Sort by Position'!$D$2:$M$34,10,FALSE))</f>
        <v/>
      </c>
      <c r="AC746" s="142" t="str">
        <f>if(isblank($B746),"",vlookup($C746,'Sort by Position'!$D$2:$M$34,10,FALSE))</f>
        <v/>
      </c>
      <c r="AD746" s="142" t="str">
        <f t="shared" si="12"/>
        <v/>
      </c>
      <c r="AE746" s="142" t="str">
        <f t="shared" si="13"/>
        <v/>
      </c>
      <c r="AF746" s="163"/>
      <c r="AG746" s="151" t="str">
        <f t="shared" si="27"/>
        <v/>
      </c>
      <c r="AH746" s="138"/>
      <c r="AI746" s="176"/>
      <c r="AK746" s="142" t="str">
        <f>if(isblank(B746),"",vlookup(B746,'Sort by Position'!$D$2:$M$34,2,FALSE))</f>
        <v/>
      </c>
      <c r="AL746" s="142" t="str">
        <f>if(isblank(B746),"",vlookup(C746,'Sort by Position'!$D$2:$M$34,10,FALSE))</f>
        <v/>
      </c>
      <c r="AM746" s="142" t="str">
        <f t="shared" si="15"/>
        <v/>
      </c>
      <c r="AN746" s="142" t="str">
        <f t="shared" si="24"/>
        <v/>
      </c>
      <c r="AO746" s="163"/>
      <c r="AP746" s="117" t="str">
        <f t="shared" si="22"/>
        <v/>
      </c>
      <c r="AR746" s="177"/>
    </row>
    <row r="747">
      <c r="A747" s="156"/>
      <c r="B747" s="175"/>
      <c r="C747" s="162"/>
      <c r="D747" s="162"/>
      <c r="E747" s="162"/>
      <c r="F747" s="13" t="str">
        <f t="shared" si="6"/>
        <v/>
      </c>
      <c r="G747" s="162"/>
      <c r="H747" s="162"/>
      <c r="I747" s="162"/>
      <c r="J747" s="13" t="str">
        <f t="shared" si="20"/>
        <v/>
      </c>
      <c r="N747" s="13" t="str">
        <f t="shared" si="8"/>
        <v/>
      </c>
      <c r="O747" s="13"/>
      <c r="P747" s="163"/>
      <c r="Q747" s="116" t="str">
        <f t="shared" si="17"/>
        <v/>
      </c>
      <c r="R747" s="117" t="str">
        <f t="shared" si="9"/>
        <v/>
      </c>
      <c r="S747" s="176"/>
      <c r="T747" s="68"/>
      <c r="U747" s="163"/>
      <c r="V747" s="172"/>
      <c r="W747" s="172"/>
      <c r="X747" s="116" t="str">
        <f t="shared" si="26"/>
        <v/>
      </c>
      <c r="Y747" s="117" t="str">
        <f t="shared" si="23"/>
        <v/>
      </c>
      <c r="Z747" s="176"/>
      <c r="AB747" s="142" t="str">
        <f>if(isblank($B747),"",vlookup($B747,'Sort by Position'!$D$2:$M$34,10,FALSE))</f>
        <v/>
      </c>
      <c r="AC747" s="142" t="str">
        <f>if(isblank($B747),"",vlookup($C747,'Sort by Position'!$D$2:$M$34,10,FALSE))</f>
        <v/>
      </c>
      <c r="AD747" s="142" t="str">
        <f t="shared" si="12"/>
        <v/>
      </c>
      <c r="AE747" s="142" t="str">
        <f t="shared" si="13"/>
        <v/>
      </c>
      <c r="AF747" s="163"/>
      <c r="AG747" s="151" t="str">
        <f t="shared" si="27"/>
        <v/>
      </c>
      <c r="AH747" s="138"/>
      <c r="AI747" s="176"/>
      <c r="AK747" s="142" t="str">
        <f>if(isblank(B747),"",vlookup(B747,'Sort by Position'!$D$2:$M$34,2,FALSE))</f>
        <v/>
      </c>
      <c r="AL747" s="142" t="str">
        <f>if(isblank(B747),"",vlookup(C747,'Sort by Position'!$D$2:$M$34,10,FALSE))</f>
        <v/>
      </c>
      <c r="AM747" s="142" t="str">
        <f t="shared" si="15"/>
        <v/>
      </c>
      <c r="AN747" s="142" t="str">
        <f t="shared" si="24"/>
        <v/>
      </c>
      <c r="AO747" s="163"/>
      <c r="AP747" s="117" t="str">
        <f t="shared" si="22"/>
        <v/>
      </c>
      <c r="AR747" s="177"/>
    </row>
    <row r="748">
      <c r="A748" s="156"/>
      <c r="B748" s="175"/>
      <c r="C748" s="162"/>
      <c r="D748" s="162"/>
      <c r="E748" s="162"/>
      <c r="F748" s="13" t="str">
        <f t="shared" si="6"/>
        <v/>
      </c>
      <c r="G748" s="162"/>
      <c r="H748" s="162"/>
      <c r="I748" s="162"/>
      <c r="J748" s="13" t="str">
        <f t="shared" si="20"/>
        <v/>
      </c>
      <c r="N748" s="13" t="str">
        <f t="shared" si="8"/>
        <v/>
      </c>
      <c r="O748" s="13"/>
      <c r="P748" s="163"/>
      <c r="Q748" s="116" t="str">
        <f t="shared" si="17"/>
        <v/>
      </c>
      <c r="R748" s="117" t="str">
        <f t="shared" si="9"/>
        <v/>
      </c>
      <c r="S748" s="176"/>
      <c r="T748" s="68"/>
      <c r="U748" s="163"/>
      <c r="V748" s="172"/>
      <c r="W748" s="172"/>
      <c r="X748" s="116" t="str">
        <f t="shared" si="26"/>
        <v/>
      </c>
      <c r="Y748" s="117" t="str">
        <f t="shared" si="23"/>
        <v/>
      </c>
      <c r="Z748" s="176"/>
      <c r="AB748" s="142" t="str">
        <f>if(isblank($B748),"",vlookup($B748,'Sort by Position'!$D$2:$M$34,10,FALSE))</f>
        <v/>
      </c>
      <c r="AC748" s="142" t="str">
        <f>if(isblank($B748),"",vlookup($C748,'Sort by Position'!$D$2:$M$34,10,FALSE))</f>
        <v/>
      </c>
      <c r="AD748" s="142" t="str">
        <f t="shared" si="12"/>
        <v/>
      </c>
      <c r="AE748" s="142" t="str">
        <f t="shared" si="13"/>
        <v/>
      </c>
      <c r="AF748" s="163"/>
      <c r="AG748" s="151" t="str">
        <f t="shared" si="27"/>
        <v/>
      </c>
      <c r="AH748" s="138"/>
      <c r="AI748" s="176"/>
      <c r="AK748" s="142" t="str">
        <f>if(isblank(B748),"",vlookup(B748,'Sort by Position'!$D$2:$M$34,2,FALSE))</f>
        <v/>
      </c>
      <c r="AL748" s="142" t="str">
        <f>if(isblank(B748),"",vlookup(C748,'Sort by Position'!$D$2:$M$34,10,FALSE))</f>
        <v/>
      </c>
      <c r="AM748" s="142" t="str">
        <f t="shared" si="15"/>
        <v/>
      </c>
      <c r="AN748" s="142" t="str">
        <f t="shared" si="24"/>
        <v/>
      </c>
      <c r="AO748" s="163"/>
      <c r="AP748" s="117" t="str">
        <f t="shared" si="22"/>
        <v/>
      </c>
      <c r="AR748" s="177"/>
    </row>
    <row r="749">
      <c r="A749" s="156"/>
      <c r="B749" s="175"/>
      <c r="C749" s="162"/>
      <c r="D749" s="162"/>
      <c r="E749" s="162"/>
      <c r="F749" s="13" t="str">
        <f t="shared" si="6"/>
        <v/>
      </c>
      <c r="G749" s="162"/>
      <c r="H749" s="162"/>
      <c r="I749" s="162"/>
      <c r="J749" s="13" t="str">
        <f t="shared" si="20"/>
        <v/>
      </c>
      <c r="N749" s="13" t="str">
        <f t="shared" si="8"/>
        <v/>
      </c>
      <c r="O749" s="13"/>
      <c r="P749" s="163"/>
      <c r="Q749" s="116" t="str">
        <f t="shared" si="17"/>
        <v/>
      </c>
      <c r="R749" s="117" t="str">
        <f t="shared" si="9"/>
        <v/>
      </c>
      <c r="S749" s="176"/>
      <c r="T749" s="68"/>
      <c r="U749" s="163"/>
      <c r="V749" s="172"/>
      <c r="W749" s="172"/>
      <c r="X749" s="116" t="str">
        <f t="shared" si="26"/>
        <v/>
      </c>
      <c r="Y749" s="117" t="str">
        <f t="shared" si="23"/>
        <v/>
      </c>
      <c r="Z749" s="176"/>
      <c r="AB749" s="142" t="str">
        <f>if(isblank($B749),"",vlookup($B749,'Sort by Position'!$D$2:$M$34,10,FALSE))</f>
        <v/>
      </c>
      <c r="AC749" s="142" t="str">
        <f>if(isblank($B749),"",vlookup($C749,'Sort by Position'!$D$2:$M$34,10,FALSE))</f>
        <v/>
      </c>
      <c r="AD749" s="142" t="str">
        <f t="shared" si="12"/>
        <v/>
      </c>
      <c r="AE749" s="142" t="str">
        <f t="shared" si="13"/>
        <v/>
      </c>
      <c r="AF749" s="163"/>
      <c r="AG749" s="151" t="str">
        <f t="shared" si="27"/>
        <v/>
      </c>
      <c r="AH749" s="138"/>
      <c r="AI749" s="176"/>
      <c r="AK749" s="142" t="str">
        <f>if(isblank(B749),"",vlookup(B749,'Sort by Position'!$D$2:$M$34,2,FALSE))</f>
        <v/>
      </c>
      <c r="AL749" s="142" t="str">
        <f>if(isblank(B749),"",vlookup(C749,'Sort by Position'!$D$2:$M$34,10,FALSE))</f>
        <v/>
      </c>
      <c r="AM749" s="142" t="str">
        <f t="shared" si="15"/>
        <v/>
      </c>
      <c r="AN749" s="142" t="str">
        <f t="shared" si="24"/>
        <v/>
      </c>
      <c r="AO749" s="163"/>
      <c r="AP749" s="117" t="str">
        <f t="shared" si="22"/>
        <v/>
      </c>
      <c r="AR749" s="177"/>
    </row>
    <row r="750">
      <c r="A750" s="156"/>
      <c r="B750" s="175"/>
      <c r="C750" s="162"/>
      <c r="D750" s="162"/>
      <c r="E750" s="162"/>
      <c r="F750" s="13" t="str">
        <f t="shared" si="6"/>
        <v/>
      </c>
      <c r="G750" s="162"/>
      <c r="H750" s="162"/>
      <c r="I750" s="162"/>
      <c r="J750" s="13" t="str">
        <f t="shared" si="20"/>
        <v/>
      </c>
      <c r="N750" s="13" t="str">
        <f t="shared" si="8"/>
        <v/>
      </c>
      <c r="O750" s="13"/>
      <c r="P750" s="163"/>
      <c r="Q750" s="116" t="str">
        <f t="shared" si="17"/>
        <v/>
      </c>
      <c r="R750" s="117" t="str">
        <f t="shared" si="9"/>
        <v/>
      </c>
      <c r="S750" s="176"/>
      <c r="T750" s="68"/>
      <c r="U750" s="163"/>
      <c r="V750" s="172"/>
      <c r="W750" s="172"/>
      <c r="X750" s="116" t="str">
        <f t="shared" si="26"/>
        <v/>
      </c>
      <c r="Y750" s="117" t="str">
        <f t="shared" si="23"/>
        <v/>
      </c>
      <c r="Z750" s="176"/>
      <c r="AB750" s="142" t="str">
        <f>if(isblank($B750),"",vlookup($B750,'Sort by Position'!$D$2:$M$34,10,FALSE))</f>
        <v/>
      </c>
      <c r="AC750" s="142" t="str">
        <f>if(isblank($B750),"",vlookup($C750,'Sort by Position'!$D$2:$M$34,10,FALSE))</f>
        <v/>
      </c>
      <c r="AD750" s="142" t="str">
        <f t="shared" si="12"/>
        <v/>
      </c>
      <c r="AE750" s="142" t="str">
        <f t="shared" si="13"/>
        <v/>
      </c>
      <c r="AF750" s="163"/>
      <c r="AG750" s="151" t="str">
        <f t="shared" si="27"/>
        <v/>
      </c>
      <c r="AH750" s="138"/>
      <c r="AI750" s="176"/>
      <c r="AK750" s="142" t="str">
        <f>if(isblank(B750),"",vlookup(B750,'Sort by Position'!$D$2:$M$34,2,FALSE))</f>
        <v/>
      </c>
      <c r="AL750" s="142" t="str">
        <f>if(isblank(B750),"",vlookup(C750,'Sort by Position'!$D$2:$M$34,10,FALSE))</f>
        <v/>
      </c>
      <c r="AM750" s="142" t="str">
        <f t="shared" si="15"/>
        <v/>
      </c>
      <c r="AN750" s="142" t="str">
        <f t="shared" si="24"/>
        <v/>
      </c>
      <c r="AO750" s="163"/>
      <c r="AP750" s="117" t="str">
        <f t="shared" si="22"/>
        <v/>
      </c>
      <c r="AR750" s="177"/>
    </row>
    <row r="751">
      <c r="A751" s="156"/>
      <c r="B751" s="175"/>
      <c r="C751" s="162"/>
      <c r="D751" s="162"/>
      <c r="E751" s="162"/>
      <c r="F751" s="13" t="str">
        <f t="shared" si="6"/>
        <v/>
      </c>
      <c r="G751" s="162"/>
      <c r="H751" s="162"/>
      <c r="I751" s="162"/>
      <c r="J751" s="13" t="str">
        <f t="shared" si="20"/>
        <v/>
      </c>
      <c r="N751" s="13" t="str">
        <f t="shared" si="8"/>
        <v/>
      </c>
      <c r="O751" s="13"/>
      <c r="P751" s="163"/>
      <c r="Q751" s="116" t="str">
        <f t="shared" si="17"/>
        <v/>
      </c>
      <c r="R751" s="117" t="str">
        <f t="shared" si="9"/>
        <v/>
      </c>
      <c r="S751" s="176"/>
      <c r="T751" s="68"/>
      <c r="U751" s="163"/>
      <c r="V751" s="172"/>
      <c r="W751" s="172"/>
      <c r="X751" s="116" t="str">
        <f t="shared" si="26"/>
        <v/>
      </c>
      <c r="Y751" s="117" t="str">
        <f t="shared" si="23"/>
        <v/>
      </c>
      <c r="Z751" s="176"/>
      <c r="AB751" s="142" t="str">
        <f>if(isblank($B751),"",vlookup($B751,'Sort by Position'!$D$2:$M$34,10,FALSE))</f>
        <v/>
      </c>
      <c r="AC751" s="142" t="str">
        <f>if(isblank($B751),"",vlookup($C751,'Sort by Position'!$D$2:$M$34,10,FALSE))</f>
        <v/>
      </c>
      <c r="AD751" s="142" t="str">
        <f t="shared" si="12"/>
        <v/>
      </c>
      <c r="AE751" s="142" t="str">
        <f t="shared" si="13"/>
        <v/>
      </c>
      <c r="AF751" s="163"/>
      <c r="AG751" s="151" t="str">
        <f t="shared" si="27"/>
        <v/>
      </c>
      <c r="AH751" s="138"/>
      <c r="AI751" s="176"/>
      <c r="AK751" s="142" t="str">
        <f>if(isblank(B751),"",vlookup(B751,'Sort by Position'!$D$2:$M$34,2,FALSE))</f>
        <v/>
      </c>
      <c r="AL751" s="142" t="str">
        <f>if(isblank(B751),"",vlookup(C751,'Sort by Position'!$D$2:$M$34,10,FALSE))</f>
        <v/>
      </c>
      <c r="AM751" s="142" t="str">
        <f t="shared" si="15"/>
        <v/>
      </c>
      <c r="AN751" s="142" t="str">
        <f t="shared" si="24"/>
        <v/>
      </c>
      <c r="AO751" s="163"/>
      <c r="AP751" s="117" t="str">
        <f t="shared" si="22"/>
        <v/>
      </c>
      <c r="AR751" s="177"/>
    </row>
    <row r="752">
      <c r="A752" s="156"/>
      <c r="B752" s="175"/>
      <c r="C752" s="162"/>
      <c r="D752" s="162"/>
      <c r="E752" s="162"/>
      <c r="F752" s="13" t="str">
        <f t="shared" si="6"/>
        <v/>
      </c>
      <c r="G752" s="162"/>
      <c r="H752" s="162"/>
      <c r="I752" s="162"/>
      <c r="J752" s="13" t="str">
        <f t="shared" si="20"/>
        <v/>
      </c>
      <c r="N752" s="13" t="str">
        <f t="shared" si="8"/>
        <v/>
      </c>
      <c r="O752" s="13"/>
      <c r="P752" s="163"/>
      <c r="Q752" s="116" t="str">
        <f t="shared" si="17"/>
        <v/>
      </c>
      <c r="R752" s="117" t="str">
        <f t="shared" si="9"/>
        <v/>
      </c>
      <c r="S752" s="176"/>
      <c r="T752" s="68"/>
      <c r="U752" s="163"/>
      <c r="V752" s="172"/>
      <c r="W752" s="172"/>
      <c r="X752" s="116" t="str">
        <f t="shared" si="26"/>
        <v/>
      </c>
      <c r="Y752" s="117" t="str">
        <f t="shared" si="23"/>
        <v/>
      </c>
      <c r="Z752" s="176"/>
      <c r="AB752" s="142" t="str">
        <f>if(isblank($B752),"",vlookup($B752,'Sort by Position'!$D$2:$M$34,10,FALSE))</f>
        <v/>
      </c>
      <c r="AC752" s="142" t="str">
        <f>if(isblank($B752),"",vlookup($C752,'Sort by Position'!$D$2:$M$34,10,FALSE))</f>
        <v/>
      </c>
      <c r="AD752" s="142" t="str">
        <f t="shared" si="12"/>
        <v/>
      </c>
      <c r="AE752" s="142" t="str">
        <f t="shared" si="13"/>
        <v/>
      </c>
      <c r="AF752" s="163"/>
      <c r="AG752" s="151" t="str">
        <f t="shared" si="27"/>
        <v/>
      </c>
      <c r="AH752" s="138"/>
      <c r="AI752" s="176"/>
      <c r="AK752" s="142" t="str">
        <f>if(isblank(B752),"",vlookup(B752,'Sort by Position'!$D$2:$M$34,2,FALSE))</f>
        <v/>
      </c>
      <c r="AL752" s="142" t="str">
        <f>if(isblank(B752),"",vlookup(C752,'Sort by Position'!$D$2:$M$34,10,FALSE))</f>
        <v/>
      </c>
      <c r="AM752" s="142" t="str">
        <f t="shared" si="15"/>
        <v/>
      </c>
      <c r="AN752" s="142" t="str">
        <f t="shared" si="24"/>
        <v/>
      </c>
      <c r="AO752" s="163"/>
      <c r="AP752" s="117" t="str">
        <f t="shared" si="22"/>
        <v/>
      </c>
      <c r="AR752" s="177"/>
    </row>
    <row r="753">
      <c r="A753" s="156"/>
      <c r="B753" s="175"/>
      <c r="C753" s="162"/>
      <c r="D753" s="162"/>
      <c r="E753" s="162"/>
      <c r="F753" s="13" t="str">
        <f t="shared" si="6"/>
        <v/>
      </c>
      <c r="G753" s="162"/>
      <c r="H753" s="162"/>
      <c r="I753" s="162"/>
      <c r="J753" s="13" t="str">
        <f t="shared" si="20"/>
        <v/>
      </c>
      <c r="N753" s="13" t="str">
        <f t="shared" si="8"/>
        <v/>
      </c>
      <c r="O753" s="13"/>
      <c r="P753" s="163"/>
      <c r="Q753" s="116" t="str">
        <f t="shared" si="17"/>
        <v/>
      </c>
      <c r="R753" s="117" t="str">
        <f t="shared" si="9"/>
        <v/>
      </c>
      <c r="S753" s="176"/>
      <c r="T753" s="68"/>
      <c r="U753" s="163"/>
      <c r="V753" s="172"/>
      <c r="W753" s="172"/>
      <c r="X753" s="116" t="str">
        <f t="shared" si="26"/>
        <v/>
      </c>
      <c r="Y753" s="117" t="str">
        <f t="shared" si="23"/>
        <v/>
      </c>
      <c r="Z753" s="176"/>
      <c r="AB753" s="142" t="str">
        <f>if(isblank($B753),"",vlookup($B753,'Sort by Position'!$D$2:$M$34,10,FALSE))</f>
        <v/>
      </c>
      <c r="AC753" s="142" t="str">
        <f>if(isblank($B753),"",vlookup($C753,'Sort by Position'!$D$2:$M$34,10,FALSE))</f>
        <v/>
      </c>
      <c r="AD753" s="142" t="str">
        <f t="shared" si="12"/>
        <v/>
      </c>
      <c r="AE753" s="142" t="str">
        <f t="shared" si="13"/>
        <v/>
      </c>
      <c r="AF753" s="163"/>
      <c r="AG753" s="151" t="str">
        <f t="shared" si="27"/>
        <v/>
      </c>
      <c r="AH753" s="138"/>
      <c r="AI753" s="176"/>
      <c r="AK753" s="142" t="str">
        <f>if(isblank(B753),"",vlookup(B753,'Sort by Position'!$D$2:$M$34,2,FALSE))</f>
        <v/>
      </c>
      <c r="AL753" s="142" t="str">
        <f>if(isblank(B753),"",vlookup(C753,'Sort by Position'!$D$2:$M$34,10,FALSE))</f>
        <v/>
      </c>
      <c r="AM753" s="142" t="str">
        <f t="shared" si="15"/>
        <v/>
      </c>
      <c r="AN753" s="142" t="str">
        <f t="shared" si="24"/>
        <v/>
      </c>
      <c r="AO753" s="163"/>
      <c r="AP753" s="117" t="str">
        <f t="shared" si="22"/>
        <v/>
      </c>
      <c r="AR753" s="177"/>
    </row>
    <row r="754">
      <c r="A754" s="156"/>
      <c r="B754" s="175"/>
      <c r="C754" s="162"/>
      <c r="D754" s="162"/>
      <c r="E754" s="162"/>
      <c r="F754" s="13" t="str">
        <f t="shared" si="6"/>
        <v/>
      </c>
      <c r="G754" s="162"/>
      <c r="H754" s="162"/>
      <c r="I754" s="162"/>
      <c r="J754" s="13" t="str">
        <f t="shared" si="20"/>
        <v/>
      </c>
      <c r="N754" s="13" t="str">
        <f t="shared" si="8"/>
        <v/>
      </c>
      <c r="O754" s="13"/>
      <c r="P754" s="163"/>
      <c r="Q754" s="116" t="str">
        <f t="shared" si="17"/>
        <v/>
      </c>
      <c r="R754" s="117" t="str">
        <f t="shared" si="9"/>
        <v/>
      </c>
      <c r="S754" s="176"/>
      <c r="T754" s="68"/>
      <c r="U754" s="163"/>
      <c r="V754" s="172"/>
      <c r="W754" s="172"/>
      <c r="X754" s="116" t="str">
        <f t="shared" si="26"/>
        <v/>
      </c>
      <c r="Y754" s="117" t="str">
        <f t="shared" si="23"/>
        <v/>
      </c>
      <c r="Z754" s="176"/>
      <c r="AB754" s="142" t="str">
        <f>if(isblank($B754),"",vlookup($B754,'Sort by Position'!$D$2:$M$34,10,FALSE))</f>
        <v/>
      </c>
      <c r="AC754" s="142" t="str">
        <f>if(isblank($B754),"",vlookup($C754,'Sort by Position'!$D$2:$M$34,10,FALSE))</f>
        <v/>
      </c>
      <c r="AD754" s="142" t="str">
        <f t="shared" si="12"/>
        <v/>
      </c>
      <c r="AE754" s="142" t="str">
        <f t="shared" si="13"/>
        <v/>
      </c>
      <c r="AF754" s="163"/>
      <c r="AG754" s="151" t="str">
        <f t="shared" si="27"/>
        <v/>
      </c>
      <c r="AH754" s="138"/>
      <c r="AI754" s="176"/>
      <c r="AK754" s="142" t="str">
        <f>if(isblank(B754),"",vlookup(B754,'Sort by Position'!$D$2:$M$34,2,FALSE))</f>
        <v/>
      </c>
      <c r="AL754" s="142" t="str">
        <f>if(isblank(B754),"",vlookup(C754,'Sort by Position'!$D$2:$M$34,10,FALSE))</f>
        <v/>
      </c>
      <c r="AM754" s="142" t="str">
        <f t="shared" si="15"/>
        <v/>
      </c>
      <c r="AN754" s="142" t="str">
        <f t="shared" si="24"/>
        <v/>
      </c>
      <c r="AO754" s="163"/>
      <c r="AP754" s="117" t="str">
        <f t="shared" si="22"/>
        <v/>
      </c>
      <c r="AR754" s="177"/>
    </row>
    <row r="755">
      <c r="A755" s="156"/>
      <c r="B755" s="175"/>
      <c r="C755" s="162"/>
      <c r="D755" s="162"/>
      <c r="E755" s="162"/>
      <c r="F755" s="13" t="str">
        <f t="shared" si="6"/>
        <v/>
      </c>
      <c r="G755" s="162"/>
      <c r="H755" s="162"/>
      <c r="I755" s="162"/>
      <c r="J755" s="13" t="str">
        <f t="shared" si="20"/>
        <v/>
      </c>
      <c r="N755" s="13" t="str">
        <f t="shared" si="8"/>
        <v/>
      </c>
      <c r="O755" s="13"/>
      <c r="P755" s="163"/>
      <c r="Q755" s="116" t="str">
        <f t="shared" si="17"/>
        <v/>
      </c>
      <c r="R755" s="117" t="str">
        <f t="shared" si="9"/>
        <v/>
      </c>
      <c r="S755" s="176"/>
      <c r="T755" s="68"/>
      <c r="U755" s="163"/>
      <c r="V755" s="172"/>
      <c r="W755" s="172"/>
      <c r="X755" s="116" t="str">
        <f t="shared" si="26"/>
        <v/>
      </c>
      <c r="Y755" s="117" t="str">
        <f t="shared" si="23"/>
        <v/>
      </c>
      <c r="Z755" s="176"/>
      <c r="AB755" s="142" t="str">
        <f>if(isblank($B755),"",vlookup($B755,'Sort by Position'!$D$2:$M$34,10,FALSE))</f>
        <v/>
      </c>
      <c r="AC755" s="142" t="str">
        <f>if(isblank($B755),"",vlookup($C755,'Sort by Position'!$D$2:$M$34,10,FALSE))</f>
        <v/>
      </c>
      <c r="AD755" s="142" t="str">
        <f t="shared" si="12"/>
        <v/>
      </c>
      <c r="AE755" s="142" t="str">
        <f t="shared" si="13"/>
        <v/>
      </c>
      <c r="AF755" s="163"/>
      <c r="AG755" s="151" t="str">
        <f t="shared" si="27"/>
        <v/>
      </c>
      <c r="AH755" s="138"/>
      <c r="AI755" s="176"/>
      <c r="AK755" s="142" t="str">
        <f>if(isblank(B755),"",vlookup(B755,'Sort by Position'!$D$2:$M$34,2,FALSE))</f>
        <v/>
      </c>
      <c r="AL755" s="142" t="str">
        <f>if(isblank(B755),"",vlookup(C755,'Sort by Position'!$D$2:$M$34,10,FALSE))</f>
        <v/>
      </c>
      <c r="AM755" s="142" t="str">
        <f t="shared" si="15"/>
        <v/>
      </c>
      <c r="AN755" s="142" t="str">
        <f t="shared" si="24"/>
        <v/>
      </c>
      <c r="AO755" s="163"/>
      <c r="AP755" s="117" t="str">
        <f t="shared" si="22"/>
        <v/>
      </c>
      <c r="AR755" s="177"/>
    </row>
    <row r="756">
      <c r="A756" s="156"/>
      <c r="B756" s="175"/>
      <c r="C756" s="162"/>
      <c r="D756" s="162"/>
      <c r="E756" s="162"/>
      <c r="F756" s="13" t="str">
        <f t="shared" si="6"/>
        <v/>
      </c>
      <c r="G756" s="162"/>
      <c r="H756" s="162"/>
      <c r="I756" s="162"/>
      <c r="J756" s="13" t="str">
        <f t="shared" si="20"/>
        <v/>
      </c>
      <c r="N756" s="13" t="str">
        <f t="shared" si="8"/>
        <v/>
      </c>
      <c r="O756" s="13"/>
      <c r="P756" s="163"/>
      <c r="Q756" s="116" t="str">
        <f t="shared" si="17"/>
        <v/>
      </c>
      <c r="R756" s="117" t="str">
        <f t="shared" si="9"/>
        <v/>
      </c>
      <c r="S756" s="176"/>
      <c r="T756" s="68"/>
      <c r="U756" s="163"/>
      <c r="V756" s="172"/>
      <c r="W756" s="172"/>
      <c r="X756" s="116" t="str">
        <f t="shared" si="26"/>
        <v/>
      </c>
      <c r="Y756" s="117" t="str">
        <f t="shared" si="23"/>
        <v/>
      </c>
      <c r="Z756" s="176"/>
      <c r="AB756" s="142" t="str">
        <f>if(isblank($B756),"",vlookup($B756,'Sort by Position'!$D$2:$M$34,10,FALSE))</f>
        <v/>
      </c>
      <c r="AC756" s="142" t="str">
        <f>if(isblank($B756),"",vlookup($C756,'Sort by Position'!$D$2:$M$34,10,FALSE))</f>
        <v/>
      </c>
      <c r="AD756" s="142" t="str">
        <f t="shared" si="12"/>
        <v/>
      </c>
      <c r="AE756" s="142" t="str">
        <f t="shared" si="13"/>
        <v/>
      </c>
      <c r="AF756" s="163"/>
      <c r="AG756" s="151" t="str">
        <f t="shared" si="27"/>
        <v/>
      </c>
      <c r="AH756" s="138"/>
      <c r="AI756" s="176"/>
      <c r="AK756" s="142" t="str">
        <f>if(isblank(B756),"",vlookup(B756,'Sort by Position'!$D$2:$M$34,2,FALSE))</f>
        <v/>
      </c>
      <c r="AL756" s="142" t="str">
        <f>if(isblank(B756),"",vlookup(C756,'Sort by Position'!$D$2:$M$34,10,FALSE))</f>
        <v/>
      </c>
      <c r="AM756" s="142" t="str">
        <f t="shared" si="15"/>
        <v/>
      </c>
      <c r="AN756" s="142" t="str">
        <f t="shared" si="24"/>
        <v/>
      </c>
      <c r="AO756" s="163"/>
      <c r="AP756" s="117" t="str">
        <f t="shared" si="22"/>
        <v/>
      </c>
      <c r="AR756" s="177"/>
    </row>
    <row r="757">
      <c r="A757" s="156"/>
      <c r="B757" s="175"/>
      <c r="C757" s="162"/>
      <c r="D757" s="162"/>
      <c r="E757" s="162"/>
      <c r="F757" s="13" t="str">
        <f t="shared" si="6"/>
        <v/>
      </c>
      <c r="G757" s="162"/>
      <c r="H757" s="162"/>
      <c r="I757" s="162"/>
      <c r="J757" s="13" t="str">
        <f t="shared" si="20"/>
        <v/>
      </c>
      <c r="N757" s="13" t="str">
        <f t="shared" si="8"/>
        <v/>
      </c>
      <c r="O757" s="13"/>
      <c r="P757" s="163"/>
      <c r="Q757" s="116" t="str">
        <f t="shared" si="17"/>
        <v/>
      </c>
      <c r="R757" s="117" t="str">
        <f t="shared" si="9"/>
        <v/>
      </c>
      <c r="S757" s="176"/>
      <c r="T757" s="68"/>
      <c r="U757" s="163"/>
      <c r="V757" s="172"/>
      <c r="W757" s="172"/>
      <c r="X757" s="116" t="str">
        <f t="shared" si="26"/>
        <v/>
      </c>
      <c r="Y757" s="117" t="str">
        <f t="shared" si="23"/>
        <v/>
      </c>
      <c r="Z757" s="176"/>
      <c r="AB757" s="142" t="str">
        <f>if(isblank($B757),"",vlookup($B757,'Sort by Position'!$D$2:$M$34,10,FALSE))</f>
        <v/>
      </c>
      <c r="AC757" s="142" t="str">
        <f>if(isblank($B757),"",vlookup($C757,'Sort by Position'!$D$2:$M$34,10,FALSE))</f>
        <v/>
      </c>
      <c r="AD757" s="142" t="str">
        <f t="shared" si="12"/>
        <v/>
      </c>
      <c r="AE757" s="142" t="str">
        <f t="shared" si="13"/>
        <v/>
      </c>
      <c r="AF757" s="163"/>
      <c r="AG757" s="151" t="str">
        <f t="shared" si="27"/>
        <v/>
      </c>
      <c r="AH757" s="138"/>
      <c r="AI757" s="176"/>
      <c r="AK757" s="142" t="str">
        <f>if(isblank(B757),"",vlookup(B757,'Sort by Position'!$D$2:$M$34,2,FALSE))</f>
        <v/>
      </c>
      <c r="AL757" s="142" t="str">
        <f>if(isblank(B757),"",vlookup(C757,'Sort by Position'!$D$2:$M$34,10,FALSE))</f>
        <v/>
      </c>
      <c r="AM757" s="142" t="str">
        <f t="shared" si="15"/>
        <v/>
      </c>
      <c r="AN757" s="142" t="str">
        <f t="shared" si="24"/>
        <v/>
      </c>
      <c r="AO757" s="163"/>
      <c r="AP757" s="117" t="str">
        <f t="shared" si="22"/>
        <v/>
      </c>
      <c r="AR757" s="177"/>
    </row>
    <row r="758">
      <c r="A758" s="156"/>
      <c r="B758" s="175"/>
      <c r="C758" s="162"/>
      <c r="D758" s="162"/>
      <c r="E758" s="162"/>
      <c r="F758" s="13" t="str">
        <f t="shared" si="6"/>
        <v/>
      </c>
      <c r="G758" s="162"/>
      <c r="H758" s="162"/>
      <c r="I758" s="162"/>
      <c r="J758" s="13" t="str">
        <f t="shared" si="20"/>
        <v/>
      </c>
      <c r="N758" s="13" t="str">
        <f t="shared" si="8"/>
        <v/>
      </c>
      <c r="O758" s="13"/>
      <c r="P758" s="163"/>
      <c r="Q758" s="116" t="str">
        <f t="shared" si="17"/>
        <v/>
      </c>
      <c r="R758" s="117" t="str">
        <f t="shared" si="9"/>
        <v/>
      </c>
      <c r="S758" s="176"/>
      <c r="T758" s="68"/>
      <c r="U758" s="163"/>
      <c r="V758" s="172"/>
      <c r="W758" s="172"/>
      <c r="X758" s="116" t="str">
        <f t="shared" si="26"/>
        <v/>
      </c>
      <c r="Y758" s="117" t="str">
        <f t="shared" si="23"/>
        <v/>
      </c>
      <c r="Z758" s="176"/>
      <c r="AB758" s="142" t="str">
        <f>if(isblank($B758),"",vlookup($B758,'Sort by Position'!$D$2:$M$34,10,FALSE))</f>
        <v/>
      </c>
      <c r="AC758" s="142" t="str">
        <f>if(isblank($B758),"",vlookup($C758,'Sort by Position'!$D$2:$M$34,10,FALSE))</f>
        <v/>
      </c>
      <c r="AD758" s="142" t="str">
        <f t="shared" si="12"/>
        <v/>
      </c>
      <c r="AE758" s="142" t="str">
        <f t="shared" si="13"/>
        <v/>
      </c>
      <c r="AF758" s="163"/>
      <c r="AG758" s="151" t="str">
        <f t="shared" si="27"/>
        <v/>
      </c>
      <c r="AH758" s="138"/>
      <c r="AI758" s="176"/>
      <c r="AK758" s="142" t="str">
        <f>if(isblank(B758),"",vlookup(B758,'Sort by Position'!$D$2:$M$34,2,FALSE))</f>
        <v/>
      </c>
      <c r="AL758" s="142" t="str">
        <f>if(isblank(B758),"",vlookup(C758,'Sort by Position'!$D$2:$M$34,10,FALSE))</f>
        <v/>
      </c>
      <c r="AM758" s="142" t="str">
        <f t="shared" si="15"/>
        <v/>
      </c>
      <c r="AN758" s="142" t="str">
        <f t="shared" si="24"/>
        <v/>
      </c>
      <c r="AO758" s="163"/>
      <c r="AP758" s="117" t="str">
        <f t="shared" si="22"/>
        <v/>
      </c>
      <c r="AR758" s="177"/>
    </row>
    <row r="759">
      <c r="A759" s="156"/>
      <c r="B759" s="175"/>
      <c r="C759" s="162"/>
      <c r="D759" s="162"/>
      <c r="E759" s="162"/>
      <c r="F759" s="13" t="str">
        <f t="shared" si="6"/>
        <v/>
      </c>
      <c r="G759" s="162"/>
      <c r="H759" s="162"/>
      <c r="I759" s="162"/>
      <c r="J759" s="13" t="str">
        <f t="shared" si="20"/>
        <v/>
      </c>
      <c r="N759" s="13" t="str">
        <f t="shared" si="8"/>
        <v/>
      </c>
      <c r="O759" s="13"/>
      <c r="P759" s="163"/>
      <c r="Q759" s="116" t="str">
        <f t="shared" si="17"/>
        <v/>
      </c>
      <c r="R759" s="117" t="str">
        <f t="shared" si="9"/>
        <v/>
      </c>
      <c r="S759" s="176"/>
      <c r="T759" s="68"/>
      <c r="U759" s="163"/>
      <c r="V759" s="172"/>
      <c r="W759" s="172"/>
      <c r="X759" s="116" t="str">
        <f t="shared" si="26"/>
        <v/>
      </c>
      <c r="Y759" s="117" t="str">
        <f t="shared" si="23"/>
        <v/>
      </c>
      <c r="Z759" s="176"/>
      <c r="AB759" s="142" t="str">
        <f>if(isblank($B759),"",vlookup($B759,'Sort by Position'!$D$2:$M$34,10,FALSE))</f>
        <v/>
      </c>
      <c r="AC759" s="142" t="str">
        <f>if(isblank($B759),"",vlookup($C759,'Sort by Position'!$D$2:$M$34,10,FALSE))</f>
        <v/>
      </c>
      <c r="AD759" s="142" t="str">
        <f t="shared" si="12"/>
        <v/>
      </c>
      <c r="AE759" s="142" t="str">
        <f t="shared" si="13"/>
        <v/>
      </c>
      <c r="AF759" s="163"/>
      <c r="AG759" s="151" t="str">
        <f t="shared" si="27"/>
        <v/>
      </c>
      <c r="AH759" s="138"/>
      <c r="AI759" s="176"/>
      <c r="AK759" s="142" t="str">
        <f>if(isblank(B759),"",vlookup(B759,'Sort by Position'!$D$2:$M$34,2,FALSE))</f>
        <v/>
      </c>
      <c r="AL759" s="142" t="str">
        <f>if(isblank(B759),"",vlookup(C759,'Sort by Position'!$D$2:$M$34,10,FALSE))</f>
        <v/>
      </c>
      <c r="AM759" s="142" t="str">
        <f t="shared" si="15"/>
        <v/>
      </c>
      <c r="AN759" s="142" t="str">
        <f t="shared" si="24"/>
        <v/>
      </c>
      <c r="AO759" s="163"/>
      <c r="AP759" s="117" t="str">
        <f t="shared" si="22"/>
        <v/>
      </c>
      <c r="AR759" s="177"/>
    </row>
    <row r="760">
      <c r="A760" s="156"/>
      <c r="B760" s="175"/>
      <c r="C760" s="162"/>
      <c r="D760" s="162"/>
      <c r="E760" s="162"/>
      <c r="F760" s="13" t="str">
        <f t="shared" si="6"/>
        <v/>
      </c>
      <c r="G760" s="162"/>
      <c r="H760" s="162"/>
      <c r="I760" s="162"/>
      <c r="J760" s="13" t="str">
        <f t="shared" si="20"/>
        <v/>
      </c>
      <c r="N760" s="13" t="str">
        <f t="shared" si="8"/>
        <v/>
      </c>
      <c r="O760" s="13"/>
      <c r="P760" s="163"/>
      <c r="Q760" s="116" t="str">
        <f t="shared" si="17"/>
        <v/>
      </c>
      <c r="R760" s="117" t="str">
        <f t="shared" si="9"/>
        <v/>
      </c>
      <c r="S760" s="176"/>
      <c r="T760" s="68"/>
      <c r="U760" s="163"/>
      <c r="V760" s="172"/>
      <c r="W760" s="172"/>
      <c r="X760" s="116" t="str">
        <f t="shared" si="26"/>
        <v/>
      </c>
      <c r="Y760" s="117" t="str">
        <f t="shared" si="23"/>
        <v/>
      </c>
      <c r="Z760" s="176"/>
      <c r="AB760" s="142" t="str">
        <f>if(isblank($B760),"",vlookup($B760,'Sort by Position'!$D$2:$M$34,10,FALSE))</f>
        <v/>
      </c>
      <c r="AC760" s="142" t="str">
        <f>if(isblank($B760),"",vlookup($C760,'Sort by Position'!$D$2:$M$34,10,FALSE))</f>
        <v/>
      </c>
      <c r="AD760" s="142" t="str">
        <f t="shared" si="12"/>
        <v/>
      </c>
      <c r="AE760" s="142" t="str">
        <f t="shared" si="13"/>
        <v/>
      </c>
      <c r="AF760" s="163"/>
      <c r="AG760" s="151" t="str">
        <f t="shared" si="27"/>
        <v/>
      </c>
      <c r="AH760" s="138"/>
      <c r="AI760" s="176"/>
      <c r="AK760" s="142" t="str">
        <f>if(isblank(B760),"",vlookup(B760,'Sort by Position'!$D$2:$M$34,2,FALSE))</f>
        <v/>
      </c>
      <c r="AL760" s="142" t="str">
        <f>if(isblank(B760),"",vlookup(C760,'Sort by Position'!$D$2:$M$34,10,FALSE))</f>
        <v/>
      </c>
      <c r="AM760" s="142" t="str">
        <f t="shared" si="15"/>
        <v/>
      </c>
      <c r="AN760" s="142" t="str">
        <f t="shared" si="24"/>
        <v/>
      </c>
      <c r="AO760" s="163"/>
      <c r="AP760" s="117" t="str">
        <f t="shared" si="22"/>
        <v/>
      </c>
      <c r="AR760" s="177"/>
    </row>
    <row r="761">
      <c r="A761" s="156"/>
      <c r="B761" s="175"/>
      <c r="C761" s="162"/>
      <c r="D761" s="162"/>
      <c r="E761" s="162"/>
      <c r="F761" s="13" t="str">
        <f t="shared" si="6"/>
        <v/>
      </c>
      <c r="G761" s="162"/>
      <c r="H761" s="162"/>
      <c r="I761" s="162"/>
      <c r="J761" s="13" t="str">
        <f t="shared" si="20"/>
        <v/>
      </c>
      <c r="N761" s="13" t="str">
        <f t="shared" si="8"/>
        <v/>
      </c>
      <c r="O761" s="13"/>
      <c r="P761" s="163"/>
      <c r="Q761" s="116" t="str">
        <f t="shared" si="17"/>
        <v/>
      </c>
      <c r="R761" s="117" t="str">
        <f t="shared" si="9"/>
        <v/>
      </c>
      <c r="S761" s="176"/>
      <c r="T761" s="68"/>
      <c r="U761" s="163"/>
      <c r="V761" s="172"/>
      <c r="W761" s="172"/>
      <c r="X761" s="116" t="str">
        <f t="shared" si="26"/>
        <v/>
      </c>
      <c r="Y761" s="117" t="str">
        <f t="shared" si="23"/>
        <v/>
      </c>
      <c r="Z761" s="176"/>
      <c r="AB761" s="142" t="str">
        <f>if(isblank($B761),"",vlookup($B761,'Sort by Position'!$D$2:$M$34,10,FALSE))</f>
        <v/>
      </c>
      <c r="AC761" s="142" t="str">
        <f>if(isblank($B761),"",vlookup($C761,'Sort by Position'!$D$2:$M$34,10,FALSE))</f>
        <v/>
      </c>
      <c r="AD761" s="142" t="str">
        <f t="shared" si="12"/>
        <v/>
      </c>
      <c r="AE761" s="142" t="str">
        <f t="shared" si="13"/>
        <v/>
      </c>
      <c r="AF761" s="163"/>
      <c r="AG761" s="151" t="str">
        <f t="shared" si="27"/>
        <v/>
      </c>
      <c r="AH761" s="138"/>
      <c r="AI761" s="176"/>
      <c r="AK761" s="142" t="str">
        <f>if(isblank(B761),"",vlookup(B761,'Sort by Position'!$D$2:$M$34,2,FALSE))</f>
        <v/>
      </c>
      <c r="AL761" s="142" t="str">
        <f>if(isblank(B761),"",vlookup(C761,'Sort by Position'!$D$2:$M$34,10,FALSE))</f>
        <v/>
      </c>
      <c r="AM761" s="142" t="str">
        <f t="shared" si="15"/>
        <v/>
      </c>
      <c r="AN761" s="142" t="str">
        <f t="shared" si="24"/>
        <v/>
      </c>
      <c r="AO761" s="163"/>
      <c r="AP761" s="117" t="str">
        <f t="shared" si="22"/>
        <v/>
      </c>
      <c r="AR761" s="177"/>
    </row>
    <row r="762">
      <c r="A762" s="156"/>
      <c r="B762" s="175"/>
      <c r="C762" s="162"/>
      <c r="D762" s="162"/>
      <c r="E762" s="162"/>
      <c r="F762" s="13" t="str">
        <f t="shared" si="6"/>
        <v/>
      </c>
      <c r="G762" s="162"/>
      <c r="H762" s="162"/>
      <c r="I762" s="162"/>
      <c r="J762" s="13" t="str">
        <f t="shared" si="20"/>
        <v/>
      </c>
      <c r="N762" s="13" t="str">
        <f t="shared" si="8"/>
        <v/>
      </c>
      <c r="O762" s="13"/>
      <c r="P762" s="163"/>
      <c r="Q762" s="116" t="str">
        <f t="shared" si="17"/>
        <v/>
      </c>
      <c r="R762" s="117" t="str">
        <f t="shared" si="9"/>
        <v/>
      </c>
      <c r="S762" s="176"/>
      <c r="T762" s="68"/>
      <c r="U762" s="163"/>
      <c r="V762" s="172"/>
      <c r="W762" s="172"/>
      <c r="X762" s="116" t="str">
        <f t="shared" si="26"/>
        <v/>
      </c>
      <c r="Y762" s="117" t="str">
        <f t="shared" si="23"/>
        <v/>
      </c>
      <c r="Z762" s="176"/>
      <c r="AB762" s="142" t="str">
        <f>if(isblank($B762),"",vlookup($B762,'Sort by Position'!$D$2:$M$34,10,FALSE))</f>
        <v/>
      </c>
      <c r="AC762" s="142" t="str">
        <f>if(isblank($B762),"",vlookup($C762,'Sort by Position'!$D$2:$M$34,10,FALSE))</f>
        <v/>
      </c>
      <c r="AD762" s="142" t="str">
        <f t="shared" si="12"/>
        <v/>
      </c>
      <c r="AE762" s="142" t="str">
        <f t="shared" si="13"/>
        <v/>
      </c>
      <c r="AF762" s="163"/>
      <c r="AG762" s="151" t="str">
        <f t="shared" si="27"/>
        <v/>
      </c>
      <c r="AH762" s="138"/>
      <c r="AI762" s="176"/>
      <c r="AK762" s="142" t="str">
        <f>if(isblank(B762),"",vlookup(B762,'Sort by Position'!$D$2:$M$34,2,FALSE))</f>
        <v/>
      </c>
      <c r="AL762" s="142" t="str">
        <f>if(isblank(B762),"",vlookup(C762,'Sort by Position'!$D$2:$M$34,10,FALSE))</f>
        <v/>
      </c>
      <c r="AM762" s="142" t="str">
        <f t="shared" si="15"/>
        <v/>
      </c>
      <c r="AN762" s="142" t="str">
        <f t="shared" si="24"/>
        <v/>
      </c>
      <c r="AO762" s="163"/>
      <c r="AP762" s="117" t="str">
        <f t="shared" si="22"/>
        <v/>
      </c>
      <c r="AR762" s="177"/>
    </row>
    <row r="763">
      <c r="A763" s="156"/>
      <c r="B763" s="175"/>
      <c r="C763" s="162"/>
      <c r="D763" s="162"/>
      <c r="E763" s="162"/>
      <c r="F763" s="13" t="str">
        <f t="shared" si="6"/>
        <v/>
      </c>
      <c r="G763" s="162"/>
      <c r="H763" s="162"/>
      <c r="I763" s="162"/>
      <c r="J763" s="13" t="str">
        <f t="shared" si="20"/>
        <v/>
      </c>
      <c r="N763" s="13" t="str">
        <f t="shared" si="8"/>
        <v/>
      </c>
      <c r="O763" s="13"/>
      <c r="P763" s="163"/>
      <c r="Q763" s="116" t="str">
        <f t="shared" si="17"/>
        <v/>
      </c>
      <c r="R763" s="117" t="str">
        <f t="shared" si="9"/>
        <v/>
      </c>
      <c r="S763" s="176"/>
      <c r="T763" s="68"/>
      <c r="U763" s="163"/>
      <c r="V763" s="172"/>
      <c r="W763" s="172"/>
      <c r="X763" s="116" t="str">
        <f t="shared" si="26"/>
        <v/>
      </c>
      <c r="Y763" s="117" t="str">
        <f t="shared" si="23"/>
        <v/>
      </c>
      <c r="Z763" s="176"/>
      <c r="AB763" s="142" t="str">
        <f>if(isblank($B763),"",vlookup($B763,'Sort by Position'!$D$2:$M$34,10,FALSE))</f>
        <v/>
      </c>
      <c r="AC763" s="142" t="str">
        <f>if(isblank($B763),"",vlookup($C763,'Sort by Position'!$D$2:$M$34,10,FALSE))</f>
        <v/>
      </c>
      <c r="AD763" s="142" t="str">
        <f t="shared" si="12"/>
        <v/>
      </c>
      <c r="AE763" s="142" t="str">
        <f t="shared" si="13"/>
        <v/>
      </c>
      <c r="AF763" s="163"/>
      <c r="AG763" s="151" t="str">
        <f t="shared" si="27"/>
        <v/>
      </c>
      <c r="AH763" s="138"/>
      <c r="AI763" s="176"/>
      <c r="AK763" s="142" t="str">
        <f>if(isblank(B763),"",vlookup(B763,'Sort by Position'!$D$2:$M$34,2,FALSE))</f>
        <v/>
      </c>
      <c r="AL763" s="142" t="str">
        <f>if(isblank(B763),"",vlookup(C763,'Sort by Position'!$D$2:$M$34,10,FALSE))</f>
        <v/>
      </c>
      <c r="AM763" s="142" t="str">
        <f t="shared" si="15"/>
        <v/>
      </c>
      <c r="AN763" s="142" t="str">
        <f t="shared" si="24"/>
        <v/>
      </c>
      <c r="AO763" s="163"/>
      <c r="AP763" s="117" t="str">
        <f t="shared" si="22"/>
        <v/>
      </c>
      <c r="AR763" s="177"/>
    </row>
    <row r="764">
      <c r="A764" s="156"/>
      <c r="B764" s="175"/>
      <c r="C764" s="162"/>
      <c r="D764" s="162"/>
      <c r="E764" s="162"/>
      <c r="F764" s="13" t="str">
        <f t="shared" si="6"/>
        <v/>
      </c>
      <c r="G764" s="162"/>
      <c r="H764" s="162"/>
      <c r="I764" s="162"/>
      <c r="J764" s="13" t="str">
        <f t="shared" si="20"/>
        <v/>
      </c>
      <c r="N764" s="13" t="str">
        <f t="shared" si="8"/>
        <v/>
      </c>
      <c r="O764" s="13"/>
      <c r="P764" s="163"/>
      <c r="Q764" s="116" t="str">
        <f t="shared" si="17"/>
        <v/>
      </c>
      <c r="R764" s="117" t="str">
        <f t="shared" si="9"/>
        <v/>
      </c>
      <c r="S764" s="176"/>
      <c r="T764" s="68"/>
      <c r="U764" s="163"/>
      <c r="V764" s="172"/>
      <c r="W764" s="172"/>
      <c r="X764" s="116" t="str">
        <f t="shared" si="26"/>
        <v/>
      </c>
      <c r="Y764" s="117" t="str">
        <f t="shared" si="23"/>
        <v/>
      </c>
      <c r="Z764" s="176"/>
      <c r="AB764" s="142" t="str">
        <f>if(isblank($B764),"",vlookup($B764,'Sort by Position'!$D$2:$M$34,10,FALSE))</f>
        <v/>
      </c>
      <c r="AC764" s="142" t="str">
        <f>if(isblank($B764),"",vlookup($C764,'Sort by Position'!$D$2:$M$34,10,FALSE))</f>
        <v/>
      </c>
      <c r="AD764" s="142" t="str">
        <f t="shared" si="12"/>
        <v/>
      </c>
      <c r="AE764" s="142" t="str">
        <f t="shared" si="13"/>
        <v/>
      </c>
      <c r="AF764" s="163"/>
      <c r="AG764" s="151" t="str">
        <f t="shared" si="27"/>
        <v/>
      </c>
      <c r="AH764" s="138"/>
      <c r="AI764" s="176"/>
      <c r="AK764" s="142" t="str">
        <f>if(isblank(B764),"",vlookup(B764,'Sort by Position'!$D$2:$M$34,2,FALSE))</f>
        <v/>
      </c>
      <c r="AL764" s="142" t="str">
        <f>if(isblank(B764),"",vlookup(C764,'Sort by Position'!$D$2:$M$34,10,FALSE))</f>
        <v/>
      </c>
      <c r="AM764" s="142" t="str">
        <f t="shared" si="15"/>
        <v/>
      </c>
      <c r="AN764" s="142" t="str">
        <f t="shared" si="24"/>
        <v/>
      </c>
      <c r="AO764" s="163"/>
      <c r="AP764" s="117" t="str">
        <f t="shared" si="22"/>
        <v/>
      </c>
      <c r="AR764" s="177"/>
    </row>
    <row r="765">
      <c r="A765" s="156"/>
      <c r="B765" s="175"/>
      <c r="C765" s="162"/>
      <c r="D765" s="162"/>
      <c r="E765" s="162"/>
      <c r="F765" s="13" t="str">
        <f t="shared" si="6"/>
        <v/>
      </c>
      <c r="G765" s="162"/>
      <c r="H765" s="162"/>
      <c r="I765" s="162"/>
      <c r="J765" s="13" t="str">
        <f t="shared" si="20"/>
        <v/>
      </c>
      <c r="N765" s="13" t="str">
        <f t="shared" si="8"/>
        <v/>
      </c>
      <c r="O765" s="13"/>
      <c r="P765" s="163"/>
      <c r="Q765" s="116" t="str">
        <f t="shared" si="17"/>
        <v/>
      </c>
      <c r="R765" s="117" t="str">
        <f t="shared" si="9"/>
        <v/>
      </c>
      <c r="S765" s="176"/>
      <c r="T765" s="68"/>
      <c r="U765" s="163"/>
      <c r="V765" s="172"/>
      <c r="W765" s="172"/>
      <c r="X765" s="116" t="str">
        <f t="shared" si="26"/>
        <v/>
      </c>
      <c r="Y765" s="117" t="str">
        <f t="shared" si="23"/>
        <v/>
      </c>
      <c r="Z765" s="176"/>
      <c r="AB765" s="142" t="str">
        <f>if(isblank($B765),"",vlookup($B765,'Sort by Position'!$D$2:$M$34,10,FALSE))</f>
        <v/>
      </c>
      <c r="AC765" s="142" t="str">
        <f>if(isblank($B765),"",vlookup($C765,'Sort by Position'!$D$2:$M$34,10,FALSE))</f>
        <v/>
      </c>
      <c r="AD765" s="142" t="str">
        <f t="shared" si="12"/>
        <v/>
      </c>
      <c r="AE765" s="142" t="str">
        <f t="shared" si="13"/>
        <v/>
      </c>
      <c r="AF765" s="163"/>
      <c r="AG765" s="151" t="str">
        <f t="shared" si="27"/>
        <v/>
      </c>
      <c r="AH765" s="138"/>
      <c r="AI765" s="176"/>
      <c r="AK765" s="142" t="str">
        <f>if(isblank(B765),"",vlookup(B765,'Sort by Position'!$D$2:$M$34,2,FALSE))</f>
        <v/>
      </c>
      <c r="AL765" s="142" t="str">
        <f>if(isblank(B765),"",vlookup(C765,'Sort by Position'!$D$2:$M$34,10,FALSE))</f>
        <v/>
      </c>
      <c r="AM765" s="142" t="str">
        <f t="shared" si="15"/>
        <v/>
      </c>
      <c r="AN765" s="142" t="str">
        <f t="shared" si="24"/>
        <v/>
      </c>
      <c r="AO765" s="163"/>
      <c r="AP765" s="117" t="str">
        <f t="shared" si="22"/>
        <v/>
      </c>
      <c r="AR765" s="177"/>
    </row>
    <row r="766">
      <c r="A766" s="156"/>
      <c r="B766" s="175"/>
      <c r="C766" s="162"/>
      <c r="D766" s="162"/>
      <c r="E766" s="162"/>
      <c r="F766" s="13" t="str">
        <f t="shared" si="6"/>
        <v/>
      </c>
      <c r="G766" s="162"/>
      <c r="H766" s="162"/>
      <c r="I766" s="162"/>
      <c r="J766" s="13" t="str">
        <f t="shared" si="20"/>
        <v/>
      </c>
      <c r="N766" s="13" t="str">
        <f t="shared" si="8"/>
        <v/>
      </c>
      <c r="O766" s="13"/>
      <c r="P766" s="163"/>
      <c r="Q766" s="116" t="str">
        <f t="shared" si="17"/>
        <v/>
      </c>
      <c r="R766" s="117" t="str">
        <f t="shared" si="9"/>
        <v/>
      </c>
      <c r="S766" s="176"/>
      <c r="T766" s="68"/>
      <c r="U766" s="163"/>
      <c r="V766" s="172"/>
      <c r="W766" s="172"/>
      <c r="X766" s="116" t="str">
        <f t="shared" si="26"/>
        <v/>
      </c>
      <c r="Y766" s="117" t="str">
        <f t="shared" si="23"/>
        <v/>
      </c>
      <c r="Z766" s="176"/>
      <c r="AB766" s="142" t="str">
        <f>if(isblank($B766),"",vlookup($B766,'Sort by Position'!$D$2:$M$34,10,FALSE))</f>
        <v/>
      </c>
      <c r="AC766" s="142" t="str">
        <f>if(isblank($B766),"",vlookup($C766,'Sort by Position'!$D$2:$M$34,10,FALSE))</f>
        <v/>
      </c>
      <c r="AD766" s="142" t="str">
        <f t="shared" si="12"/>
        <v/>
      </c>
      <c r="AE766" s="142" t="str">
        <f t="shared" si="13"/>
        <v/>
      </c>
      <c r="AF766" s="163"/>
      <c r="AG766" s="151" t="str">
        <f t="shared" si="27"/>
        <v/>
      </c>
      <c r="AH766" s="138"/>
      <c r="AI766" s="176"/>
      <c r="AK766" s="142" t="str">
        <f>if(isblank(B766),"",vlookup(B766,'Sort by Position'!$D$2:$M$34,2,FALSE))</f>
        <v/>
      </c>
      <c r="AL766" s="142" t="str">
        <f>if(isblank(B766),"",vlookup(C766,'Sort by Position'!$D$2:$M$34,10,FALSE))</f>
        <v/>
      </c>
      <c r="AM766" s="142" t="str">
        <f t="shared" si="15"/>
        <v/>
      </c>
      <c r="AN766" s="142" t="str">
        <f t="shared" si="24"/>
        <v/>
      </c>
      <c r="AO766" s="163"/>
      <c r="AP766" s="117" t="str">
        <f t="shared" si="22"/>
        <v/>
      </c>
      <c r="AR766" s="177"/>
    </row>
    <row r="767">
      <c r="A767" s="156"/>
      <c r="B767" s="175"/>
      <c r="C767" s="162"/>
      <c r="D767" s="162"/>
      <c r="E767" s="162"/>
      <c r="F767" s="13" t="str">
        <f t="shared" si="6"/>
        <v/>
      </c>
      <c r="G767" s="162"/>
      <c r="H767" s="162"/>
      <c r="I767" s="162"/>
      <c r="J767" s="13" t="str">
        <f t="shared" si="20"/>
        <v/>
      </c>
      <c r="N767" s="13" t="str">
        <f t="shared" si="8"/>
        <v/>
      </c>
      <c r="O767" s="13"/>
      <c r="P767" s="163"/>
      <c r="Q767" s="116" t="str">
        <f t="shared" si="17"/>
        <v/>
      </c>
      <c r="R767" s="117" t="str">
        <f t="shared" si="9"/>
        <v/>
      </c>
      <c r="S767" s="176"/>
      <c r="T767" s="68"/>
      <c r="U767" s="163"/>
      <c r="V767" s="172"/>
      <c r="W767" s="172"/>
      <c r="X767" s="116" t="str">
        <f t="shared" si="26"/>
        <v/>
      </c>
      <c r="Y767" s="117" t="str">
        <f t="shared" si="23"/>
        <v/>
      </c>
      <c r="Z767" s="176"/>
      <c r="AB767" s="142" t="str">
        <f>if(isblank($B767),"",vlookup($B767,'Sort by Position'!$D$2:$M$34,10,FALSE))</f>
        <v/>
      </c>
      <c r="AC767" s="142" t="str">
        <f>if(isblank($B767),"",vlookup($C767,'Sort by Position'!$D$2:$M$34,10,FALSE))</f>
        <v/>
      </c>
      <c r="AD767" s="142" t="str">
        <f t="shared" si="12"/>
        <v/>
      </c>
      <c r="AE767" s="142" t="str">
        <f t="shared" si="13"/>
        <v/>
      </c>
      <c r="AF767" s="163"/>
      <c r="AG767" s="151" t="str">
        <f t="shared" si="27"/>
        <v/>
      </c>
      <c r="AH767" s="138"/>
      <c r="AI767" s="176"/>
      <c r="AK767" s="142" t="str">
        <f>if(isblank(B767),"",vlookup(B767,'Sort by Position'!$D$2:$M$34,2,FALSE))</f>
        <v/>
      </c>
      <c r="AL767" s="142" t="str">
        <f>if(isblank(B767),"",vlookup(C767,'Sort by Position'!$D$2:$M$34,10,FALSE))</f>
        <v/>
      </c>
      <c r="AM767" s="142" t="str">
        <f t="shared" si="15"/>
        <v/>
      </c>
      <c r="AN767" s="142" t="str">
        <f t="shared" si="24"/>
        <v/>
      </c>
      <c r="AO767" s="163"/>
      <c r="AP767" s="117" t="str">
        <f t="shared" si="22"/>
        <v/>
      </c>
      <c r="AR767" s="177"/>
    </row>
    <row r="768">
      <c r="A768" s="156"/>
      <c r="B768" s="175"/>
      <c r="C768" s="162"/>
      <c r="D768" s="162"/>
      <c r="E768" s="162"/>
      <c r="F768" s="13" t="str">
        <f t="shared" si="6"/>
        <v/>
      </c>
      <c r="G768" s="162"/>
      <c r="H768" s="162"/>
      <c r="I768" s="162"/>
      <c r="J768" s="13" t="str">
        <f t="shared" si="20"/>
        <v/>
      </c>
      <c r="N768" s="13" t="str">
        <f t="shared" si="8"/>
        <v/>
      </c>
      <c r="O768" s="13"/>
      <c r="P768" s="163"/>
      <c r="Q768" s="116" t="str">
        <f t="shared" si="17"/>
        <v/>
      </c>
      <c r="R768" s="117" t="str">
        <f t="shared" si="9"/>
        <v/>
      </c>
      <c r="S768" s="176"/>
      <c r="T768" s="68"/>
      <c r="U768" s="163"/>
      <c r="V768" s="172"/>
      <c r="W768" s="172"/>
      <c r="X768" s="116" t="str">
        <f t="shared" si="26"/>
        <v/>
      </c>
      <c r="Y768" s="117" t="str">
        <f t="shared" si="23"/>
        <v/>
      </c>
      <c r="Z768" s="176"/>
      <c r="AB768" s="142" t="str">
        <f>if(isblank($B768),"",vlookup($B768,'Sort by Position'!$D$2:$M$34,10,FALSE))</f>
        <v/>
      </c>
      <c r="AC768" s="142" t="str">
        <f>if(isblank($B768),"",vlookup($C768,'Sort by Position'!$D$2:$M$34,10,FALSE))</f>
        <v/>
      </c>
      <c r="AD768" s="142" t="str">
        <f t="shared" si="12"/>
        <v/>
      </c>
      <c r="AE768" s="142" t="str">
        <f t="shared" si="13"/>
        <v/>
      </c>
      <c r="AF768" s="163"/>
      <c r="AG768" s="151" t="str">
        <f t="shared" si="27"/>
        <v/>
      </c>
      <c r="AH768" s="138"/>
      <c r="AI768" s="176"/>
      <c r="AK768" s="142" t="str">
        <f>if(isblank(B768),"",vlookup(B768,'Sort by Position'!$D$2:$M$34,2,FALSE))</f>
        <v/>
      </c>
      <c r="AL768" s="142" t="str">
        <f>if(isblank(B768),"",vlookup(C768,'Sort by Position'!$D$2:$M$34,10,FALSE))</f>
        <v/>
      </c>
      <c r="AM768" s="142" t="str">
        <f t="shared" si="15"/>
        <v/>
      </c>
      <c r="AN768" s="142" t="str">
        <f t="shared" si="24"/>
        <v/>
      </c>
      <c r="AO768" s="163"/>
      <c r="AP768" s="117" t="str">
        <f t="shared" si="22"/>
        <v/>
      </c>
      <c r="AR768" s="177"/>
    </row>
    <row r="769">
      <c r="A769" s="156"/>
      <c r="B769" s="175"/>
      <c r="C769" s="162"/>
      <c r="D769" s="162"/>
      <c r="E769" s="162"/>
      <c r="F769" s="13" t="str">
        <f t="shared" si="6"/>
        <v/>
      </c>
      <c r="G769" s="162"/>
      <c r="H769" s="162"/>
      <c r="I769" s="162"/>
      <c r="J769" s="13" t="str">
        <f t="shared" si="20"/>
        <v/>
      </c>
      <c r="N769" s="13" t="str">
        <f t="shared" si="8"/>
        <v/>
      </c>
      <c r="O769" s="13"/>
      <c r="P769" s="163"/>
      <c r="Q769" s="116" t="str">
        <f t="shared" si="17"/>
        <v/>
      </c>
      <c r="R769" s="117" t="str">
        <f t="shared" si="9"/>
        <v/>
      </c>
      <c r="S769" s="176"/>
      <c r="T769" s="68"/>
      <c r="U769" s="163"/>
      <c r="V769" s="172"/>
      <c r="W769" s="172"/>
      <c r="X769" s="116" t="str">
        <f t="shared" si="26"/>
        <v/>
      </c>
      <c r="Y769" s="117" t="str">
        <f t="shared" si="23"/>
        <v/>
      </c>
      <c r="Z769" s="176"/>
      <c r="AB769" s="142" t="str">
        <f>if(isblank($B769),"",vlookup($B769,'Sort by Position'!$D$2:$M$34,10,FALSE))</f>
        <v/>
      </c>
      <c r="AC769" s="142" t="str">
        <f>if(isblank($B769),"",vlookup($C769,'Sort by Position'!$D$2:$M$34,10,FALSE))</f>
        <v/>
      </c>
      <c r="AD769" s="142" t="str">
        <f t="shared" si="12"/>
        <v/>
      </c>
      <c r="AE769" s="142" t="str">
        <f t="shared" si="13"/>
        <v/>
      </c>
      <c r="AF769" s="163"/>
      <c r="AG769" s="151" t="str">
        <f t="shared" si="27"/>
        <v/>
      </c>
      <c r="AH769" s="138"/>
      <c r="AI769" s="176"/>
      <c r="AK769" s="142" t="str">
        <f>if(isblank(B769),"",vlookup(B769,'Sort by Position'!$D$2:$M$34,2,FALSE))</f>
        <v/>
      </c>
      <c r="AL769" s="142" t="str">
        <f>if(isblank(B769),"",vlookup(C769,'Sort by Position'!$D$2:$M$34,10,FALSE))</f>
        <v/>
      </c>
      <c r="AM769" s="142" t="str">
        <f t="shared" si="15"/>
        <v/>
      </c>
      <c r="AN769" s="142" t="str">
        <f t="shared" si="24"/>
        <v/>
      </c>
      <c r="AO769" s="163"/>
      <c r="AP769" s="117" t="str">
        <f t="shared" si="22"/>
        <v/>
      </c>
      <c r="AR769" s="177"/>
    </row>
    <row r="770">
      <c r="A770" s="156"/>
      <c r="B770" s="175"/>
      <c r="C770" s="162"/>
      <c r="D770" s="162"/>
      <c r="E770" s="162"/>
      <c r="F770" s="13" t="str">
        <f t="shared" si="6"/>
        <v/>
      </c>
      <c r="G770" s="162"/>
      <c r="H770" s="162"/>
      <c r="I770" s="162"/>
      <c r="J770" s="13" t="str">
        <f t="shared" si="20"/>
        <v/>
      </c>
      <c r="N770" s="13" t="str">
        <f t="shared" si="8"/>
        <v/>
      </c>
      <c r="O770" s="13"/>
      <c r="P770" s="163"/>
      <c r="Q770" s="116" t="str">
        <f t="shared" si="17"/>
        <v/>
      </c>
      <c r="R770" s="117" t="str">
        <f t="shared" si="9"/>
        <v/>
      </c>
      <c r="S770" s="176"/>
      <c r="T770" s="68"/>
      <c r="U770" s="163"/>
      <c r="V770" s="172"/>
      <c r="W770" s="172"/>
      <c r="X770" s="116" t="str">
        <f t="shared" si="26"/>
        <v/>
      </c>
      <c r="Y770" s="117" t="str">
        <f t="shared" si="23"/>
        <v/>
      </c>
      <c r="Z770" s="176"/>
      <c r="AB770" s="142" t="str">
        <f>if(isblank($B770),"",vlookup($B770,'Sort by Position'!$D$2:$M$34,10,FALSE))</f>
        <v/>
      </c>
      <c r="AC770" s="142" t="str">
        <f>if(isblank($B770),"",vlookup($C770,'Sort by Position'!$D$2:$M$34,10,FALSE))</f>
        <v/>
      </c>
      <c r="AD770" s="142" t="str">
        <f t="shared" si="12"/>
        <v/>
      </c>
      <c r="AE770" s="142" t="str">
        <f t="shared" si="13"/>
        <v/>
      </c>
      <c r="AF770" s="163"/>
      <c r="AG770" s="151" t="str">
        <f t="shared" si="27"/>
        <v/>
      </c>
      <c r="AH770" s="138"/>
      <c r="AI770" s="176"/>
      <c r="AK770" s="142" t="str">
        <f>if(isblank(B770),"",vlookup(B770,'Sort by Position'!$D$2:$M$34,2,FALSE))</f>
        <v/>
      </c>
      <c r="AL770" s="142" t="str">
        <f>if(isblank(B770),"",vlookup(C770,'Sort by Position'!$D$2:$M$34,10,FALSE))</f>
        <v/>
      </c>
      <c r="AM770" s="142" t="str">
        <f t="shared" si="15"/>
        <v/>
      </c>
      <c r="AN770" s="142" t="str">
        <f t="shared" si="24"/>
        <v/>
      </c>
      <c r="AO770" s="163"/>
      <c r="AP770" s="117" t="str">
        <f t="shared" si="22"/>
        <v/>
      </c>
      <c r="AR770" s="177"/>
    </row>
    <row r="771">
      <c r="A771" s="156"/>
      <c r="B771" s="175"/>
      <c r="C771" s="162"/>
      <c r="D771" s="162"/>
      <c r="E771" s="162"/>
      <c r="F771" s="13" t="str">
        <f t="shared" si="6"/>
        <v/>
      </c>
      <c r="G771" s="162"/>
      <c r="H771" s="162"/>
      <c r="I771" s="162"/>
      <c r="J771" s="13" t="str">
        <f t="shared" si="20"/>
        <v/>
      </c>
      <c r="N771" s="13" t="str">
        <f t="shared" si="8"/>
        <v/>
      </c>
      <c r="O771" s="13"/>
      <c r="P771" s="163"/>
      <c r="Q771" s="116" t="str">
        <f t="shared" si="17"/>
        <v/>
      </c>
      <c r="R771" s="117" t="str">
        <f t="shared" si="9"/>
        <v/>
      </c>
      <c r="S771" s="176"/>
      <c r="T771" s="68"/>
      <c r="U771" s="163"/>
      <c r="V771" s="172"/>
      <c r="W771" s="172"/>
      <c r="X771" s="116" t="str">
        <f t="shared" si="26"/>
        <v/>
      </c>
      <c r="Y771" s="117" t="str">
        <f t="shared" si="23"/>
        <v/>
      </c>
      <c r="Z771" s="176"/>
      <c r="AB771" s="142" t="str">
        <f>if(isblank($B771),"",vlookup($B771,'Sort by Position'!$D$2:$M$34,10,FALSE))</f>
        <v/>
      </c>
      <c r="AC771" s="142" t="str">
        <f>if(isblank($B771),"",vlookup($C771,'Sort by Position'!$D$2:$M$34,10,FALSE))</f>
        <v/>
      </c>
      <c r="AD771" s="142" t="str">
        <f t="shared" si="12"/>
        <v/>
      </c>
      <c r="AE771" s="142" t="str">
        <f t="shared" si="13"/>
        <v/>
      </c>
      <c r="AF771" s="163"/>
      <c r="AG771" s="151" t="str">
        <f t="shared" si="27"/>
        <v/>
      </c>
      <c r="AH771" s="138"/>
      <c r="AI771" s="176"/>
      <c r="AK771" s="142" t="str">
        <f>if(isblank(B771),"",vlookup(B771,'Sort by Position'!$D$2:$M$34,2,FALSE))</f>
        <v/>
      </c>
      <c r="AL771" s="142" t="str">
        <f>if(isblank(B771),"",vlookup(C771,'Sort by Position'!$D$2:$M$34,10,FALSE))</f>
        <v/>
      </c>
      <c r="AM771" s="142" t="str">
        <f t="shared" si="15"/>
        <v/>
      </c>
      <c r="AN771" s="142" t="str">
        <f t="shared" si="24"/>
        <v/>
      </c>
      <c r="AO771" s="163"/>
      <c r="AP771" s="117" t="str">
        <f t="shared" si="22"/>
        <v/>
      </c>
      <c r="AR771" s="177"/>
    </row>
    <row r="772">
      <c r="A772" s="156"/>
      <c r="B772" s="175"/>
      <c r="C772" s="162"/>
      <c r="D772" s="162"/>
      <c r="E772" s="162"/>
      <c r="F772" s="13" t="str">
        <f t="shared" si="6"/>
        <v/>
      </c>
      <c r="G772" s="162"/>
      <c r="H772" s="162"/>
      <c r="I772" s="162"/>
      <c r="J772" s="13" t="str">
        <f t="shared" si="20"/>
        <v/>
      </c>
      <c r="N772" s="13" t="str">
        <f t="shared" si="8"/>
        <v/>
      </c>
      <c r="O772" s="13"/>
      <c r="P772" s="163"/>
      <c r="Q772" s="116" t="str">
        <f t="shared" si="17"/>
        <v/>
      </c>
      <c r="R772" s="117" t="str">
        <f t="shared" si="9"/>
        <v/>
      </c>
      <c r="S772" s="176"/>
      <c r="T772" s="68"/>
      <c r="U772" s="163"/>
      <c r="V772" s="172"/>
      <c r="W772" s="172"/>
      <c r="X772" s="116" t="str">
        <f t="shared" si="26"/>
        <v/>
      </c>
      <c r="Y772" s="117" t="str">
        <f t="shared" si="23"/>
        <v/>
      </c>
      <c r="Z772" s="176"/>
      <c r="AB772" s="142" t="str">
        <f>if(isblank($B772),"",vlookup($B772,'Sort by Position'!$D$2:$M$34,10,FALSE))</f>
        <v/>
      </c>
      <c r="AC772" s="142" t="str">
        <f>if(isblank($B772),"",vlookup($C772,'Sort by Position'!$D$2:$M$34,10,FALSE))</f>
        <v/>
      </c>
      <c r="AD772" s="142" t="str">
        <f t="shared" si="12"/>
        <v/>
      </c>
      <c r="AE772" s="142" t="str">
        <f t="shared" si="13"/>
        <v/>
      </c>
      <c r="AF772" s="163"/>
      <c r="AG772" s="151" t="str">
        <f t="shared" si="27"/>
        <v/>
      </c>
      <c r="AH772" s="138"/>
      <c r="AI772" s="176"/>
      <c r="AK772" s="142" t="str">
        <f>if(isblank(B772),"",vlookup(B772,'Sort by Position'!$D$2:$M$34,2,FALSE))</f>
        <v/>
      </c>
      <c r="AL772" s="142" t="str">
        <f>if(isblank(B772),"",vlookup(C772,'Sort by Position'!$D$2:$M$34,10,FALSE))</f>
        <v/>
      </c>
      <c r="AM772" s="142" t="str">
        <f t="shared" si="15"/>
        <v/>
      </c>
      <c r="AN772" s="142" t="str">
        <f t="shared" si="24"/>
        <v/>
      </c>
      <c r="AO772" s="163"/>
      <c r="AP772" s="117" t="str">
        <f t="shared" si="22"/>
        <v/>
      </c>
      <c r="AR772" s="177"/>
    </row>
    <row r="773">
      <c r="A773" s="156"/>
      <c r="B773" s="175"/>
      <c r="C773" s="162"/>
      <c r="D773" s="162"/>
      <c r="E773" s="162"/>
      <c r="F773" s="13" t="str">
        <f t="shared" si="6"/>
        <v/>
      </c>
      <c r="G773" s="162"/>
      <c r="H773" s="162"/>
      <c r="I773" s="162"/>
      <c r="J773" s="13" t="str">
        <f t="shared" si="20"/>
        <v/>
      </c>
      <c r="N773" s="13" t="str">
        <f t="shared" si="8"/>
        <v/>
      </c>
      <c r="O773" s="13"/>
      <c r="P773" s="163"/>
      <c r="Q773" s="116" t="str">
        <f t="shared" si="17"/>
        <v/>
      </c>
      <c r="R773" s="117" t="str">
        <f t="shared" si="9"/>
        <v/>
      </c>
      <c r="S773" s="176"/>
      <c r="T773" s="68"/>
      <c r="U773" s="163"/>
      <c r="V773" s="172"/>
      <c r="W773" s="172"/>
      <c r="X773" s="116" t="str">
        <f t="shared" si="26"/>
        <v/>
      </c>
      <c r="Y773" s="117" t="str">
        <f t="shared" si="23"/>
        <v/>
      </c>
      <c r="Z773" s="176"/>
      <c r="AB773" s="142" t="str">
        <f>if(isblank($B773),"",vlookup($B773,'Sort by Position'!$D$2:$M$34,10,FALSE))</f>
        <v/>
      </c>
      <c r="AC773" s="142" t="str">
        <f>if(isblank($B773),"",vlookup($C773,'Sort by Position'!$D$2:$M$34,10,FALSE))</f>
        <v/>
      </c>
      <c r="AD773" s="142" t="str">
        <f t="shared" si="12"/>
        <v/>
      </c>
      <c r="AE773" s="142" t="str">
        <f t="shared" si="13"/>
        <v/>
      </c>
      <c r="AF773" s="163"/>
      <c r="AG773" s="151" t="str">
        <f t="shared" si="27"/>
        <v/>
      </c>
      <c r="AH773" s="138"/>
      <c r="AI773" s="176"/>
      <c r="AK773" s="142" t="str">
        <f>if(isblank(B773),"",vlookup(B773,'Sort by Position'!$D$2:$M$34,2,FALSE))</f>
        <v/>
      </c>
      <c r="AL773" s="142" t="str">
        <f>if(isblank(B773),"",vlookup(C773,'Sort by Position'!$D$2:$M$34,10,FALSE))</f>
        <v/>
      </c>
      <c r="AM773" s="142" t="str">
        <f t="shared" si="15"/>
        <v/>
      </c>
      <c r="AN773" s="142" t="str">
        <f t="shared" si="24"/>
        <v/>
      </c>
      <c r="AO773" s="163"/>
      <c r="AP773" s="117" t="str">
        <f t="shared" si="22"/>
        <v/>
      </c>
      <c r="AR773" s="177"/>
    </row>
    <row r="774">
      <c r="A774" s="156"/>
      <c r="B774" s="175"/>
      <c r="C774" s="162"/>
      <c r="D774" s="162"/>
      <c r="E774" s="162"/>
      <c r="F774" s="13" t="str">
        <f t="shared" si="6"/>
        <v/>
      </c>
      <c r="G774" s="162"/>
      <c r="H774" s="162"/>
      <c r="I774" s="162"/>
      <c r="J774" s="13" t="str">
        <f t="shared" si="20"/>
        <v/>
      </c>
      <c r="N774" s="13" t="str">
        <f t="shared" si="8"/>
        <v/>
      </c>
      <c r="O774" s="13"/>
      <c r="P774" s="163"/>
      <c r="Q774" s="116" t="str">
        <f t="shared" si="17"/>
        <v/>
      </c>
      <c r="R774" s="117" t="str">
        <f t="shared" si="9"/>
        <v/>
      </c>
      <c r="S774" s="176"/>
      <c r="T774" s="68"/>
      <c r="U774" s="163"/>
      <c r="V774" s="172"/>
      <c r="W774" s="172"/>
      <c r="X774" s="116" t="str">
        <f t="shared" si="26"/>
        <v/>
      </c>
      <c r="Y774" s="117" t="str">
        <f t="shared" si="23"/>
        <v/>
      </c>
      <c r="Z774" s="176"/>
      <c r="AB774" s="142" t="str">
        <f>if(isblank($B774),"",vlookup($B774,'Sort by Position'!$D$2:$M$34,10,FALSE))</f>
        <v/>
      </c>
      <c r="AC774" s="142" t="str">
        <f>if(isblank($B774),"",vlookup($C774,'Sort by Position'!$D$2:$M$34,10,FALSE))</f>
        <v/>
      </c>
      <c r="AD774" s="142" t="str">
        <f t="shared" si="12"/>
        <v/>
      </c>
      <c r="AE774" s="142" t="str">
        <f t="shared" si="13"/>
        <v/>
      </c>
      <c r="AF774" s="163"/>
      <c r="AG774" s="151" t="str">
        <f t="shared" si="27"/>
        <v/>
      </c>
      <c r="AH774" s="138"/>
      <c r="AI774" s="176"/>
      <c r="AK774" s="142" t="str">
        <f>if(isblank(B774),"",vlookup(B774,'Sort by Position'!$D$2:$M$34,2,FALSE))</f>
        <v/>
      </c>
      <c r="AL774" s="142" t="str">
        <f>if(isblank(B774),"",vlookup(C774,'Sort by Position'!$D$2:$M$34,10,FALSE))</f>
        <v/>
      </c>
      <c r="AM774" s="142" t="str">
        <f t="shared" si="15"/>
        <v/>
      </c>
      <c r="AN774" s="142" t="str">
        <f t="shared" si="24"/>
        <v/>
      </c>
      <c r="AO774" s="163"/>
      <c r="AP774" s="117" t="str">
        <f t="shared" si="22"/>
        <v/>
      </c>
      <c r="AR774" s="177"/>
    </row>
    <row r="775">
      <c r="A775" s="156"/>
      <c r="B775" s="175"/>
      <c r="C775" s="162"/>
      <c r="D775" s="162"/>
      <c r="E775" s="162"/>
      <c r="F775" s="13" t="str">
        <f t="shared" si="6"/>
        <v/>
      </c>
      <c r="G775" s="162"/>
      <c r="H775" s="162"/>
      <c r="I775" s="162"/>
      <c r="J775" s="13" t="str">
        <f t="shared" si="20"/>
        <v/>
      </c>
      <c r="N775" s="13" t="str">
        <f t="shared" si="8"/>
        <v/>
      </c>
      <c r="O775" s="13"/>
      <c r="P775" s="163"/>
      <c r="Q775" s="116" t="str">
        <f t="shared" si="17"/>
        <v/>
      </c>
      <c r="R775" s="117" t="str">
        <f t="shared" si="9"/>
        <v/>
      </c>
      <c r="S775" s="176"/>
      <c r="T775" s="68"/>
      <c r="U775" s="163"/>
      <c r="V775" s="172"/>
      <c r="W775" s="172"/>
      <c r="X775" s="116" t="str">
        <f t="shared" si="26"/>
        <v/>
      </c>
      <c r="Y775" s="117" t="str">
        <f t="shared" si="23"/>
        <v/>
      </c>
      <c r="Z775" s="176"/>
      <c r="AB775" s="142" t="str">
        <f>if(isblank($B775),"",vlookup($B775,'Sort by Position'!$D$2:$M$34,10,FALSE))</f>
        <v/>
      </c>
      <c r="AC775" s="142" t="str">
        <f>if(isblank($B775),"",vlookup($C775,'Sort by Position'!$D$2:$M$34,10,FALSE))</f>
        <v/>
      </c>
      <c r="AD775" s="142" t="str">
        <f t="shared" si="12"/>
        <v/>
      </c>
      <c r="AE775" s="142" t="str">
        <f t="shared" si="13"/>
        <v/>
      </c>
      <c r="AF775" s="163"/>
      <c r="AG775" s="151" t="str">
        <f t="shared" si="27"/>
        <v/>
      </c>
      <c r="AH775" s="138"/>
      <c r="AI775" s="176"/>
      <c r="AK775" s="142" t="str">
        <f>if(isblank(B775),"",vlookup(B775,'Sort by Position'!$D$2:$M$34,2,FALSE))</f>
        <v/>
      </c>
      <c r="AL775" s="142" t="str">
        <f>if(isblank(B775),"",vlookup(C775,'Sort by Position'!$D$2:$M$34,10,FALSE))</f>
        <v/>
      </c>
      <c r="AM775" s="142" t="str">
        <f t="shared" si="15"/>
        <v/>
      </c>
      <c r="AN775" s="142" t="str">
        <f t="shared" si="24"/>
        <v/>
      </c>
      <c r="AO775" s="163"/>
      <c r="AP775" s="117" t="str">
        <f t="shared" si="22"/>
        <v/>
      </c>
      <c r="AR775" s="177"/>
    </row>
    <row r="776">
      <c r="A776" s="156"/>
      <c r="B776" s="175"/>
      <c r="C776" s="162"/>
      <c r="D776" s="162"/>
      <c r="E776" s="162"/>
      <c r="F776" s="13" t="str">
        <f t="shared" si="6"/>
        <v/>
      </c>
      <c r="G776" s="162"/>
      <c r="H776" s="162"/>
      <c r="I776" s="162"/>
      <c r="J776" s="13" t="str">
        <f t="shared" si="20"/>
        <v/>
      </c>
      <c r="N776" s="13" t="str">
        <f t="shared" si="8"/>
        <v/>
      </c>
      <c r="O776" s="13"/>
      <c r="P776" s="163"/>
      <c r="Q776" s="116" t="str">
        <f t="shared" si="17"/>
        <v/>
      </c>
      <c r="R776" s="117" t="str">
        <f t="shared" si="9"/>
        <v/>
      </c>
      <c r="S776" s="176"/>
      <c r="T776" s="68"/>
      <c r="U776" s="163"/>
      <c r="V776" s="172"/>
      <c r="W776" s="172"/>
      <c r="X776" s="116" t="str">
        <f t="shared" si="26"/>
        <v/>
      </c>
      <c r="Y776" s="117" t="str">
        <f t="shared" si="23"/>
        <v/>
      </c>
      <c r="Z776" s="176"/>
      <c r="AB776" s="142" t="str">
        <f>if(isblank($B776),"",vlookup($B776,'Sort by Position'!$D$2:$M$34,10,FALSE))</f>
        <v/>
      </c>
      <c r="AC776" s="142" t="str">
        <f>if(isblank($B776),"",vlookup($C776,'Sort by Position'!$D$2:$M$34,10,FALSE))</f>
        <v/>
      </c>
      <c r="AD776" s="142" t="str">
        <f t="shared" si="12"/>
        <v/>
      </c>
      <c r="AE776" s="142" t="str">
        <f t="shared" si="13"/>
        <v/>
      </c>
      <c r="AF776" s="163"/>
      <c r="AG776" s="151" t="str">
        <f t="shared" si="27"/>
        <v/>
      </c>
      <c r="AH776" s="138"/>
      <c r="AI776" s="176"/>
      <c r="AK776" s="142" t="str">
        <f>if(isblank(B776),"",vlookup(B776,'Sort by Position'!$D$2:$M$34,2,FALSE))</f>
        <v/>
      </c>
      <c r="AL776" s="142" t="str">
        <f>if(isblank(B776),"",vlookup(C776,'Sort by Position'!$D$2:$M$34,10,FALSE))</f>
        <v/>
      </c>
      <c r="AM776" s="142" t="str">
        <f t="shared" si="15"/>
        <v/>
      </c>
      <c r="AN776" s="142" t="str">
        <f t="shared" si="24"/>
        <v/>
      </c>
      <c r="AO776" s="163"/>
      <c r="AP776" s="117" t="str">
        <f t="shared" si="22"/>
        <v/>
      </c>
      <c r="AR776" s="177"/>
    </row>
    <row r="777">
      <c r="A777" s="156"/>
      <c r="B777" s="175"/>
      <c r="C777" s="162"/>
      <c r="D777" s="162"/>
      <c r="E777" s="162"/>
      <c r="F777" s="13" t="str">
        <f t="shared" si="6"/>
        <v/>
      </c>
      <c r="G777" s="162"/>
      <c r="H777" s="162"/>
      <c r="I777" s="162"/>
      <c r="J777" s="13" t="str">
        <f t="shared" si="20"/>
        <v/>
      </c>
      <c r="N777" s="13" t="str">
        <f t="shared" si="8"/>
        <v/>
      </c>
      <c r="O777" s="13"/>
      <c r="P777" s="163"/>
      <c r="Q777" s="116" t="str">
        <f t="shared" si="17"/>
        <v/>
      </c>
      <c r="R777" s="117" t="str">
        <f t="shared" si="9"/>
        <v/>
      </c>
      <c r="S777" s="176"/>
      <c r="T777" s="68"/>
      <c r="U777" s="163"/>
      <c r="V777" s="172"/>
      <c r="W777" s="172"/>
      <c r="X777" s="116" t="str">
        <f t="shared" si="26"/>
        <v/>
      </c>
      <c r="Y777" s="117" t="str">
        <f t="shared" si="23"/>
        <v/>
      </c>
      <c r="Z777" s="176"/>
      <c r="AB777" s="142" t="str">
        <f>if(isblank($B777),"",vlookup($B777,'Sort by Position'!$D$2:$M$34,10,FALSE))</f>
        <v/>
      </c>
      <c r="AC777" s="142" t="str">
        <f>if(isblank($B777),"",vlookup($C777,'Sort by Position'!$D$2:$M$34,10,FALSE))</f>
        <v/>
      </c>
      <c r="AD777" s="142" t="str">
        <f t="shared" si="12"/>
        <v/>
      </c>
      <c r="AE777" s="142" t="str">
        <f t="shared" si="13"/>
        <v/>
      </c>
      <c r="AF777" s="163"/>
      <c r="AG777" s="151" t="str">
        <f t="shared" si="27"/>
        <v/>
      </c>
      <c r="AH777" s="138"/>
      <c r="AI777" s="176"/>
      <c r="AK777" s="142" t="str">
        <f>if(isblank(B777),"",vlookup(B777,'Sort by Position'!$D$2:$M$34,2,FALSE))</f>
        <v/>
      </c>
      <c r="AL777" s="142" t="str">
        <f>if(isblank(B777),"",vlookup(C777,'Sort by Position'!$D$2:$M$34,10,FALSE))</f>
        <v/>
      </c>
      <c r="AM777" s="142" t="str">
        <f t="shared" si="15"/>
        <v/>
      </c>
      <c r="AN777" s="142" t="str">
        <f t="shared" si="24"/>
        <v/>
      </c>
      <c r="AO777" s="163"/>
      <c r="AP777" s="117" t="str">
        <f t="shared" si="22"/>
        <v/>
      </c>
      <c r="AR777" s="177"/>
    </row>
    <row r="778">
      <c r="A778" s="156"/>
      <c r="B778" s="175"/>
      <c r="C778" s="162"/>
      <c r="D778" s="162"/>
      <c r="E778" s="162"/>
      <c r="F778" s="13" t="str">
        <f t="shared" si="6"/>
        <v/>
      </c>
      <c r="G778" s="162"/>
      <c r="H778" s="162"/>
      <c r="I778" s="162"/>
      <c r="J778" s="13" t="str">
        <f t="shared" si="20"/>
        <v/>
      </c>
      <c r="N778" s="13" t="str">
        <f t="shared" si="8"/>
        <v/>
      </c>
      <c r="O778" s="13"/>
      <c r="P778" s="163"/>
      <c r="Q778" s="116" t="str">
        <f t="shared" si="17"/>
        <v/>
      </c>
      <c r="R778" s="117" t="str">
        <f t="shared" si="9"/>
        <v/>
      </c>
      <c r="S778" s="176"/>
      <c r="T778" s="68"/>
      <c r="U778" s="163"/>
      <c r="V778" s="172"/>
      <c r="W778" s="172"/>
      <c r="X778" s="116" t="str">
        <f t="shared" si="26"/>
        <v/>
      </c>
      <c r="Y778" s="117" t="str">
        <f t="shared" si="23"/>
        <v/>
      </c>
      <c r="Z778" s="176"/>
      <c r="AB778" s="142" t="str">
        <f>if(isblank($B778),"",vlookup($B778,'Sort by Position'!$D$2:$M$34,10,FALSE))</f>
        <v/>
      </c>
      <c r="AC778" s="142" t="str">
        <f>if(isblank($B778),"",vlookup($C778,'Sort by Position'!$D$2:$M$34,10,FALSE))</f>
        <v/>
      </c>
      <c r="AD778" s="142" t="str">
        <f t="shared" si="12"/>
        <v/>
      </c>
      <c r="AE778" s="142" t="str">
        <f t="shared" si="13"/>
        <v/>
      </c>
      <c r="AF778" s="163"/>
      <c r="AG778" s="151" t="str">
        <f t="shared" si="27"/>
        <v/>
      </c>
      <c r="AH778" s="138"/>
      <c r="AI778" s="176"/>
      <c r="AK778" s="142" t="str">
        <f>if(isblank(B778),"",vlookup(B778,'Sort by Position'!$D$2:$M$34,2,FALSE))</f>
        <v/>
      </c>
      <c r="AL778" s="142" t="str">
        <f>if(isblank(B778),"",vlookup(C778,'Sort by Position'!$D$2:$M$34,10,FALSE))</f>
        <v/>
      </c>
      <c r="AM778" s="142" t="str">
        <f t="shared" si="15"/>
        <v/>
      </c>
      <c r="AN778" s="142" t="str">
        <f t="shared" si="24"/>
        <v/>
      </c>
      <c r="AO778" s="163"/>
      <c r="AP778" s="117" t="str">
        <f t="shared" si="22"/>
        <v/>
      </c>
      <c r="AR778" s="177"/>
    </row>
    <row r="779">
      <c r="A779" s="156"/>
      <c r="B779" s="175"/>
      <c r="C779" s="162"/>
      <c r="D779" s="162"/>
      <c r="E779" s="162"/>
      <c r="F779" s="13" t="str">
        <f t="shared" si="6"/>
        <v/>
      </c>
      <c r="G779" s="162"/>
      <c r="H779" s="162"/>
      <c r="I779" s="162"/>
      <c r="J779" s="13" t="str">
        <f t="shared" si="20"/>
        <v/>
      </c>
      <c r="N779" s="13" t="str">
        <f t="shared" si="8"/>
        <v/>
      </c>
      <c r="O779" s="13"/>
      <c r="P779" s="163"/>
      <c r="Q779" s="116" t="str">
        <f t="shared" si="17"/>
        <v/>
      </c>
      <c r="R779" s="117" t="str">
        <f t="shared" si="9"/>
        <v/>
      </c>
      <c r="S779" s="176"/>
      <c r="T779" s="68"/>
      <c r="U779" s="163"/>
      <c r="V779" s="172"/>
      <c r="W779" s="172"/>
      <c r="X779" s="116" t="str">
        <f t="shared" si="26"/>
        <v/>
      </c>
      <c r="Y779" s="117" t="str">
        <f t="shared" si="23"/>
        <v/>
      </c>
      <c r="Z779" s="176"/>
      <c r="AB779" s="142" t="str">
        <f>if(isblank($B779),"",vlookup($B779,'Sort by Position'!$D$2:$M$34,10,FALSE))</f>
        <v/>
      </c>
      <c r="AC779" s="142" t="str">
        <f>if(isblank($B779),"",vlookup($C779,'Sort by Position'!$D$2:$M$34,10,FALSE))</f>
        <v/>
      </c>
      <c r="AD779" s="142" t="str">
        <f t="shared" si="12"/>
        <v/>
      </c>
      <c r="AE779" s="142" t="str">
        <f t="shared" si="13"/>
        <v/>
      </c>
      <c r="AF779" s="163"/>
      <c r="AG779" s="151" t="str">
        <f t="shared" si="27"/>
        <v/>
      </c>
      <c r="AH779" s="138"/>
      <c r="AI779" s="176"/>
      <c r="AK779" s="142" t="str">
        <f>if(isblank(B779),"",vlookup(B779,'Sort by Position'!$D$2:$M$34,2,FALSE))</f>
        <v/>
      </c>
      <c r="AL779" s="142" t="str">
        <f>if(isblank(B779),"",vlookup(C779,'Sort by Position'!$D$2:$M$34,10,FALSE))</f>
        <v/>
      </c>
      <c r="AM779" s="142" t="str">
        <f t="shared" si="15"/>
        <v/>
      </c>
      <c r="AN779" s="142" t="str">
        <f t="shared" si="24"/>
        <v/>
      </c>
      <c r="AO779" s="163"/>
      <c r="AP779" s="117" t="str">
        <f t="shared" si="22"/>
        <v/>
      </c>
      <c r="AR779" s="177"/>
    </row>
    <row r="780">
      <c r="A780" s="156"/>
      <c r="B780" s="175"/>
      <c r="C780" s="162"/>
      <c r="D780" s="162"/>
      <c r="E780" s="162"/>
      <c r="F780" s="13" t="str">
        <f t="shared" si="6"/>
        <v/>
      </c>
      <c r="G780" s="162"/>
      <c r="H780" s="162"/>
      <c r="I780" s="162"/>
      <c r="J780" s="13" t="str">
        <f t="shared" si="20"/>
        <v/>
      </c>
      <c r="N780" s="13" t="str">
        <f t="shared" si="8"/>
        <v/>
      </c>
      <c r="O780" s="13"/>
      <c r="P780" s="163"/>
      <c r="Q780" s="116" t="str">
        <f t="shared" si="17"/>
        <v/>
      </c>
      <c r="R780" s="117" t="str">
        <f t="shared" si="9"/>
        <v/>
      </c>
      <c r="S780" s="176"/>
      <c r="T780" s="68"/>
      <c r="U780" s="163"/>
      <c r="V780" s="172"/>
      <c r="W780" s="172"/>
      <c r="X780" s="116" t="str">
        <f t="shared" si="26"/>
        <v/>
      </c>
      <c r="Y780" s="117" t="str">
        <f t="shared" si="23"/>
        <v/>
      </c>
      <c r="Z780" s="176"/>
      <c r="AB780" s="142" t="str">
        <f>if(isblank($B780),"",vlookup($B780,'Sort by Position'!$D$2:$M$34,10,FALSE))</f>
        <v/>
      </c>
      <c r="AC780" s="142" t="str">
        <f>if(isblank($B780),"",vlookup($C780,'Sort by Position'!$D$2:$M$34,10,FALSE))</f>
        <v/>
      </c>
      <c r="AD780" s="142" t="str">
        <f t="shared" si="12"/>
        <v/>
      </c>
      <c r="AE780" s="142" t="str">
        <f t="shared" si="13"/>
        <v/>
      </c>
      <c r="AF780" s="163"/>
      <c r="AG780" s="151" t="str">
        <f t="shared" si="27"/>
        <v/>
      </c>
      <c r="AH780" s="138"/>
      <c r="AI780" s="176"/>
      <c r="AK780" s="142" t="str">
        <f>if(isblank(B780),"",vlookup(B780,'Sort by Position'!$D$2:$M$34,2,FALSE))</f>
        <v/>
      </c>
      <c r="AL780" s="142" t="str">
        <f>if(isblank(B780),"",vlookup(C780,'Sort by Position'!$D$2:$M$34,10,FALSE))</f>
        <v/>
      </c>
      <c r="AM780" s="142" t="str">
        <f t="shared" si="15"/>
        <v/>
      </c>
      <c r="AN780" s="142" t="str">
        <f t="shared" si="24"/>
        <v/>
      </c>
      <c r="AO780" s="163"/>
      <c r="AP780" s="117" t="str">
        <f t="shared" si="22"/>
        <v/>
      </c>
      <c r="AR780" s="177"/>
    </row>
    <row r="781">
      <c r="A781" s="156"/>
      <c r="B781" s="175"/>
      <c r="C781" s="162"/>
      <c r="D781" s="162"/>
      <c r="E781" s="162"/>
      <c r="F781" s="13" t="str">
        <f t="shared" si="6"/>
        <v/>
      </c>
      <c r="G781" s="162"/>
      <c r="H781" s="162"/>
      <c r="I781" s="162"/>
      <c r="J781" s="13" t="str">
        <f t="shared" si="20"/>
        <v/>
      </c>
      <c r="N781" s="13" t="str">
        <f t="shared" si="8"/>
        <v/>
      </c>
      <c r="O781" s="13"/>
      <c r="P781" s="163"/>
      <c r="Q781" s="116" t="str">
        <f t="shared" si="17"/>
        <v/>
      </c>
      <c r="R781" s="117" t="str">
        <f t="shared" si="9"/>
        <v/>
      </c>
      <c r="S781" s="176"/>
      <c r="T781" s="68"/>
      <c r="U781" s="163"/>
      <c r="V781" s="172"/>
      <c r="W781" s="172"/>
      <c r="X781" s="116" t="str">
        <f t="shared" si="26"/>
        <v/>
      </c>
      <c r="Y781" s="117" t="str">
        <f t="shared" si="23"/>
        <v/>
      </c>
      <c r="Z781" s="176"/>
      <c r="AB781" s="142" t="str">
        <f>if(isblank($B781),"",vlookup($B781,'Sort by Position'!$D$2:$M$34,10,FALSE))</f>
        <v/>
      </c>
      <c r="AC781" s="142" t="str">
        <f>if(isblank($B781),"",vlookup($C781,'Sort by Position'!$D$2:$M$34,10,FALSE))</f>
        <v/>
      </c>
      <c r="AD781" s="142" t="str">
        <f t="shared" si="12"/>
        <v/>
      </c>
      <c r="AE781" s="142" t="str">
        <f t="shared" si="13"/>
        <v/>
      </c>
      <c r="AF781" s="163"/>
      <c r="AG781" s="151" t="str">
        <f t="shared" si="27"/>
        <v/>
      </c>
      <c r="AH781" s="138"/>
      <c r="AI781" s="176"/>
      <c r="AK781" s="142" t="str">
        <f>if(isblank(B781),"",vlookup(B781,'Sort by Position'!$D$2:$M$34,2,FALSE))</f>
        <v/>
      </c>
      <c r="AL781" s="142" t="str">
        <f>if(isblank(B781),"",vlookup(C781,'Sort by Position'!$D$2:$M$34,10,FALSE))</f>
        <v/>
      </c>
      <c r="AM781" s="142" t="str">
        <f t="shared" si="15"/>
        <v/>
      </c>
      <c r="AN781" s="142" t="str">
        <f t="shared" si="24"/>
        <v/>
      </c>
      <c r="AO781" s="163"/>
      <c r="AP781" s="117" t="str">
        <f t="shared" si="22"/>
        <v/>
      </c>
      <c r="AR781" s="177"/>
    </row>
    <row r="782">
      <c r="A782" s="156"/>
      <c r="B782" s="175"/>
      <c r="C782" s="162"/>
      <c r="D782" s="162"/>
      <c r="E782" s="162"/>
      <c r="F782" s="13" t="str">
        <f t="shared" si="6"/>
        <v/>
      </c>
      <c r="G782" s="162"/>
      <c r="H782" s="162"/>
      <c r="I782" s="162"/>
      <c r="J782" s="13" t="str">
        <f t="shared" si="20"/>
        <v/>
      </c>
      <c r="N782" s="13" t="str">
        <f t="shared" si="8"/>
        <v/>
      </c>
      <c r="O782" s="13"/>
      <c r="P782" s="163"/>
      <c r="Q782" s="116" t="str">
        <f t="shared" si="17"/>
        <v/>
      </c>
      <c r="R782" s="117" t="str">
        <f t="shared" si="9"/>
        <v/>
      </c>
      <c r="S782" s="176"/>
      <c r="T782" s="68"/>
      <c r="U782" s="163"/>
      <c r="V782" s="172"/>
      <c r="W782" s="172"/>
      <c r="X782" s="116" t="str">
        <f t="shared" si="26"/>
        <v/>
      </c>
      <c r="Y782" s="117" t="str">
        <f t="shared" si="23"/>
        <v/>
      </c>
      <c r="Z782" s="176"/>
      <c r="AB782" s="142" t="str">
        <f>if(isblank($B782),"",vlookup($B782,'Sort by Position'!$D$2:$M$34,10,FALSE))</f>
        <v/>
      </c>
      <c r="AC782" s="142" t="str">
        <f>if(isblank($B782),"",vlookup($C782,'Sort by Position'!$D$2:$M$34,10,FALSE))</f>
        <v/>
      </c>
      <c r="AD782" s="142" t="str">
        <f t="shared" si="12"/>
        <v/>
      </c>
      <c r="AE782" s="142" t="str">
        <f t="shared" si="13"/>
        <v/>
      </c>
      <c r="AF782" s="163"/>
      <c r="AG782" s="151" t="str">
        <f t="shared" si="27"/>
        <v/>
      </c>
      <c r="AH782" s="138"/>
      <c r="AI782" s="176"/>
      <c r="AK782" s="142" t="str">
        <f>if(isblank(B782),"",vlookup(B782,'Sort by Position'!$D$2:$M$34,2,FALSE))</f>
        <v/>
      </c>
      <c r="AL782" s="142" t="str">
        <f>if(isblank(B782),"",vlookup(C782,'Sort by Position'!$D$2:$M$34,10,FALSE))</f>
        <v/>
      </c>
      <c r="AM782" s="142" t="str">
        <f t="shared" si="15"/>
        <v/>
      </c>
      <c r="AN782" s="142" t="str">
        <f t="shared" si="24"/>
        <v/>
      </c>
      <c r="AO782" s="163"/>
      <c r="AP782" s="117" t="str">
        <f t="shared" si="22"/>
        <v/>
      </c>
      <c r="AR782" s="177"/>
    </row>
    <row r="783">
      <c r="A783" s="156"/>
      <c r="B783" s="175"/>
      <c r="C783" s="162"/>
      <c r="D783" s="162"/>
      <c r="E783" s="162"/>
      <c r="F783" s="13" t="str">
        <f t="shared" si="6"/>
        <v/>
      </c>
      <c r="G783" s="162"/>
      <c r="H783" s="162"/>
      <c r="I783" s="162"/>
      <c r="J783" s="13" t="str">
        <f t="shared" si="20"/>
        <v/>
      </c>
      <c r="N783" s="13" t="str">
        <f t="shared" si="8"/>
        <v/>
      </c>
      <c r="O783" s="13"/>
      <c r="P783" s="163"/>
      <c r="Q783" s="116" t="str">
        <f t="shared" si="17"/>
        <v/>
      </c>
      <c r="R783" s="117" t="str">
        <f t="shared" si="9"/>
        <v/>
      </c>
      <c r="S783" s="176"/>
      <c r="T783" s="68"/>
      <c r="U783" s="163"/>
      <c r="V783" s="172"/>
      <c r="W783" s="172"/>
      <c r="X783" s="116" t="str">
        <f t="shared" si="26"/>
        <v/>
      </c>
      <c r="Y783" s="117" t="str">
        <f t="shared" si="23"/>
        <v/>
      </c>
      <c r="Z783" s="176"/>
      <c r="AB783" s="142" t="str">
        <f>if(isblank($B783),"",vlookup($B783,'Sort by Position'!$D$2:$M$34,10,FALSE))</f>
        <v/>
      </c>
      <c r="AC783" s="142" t="str">
        <f>if(isblank($B783),"",vlookup($C783,'Sort by Position'!$D$2:$M$34,10,FALSE))</f>
        <v/>
      </c>
      <c r="AD783" s="142" t="str">
        <f t="shared" si="12"/>
        <v/>
      </c>
      <c r="AE783" s="142" t="str">
        <f t="shared" si="13"/>
        <v/>
      </c>
      <c r="AF783" s="163"/>
      <c r="AG783" s="151" t="str">
        <f t="shared" si="27"/>
        <v/>
      </c>
      <c r="AH783" s="138"/>
      <c r="AI783" s="176"/>
      <c r="AK783" s="142" t="str">
        <f>if(isblank(B783),"",vlookup(B783,'Sort by Position'!$D$2:$M$34,2,FALSE))</f>
        <v/>
      </c>
      <c r="AL783" s="142" t="str">
        <f>if(isblank(B783),"",vlookup(C783,'Sort by Position'!$D$2:$M$34,10,FALSE))</f>
        <v/>
      </c>
      <c r="AM783" s="142" t="str">
        <f t="shared" si="15"/>
        <v/>
      </c>
      <c r="AN783" s="142" t="str">
        <f t="shared" si="24"/>
        <v/>
      </c>
      <c r="AO783" s="163"/>
      <c r="AP783" s="117" t="str">
        <f t="shared" si="22"/>
        <v/>
      </c>
      <c r="AR783" s="177"/>
    </row>
    <row r="784">
      <c r="A784" s="156"/>
      <c r="B784" s="175"/>
      <c r="C784" s="162"/>
      <c r="D784" s="162"/>
      <c r="E784" s="162"/>
      <c r="F784" s="13" t="str">
        <f t="shared" si="6"/>
        <v/>
      </c>
      <c r="G784" s="162"/>
      <c r="H784" s="162"/>
      <c r="I784" s="162"/>
      <c r="J784" s="13" t="str">
        <f t="shared" si="20"/>
        <v/>
      </c>
      <c r="N784" s="13" t="str">
        <f t="shared" si="8"/>
        <v/>
      </c>
      <c r="O784" s="13"/>
      <c r="P784" s="163"/>
      <c r="Q784" s="116" t="str">
        <f t="shared" si="17"/>
        <v/>
      </c>
      <c r="R784" s="117" t="str">
        <f t="shared" si="9"/>
        <v/>
      </c>
      <c r="S784" s="176"/>
      <c r="T784" s="68"/>
      <c r="U784" s="163"/>
      <c r="V784" s="172"/>
      <c r="W784" s="172"/>
      <c r="X784" s="116" t="str">
        <f t="shared" si="26"/>
        <v/>
      </c>
      <c r="Y784" s="117" t="str">
        <f t="shared" si="23"/>
        <v/>
      </c>
      <c r="Z784" s="176"/>
      <c r="AB784" s="142" t="str">
        <f>if(isblank($B784),"",vlookup($B784,'Sort by Position'!$D$2:$M$34,10,FALSE))</f>
        <v/>
      </c>
      <c r="AC784" s="142" t="str">
        <f>if(isblank($B784),"",vlookup($C784,'Sort by Position'!$D$2:$M$34,10,FALSE))</f>
        <v/>
      </c>
      <c r="AD784" s="142" t="str">
        <f t="shared" si="12"/>
        <v/>
      </c>
      <c r="AE784" s="142" t="str">
        <f t="shared" si="13"/>
        <v/>
      </c>
      <c r="AF784" s="163"/>
      <c r="AG784" s="151" t="str">
        <f t="shared" si="27"/>
        <v/>
      </c>
      <c r="AH784" s="138"/>
      <c r="AI784" s="176"/>
      <c r="AK784" s="142" t="str">
        <f>if(isblank(B784),"",vlookup(B784,'Sort by Position'!$D$2:$M$34,2,FALSE))</f>
        <v/>
      </c>
      <c r="AL784" s="142" t="str">
        <f>if(isblank(B784),"",vlookup(C784,'Sort by Position'!$D$2:$M$34,10,FALSE))</f>
        <v/>
      </c>
      <c r="AM784" s="142" t="str">
        <f t="shared" si="15"/>
        <v/>
      </c>
      <c r="AN784" s="142" t="str">
        <f t="shared" si="24"/>
        <v/>
      </c>
      <c r="AO784" s="163"/>
      <c r="AP784" s="117" t="str">
        <f t="shared" si="22"/>
        <v/>
      </c>
      <c r="AR784" s="177"/>
    </row>
    <row r="785">
      <c r="A785" s="156"/>
      <c r="B785" s="175"/>
      <c r="C785" s="162"/>
      <c r="D785" s="162"/>
      <c r="E785" s="162"/>
      <c r="F785" s="13" t="str">
        <f t="shared" si="6"/>
        <v/>
      </c>
      <c r="G785" s="162"/>
      <c r="H785" s="162"/>
      <c r="I785" s="162"/>
      <c r="J785" s="13" t="str">
        <f t="shared" si="20"/>
        <v/>
      </c>
      <c r="N785" s="13" t="str">
        <f t="shared" si="8"/>
        <v/>
      </c>
      <c r="O785" s="13"/>
      <c r="P785" s="163"/>
      <c r="Q785" s="116" t="str">
        <f t="shared" si="17"/>
        <v/>
      </c>
      <c r="R785" s="117" t="str">
        <f t="shared" si="9"/>
        <v/>
      </c>
      <c r="S785" s="176"/>
      <c r="T785" s="68"/>
      <c r="U785" s="163"/>
      <c r="V785" s="172"/>
      <c r="W785" s="172"/>
      <c r="X785" s="116" t="str">
        <f t="shared" si="26"/>
        <v/>
      </c>
      <c r="Y785" s="117" t="str">
        <f t="shared" si="23"/>
        <v/>
      </c>
      <c r="Z785" s="176"/>
      <c r="AB785" s="142" t="str">
        <f>if(isblank($B785),"",vlookup($B785,'Sort by Position'!$D$2:$M$34,10,FALSE))</f>
        <v/>
      </c>
      <c r="AC785" s="142" t="str">
        <f>if(isblank($B785),"",vlookup($C785,'Sort by Position'!$D$2:$M$34,10,FALSE))</f>
        <v/>
      </c>
      <c r="AD785" s="142" t="str">
        <f t="shared" si="12"/>
        <v/>
      </c>
      <c r="AE785" s="142" t="str">
        <f t="shared" si="13"/>
        <v/>
      </c>
      <c r="AF785" s="163"/>
      <c r="AG785" s="151" t="str">
        <f t="shared" si="27"/>
        <v/>
      </c>
      <c r="AH785" s="138"/>
      <c r="AI785" s="176"/>
      <c r="AK785" s="142" t="str">
        <f>if(isblank(B785),"",vlookup(B785,'Sort by Position'!$D$2:$M$34,2,FALSE))</f>
        <v/>
      </c>
      <c r="AL785" s="142" t="str">
        <f>if(isblank(B785),"",vlookup(C785,'Sort by Position'!$D$2:$M$34,10,FALSE))</f>
        <v/>
      </c>
      <c r="AM785" s="142" t="str">
        <f t="shared" si="15"/>
        <v/>
      </c>
      <c r="AN785" s="142" t="str">
        <f t="shared" si="24"/>
        <v/>
      </c>
      <c r="AO785" s="163"/>
      <c r="AP785" s="117" t="str">
        <f t="shared" si="22"/>
        <v/>
      </c>
      <c r="AR785" s="177"/>
    </row>
    <row r="786">
      <c r="A786" s="156"/>
      <c r="B786" s="175"/>
      <c r="C786" s="162"/>
      <c r="D786" s="162"/>
      <c r="E786" s="162"/>
      <c r="F786" s="13" t="str">
        <f t="shared" si="6"/>
        <v/>
      </c>
      <c r="G786" s="162"/>
      <c r="H786" s="162"/>
      <c r="I786" s="162"/>
      <c r="J786" s="13" t="str">
        <f t="shared" si="20"/>
        <v/>
      </c>
      <c r="N786" s="13" t="str">
        <f t="shared" si="8"/>
        <v/>
      </c>
      <c r="O786" s="13"/>
      <c r="P786" s="163"/>
      <c r="Q786" s="116" t="str">
        <f t="shared" si="17"/>
        <v/>
      </c>
      <c r="R786" s="117" t="str">
        <f t="shared" si="9"/>
        <v/>
      </c>
      <c r="S786" s="176"/>
      <c r="T786" s="68"/>
      <c r="U786" s="163"/>
      <c r="V786" s="172"/>
      <c r="W786" s="172"/>
      <c r="X786" s="116" t="str">
        <f t="shared" si="26"/>
        <v/>
      </c>
      <c r="Y786" s="117" t="str">
        <f t="shared" si="23"/>
        <v/>
      </c>
      <c r="Z786" s="176"/>
      <c r="AB786" s="142" t="str">
        <f>if(isblank($B786),"",vlookup($B786,'Sort by Position'!$D$2:$M$34,10,FALSE))</f>
        <v/>
      </c>
      <c r="AC786" s="142" t="str">
        <f>if(isblank($B786),"",vlookup($C786,'Sort by Position'!$D$2:$M$34,10,FALSE))</f>
        <v/>
      </c>
      <c r="AD786" s="142" t="str">
        <f t="shared" si="12"/>
        <v/>
      </c>
      <c r="AE786" s="142" t="str">
        <f t="shared" si="13"/>
        <v/>
      </c>
      <c r="AF786" s="163"/>
      <c r="AG786" s="151" t="str">
        <f t="shared" si="27"/>
        <v/>
      </c>
      <c r="AH786" s="138"/>
      <c r="AI786" s="176"/>
      <c r="AK786" s="142" t="str">
        <f>if(isblank(B786),"",vlookup(B786,'Sort by Position'!$D$2:$M$34,2,FALSE))</f>
        <v/>
      </c>
      <c r="AL786" s="142" t="str">
        <f>if(isblank(B786),"",vlookup(C786,'Sort by Position'!$D$2:$M$34,10,FALSE))</f>
        <v/>
      </c>
      <c r="AM786" s="142" t="str">
        <f t="shared" si="15"/>
        <v/>
      </c>
      <c r="AN786" s="142" t="str">
        <f t="shared" si="24"/>
        <v/>
      </c>
      <c r="AO786" s="163"/>
      <c r="AP786" s="117" t="str">
        <f t="shared" si="22"/>
        <v/>
      </c>
      <c r="AR786" s="177"/>
    </row>
    <row r="787">
      <c r="A787" s="156"/>
      <c r="B787" s="175"/>
      <c r="C787" s="162"/>
      <c r="D787" s="162"/>
      <c r="E787" s="162"/>
      <c r="F787" s="13" t="str">
        <f t="shared" si="6"/>
        <v/>
      </c>
      <c r="G787" s="162"/>
      <c r="H787" s="162"/>
      <c r="I787" s="162"/>
      <c r="J787" s="13" t="str">
        <f t="shared" si="20"/>
        <v/>
      </c>
      <c r="N787" s="13" t="str">
        <f t="shared" si="8"/>
        <v/>
      </c>
      <c r="O787" s="13"/>
      <c r="P787" s="163"/>
      <c r="Q787" s="116" t="str">
        <f t="shared" si="17"/>
        <v/>
      </c>
      <c r="R787" s="117" t="str">
        <f t="shared" si="9"/>
        <v/>
      </c>
      <c r="S787" s="176"/>
      <c r="T787" s="68"/>
      <c r="U787" s="163"/>
      <c r="V787" s="172"/>
      <c r="W787" s="172"/>
      <c r="X787" s="116" t="str">
        <f t="shared" si="26"/>
        <v/>
      </c>
      <c r="Y787" s="117" t="str">
        <f t="shared" si="23"/>
        <v/>
      </c>
      <c r="Z787" s="176"/>
      <c r="AB787" s="142" t="str">
        <f>if(isblank($B787),"",vlookup($B787,'Sort by Position'!$D$2:$M$34,10,FALSE))</f>
        <v/>
      </c>
      <c r="AC787" s="142" t="str">
        <f>if(isblank($B787),"",vlookup($C787,'Sort by Position'!$D$2:$M$34,10,FALSE))</f>
        <v/>
      </c>
      <c r="AD787" s="142" t="str">
        <f t="shared" si="12"/>
        <v/>
      </c>
      <c r="AE787" s="142" t="str">
        <f t="shared" si="13"/>
        <v/>
      </c>
      <c r="AF787" s="163"/>
      <c r="AG787" s="151" t="str">
        <f t="shared" si="27"/>
        <v/>
      </c>
      <c r="AH787" s="138"/>
      <c r="AI787" s="176"/>
      <c r="AK787" s="142" t="str">
        <f>if(isblank(B787),"",vlookup(B787,'Sort by Position'!$D$2:$M$34,2,FALSE))</f>
        <v/>
      </c>
      <c r="AL787" s="142" t="str">
        <f>if(isblank(B787),"",vlookup(C787,'Sort by Position'!$D$2:$M$34,10,FALSE))</f>
        <v/>
      </c>
      <c r="AM787" s="142" t="str">
        <f t="shared" si="15"/>
        <v/>
      </c>
      <c r="AN787" s="142" t="str">
        <f t="shared" si="24"/>
        <v/>
      </c>
      <c r="AO787" s="163"/>
      <c r="AP787" s="117" t="str">
        <f t="shared" si="22"/>
        <v/>
      </c>
      <c r="AR787" s="177"/>
    </row>
    <row r="788">
      <c r="A788" s="156"/>
      <c r="B788" s="175"/>
      <c r="C788" s="162"/>
      <c r="D788" s="162"/>
      <c r="E788" s="162"/>
      <c r="F788" s="13" t="str">
        <f t="shared" si="6"/>
        <v/>
      </c>
      <c r="G788" s="162"/>
      <c r="H788" s="162"/>
      <c r="I788" s="162"/>
      <c r="J788" s="13" t="str">
        <f t="shared" si="20"/>
        <v/>
      </c>
      <c r="N788" s="13" t="str">
        <f t="shared" si="8"/>
        <v/>
      </c>
      <c r="O788" s="13"/>
      <c r="P788" s="163"/>
      <c r="Q788" s="116" t="str">
        <f t="shared" si="17"/>
        <v/>
      </c>
      <c r="R788" s="117" t="str">
        <f t="shared" si="9"/>
        <v/>
      </c>
      <c r="S788" s="176"/>
      <c r="T788" s="68"/>
      <c r="U788" s="163"/>
      <c r="V788" s="172"/>
      <c r="W788" s="172"/>
      <c r="X788" s="116" t="str">
        <f t="shared" si="26"/>
        <v/>
      </c>
      <c r="Y788" s="117" t="str">
        <f t="shared" si="23"/>
        <v/>
      </c>
      <c r="Z788" s="176"/>
      <c r="AB788" s="142" t="str">
        <f>if(isblank($B788),"",vlookup($B788,'Sort by Position'!$D$2:$M$34,10,FALSE))</f>
        <v/>
      </c>
      <c r="AC788" s="142" t="str">
        <f>if(isblank($B788),"",vlookup($C788,'Sort by Position'!$D$2:$M$34,10,FALSE))</f>
        <v/>
      </c>
      <c r="AD788" s="142" t="str">
        <f t="shared" si="12"/>
        <v/>
      </c>
      <c r="AE788" s="142" t="str">
        <f t="shared" si="13"/>
        <v/>
      </c>
      <c r="AF788" s="163"/>
      <c r="AG788" s="151" t="str">
        <f t="shared" si="27"/>
        <v/>
      </c>
      <c r="AH788" s="138"/>
      <c r="AI788" s="176"/>
      <c r="AK788" s="142" t="str">
        <f>if(isblank(B788),"",vlookup(B788,'Sort by Position'!$D$2:$M$34,2,FALSE))</f>
        <v/>
      </c>
      <c r="AL788" s="142" t="str">
        <f>if(isblank(B788),"",vlookup(C788,'Sort by Position'!$D$2:$M$34,10,FALSE))</f>
        <v/>
      </c>
      <c r="AM788" s="142" t="str">
        <f t="shared" si="15"/>
        <v/>
      </c>
      <c r="AN788" s="142" t="str">
        <f t="shared" si="24"/>
        <v/>
      </c>
      <c r="AO788" s="163"/>
      <c r="AP788" s="117" t="str">
        <f t="shared" si="22"/>
        <v/>
      </c>
      <c r="AR788" s="177"/>
    </row>
    <row r="789">
      <c r="A789" s="156"/>
      <c r="B789" s="175"/>
      <c r="C789" s="162"/>
      <c r="D789" s="162"/>
      <c r="E789" s="162"/>
      <c r="F789" s="13" t="str">
        <f t="shared" si="6"/>
        <v/>
      </c>
      <c r="G789" s="162"/>
      <c r="H789" s="162"/>
      <c r="I789" s="162"/>
      <c r="J789" s="13" t="str">
        <f t="shared" si="20"/>
        <v/>
      </c>
      <c r="N789" s="13" t="str">
        <f t="shared" si="8"/>
        <v/>
      </c>
      <c r="O789" s="13"/>
      <c r="P789" s="163"/>
      <c r="Q789" s="116" t="str">
        <f t="shared" si="17"/>
        <v/>
      </c>
      <c r="R789" s="117" t="str">
        <f t="shared" si="9"/>
        <v/>
      </c>
      <c r="S789" s="176"/>
      <c r="T789" s="68"/>
      <c r="U789" s="163"/>
      <c r="V789" s="172"/>
      <c r="W789" s="172"/>
      <c r="X789" s="116" t="str">
        <f t="shared" si="26"/>
        <v/>
      </c>
      <c r="Y789" s="117" t="str">
        <f t="shared" si="23"/>
        <v/>
      </c>
      <c r="Z789" s="176"/>
      <c r="AB789" s="142" t="str">
        <f>if(isblank($B789),"",vlookup($B789,'Sort by Position'!$D$2:$M$34,10,FALSE))</f>
        <v/>
      </c>
      <c r="AC789" s="142" t="str">
        <f>if(isblank($B789),"",vlookup($C789,'Sort by Position'!$D$2:$M$34,10,FALSE))</f>
        <v/>
      </c>
      <c r="AD789" s="142" t="str">
        <f t="shared" si="12"/>
        <v/>
      </c>
      <c r="AE789" s="142" t="str">
        <f t="shared" si="13"/>
        <v/>
      </c>
      <c r="AF789" s="163"/>
      <c r="AG789" s="151" t="str">
        <f t="shared" si="27"/>
        <v/>
      </c>
      <c r="AH789" s="138"/>
      <c r="AI789" s="176"/>
      <c r="AK789" s="142" t="str">
        <f>if(isblank(B789),"",vlookup(B789,'Sort by Position'!$D$2:$M$34,2,FALSE))</f>
        <v/>
      </c>
      <c r="AL789" s="142" t="str">
        <f>if(isblank(B789),"",vlookup(C789,'Sort by Position'!$D$2:$M$34,10,FALSE))</f>
        <v/>
      </c>
      <c r="AM789" s="142" t="str">
        <f t="shared" si="15"/>
        <v/>
      </c>
      <c r="AN789" s="142" t="str">
        <f t="shared" si="24"/>
        <v/>
      </c>
      <c r="AO789" s="163"/>
      <c r="AP789" s="117" t="str">
        <f t="shared" si="22"/>
        <v/>
      </c>
      <c r="AR789" s="177"/>
    </row>
    <row r="790">
      <c r="A790" s="156"/>
      <c r="B790" s="175"/>
      <c r="C790" s="162"/>
      <c r="D790" s="162"/>
      <c r="E790" s="162"/>
      <c r="F790" s="13" t="str">
        <f t="shared" si="6"/>
        <v/>
      </c>
      <c r="G790" s="162"/>
      <c r="H790" s="162"/>
      <c r="I790" s="162"/>
      <c r="J790" s="13" t="str">
        <f t="shared" si="20"/>
        <v/>
      </c>
      <c r="N790" s="13" t="str">
        <f t="shared" si="8"/>
        <v/>
      </c>
      <c r="O790" s="13"/>
      <c r="P790" s="163"/>
      <c r="Q790" s="116" t="str">
        <f t="shared" si="17"/>
        <v/>
      </c>
      <c r="R790" s="117" t="str">
        <f t="shared" si="9"/>
        <v/>
      </c>
      <c r="S790" s="176"/>
      <c r="T790" s="68"/>
      <c r="U790" s="163"/>
      <c r="V790" s="172"/>
      <c r="W790" s="172"/>
      <c r="X790" s="116" t="str">
        <f t="shared" si="26"/>
        <v/>
      </c>
      <c r="Y790" s="117" t="str">
        <f t="shared" si="23"/>
        <v/>
      </c>
      <c r="Z790" s="176"/>
      <c r="AB790" s="142" t="str">
        <f>if(isblank($B790),"",vlookup($B790,'Sort by Position'!$D$2:$M$34,10,FALSE))</f>
        <v/>
      </c>
      <c r="AC790" s="142" t="str">
        <f>if(isblank($B790),"",vlookup($C790,'Sort by Position'!$D$2:$M$34,10,FALSE))</f>
        <v/>
      </c>
      <c r="AD790" s="142" t="str">
        <f t="shared" si="12"/>
        <v/>
      </c>
      <c r="AE790" s="142" t="str">
        <f t="shared" si="13"/>
        <v/>
      </c>
      <c r="AF790" s="163"/>
      <c r="AG790" s="151" t="str">
        <f t="shared" si="27"/>
        <v/>
      </c>
      <c r="AH790" s="138"/>
      <c r="AI790" s="176"/>
      <c r="AK790" s="142" t="str">
        <f>if(isblank(B790),"",vlookup(B790,'Sort by Position'!$D$2:$M$34,2,FALSE))</f>
        <v/>
      </c>
      <c r="AL790" s="142" t="str">
        <f>if(isblank(B790),"",vlookup(C790,'Sort by Position'!$D$2:$M$34,10,FALSE))</f>
        <v/>
      </c>
      <c r="AM790" s="142" t="str">
        <f t="shared" si="15"/>
        <v/>
      </c>
      <c r="AN790" s="142" t="str">
        <f t="shared" si="24"/>
        <v/>
      </c>
      <c r="AO790" s="163"/>
      <c r="AP790" s="117" t="str">
        <f t="shared" si="22"/>
        <v/>
      </c>
      <c r="AR790" s="177"/>
    </row>
    <row r="791">
      <c r="A791" s="156"/>
      <c r="B791" s="175"/>
      <c r="C791" s="162"/>
      <c r="D791" s="162"/>
      <c r="E791" s="162"/>
      <c r="F791" s="13" t="str">
        <f t="shared" si="6"/>
        <v/>
      </c>
      <c r="G791" s="162"/>
      <c r="H791" s="162"/>
      <c r="I791" s="162"/>
      <c r="J791" s="13" t="str">
        <f t="shared" si="20"/>
        <v/>
      </c>
      <c r="N791" s="13" t="str">
        <f t="shared" si="8"/>
        <v/>
      </c>
      <c r="O791" s="13"/>
      <c r="P791" s="163"/>
      <c r="Q791" s="116" t="str">
        <f t="shared" si="17"/>
        <v/>
      </c>
      <c r="R791" s="117" t="str">
        <f t="shared" si="9"/>
        <v/>
      </c>
      <c r="S791" s="176"/>
      <c r="T791" s="68"/>
      <c r="U791" s="163"/>
      <c r="V791" s="172"/>
      <c r="W791" s="172"/>
      <c r="X791" s="116" t="str">
        <f t="shared" si="26"/>
        <v/>
      </c>
      <c r="Y791" s="117" t="str">
        <f t="shared" si="23"/>
        <v/>
      </c>
      <c r="Z791" s="176"/>
      <c r="AB791" s="142" t="str">
        <f>if(isblank($B791),"",vlookup($B791,'Sort by Position'!$D$2:$M$34,10,FALSE))</f>
        <v/>
      </c>
      <c r="AC791" s="142" t="str">
        <f>if(isblank($B791),"",vlookup($C791,'Sort by Position'!$D$2:$M$34,10,FALSE))</f>
        <v/>
      </c>
      <c r="AD791" s="142" t="str">
        <f t="shared" si="12"/>
        <v/>
      </c>
      <c r="AE791" s="142" t="str">
        <f t="shared" si="13"/>
        <v/>
      </c>
      <c r="AF791" s="163"/>
      <c r="AG791" s="151" t="str">
        <f t="shared" si="27"/>
        <v/>
      </c>
      <c r="AH791" s="138"/>
      <c r="AI791" s="176"/>
      <c r="AK791" s="142" t="str">
        <f>if(isblank(B791),"",vlookup(B791,'Sort by Position'!$D$2:$M$34,2,FALSE))</f>
        <v/>
      </c>
      <c r="AL791" s="142" t="str">
        <f>if(isblank(B791),"",vlookup(C791,'Sort by Position'!$D$2:$M$34,10,FALSE))</f>
        <v/>
      </c>
      <c r="AM791" s="142" t="str">
        <f t="shared" si="15"/>
        <v/>
      </c>
      <c r="AN791" s="142" t="str">
        <f t="shared" si="24"/>
        <v/>
      </c>
      <c r="AO791" s="163"/>
      <c r="AP791" s="117" t="str">
        <f t="shared" si="22"/>
        <v/>
      </c>
      <c r="AR791" s="177"/>
    </row>
    <row r="792">
      <c r="A792" s="156"/>
      <c r="B792" s="175"/>
      <c r="C792" s="162"/>
      <c r="D792" s="162"/>
      <c r="E792" s="162"/>
      <c r="F792" s="13" t="str">
        <f t="shared" si="6"/>
        <v/>
      </c>
      <c r="G792" s="162"/>
      <c r="H792" s="162"/>
      <c r="I792" s="162"/>
      <c r="J792" s="13" t="str">
        <f t="shared" si="20"/>
        <v/>
      </c>
      <c r="N792" s="13" t="str">
        <f t="shared" si="8"/>
        <v/>
      </c>
      <c r="O792" s="13"/>
      <c r="P792" s="163"/>
      <c r="Q792" s="116" t="str">
        <f t="shared" si="17"/>
        <v/>
      </c>
      <c r="R792" s="117" t="str">
        <f t="shared" si="9"/>
        <v/>
      </c>
      <c r="S792" s="176"/>
      <c r="T792" s="68"/>
      <c r="U792" s="163"/>
      <c r="V792" s="172"/>
      <c r="W792" s="172"/>
      <c r="X792" s="116" t="str">
        <f t="shared" si="26"/>
        <v/>
      </c>
      <c r="Y792" s="117" t="str">
        <f t="shared" si="23"/>
        <v/>
      </c>
      <c r="Z792" s="176"/>
      <c r="AB792" s="142" t="str">
        <f>if(isblank($B792),"",vlookup($B792,'Sort by Position'!$D$2:$M$34,10,FALSE))</f>
        <v/>
      </c>
      <c r="AC792" s="142" t="str">
        <f>if(isblank($B792),"",vlookup($C792,'Sort by Position'!$D$2:$M$34,10,FALSE))</f>
        <v/>
      </c>
      <c r="AD792" s="142" t="str">
        <f t="shared" si="12"/>
        <v/>
      </c>
      <c r="AE792" s="142" t="str">
        <f t="shared" si="13"/>
        <v/>
      </c>
      <c r="AF792" s="163"/>
      <c r="AG792" s="151" t="str">
        <f t="shared" si="27"/>
        <v/>
      </c>
      <c r="AH792" s="138"/>
      <c r="AI792" s="176"/>
      <c r="AK792" s="142" t="str">
        <f>if(isblank(B792),"",vlookup(B792,'Sort by Position'!$D$2:$M$34,2,FALSE))</f>
        <v/>
      </c>
      <c r="AL792" s="142" t="str">
        <f>if(isblank(B792),"",vlookup(C792,'Sort by Position'!$D$2:$M$34,10,FALSE))</f>
        <v/>
      </c>
      <c r="AM792" s="142" t="str">
        <f t="shared" si="15"/>
        <v/>
      </c>
      <c r="AN792" s="142" t="str">
        <f t="shared" si="24"/>
        <v/>
      </c>
      <c r="AO792" s="163"/>
      <c r="AP792" s="117" t="str">
        <f t="shared" si="22"/>
        <v/>
      </c>
      <c r="AR792" s="177"/>
    </row>
    <row r="793">
      <c r="A793" s="156"/>
      <c r="B793" s="175"/>
      <c r="C793" s="162"/>
      <c r="D793" s="162"/>
      <c r="E793" s="162"/>
      <c r="F793" s="13" t="str">
        <f t="shared" si="6"/>
        <v/>
      </c>
      <c r="G793" s="162"/>
      <c r="H793" s="162"/>
      <c r="I793" s="162"/>
      <c r="J793" s="13" t="str">
        <f t="shared" si="20"/>
        <v/>
      </c>
      <c r="N793" s="13" t="str">
        <f t="shared" si="8"/>
        <v/>
      </c>
      <c r="O793" s="13"/>
      <c r="P793" s="163"/>
      <c r="Q793" s="116" t="str">
        <f t="shared" si="17"/>
        <v/>
      </c>
      <c r="R793" s="117" t="str">
        <f t="shared" si="9"/>
        <v/>
      </c>
      <c r="S793" s="176"/>
      <c r="T793" s="68"/>
      <c r="U793" s="163"/>
      <c r="V793" s="172"/>
      <c r="W793" s="172"/>
      <c r="X793" s="116" t="str">
        <f t="shared" si="26"/>
        <v/>
      </c>
      <c r="Y793" s="117" t="str">
        <f t="shared" si="23"/>
        <v/>
      </c>
      <c r="Z793" s="176"/>
      <c r="AB793" s="142" t="str">
        <f>if(isblank($B793),"",vlookup($B793,'Sort by Position'!$D$2:$M$34,10,FALSE))</f>
        <v/>
      </c>
      <c r="AC793" s="142" t="str">
        <f>if(isblank($B793),"",vlookup($C793,'Sort by Position'!$D$2:$M$34,10,FALSE))</f>
        <v/>
      </c>
      <c r="AD793" s="142" t="str">
        <f t="shared" si="12"/>
        <v/>
      </c>
      <c r="AE793" s="142" t="str">
        <f t="shared" si="13"/>
        <v/>
      </c>
      <c r="AF793" s="163"/>
      <c r="AG793" s="151" t="str">
        <f t="shared" si="27"/>
        <v/>
      </c>
      <c r="AH793" s="138"/>
      <c r="AI793" s="176"/>
      <c r="AK793" s="142" t="str">
        <f>if(isblank(B793),"",vlookup(B793,'Sort by Position'!$D$2:$M$34,2,FALSE))</f>
        <v/>
      </c>
      <c r="AL793" s="142" t="str">
        <f>if(isblank(B793),"",vlookup(C793,'Sort by Position'!$D$2:$M$34,10,FALSE))</f>
        <v/>
      </c>
      <c r="AM793" s="142" t="str">
        <f t="shared" si="15"/>
        <v/>
      </c>
      <c r="AN793" s="142" t="str">
        <f t="shared" si="24"/>
        <v/>
      </c>
      <c r="AO793" s="163"/>
      <c r="AP793" s="117" t="str">
        <f t="shared" si="22"/>
        <v/>
      </c>
      <c r="AR793" s="177"/>
    </row>
    <row r="794">
      <c r="A794" s="156"/>
      <c r="B794" s="175"/>
      <c r="C794" s="162"/>
      <c r="D794" s="162"/>
      <c r="E794" s="162"/>
      <c r="F794" s="13" t="str">
        <f t="shared" si="6"/>
        <v/>
      </c>
      <c r="G794" s="162"/>
      <c r="H794" s="162"/>
      <c r="I794" s="162"/>
      <c r="J794" s="13" t="str">
        <f t="shared" si="20"/>
        <v/>
      </c>
      <c r="N794" s="13" t="str">
        <f t="shared" si="8"/>
        <v/>
      </c>
      <c r="O794" s="13"/>
      <c r="P794" s="163"/>
      <c r="Q794" s="116" t="str">
        <f t="shared" si="17"/>
        <v/>
      </c>
      <c r="R794" s="117" t="str">
        <f t="shared" si="9"/>
        <v/>
      </c>
      <c r="S794" s="176"/>
      <c r="T794" s="68"/>
      <c r="U794" s="163"/>
      <c r="V794" s="172"/>
      <c r="W794" s="172"/>
      <c r="X794" s="116" t="str">
        <f t="shared" si="26"/>
        <v/>
      </c>
      <c r="Y794" s="117" t="str">
        <f t="shared" si="23"/>
        <v/>
      </c>
      <c r="Z794" s="176"/>
      <c r="AB794" s="142" t="str">
        <f>if(isblank($B794),"",vlookup($B794,'Sort by Position'!$D$2:$M$34,10,FALSE))</f>
        <v/>
      </c>
      <c r="AC794" s="142" t="str">
        <f>if(isblank($B794),"",vlookup($C794,'Sort by Position'!$D$2:$M$34,10,FALSE))</f>
        <v/>
      </c>
      <c r="AD794" s="142" t="str">
        <f t="shared" si="12"/>
        <v/>
      </c>
      <c r="AE794" s="142" t="str">
        <f t="shared" si="13"/>
        <v/>
      </c>
      <c r="AF794" s="163"/>
      <c r="AG794" s="151" t="str">
        <f t="shared" si="27"/>
        <v/>
      </c>
      <c r="AH794" s="138"/>
      <c r="AI794" s="176"/>
      <c r="AK794" s="142" t="str">
        <f>if(isblank(B794),"",vlookup(B794,'Sort by Position'!$D$2:$M$34,2,FALSE))</f>
        <v/>
      </c>
      <c r="AL794" s="142" t="str">
        <f>if(isblank(B794),"",vlookup(C794,'Sort by Position'!$D$2:$M$34,10,FALSE))</f>
        <v/>
      </c>
      <c r="AM794" s="142" t="str">
        <f t="shared" si="15"/>
        <v/>
      </c>
      <c r="AN794" s="142" t="str">
        <f t="shared" si="24"/>
        <v/>
      </c>
      <c r="AO794" s="163"/>
      <c r="AP794" s="117" t="str">
        <f t="shared" si="22"/>
        <v/>
      </c>
      <c r="AR794" s="177"/>
    </row>
    <row r="795">
      <c r="A795" s="156"/>
      <c r="B795" s="175"/>
      <c r="C795" s="162"/>
      <c r="D795" s="162"/>
      <c r="E795" s="162"/>
      <c r="F795" s="13" t="str">
        <f t="shared" si="6"/>
        <v/>
      </c>
      <c r="G795" s="162"/>
      <c r="H795" s="162"/>
      <c r="I795" s="162"/>
      <c r="J795" s="13" t="str">
        <f t="shared" si="20"/>
        <v/>
      </c>
      <c r="N795" s="13" t="str">
        <f t="shared" si="8"/>
        <v/>
      </c>
      <c r="O795" s="13"/>
      <c r="P795" s="163"/>
      <c r="Q795" s="116" t="str">
        <f t="shared" si="17"/>
        <v/>
      </c>
      <c r="R795" s="117" t="str">
        <f t="shared" si="9"/>
        <v/>
      </c>
      <c r="S795" s="176"/>
      <c r="T795" s="68"/>
      <c r="U795" s="163"/>
      <c r="V795" s="172"/>
      <c r="W795" s="172"/>
      <c r="X795" s="116" t="str">
        <f t="shared" si="26"/>
        <v/>
      </c>
      <c r="Y795" s="117" t="str">
        <f t="shared" si="23"/>
        <v/>
      </c>
      <c r="Z795" s="176"/>
      <c r="AB795" s="142" t="str">
        <f>if(isblank($B795),"",vlookup($B795,'Sort by Position'!$D$2:$M$34,10,FALSE))</f>
        <v/>
      </c>
      <c r="AC795" s="142" t="str">
        <f>if(isblank($B795),"",vlookup($C795,'Sort by Position'!$D$2:$M$34,10,FALSE))</f>
        <v/>
      </c>
      <c r="AD795" s="142" t="str">
        <f t="shared" si="12"/>
        <v/>
      </c>
      <c r="AE795" s="142" t="str">
        <f t="shared" si="13"/>
        <v/>
      </c>
      <c r="AF795" s="163"/>
      <c r="AG795" s="151" t="str">
        <f t="shared" si="27"/>
        <v/>
      </c>
      <c r="AH795" s="138"/>
      <c r="AI795" s="176"/>
      <c r="AK795" s="142" t="str">
        <f>if(isblank(B795),"",vlookup(B795,'Sort by Position'!$D$2:$M$34,2,FALSE))</f>
        <v/>
      </c>
      <c r="AL795" s="142" t="str">
        <f>if(isblank(B795),"",vlookup(C795,'Sort by Position'!$D$2:$M$34,10,FALSE))</f>
        <v/>
      </c>
      <c r="AM795" s="142" t="str">
        <f t="shared" si="15"/>
        <v/>
      </c>
      <c r="AN795" s="142" t="str">
        <f t="shared" si="24"/>
        <v/>
      </c>
      <c r="AO795" s="163"/>
      <c r="AP795" s="117" t="str">
        <f t="shared" si="22"/>
        <v/>
      </c>
      <c r="AR795" s="177"/>
    </row>
    <row r="796">
      <c r="A796" s="156"/>
      <c r="B796" s="175"/>
      <c r="C796" s="162"/>
      <c r="D796" s="162"/>
      <c r="E796" s="162"/>
      <c r="F796" s="13" t="str">
        <f t="shared" si="6"/>
        <v/>
      </c>
      <c r="G796" s="162"/>
      <c r="H796" s="162"/>
      <c r="I796" s="162"/>
      <c r="J796" s="13" t="str">
        <f t="shared" si="20"/>
        <v/>
      </c>
      <c r="N796" s="13" t="str">
        <f t="shared" si="8"/>
        <v/>
      </c>
      <c r="O796" s="13"/>
      <c r="P796" s="163"/>
      <c r="Q796" s="116" t="str">
        <f t="shared" si="17"/>
        <v/>
      </c>
      <c r="R796" s="117" t="str">
        <f t="shared" si="9"/>
        <v/>
      </c>
      <c r="S796" s="176"/>
      <c r="T796" s="68"/>
      <c r="U796" s="163"/>
      <c r="V796" s="172"/>
      <c r="W796" s="172"/>
      <c r="X796" s="116" t="str">
        <f t="shared" si="26"/>
        <v/>
      </c>
      <c r="Y796" s="117" t="str">
        <f t="shared" si="23"/>
        <v/>
      </c>
      <c r="Z796" s="176"/>
      <c r="AB796" s="142" t="str">
        <f>if(isblank($B796),"",vlookup($B796,'Sort by Position'!$D$2:$M$34,10,FALSE))</f>
        <v/>
      </c>
      <c r="AC796" s="142" t="str">
        <f>if(isblank($B796),"",vlookup($C796,'Sort by Position'!$D$2:$M$34,10,FALSE))</f>
        <v/>
      </c>
      <c r="AD796" s="142" t="str">
        <f t="shared" si="12"/>
        <v/>
      </c>
      <c r="AE796" s="142" t="str">
        <f t="shared" si="13"/>
        <v/>
      </c>
      <c r="AF796" s="163"/>
      <c r="AG796" s="151" t="str">
        <f t="shared" si="27"/>
        <v/>
      </c>
      <c r="AH796" s="138"/>
      <c r="AI796" s="176"/>
      <c r="AK796" s="142" t="str">
        <f>if(isblank(B796),"",vlookup(B796,'Sort by Position'!$D$2:$M$34,2,FALSE))</f>
        <v/>
      </c>
      <c r="AL796" s="142" t="str">
        <f>if(isblank(B796),"",vlookup(C796,'Sort by Position'!$D$2:$M$34,10,FALSE))</f>
        <v/>
      </c>
      <c r="AM796" s="142" t="str">
        <f t="shared" si="15"/>
        <v/>
      </c>
      <c r="AN796" s="142" t="str">
        <f t="shared" si="24"/>
        <v/>
      </c>
      <c r="AO796" s="163"/>
      <c r="AP796" s="117" t="str">
        <f t="shared" si="22"/>
        <v/>
      </c>
      <c r="AR796" s="177"/>
    </row>
    <row r="797">
      <c r="A797" s="156"/>
      <c r="B797" s="175"/>
      <c r="C797" s="162"/>
      <c r="D797" s="162"/>
      <c r="E797" s="162"/>
      <c r="F797" s="13" t="str">
        <f t="shared" si="6"/>
        <v/>
      </c>
      <c r="G797" s="162"/>
      <c r="H797" s="162"/>
      <c r="I797" s="162"/>
      <c r="J797" s="13" t="str">
        <f t="shared" si="20"/>
        <v/>
      </c>
      <c r="N797" s="13" t="str">
        <f t="shared" si="8"/>
        <v/>
      </c>
      <c r="O797" s="13"/>
      <c r="P797" s="163"/>
      <c r="Q797" s="116" t="str">
        <f t="shared" si="17"/>
        <v/>
      </c>
      <c r="R797" s="117" t="str">
        <f t="shared" si="9"/>
        <v/>
      </c>
      <c r="S797" s="176"/>
      <c r="T797" s="68"/>
      <c r="U797" s="163"/>
      <c r="V797" s="172"/>
      <c r="W797" s="172"/>
      <c r="X797" s="116" t="str">
        <f t="shared" si="26"/>
        <v/>
      </c>
      <c r="Y797" s="117" t="str">
        <f t="shared" si="23"/>
        <v/>
      </c>
      <c r="Z797" s="176"/>
      <c r="AB797" s="142" t="str">
        <f>if(isblank($B797),"",vlookup($B797,'Sort by Position'!$D$2:$M$34,10,FALSE))</f>
        <v/>
      </c>
      <c r="AC797" s="142" t="str">
        <f>if(isblank($B797),"",vlookup($C797,'Sort by Position'!$D$2:$M$34,10,FALSE))</f>
        <v/>
      </c>
      <c r="AD797" s="142" t="str">
        <f t="shared" si="12"/>
        <v/>
      </c>
      <c r="AE797" s="142" t="str">
        <f t="shared" si="13"/>
        <v/>
      </c>
      <c r="AF797" s="163"/>
      <c r="AG797" s="151" t="str">
        <f t="shared" si="27"/>
        <v/>
      </c>
      <c r="AH797" s="138"/>
      <c r="AI797" s="176"/>
      <c r="AK797" s="142" t="str">
        <f>if(isblank(B797),"",vlookup(B797,'Sort by Position'!$D$2:$M$34,2,FALSE))</f>
        <v/>
      </c>
      <c r="AL797" s="142" t="str">
        <f>if(isblank(B797),"",vlookup(C797,'Sort by Position'!$D$2:$M$34,10,FALSE))</f>
        <v/>
      </c>
      <c r="AM797" s="142" t="str">
        <f t="shared" si="15"/>
        <v/>
      </c>
      <c r="AN797" s="142" t="str">
        <f t="shared" si="24"/>
        <v/>
      </c>
      <c r="AO797" s="163"/>
      <c r="AP797" s="117" t="str">
        <f t="shared" si="22"/>
        <v/>
      </c>
      <c r="AR797" s="177"/>
    </row>
    <row r="798">
      <c r="A798" s="156"/>
      <c r="B798" s="175"/>
      <c r="C798" s="162"/>
      <c r="D798" s="162"/>
      <c r="E798" s="162"/>
      <c r="F798" s="13" t="str">
        <f t="shared" si="6"/>
        <v/>
      </c>
      <c r="G798" s="162"/>
      <c r="H798" s="162"/>
      <c r="I798" s="162"/>
      <c r="J798" s="13" t="str">
        <f t="shared" si="20"/>
        <v/>
      </c>
      <c r="N798" s="13" t="str">
        <f t="shared" si="8"/>
        <v/>
      </c>
      <c r="O798" s="13"/>
      <c r="P798" s="163"/>
      <c r="Q798" s="116" t="str">
        <f t="shared" si="17"/>
        <v/>
      </c>
      <c r="R798" s="117" t="str">
        <f t="shared" si="9"/>
        <v/>
      </c>
      <c r="S798" s="176"/>
      <c r="T798" s="68"/>
      <c r="U798" s="163"/>
      <c r="V798" s="172"/>
      <c r="W798" s="172"/>
      <c r="X798" s="116" t="str">
        <f t="shared" si="26"/>
        <v/>
      </c>
      <c r="Y798" s="117" t="str">
        <f t="shared" si="23"/>
        <v/>
      </c>
      <c r="Z798" s="176"/>
      <c r="AB798" s="142" t="str">
        <f>if(isblank($B798),"",vlookup($B798,'Sort by Position'!$D$2:$M$34,10,FALSE))</f>
        <v/>
      </c>
      <c r="AC798" s="142" t="str">
        <f>if(isblank($B798),"",vlookup($C798,'Sort by Position'!$D$2:$M$34,10,FALSE))</f>
        <v/>
      </c>
      <c r="AD798" s="142" t="str">
        <f t="shared" si="12"/>
        <v/>
      </c>
      <c r="AE798" s="142" t="str">
        <f t="shared" si="13"/>
        <v/>
      </c>
      <c r="AF798" s="163"/>
      <c r="AG798" s="151" t="str">
        <f t="shared" si="27"/>
        <v/>
      </c>
      <c r="AH798" s="138"/>
      <c r="AI798" s="176"/>
      <c r="AK798" s="142" t="str">
        <f>if(isblank(B798),"",vlookup(B798,'Sort by Position'!$D$2:$M$34,2,FALSE))</f>
        <v/>
      </c>
      <c r="AL798" s="142" t="str">
        <f>if(isblank(B798),"",vlookup(C798,'Sort by Position'!$D$2:$M$34,10,FALSE))</f>
        <v/>
      </c>
      <c r="AM798" s="142" t="str">
        <f t="shared" si="15"/>
        <v/>
      </c>
      <c r="AN798" s="142" t="str">
        <f t="shared" si="24"/>
        <v/>
      </c>
      <c r="AO798" s="163"/>
      <c r="AP798" s="117" t="str">
        <f t="shared" si="22"/>
        <v/>
      </c>
      <c r="AR798" s="177"/>
    </row>
    <row r="799">
      <c r="A799" s="156"/>
      <c r="B799" s="175"/>
      <c r="C799" s="162"/>
      <c r="D799" s="162"/>
      <c r="E799" s="162"/>
      <c r="F799" s="13" t="str">
        <f t="shared" si="6"/>
        <v/>
      </c>
      <c r="G799" s="162"/>
      <c r="H799" s="162"/>
      <c r="I799" s="162"/>
      <c r="J799" s="13" t="str">
        <f t="shared" si="20"/>
        <v/>
      </c>
      <c r="N799" s="13" t="str">
        <f t="shared" si="8"/>
        <v/>
      </c>
      <c r="O799" s="13"/>
      <c r="P799" s="163"/>
      <c r="Q799" s="116" t="str">
        <f t="shared" si="17"/>
        <v/>
      </c>
      <c r="R799" s="117" t="str">
        <f t="shared" si="9"/>
        <v/>
      </c>
      <c r="S799" s="176"/>
      <c r="T799" s="68"/>
      <c r="U799" s="163"/>
      <c r="V799" s="172"/>
      <c r="W799" s="172"/>
      <c r="X799" s="116" t="str">
        <f t="shared" si="26"/>
        <v/>
      </c>
      <c r="Y799" s="117" t="str">
        <f t="shared" si="23"/>
        <v/>
      </c>
      <c r="Z799" s="176"/>
      <c r="AB799" s="142" t="str">
        <f>if(isblank($B799),"",vlookup($B799,'Sort by Position'!$D$2:$M$34,10,FALSE))</f>
        <v/>
      </c>
      <c r="AC799" s="142" t="str">
        <f>if(isblank($B799),"",vlookup($C799,'Sort by Position'!$D$2:$M$34,10,FALSE))</f>
        <v/>
      </c>
      <c r="AD799" s="142" t="str">
        <f t="shared" si="12"/>
        <v/>
      </c>
      <c r="AE799" s="142" t="str">
        <f t="shared" si="13"/>
        <v/>
      </c>
      <c r="AF799" s="163"/>
      <c r="AG799" s="151" t="str">
        <f t="shared" si="27"/>
        <v/>
      </c>
      <c r="AH799" s="138"/>
      <c r="AI799" s="176"/>
      <c r="AK799" s="142" t="str">
        <f>if(isblank(B799),"",vlookup(B799,'Sort by Position'!$D$2:$M$34,2,FALSE))</f>
        <v/>
      </c>
      <c r="AL799" s="142" t="str">
        <f>if(isblank(B799),"",vlookup(C799,'Sort by Position'!$D$2:$M$34,10,FALSE))</f>
        <v/>
      </c>
      <c r="AM799" s="142" t="str">
        <f t="shared" si="15"/>
        <v/>
      </c>
      <c r="AN799" s="142" t="str">
        <f t="shared" si="24"/>
        <v/>
      </c>
      <c r="AO799" s="163"/>
      <c r="AP799" s="117" t="str">
        <f t="shared" si="22"/>
        <v/>
      </c>
      <c r="AR799" s="177"/>
    </row>
    <row r="800">
      <c r="A800" s="156"/>
      <c r="B800" s="175"/>
      <c r="C800" s="162"/>
      <c r="D800" s="162"/>
      <c r="E800" s="162"/>
      <c r="F800" s="13" t="str">
        <f t="shared" si="6"/>
        <v/>
      </c>
      <c r="G800" s="162"/>
      <c r="H800" s="162"/>
      <c r="I800" s="162"/>
      <c r="J800" s="13" t="str">
        <f t="shared" si="20"/>
        <v/>
      </c>
      <c r="N800" s="13" t="str">
        <f t="shared" si="8"/>
        <v/>
      </c>
      <c r="O800" s="13"/>
      <c r="P800" s="163"/>
      <c r="Q800" s="116" t="str">
        <f t="shared" si="17"/>
        <v/>
      </c>
      <c r="R800" s="117" t="str">
        <f t="shared" si="9"/>
        <v/>
      </c>
      <c r="S800" s="176"/>
      <c r="T800" s="68"/>
      <c r="U800" s="163"/>
      <c r="V800" s="172"/>
      <c r="W800" s="172"/>
      <c r="X800" s="116" t="str">
        <f t="shared" si="26"/>
        <v/>
      </c>
      <c r="Y800" s="117" t="str">
        <f t="shared" si="23"/>
        <v/>
      </c>
      <c r="Z800" s="176"/>
      <c r="AB800" s="142" t="str">
        <f>if(isblank($B800),"",vlookup($B800,'Sort by Position'!$D$2:$M$34,10,FALSE))</f>
        <v/>
      </c>
      <c r="AC800" s="142" t="str">
        <f>if(isblank($B800),"",vlookup($C800,'Sort by Position'!$D$2:$M$34,10,FALSE))</f>
        <v/>
      </c>
      <c r="AD800" s="142" t="str">
        <f t="shared" si="12"/>
        <v/>
      </c>
      <c r="AE800" s="142" t="str">
        <f t="shared" si="13"/>
        <v/>
      </c>
      <c r="AF800" s="163"/>
      <c r="AG800" s="151" t="str">
        <f t="shared" si="27"/>
        <v/>
      </c>
      <c r="AH800" s="138"/>
      <c r="AI800" s="176"/>
      <c r="AK800" s="142" t="str">
        <f>if(isblank(B800),"",vlookup(B800,'Sort by Position'!$D$2:$M$34,2,FALSE))</f>
        <v/>
      </c>
      <c r="AL800" s="142" t="str">
        <f>if(isblank(B800),"",vlookup(C800,'Sort by Position'!$D$2:$M$34,10,FALSE))</f>
        <v/>
      </c>
      <c r="AM800" s="142" t="str">
        <f t="shared" si="15"/>
        <v/>
      </c>
      <c r="AN800" s="142" t="str">
        <f t="shared" si="24"/>
        <v/>
      </c>
      <c r="AO800" s="163"/>
      <c r="AP800" s="117" t="str">
        <f t="shared" si="22"/>
        <v/>
      </c>
      <c r="AR800" s="177"/>
    </row>
    <row r="801">
      <c r="A801" s="156"/>
      <c r="B801" s="175"/>
      <c r="C801" s="162"/>
      <c r="D801" s="162"/>
      <c r="E801" s="162"/>
      <c r="F801" s="13" t="str">
        <f t="shared" si="6"/>
        <v/>
      </c>
      <c r="G801" s="162"/>
      <c r="H801" s="162"/>
      <c r="I801" s="162"/>
      <c r="J801" s="13" t="str">
        <f t="shared" si="20"/>
        <v/>
      </c>
      <c r="N801" s="13" t="str">
        <f t="shared" si="8"/>
        <v/>
      </c>
      <c r="O801" s="13"/>
      <c r="P801" s="163"/>
      <c r="Q801" s="116" t="str">
        <f t="shared" si="17"/>
        <v/>
      </c>
      <c r="R801" s="117" t="str">
        <f t="shared" si="9"/>
        <v/>
      </c>
      <c r="S801" s="176"/>
      <c r="T801" s="68"/>
      <c r="U801" s="163"/>
      <c r="V801" s="172"/>
      <c r="W801" s="172"/>
      <c r="X801" s="116" t="str">
        <f t="shared" si="26"/>
        <v/>
      </c>
      <c r="Y801" s="117" t="str">
        <f t="shared" si="23"/>
        <v/>
      </c>
      <c r="Z801" s="176"/>
      <c r="AB801" s="142" t="str">
        <f>if(isblank($B801),"",vlookup($B801,'Sort by Position'!$D$2:$M$34,10,FALSE))</f>
        <v/>
      </c>
      <c r="AC801" s="142" t="str">
        <f>if(isblank($B801),"",vlookup($C801,'Sort by Position'!$D$2:$M$34,10,FALSE))</f>
        <v/>
      </c>
      <c r="AD801" s="142" t="str">
        <f t="shared" si="12"/>
        <v/>
      </c>
      <c r="AE801" s="142" t="str">
        <f t="shared" si="13"/>
        <v/>
      </c>
      <c r="AF801" s="163"/>
      <c r="AG801" s="151" t="str">
        <f t="shared" si="27"/>
        <v/>
      </c>
      <c r="AH801" s="138"/>
      <c r="AI801" s="176"/>
      <c r="AK801" s="142" t="str">
        <f>if(isblank(B801),"",vlookup(B801,'Sort by Position'!$D$2:$M$34,2,FALSE))</f>
        <v/>
      </c>
      <c r="AL801" s="142" t="str">
        <f>if(isblank(B801),"",vlookup(C801,'Sort by Position'!$D$2:$M$34,10,FALSE))</f>
        <v/>
      </c>
      <c r="AM801" s="142" t="str">
        <f t="shared" si="15"/>
        <v/>
      </c>
      <c r="AN801" s="142" t="str">
        <f t="shared" si="24"/>
        <v/>
      </c>
      <c r="AO801" s="163"/>
      <c r="AP801" s="117" t="str">
        <f t="shared" si="22"/>
        <v/>
      </c>
      <c r="AR801" s="177"/>
    </row>
    <row r="802">
      <c r="A802" s="156"/>
      <c r="B802" s="175"/>
      <c r="C802" s="162"/>
      <c r="D802" s="162"/>
      <c r="E802" s="162"/>
      <c r="F802" s="13" t="str">
        <f t="shared" si="6"/>
        <v/>
      </c>
      <c r="G802" s="162"/>
      <c r="H802" s="162"/>
      <c r="I802" s="162"/>
      <c r="J802" s="13" t="str">
        <f t="shared" si="20"/>
        <v/>
      </c>
      <c r="N802" s="13" t="str">
        <f t="shared" si="8"/>
        <v/>
      </c>
      <c r="O802" s="13"/>
      <c r="P802" s="163"/>
      <c r="Q802" s="116" t="str">
        <f t="shared" si="17"/>
        <v/>
      </c>
      <c r="R802" s="117" t="str">
        <f t="shared" si="9"/>
        <v/>
      </c>
      <c r="S802" s="176"/>
      <c r="T802" s="68"/>
      <c r="U802" s="163"/>
      <c r="V802" s="172"/>
      <c r="W802" s="172"/>
      <c r="X802" s="116" t="str">
        <f t="shared" si="26"/>
        <v/>
      </c>
      <c r="Y802" s="117" t="str">
        <f t="shared" si="23"/>
        <v/>
      </c>
      <c r="Z802" s="176"/>
      <c r="AB802" s="142" t="str">
        <f>if(isblank($B802),"",vlookup($B802,'Sort by Position'!$D$2:$M$34,10,FALSE))</f>
        <v/>
      </c>
      <c r="AC802" s="142" t="str">
        <f>if(isblank($B802),"",vlookup($C802,'Sort by Position'!$D$2:$M$34,10,FALSE))</f>
        <v/>
      </c>
      <c r="AD802" s="142" t="str">
        <f t="shared" si="12"/>
        <v/>
      </c>
      <c r="AE802" s="142" t="str">
        <f t="shared" si="13"/>
        <v/>
      </c>
      <c r="AF802" s="163"/>
      <c r="AG802" s="151" t="str">
        <f t="shared" si="27"/>
        <v/>
      </c>
      <c r="AH802" s="138"/>
      <c r="AI802" s="176"/>
      <c r="AK802" s="142" t="str">
        <f>if(isblank(B802),"",vlookup(B802,'Sort by Position'!$D$2:$M$34,2,FALSE))</f>
        <v/>
      </c>
      <c r="AL802" s="142" t="str">
        <f>if(isblank(B802),"",vlookup(C802,'Sort by Position'!$D$2:$M$34,10,FALSE))</f>
        <v/>
      </c>
      <c r="AM802" s="142" t="str">
        <f t="shared" si="15"/>
        <v/>
      </c>
      <c r="AN802" s="142" t="str">
        <f t="shared" si="24"/>
        <v/>
      </c>
      <c r="AO802" s="163"/>
      <c r="AP802" s="117" t="str">
        <f t="shared" si="22"/>
        <v/>
      </c>
      <c r="AR802" s="177"/>
    </row>
    <row r="803">
      <c r="A803" s="156"/>
      <c r="B803" s="175"/>
      <c r="C803" s="162"/>
      <c r="D803" s="162"/>
      <c r="E803" s="162"/>
      <c r="F803" s="13" t="str">
        <f t="shared" si="6"/>
        <v/>
      </c>
      <c r="G803" s="162"/>
      <c r="H803" s="162"/>
      <c r="I803" s="162"/>
      <c r="J803" s="13" t="str">
        <f t="shared" si="20"/>
        <v/>
      </c>
      <c r="N803" s="13" t="str">
        <f t="shared" si="8"/>
        <v/>
      </c>
      <c r="O803" s="13"/>
      <c r="P803" s="163"/>
      <c r="Q803" s="116" t="str">
        <f t="shared" si="17"/>
        <v/>
      </c>
      <c r="R803" s="117" t="str">
        <f t="shared" si="9"/>
        <v/>
      </c>
      <c r="S803" s="176"/>
      <c r="T803" s="68"/>
      <c r="U803" s="163"/>
      <c r="V803" s="172"/>
      <c r="W803" s="172"/>
      <c r="X803" s="116" t="str">
        <f t="shared" si="26"/>
        <v/>
      </c>
      <c r="Y803" s="117" t="str">
        <f t="shared" si="23"/>
        <v/>
      </c>
      <c r="Z803" s="176"/>
      <c r="AB803" s="142" t="str">
        <f>if(isblank($B803),"",vlookup($B803,'Sort by Position'!$D$2:$M$34,10,FALSE))</f>
        <v/>
      </c>
      <c r="AC803" s="142" t="str">
        <f>if(isblank($B803),"",vlookup($C803,'Sort by Position'!$D$2:$M$34,10,FALSE))</f>
        <v/>
      </c>
      <c r="AD803" s="142" t="str">
        <f t="shared" si="12"/>
        <v/>
      </c>
      <c r="AE803" s="142" t="str">
        <f t="shared" si="13"/>
        <v/>
      </c>
      <c r="AF803" s="163"/>
      <c r="AG803" s="151" t="str">
        <f t="shared" si="27"/>
        <v/>
      </c>
      <c r="AH803" s="138"/>
      <c r="AI803" s="176"/>
      <c r="AK803" s="142" t="str">
        <f>if(isblank(B803),"",vlookup(B803,'Sort by Position'!$D$2:$M$34,2,FALSE))</f>
        <v/>
      </c>
      <c r="AL803" s="142" t="str">
        <f>if(isblank(B803),"",vlookup(C803,'Sort by Position'!$D$2:$M$34,10,FALSE))</f>
        <v/>
      </c>
      <c r="AM803" s="142" t="str">
        <f t="shared" si="15"/>
        <v/>
      </c>
      <c r="AN803" s="142" t="str">
        <f t="shared" si="24"/>
        <v/>
      </c>
      <c r="AO803" s="163"/>
      <c r="AP803" s="117" t="str">
        <f t="shared" si="22"/>
        <v/>
      </c>
      <c r="AR803" s="177"/>
    </row>
    <row r="804">
      <c r="A804" s="156"/>
      <c r="B804" s="175"/>
      <c r="C804" s="162"/>
      <c r="D804" s="162"/>
      <c r="E804" s="162"/>
      <c r="F804" s="13" t="str">
        <f t="shared" si="6"/>
        <v/>
      </c>
      <c r="G804" s="162"/>
      <c r="H804" s="162"/>
      <c r="I804" s="162"/>
      <c r="J804" s="13" t="str">
        <f t="shared" si="20"/>
        <v/>
      </c>
      <c r="N804" s="13" t="str">
        <f t="shared" si="8"/>
        <v/>
      </c>
      <c r="O804" s="13"/>
      <c r="P804" s="163"/>
      <c r="Q804" s="116" t="str">
        <f t="shared" si="17"/>
        <v/>
      </c>
      <c r="R804" s="117" t="str">
        <f t="shared" si="9"/>
        <v/>
      </c>
      <c r="S804" s="176"/>
      <c r="T804" s="68"/>
      <c r="U804" s="163"/>
      <c r="V804" s="172"/>
      <c r="W804" s="172"/>
      <c r="X804" s="116" t="str">
        <f t="shared" si="26"/>
        <v/>
      </c>
      <c r="Y804" s="117" t="str">
        <f t="shared" si="23"/>
        <v/>
      </c>
      <c r="Z804" s="176"/>
      <c r="AB804" s="142" t="str">
        <f>if(isblank($B804),"",vlookup($B804,'Sort by Position'!$D$2:$M$34,10,FALSE))</f>
        <v/>
      </c>
      <c r="AC804" s="142" t="str">
        <f>if(isblank($B804),"",vlookup($C804,'Sort by Position'!$D$2:$M$34,10,FALSE))</f>
        <v/>
      </c>
      <c r="AD804" s="142" t="str">
        <f t="shared" si="12"/>
        <v/>
      </c>
      <c r="AE804" s="142" t="str">
        <f t="shared" si="13"/>
        <v/>
      </c>
      <c r="AF804" s="163"/>
      <c r="AG804" s="151" t="str">
        <f t="shared" si="27"/>
        <v/>
      </c>
      <c r="AH804" s="138"/>
      <c r="AI804" s="176"/>
      <c r="AK804" s="142" t="str">
        <f>if(isblank(B804),"",vlookup(B804,'Sort by Position'!$D$2:$M$34,2,FALSE))</f>
        <v/>
      </c>
      <c r="AL804" s="142" t="str">
        <f>if(isblank(B804),"",vlookup(C804,'Sort by Position'!$D$2:$M$34,10,FALSE))</f>
        <v/>
      </c>
      <c r="AM804" s="142" t="str">
        <f t="shared" si="15"/>
        <v/>
      </c>
      <c r="AN804" s="142" t="str">
        <f t="shared" si="24"/>
        <v/>
      </c>
      <c r="AO804" s="163"/>
      <c r="AP804" s="117" t="str">
        <f t="shared" si="22"/>
        <v/>
      </c>
      <c r="AR804" s="177"/>
    </row>
    <row r="805">
      <c r="A805" s="156"/>
      <c r="B805" s="175"/>
      <c r="C805" s="162"/>
      <c r="D805" s="162"/>
      <c r="E805" s="162"/>
      <c r="F805" s="13" t="str">
        <f t="shared" si="6"/>
        <v/>
      </c>
      <c r="G805" s="162"/>
      <c r="H805" s="162"/>
      <c r="I805" s="162"/>
      <c r="J805" s="13" t="str">
        <f t="shared" si="20"/>
        <v/>
      </c>
      <c r="N805" s="13" t="str">
        <f t="shared" si="8"/>
        <v/>
      </c>
      <c r="O805" s="13"/>
      <c r="P805" s="163"/>
      <c r="Q805" s="116" t="str">
        <f t="shared" si="17"/>
        <v/>
      </c>
      <c r="R805" s="117" t="str">
        <f t="shared" si="9"/>
        <v/>
      </c>
      <c r="S805" s="176"/>
      <c r="T805" s="68"/>
      <c r="U805" s="163"/>
      <c r="V805" s="172"/>
      <c r="W805" s="172"/>
      <c r="X805" s="116" t="str">
        <f t="shared" si="26"/>
        <v/>
      </c>
      <c r="Y805" s="117" t="str">
        <f t="shared" si="23"/>
        <v/>
      </c>
      <c r="Z805" s="176"/>
      <c r="AB805" s="142" t="str">
        <f>if(isblank($B805),"",vlookup($B805,'Sort by Position'!$D$2:$M$34,10,FALSE))</f>
        <v/>
      </c>
      <c r="AC805" s="142" t="str">
        <f>if(isblank($B805),"",vlookup($C805,'Sort by Position'!$D$2:$M$34,10,FALSE))</f>
        <v/>
      </c>
      <c r="AD805" s="142" t="str">
        <f t="shared" si="12"/>
        <v/>
      </c>
      <c r="AE805" s="142" t="str">
        <f t="shared" si="13"/>
        <v/>
      </c>
      <c r="AF805" s="163"/>
      <c r="AG805" s="151" t="str">
        <f t="shared" si="27"/>
        <v/>
      </c>
      <c r="AH805" s="138"/>
      <c r="AI805" s="176"/>
      <c r="AK805" s="142" t="str">
        <f>if(isblank(B805),"",vlookup(B805,'Sort by Position'!$D$2:$M$34,2,FALSE))</f>
        <v/>
      </c>
      <c r="AL805" s="142" t="str">
        <f>if(isblank(B805),"",vlookup(C805,'Sort by Position'!$D$2:$M$34,10,FALSE))</f>
        <v/>
      </c>
      <c r="AM805" s="142" t="str">
        <f t="shared" si="15"/>
        <v/>
      </c>
      <c r="AN805" s="142" t="str">
        <f t="shared" si="24"/>
        <v/>
      </c>
      <c r="AO805" s="163"/>
      <c r="AP805" s="117" t="str">
        <f t="shared" si="22"/>
        <v/>
      </c>
      <c r="AR805" s="177"/>
    </row>
    <row r="806">
      <c r="A806" s="156"/>
      <c r="B806" s="175"/>
      <c r="C806" s="162"/>
      <c r="D806" s="162"/>
      <c r="E806" s="162"/>
      <c r="F806" s="13" t="str">
        <f t="shared" si="6"/>
        <v/>
      </c>
      <c r="G806" s="162"/>
      <c r="H806" s="162"/>
      <c r="I806" s="162"/>
      <c r="J806" s="13" t="str">
        <f t="shared" si="20"/>
        <v/>
      </c>
      <c r="N806" s="13" t="str">
        <f t="shared" si="8"/>
        <v/>
      </c>
      <c r="O806" s="13"/>
      <c r="P806" s="163"/>
      <c r="Q806" s="116" t="str">
        <f t="shared" si="17"/>
        <v/>
      </c>
      <c r="R806" s="117" t="str">
        <f t="shared" si="9"/>
        <v/>
      </c>
      <c r="S806" s="176"/>
      <c r="T806" s="68"/>
      <c r="U806" s="163"/>
      <c r="V806" s="172"/>
      <c r="W806" s="172"/>
      <c r="X806" s="116" t="str">
        <f t="shared" si="26"/>
        <v/>
      </c>
      <c r="Y806" s="117" t="str">
        <f t="shared" si="23"/>
        <v/>
      </c>
      <c r="Z806" s="176"/>
      <c r="AB806" s="142" t="str">
        <f>if(isblank($B806),"",vlookup($B806,'Sort by Position'!$D$2:$M$34,10,FALSE))</f>
        <v/>
      </c>
      <c r="AC806" s="142" t="str">
        <f>if(isblank($B806),"",vlookup($C806,'Sort by Position'!$D$2:$M$34,10,FALSE))</f>
        <v/>
      </c>
      <c r="AD806" s="142" t="str">
        <f t="shared" si="12"/>
        <v/>
      </c>
      <c r="AE806" s="142" t="str">
        <f t="shared" si="13"/>
        <v/>
      </c>
      <c r="AF806" s="163"/>
      <c r="AG806" s="151" t="str">
        <f t="shared" si="27"/>
        <v/>
      </c>
      <c r="AH806" s="138"/>
      <c r="AI806" s="176"/>
      <c r="AK806" s="142" t="str">
        <f>if(isblank(B806),"",vlookup(B806,'Sort by Position'!$D$2:$M$34,2,FALSE))</f>
        <v/>
      </c>
      <c r="AL806" s="142" t="str">
        <f>if(isblank(B806),"",vlookup(C806,'Sort by Position'!$D$2:$M$34,10,FALSE))</f>
        <v/>
      </c>
      <c r="AM806" s="142" t="str">
        <f t="shared" si="15"/>
        <v/>
      </c>
      <c r="AN806" s="142" t="str">
        <f t="shared" si="24"/>
        <v/>
      </c>
      <c r="AO806" s="163"/>
      <c r="AP806" s="117" t="str">
        <f t="shared" si="22"/>
        <v/>
      </c>
      <c r="AR806" s="177"/>
    </row>
    <row r="807">
      <c r="A807" s="156"/>
      <c r="B807" s="175"/>
      <c r="C807" s="162"/>
      <c r="D807" s="162"/>
      <c r="E807" s="162"/>
      <c r="F807" s="13" t="str">
        <f t="shared" si="6"/>
        <v/>
      </c>
      <c r="G807" s="162"/>
      <c r="H807" s="162"/>
      <c r="I807" s="162"/>
      <c r="J807" s="13" t="str">
        <f t="shared" si="20"/>
        <v/>
      </c>
      <c r="N807" s="13" t="str">
        <f t="shared" si="8"/>
        <v/>
      </c>
      <c r="O807" s="13"/>
      <c r="P807" s="163"/>
      <c r="Q807" s="116" t="str">
        <f t="shared" si="17"/>
        <v/>
      </c>
      <c r="R807" s="117" t="str">
        <f t="shared" si="9"/>
        <v/>
      </c>
      <c r="S807" s="176"/>
      <c r="T807" s="68"/>
      <c r="U807" s="163"/>
      <c r="V807" s="172"/>
      <c r="W807" s="172"/>
      <c r="X807" s="116" t="str">
        <f t="shared" si="26"/>
        <v/>
      </c>
      <c r="Y807" s="117" t="str">
        <f t="shared" si="23"/>
        <v/>
      </c>
      <c r="Z807" s="176"/>
      <c r="AB807" s="142" t="str">
        <f>if(isblank($B807),"",vlookup($B807,'Sort by Position'!$D$2:$M$34,10,FALSE))</f>
        <v/>
      </c>
      <c r="AC807" s="142" t="str">
        <f>if(isblank($B807),"",vlookup($C807,'Sort by Position'!$D$2:$M$34,10,FALSE))</f>
        <v/>
      </c>
      <c r="AD807" s="142" t="str">
        <f t="shared" si="12"/>
        <v/>
      </c>
      <c r="AE807" s="142" t="str">
        <f t="shared" si="13"/>
        <v/>
      </c>
      <c r="AF807" s="163"/>
      <c r="AG807" s="151" t="str">
        <f t="shared" si="27"/>
        <v/>
      </c>
      <c r="AH807" s="138"/>
      <c r="AI807" s="176"/>
      <c r="AK807" s="142" t="str">
        <f>if(isblank(B807),"",vlookup(B807,'Sort by Position'!$D$2:$M$34,2,FALSE))</f>
        <v/>
      </c>
      <c r="AL807" s="142" t="str">
        <f>if(isblank(B807),"",vlookup(C807,'Sort by Position'!$D$2:$M$34,10,FALSE))</f>
        <v/>
      </c>
      <c r="AM807" s="142" t="str">
        <f t="shared" si="15"/>
        <v/>
      </c>
      <c r="AN807" s="142" t="str">
        <f t="shared" si="24"/>
        <v/>
      </c>
      <c r="AO807" s="163"/>
      <c r="AP807" s="117" t="str">
        <f t="shared" si="22"/>
        <v/>
      </c>
      <c r="AR807" s="177"/>
    </row>
    <row r="808">
      <c r="A808" s="156"/>
      <c r="B808" s="175"/>
      <c r="C808" s="162"/>
      <c r="D808" s="162"/>
      <c r="E808" s="162"/>
      <c r="F808" s="13" t="str">
        <f t="shared" si="6"/>
        <v/>
      </c>
      <c r="G808" s="162"/>
      <c r="H808" s="162"/>
      <c r="I808" s="162"/>
      <c r="J808" s="13" t="str">
        <f t="shared" si="20"/>
        <v/>
      </c>
      <c r="N808" s="13" t="str">
        <f t="shared" si="8"/>
        <v/>
      </c>
      <c r="O808" s="13"/>
      <c r="P808" s="163"/>
      <c r="Q808" s="116" t="str">
        <f t="shared" si="17"/>
        <v/>
      </c>
      <c r="R808" s="117" t="str">
        <f t="shared" si="9"/>
        <v/>
      </c>
      <c r="S808" s="176"/>
      <c r="T808" s="68"/>
      <c r="U808" s="163"/>
      <c r="V808" s="172"/>
      <c r="W808" s="172"/>
      <c r="X808" s="116" t="str">
        <f t="shared" si="26"/>
        <v/>
      </c>
      <c r="Y808" s="117" t="str">
        <f t="shared" si="23"/>
        <v/>
      </c>
      <c r="Z808" s="176"/>
      <c r="AB808" s="142" t="str">
        <f>if(isblank($B808),"",vlookup($B808,'Sort by Position'!$D$2:$M$34,10,FALSE))</f>
        <v/>
      </c>
      <c r="AC808" s="142" t="str">
        <f>if(isblank($B808),"",vlookup($C808,'Sort by Position'!$D$2:$M$34,10,FALSE))</f>
        <v/>
      </c>
      <c r="AD808" s="142" t="str">
        <f t="shared" si="12"/>
        <v/>
      </c>
      <c r="AE808" s="142" t="str">
        <f t="shared" si="13"/>
        <v/>
      </c>
      <c r="AF808" s="163"/>
      <c r="AG808" s="151" t="str">
        <f t="shared" si="27"/>
        <v/>
      </c>
      <c r="AH808" s="138"/>
      <c r="AI808" s="176"/>
      <c r="AK808" s="142" t="str">
        <f>if(isblank(B808),"",vlookup(B808,'Sort by Position'!$D$2:$M$34,2,FALSE))</f>
        <v/>
      </c>
      <c r="AL808" s="142" t="str">
        <f>if(isblank(B808),"",vlookup(C808,'Sort by Position'!$D$2:$M$34,10,FALSE))</f>
        <v/>
      </c>
      <c r="AM808" s="142" t="str">
        <f t="shared" si="15"/>
        <v/>
      </c>
      <c r="AN808" s="142" t="str">
        <f t="shared" si="24"/>
        <v/>
      </c>
      <c r="AO808" s="163"/>
      <c r="AP808" s="117" t="str">
        <f t="shared" si="22"/>
        <v/>
      </c>
      <c r="AR808" s="177"/>
    </row>
    <row r="809">
      <c r="A809" s="156"/>
      <c r="B809" s="175"/>
      <c r="C809" s="162"/>
      <c r="D809" s="162"/>
      <c r="E809" s="162"/>
      <c r="F809" s="13" t="str">
        <f t="shared" si="6"/>
        <v/>
      </c>
      <c r="G809" s="162"/>
      <c r="H809" s="162"/>
      <c r="I809" s="162"/>
      <c r="J809" s="13" t="str">
        <f t="shared" si="20"/>
        <v/>
      </c>
      <c r="N809" s="13" t="str">
        <f t="shared" si="8"/>
        <v/>
      </c>
      <c r="O809" s="13"/>
      <c r="P809" s="163"/>
      <c r="Q809" s="116" t="str">
        <f t="shared" si="17"/>
        <v/>
      </c>
      <c r="R809" s="117" t="str">
        <f t="shared" si="9"/>
        <v/>
      </c>
      <c r="S809" s="176"/>
      <c r="T809" s="68"/>
      <c r="U809" s="163"/>
      <c r="V809" s="172"/>
      <c r="W809" s="172"/>
      <c r="X809" s="116" t="str">
        <f t="shared" si="26"/>
        <v/>
      </c>
      <c r="Y809" s="117" t="str">
        <f t="shared" si="23"/>
        <v/>
      </c>
      <c r="Z809" s="176"/>
      <c r="AB809" s="142" t="str">
        <f>if(isblank($B809),"",vlookup($B809,'Sort by Position'!$D$2:$M$34,10,FALSE))</f>
        <v/>
      </c>
      <c r="AC809" s="142" t="str">
        <f>if(isblank($B809),"",vlookup($C809,'Sort by Position'!$D$2:$M$34,10,FALSE))</f>
        <v/>
      </c>
      <c r="AD809" s="142" t="str">
        <f t="shared" si="12"/>
        <v/>
      </c>
      <c r="AE809" s="142" t="str">
        <f t="shared" si="13"/>
        <v/>
      </c>
      <c r="AF809" s="163"/>
      <c r="AG809" s="151" t="str">
        <f t="shared" si="27"/>
        <v/>
      </c>
      <c r="AH809" s="138"/>
      <c r="AI809" s="176"/>
      <c r="AK809" s="142" t="str">
        <f>if(isblank(B809),"",vlookup(B809,'Sort by Position'!$D$2:$M$34,2,FALSE))</f>
        <v/>
      </c>
      <c r="AL809" s="142" t="str">
        <f>if(isblank(B809),"",vlookup(C809,'Sort by Position'!$D$2:$M$34,10,FALSE))</f>
        <v/>
      </c>
      <c r="AM809" s="142" t="str">
        <f t="shared" si="15"/>
        <v/>
      </c>
      <c r="AN809" s="142" t="str">
        <f t="shared" si="24"/>
        <v/>
      </c>
      <c r="AO809" s="163"/>
      <c r="AP809" s="117" t="str">
        <f t="shared" si="22"/>
        <v/>
      </c>
      <c r="AR809" s="177"/>
    </row>
    <row r="810">
      <c r="A810" s="156"/>
      <c r="B810" s="175"/>
      <c r="C810" s="162"/>
      <c r="D810" s="162"/>
      <c r="E810" s="162"/>
      <c r="F810" s="13" t="str">
        <f t="shared" si="6"/>
        <v/>
      </c>
      <c r="G810" s="162"/>
      <c r="H810" s="162"/>
      <c r="I810" s="162"/>
      <c r="J810" s="13" t="str">
        <f t="shared" si="20"/>
        <v/>
      </c>
      <c r="N810" s="13" t="str">
        <f t="shared" si="8"/>
        <v/>
      </c>
      <c r="O810" s="13"/>
      <c r="P810" s="163"/>
      <c r="Q810" s="116" t="str">
        <f t="shared" si="17"/>
        <v/>
      </c>
      <c r="R810" s="117" t="str">
        <f t="shared" si="9"/>
        <v/>
      </c>
      <c r="S810" s="176"/>
      <c r="T810" s="68"/>
      <c r="U810" s="163"/>
      <c r="V810" s="172"/>
      <c r="W810" s="172"/>
      <c r="X810" s="116" t="str">
        <f t="shared" si="26"/>
        <v/>
      </c>
      <c r="Y810" s="117" t="str">
        <f t="shared" si="23"/>
        <v/>
      </c>
      <c r="Z810" s="176"/>
      <c r="AB810" s="142" t="str">
        <f>if(isblank($B810),"",vlookup($B810,'Sort by Position'!$D$2:$M$34,10,FALSE))</f>
        <v/>
      </c>
      <c r="AC810" s="142" t="str">
        <f>if(isblank($B810),"",vlookup($C810,'Sort by Position'!$D$2:$M$34,10,FALSE))</f>
        <v/>
      </c>
      <c r="AD810" s="142" t="str">
        <f t="shared" si="12"/>
        <v/>
      </c>
      <c r="AE810" s="142" t="str">
        <f t="shared" si="13"/>
        <v/>
      </c>
      <c r="AF810" s="163"/>
      <c r="AG810" s="151" t="str">
        <f t="shared" si="27"/>
        <v/>
      </c>
      <c r="AH810" s="138"/>
      <c r="AI810" s="176"/>
      <c r="AK810" s="142" t="str">
        <f>if(isblank(B810),"",vlookup(B810,'Sort by Position'!$D$2:$M$34,2,FALSE))</f>
        <v/>
      </c>
      <c r="AL810" s="142" t="str">
        <f>if(isblank(B810),"",vlookup(C810,'Sort by Position'!$D$2:$M$34,10,FALSE))</f>
        <v/>
      </c>
      <c r="AM810" s="142" t="str">
        <f t="shared" si="15"/>
        <v/>
      </c>
      <c r="AN810" s="142" t="str">
        <f t="shared" si="24"/>
        <v/>
      </c>
      <c r="AO810" s="163"/>
      <c r="AP810" s="117" t="str">
        <f t="shared" si="22"/>
        <v/>
      </c>
      <c r="AR810" s="177"/>
    </row>
    <row r="811">
      <c r="A811" s="156"/>
      <c r="B811" s="175"/>
      <c r="C811" s="162"/>
      <c r="D811" s="162"/>
      <c r="E811" s="162"/>
      <c r="F811" s="13" t="str">
        <f t="shared" si="6"/>
        <v/>
      </c>
      <c r="G811" s="162"/>
      <c r="H811" s="162"/>
      <c r="I811" s="162"/>
      <c r="J811" s="13" t="str">
        <f t="shared" si="20"/>
        <v/>
      </c>
      <c r="N811" s="13" t="str">
        <f t="shared" si="8"/>
        <v/>
      </c>
      <c r="O811" s="13"/>
      <c r="P811" s="163"/>
      <c r="Q811" s="116" t="str">
        <f t="shared" si="17"/>
        <v/>
      </c>
      <c r="R811" s="117" t="str">
        <f t="shared" si="9"/>
        <v/>
      </c>
      <c r="S811" s="176"/>
      <c r="T811" s="68"/>
      <c r="U811" s="163"/>
      <c r="V811" s="172"/>
      <c r="W811" s="172"/>
      <c r="X811" s="116" t="str">
        <f t="shared" si="26"/>
        <v/>
      </c>
      <c r="Y811" s="117" t="str">
        <f t="shared" si="23"/>
        <v/>
      </c>
      <c r="Z811" s="176"/>
      <c r="AB811" s="142" t="str">
        <f>if(isblank($B811),"",vlookup($B811,'Sort by Position'!$D$2:$M$34,10,FALSE))</f>
        <v/>
      </c>
      <c r="AC811" s="142" t="str">
        <f>if(isblank($B811),"",vlookup($C811,'Sort by Position'!$D$2:$M$34,10,FALSE))</f>
        <v/>
      </c>
      <c r="AD811" s="142" t="str">
        <f t="shared" si="12"/>
        <v/>
      </c>
      <c r="AE811" s="142" t="str">
        <f t="shared" si="13"/>
        <v/>
      </c>
      <c r="AF811" s="163"/>
      <c r="AG811" s="151" t="str">
        <f t="shared" si="27"/>
        <v/>
      </c>
      <c r="AH811" s="138"/>
      <c r="AI811" s="176"/>
      <c r="AK811" s="142" t="str">
        <f>if(isblank(B811),"",vlookup(B811,'Sort by Position'!$D$2:$M$34,2,FALSE))</f>
        <v/>
      </c>
      <c r="AL811" s="142" t="str">
        <f>if(isblank(B811),"",vlookup(C811,'Sort by Position'!$D$2:$M$34,10,FALSE))</f>
        <v/>
      </c>
      <c r="AM811" s="142" t="str">
        <f t="shared" si="15"/>
        <v/>
      </c>
      <c r="AN811" s="142" t="str">
        <f t="shared" si="24"/>
        <v/>
      </c>
      <c r="AO811" s="163"/>
      <c r="AP811" s="117" t="str">
        <f t="shared" si="22"/>
        <v/>
      </c>
      <c r="AR811" s="177"/>
    </row>
    <row r="812">
      <c r="A812" s="156"/>
      <c r="B812" s="175"/>
      <c r="C812" s="162"/>
      <c r="D812" s="162"/>
      <c r="E812" s="162"/>
      <c r="F812" s="13" t="str">
        <f t="shared" si="6"/>
        <v/>
      </c>
      <c r="G812" s="162"/>
      <c r="H812" s="162"/>
      <c r="I812" s="162"/>
      <c r="J812" s="13" t="str">
        <f t="shared" si="20"/>
        <v/>
      </c>
      <c r="N812" s="13" t="str">
        <f t="shared" si="8"/>
        <v/>
      </c>
      <c r="O812" s="13"/>
      <c r="P812" s="163"/>
      <c r="Q812" s="116" t="str">
        <f t="shared" si="17"/>
        <v/>
      </c>
      <c r="R812" s="117" t="str">
        <f t="shared" si="9"/>
        <v/>
      </c>
      <c r="S812" s="176"/>
      <c r="T812" s="68"/>
      <c r="U812" s="163"/>
      <c r="V812" s="172"/>
      <c r="W812" s="172"/>
      <c r="X812" s="116" t="str">
        <f t="shared" si="26"/>
        <v/>
      </c>
      <c r="Y812" s="117" t="str">
        <f t="shared" si="23"/>
        <v/>
      </c>
      <c r="Z812" s="176"/>
      <c r="AB812" s="142" t="str">
        <f>if(isblank($B812),"",vlookup($B812,'Sort by Position'!$D$2:$M$34,10,FALSE))</f>
        <v/>
      </c>
      <c r="AC812" s="142" t="str">
        <f>if(isblank($B812),"",vlookup($C812,'Sort by Position'!$D$2:$M$34,10,FALSE))</f>
        <v/>
      </c>
      <c r="AD812" s="142" t="str">
        <f t="shared" si="12"/>
        <v/>
      </c>
      <c r="AE812" s="142" t="str">
        <f t="shared" si="13"/>
        <v/>
      </c>
      <c r="AF812" s="163"/>
      <c r="AG812" s="151" t="str">
        <f t="shared" si="27"/>
        <v/>
      </c>
      <c r="AH812" s="138"/>
      <c r="AI812" s="176"/>
      <c r="AK812" s="142" t="str">
        <f>if(isblank(B812),"",vlookup(B812,'Sort by Position'!$D$2:$M$34,2,FALSE))</f>
        <v/>
      </c>
      <c r="AL812" s="142" t="str">
        <f>if(isblank(B812),"",vlookup(C812,'Sort by Position'!$D$2:$M$34,10,FALSE))</f>
        <v/>
      </c>
      <c r="AM812" s="142" t="str">
        <f t="shared" si="15"/>
        <v/>
      </c>
      <c r="AN812" s="142" t="str">
        <f t="shared" si="24"/>
        <v/>
      </c>
      <c r="AO812" s="163"/>
      <c r="AP812" s="117" t="str">
        <f t="shared" si="22"/>
        <v/>
      </c>
      <c r="AR812" s="177"/>
    </row>
    <row r="813">
      <c r="A813" s="156"/>
      <c r="B813" s="175"/>
      <c r="C813" s="162"/>
      <c r="D813" s="162"/>
      <c r="E813" s="162"/>
      <c r="F813" s="13" t="str">
        <f t="shared" si="6"/>
        <v/>
      </c>
      <c r="G813" s="162"/>
      <c r="H813" s="162"/>
      <c r="I813" s="162"/>
      <c r="J813" s="13" t="str">
        <f t="shared" si="20"/>
        <v/>
      </c>
      <c r="N813" s="13" t="str">
        <f t="shared" si="8"/>
        <v/>
      </c>
      <c r="O813" s="13"/>
      <c r="P813" s="163"/>
      <c r="Q813" s="116" t="str">
        <f t="shared" si="17"/>
        <v/>
      </c>
      <c r="R813" s="117" t="str">
        <f t="shared" si="9"/>
        <v/>
      </c>
      <c r="S813" s="176"/>
      <c r="T813" s="68"/>
      <c r="U813" s="163"/>
      <c r="V813" s="172"/>
      <c r="W813" s="172"/>
      <c r="X813" s="116" t="str">
        <f t="shared" si="26"/>
        <v/>
      </c>
      <c r="Y813" s="117" t="str">
        <f t="shared" si="23"/>
        <v/>
      </c>
      <c r="Z813" s="176"/>
      <c r="AB813" s="142" t="str">
        <f>if(isblank($B813),"",vlookup($B813,'Sort by Position'!$D$2:$M$34,10,FALSE))</f>
        <v/>
      </c>
      <c r="AC813" s="142" t="str">
        <f>if(isblank($B813),"",vlookup($C813,'Sort by Position'!$D$2:$M$34,10,FALSE))</f>
        <v/>
      </c>
      <c r="AD813" s="142" t="str">
        <f t="shared" si="12"/>
        <v/>
      </c>
      <c r="AE813" s="142" t="str">
        <f t="shared" si="13"/>
        <v/>
      </c>
      <c r="AF813" s="163"/>
      <c r="AG813" s="151" t="str">
        <f t="shared" si="27"/>
        <v/>
      </c>
      <c r="AH813" s="138"/>
      <c r="AI813" s="176"/>
      <c r="AK813" s="142" t="str">
        <f>if(isblank(B813),"",vlookup(B813,'Sort by Position'!$D$2:$M$34,2,FALSE))</f>
        <v/>
      </c>
      <c r="AL813" s="142" t="str">
        <f>if(isblank(B813),"",vlookup(C813,'Sort by Position'!$D$2:$M$34,10,FALSE))</f>
        <v/>
      </c>
      <c r="AM813" s="142" t="str">
        <f t="shared" si="15"/>
        <v/>
      </c>
      <c r="AN813" s="142" t="str">
        <f t="shared" si="24"/>
        <v/>
      </c>
      <c r="AO813" s="163"/>
      <c r="AP813" s="117" t="str">
        <f t="shared" si="22"/>
        <v/>
      </c>
      <c r="AR813" s="177"/>
    </row>
    <row r="814">
      <c r="A814" s="156"/>
      <c r="B814" s="175"/>
      <c r="C814" s="162"/>
      <c r="D814" s="162"/>
      <c r="E814" s="162"/>
      <c r="F814" s="13" t="str">
        <f t="shared" si="6"/>
        <v/>
      </c>
      <c r="G814" s="162"/>
      <c r="H814" s="162"/>
      <c r="I814" s="162"/>
      <c r="J814" s="13" t="str">
        <f t="shared" si="20"/>
        <v/>
      </c>
      <c r="N814" s="13" t="str">
        <f t="shared" si="8"/>
        <v/>
      </c>
      <c r="O814" s="13"/>
      <c r="P814" s="163"/>
      <c r="Q814" s="116" t="str">
        <f t="shared" si="17"/>
        <v/>
      </c>
      <c r="R814" s="117" t="str">
        <f t="shared" si="9"/>
        <v/>
      </c>
      <c r="S814" s="176"/>
      <c r="T814" s="68"/>
      <c r="U814" s="163"/>
      <c r="V814" s="172"/>
      <c r="W814" s="172"/>
      <c r="X814" s="116" t="str">
        <f t="shared" si="26"/>
        <v/>
      </c>
      <c r="Y814" s="117" t="str">
        <f t="shared" si="23"/>
        <v/>
      </c>
      <c r="Z814" s="176"/>
      <c r="AB814" s="142" t="str">
        <f>if(isblank($B814),"",vlookup($B814,'Sort by Position'!$D$2:$M$34,10,FALSE))</f>
        <v/>
      </c>
      <c r="AC814" s="142" t="str">
        <f>if(isblank($B814),"",vlookup($C814,'Sort by Position'!$D$2:$M$34,10,FALSE))</f>
        <v/>
      </c>
      <c r="AD814" s="142" t="str">
        <f t="shared" si="12"/>
        <v/>
      </c>
      <c r="AE814" s="142" t="str">
        <f t="shared" si="13"/>
        <v/>
      </c>
      <c r="AF814" s="163"/>
      <c r="AG814" s="151" t="str">
        <f t="shared" si="27"/>
        <v/>
      </c>
      <c r="AH814" s="138"/>
      <c r="AI814" s="176"/>
      <c r="AK814" s="142" t="str">
        <f>if(isblank(B814),"",vlookup(B814,'Sort by Position'!$D$2:$M$34,2,FALSE))</f>
        <v/>
      </c>
      <c r="AL814" s="142" t="str">
        <f>if(isblank(B814),"",vlookup(C814,'Sort by Position'!$D$2:$M$34,10,FALSE))</f>
        <v/>
      </c>
      <c r="AM814" s="142" t="str">
        <f t="shared" si="15"/>
        <v/>
      </c>
      <c r="AN814" s="142" t="str">
        <f t="shared" si="24"/>
        <v/>
      </c>
      <c r="AO814" s="163"/>
      <c r="AP814" s="117" t="str">
        <f t="shared" si="22"/>
        <v/>
      </c>
      <c r="AR814" s="177"/>
    </row>
    <row r="815">
      <c r="A815" s="156"/>
      <c r="B815" s="175"/>
      <c r="C815" s="162"/>
      <c r="D815" s="162"/>
      <c r="E815" s="162"/>
      <c r="F815" s="13" t="str">
        <f t="shared" si="6"/>
        <v/>
      </c>
      <c r="G815" s="162"/>
      <c r="H815" s="162"/>
      <c r="I815" s="162"/>
      <c r="J815" s="13" t="str">
        <f t="shared" si="20"/>
        <v/>
      </c>
      <c r="N815" s="13" t="str">
        <f t="shared" si="8"/>
        <v/>
      </c>
      <c r="O815" s="13"/>
      <c r="P815" s="163"/>
      <c r="Q815" s="116" t="str">
        <f t="shared" si="17"/>
        <v/>
      </c>
      <c r="R815" s="117" t="str">
        <f t="shared" si="9"/>
        <v/>
      </c>
      <c r="S815" s="176"/>
      <c r="T815" s="68"/>
      <c r="U815" s="163"/>
      <c r="V815" s="172"/>
      <c r="W815" s="172"/>
      <c r="X815" s="116" t="str">
        <f t="shared" si="26"/>
        <v/>
      </c>
      <c r="Y815" s="117" t="str">
        <f t="shared" si="23"/>
        <v/>
      </c>
      <c r="Z815" s="176"/>
      <c r="AB815" s="142" t="str">
        <f>if(isblank($B815),"",vlookup($B815,'Sort by Position'!$D$2:$M$34,10,FALSE))</f>
        <v/>
      </c>
      <c r="AC815" s="142" t="str">
        <f>if(isblank($B815),"",vlookup($C815,'Sort by Position'!$D$2:$M$34,10,FALSE))</f>
        <v/>
      </c>
      <c r="AD815" s="142" t="str">
        <f t="shared" si="12"/>
        <v/>
      </c>
      <c r="AE815" s="142" t="str">
        <f t="shared" si="13"/>
        <v/>
      </c>
      <c r="AF815" s="163"/>
      <c r="AG815" s="151" t="str">
        <f t="shared" si="27"/>
        <v/>
      </c>
      <c r="AH815" s="138"/>
      <c r="AI815" s="176"/>
      <c r="AK815" s="142" t="str">
        <f>if(isblank(B815),"",vlookup(B815,'Sort by Position'!$D$2:$M$34,2,FALSE))</f>
        <v/>
      </c>
      <c r="AL815" s="142" t="str">
        <f>if(isblank(B815),"",vlookup(C815,'Sort by Position'!$D$2:$M$34,10,FALSE))</f>
        <v/>
      </c>
      <c r="AM815" s="142" t="str">
        <f t="shared" si="15"/>
        <v/>
      </c>
      <c r="AN815" s="142" t="str">
        <f t="shared" si="24"/>
        <v/>
      </c>
      <c r="AO815" s="163"/>
      <c r="AP815" s="117" t="str">
        <f t="shared" si="22"/>
        <v/>
      </c>
      <c r="AR815" s="177"/>
    </row>
    <row r="816">
      <c r="A816" s="156"/>
      <c r="B816" s="175"/>
      <c r="C816" s="162"/>
      <c r="D816" s="162"/>
      <c r="E816" s="162"/>
      <c r="F816" s="13" t="str">
        <f t="shared" si="6"/>
        <v/>
      </c>
      <c r="G816" s="162"/>
      <c r="H816" s="162"/>
      <c r="I816" s="162"/>
      <c r="J816" s="13" t="str">
        <f t="shared" si="20"/>
        <v/>
      </c>
      <c r="N816" s="13" t="str">
        <f t="shared" si="8"/>
        <v/>
      </c>
      <c r="O816" s="13"/>
      <c r="P816" s="163"/>
      <c r="Q816" s="116" t="str">
        <f t="shared" si="17"/>
        <v/>
      </c>
      <c r="R816" s="117" t="str">
        <f t="shared" si="9"/>
        <v/>
      </c>
      <c r="S816" s="176"/>
      <c r="T816" s="68"/>
      <c r="U816" s="163"/>
      <c r="V816" s="172"/>
      <c r="W816" s="172"/>
      <c r="X816" s="116" t="str">
        <f t="shared" si="26"/>
        <v/>
      </c>
      <c r="Y816" s="117" t="str">
        <f t="shared" si="23"/>
        <v/>
      </c>
      <c r="Z816" s="176"/>
      <c r="AB816" s="142" t="str">
        <f>if(isblank($B816),"",vlookup($B816,'Sort by Position'!$D$2:$M$34,10,FALSE))</f>
        <v/>
      </c>
      <c r="AC816" s="142" t="str">
        <f>if(isblank($B816),"",vlookup($C816,'Sort by Position'!$D$2:$M$34,10,FALSE))</f>
        <v/>
      </c>
      <c r="AD816" s="142" t="str">
        <f t="shared" si="12"/>
        <v/>
      </c>
      <c r="AE816" s="142" t="str">
        <f t="shared" si="13"/>
        <v/>
      </c>
      <c r="AF816" s="163"/>
      <c r="AG816" s="151" t="str">
        <f t="shared" si="27"/>
        <v/>
      </c>
      <c r="AH816" s="138"/>
      <c r="AI816" s="176"/>
      <c r="AK816" s="142" t="str">
        <f>if(isblank(B816),"",vlookup(B816,'Sort by Position'!$D$2:$M$34,2,FALSE))</f>
        <v/>
      </c>
      <c r="AL816" s="142" t="str">
        <f>if(isblank(B816),"",vlookup(C816,'Sort by Position'!$D$2:$M$34,10,FALSE))</f>
        <v/>
      </c>
      <c r="AM816" s="142" t="str">
        <f t="shared" si="15"/>
        <v/>
      </c>
      <c r="AN816" s="142" t="str">
        <f t="shared" si="24"/>
        <v/>
      </c>
      <c r="AO816" s="163"/>
      <c r="AP816" s="117" t="str">
        <f t="shared" si="22"/>
        <v/>
      </c>
      <c r="AR816" s="177"/>
    </row>
    <row r="817">
      <c r="A817" s="156"/>
      <c r="B817" s="175"/>
      <c r="C817" s="162"/>
      <c r="D817" s="162"/>
      <c r="E817" s="162"/>
      <c r="F817" s="13" t="str">
        <f t="shared" si="6"/>
        <v/>
      </c>
      <c r="G817" s="162"/>
      <c r="H817" s="162"/>
      <c r="I817" s="162"/>
      <c r="J817" s="13" t="str">
        <f t="shared" si="20"/>
        <v/>
      </c>
      <c r="N817" s="13" t="str">
        <f t="shared" si="8"/>
        <v/>
      </c>
      <c r="O817" s="13"/>
      <c r="P817" s="163"/>
      <c r="Q817" s="116" t="str">
        <f t="shared" si="17"/>
        <v/>
      </c>
      <c r="R817" s="117" t="str">
        <f t="shared" si="9"/>
        <v/>
      </c>
      <c r="S817" s="176"/>
      <c r="T817" s="68"/>
      <c r="U817" s="163"/>
      <c r="V817" s="172"/>
      <c r="W817" s="172"/>
      <c r="X817" s="116" t="str">
        <f t="shared" si="26"/>
        <v/>
      </c>
      <c r="Y817" s="117" t="str">
        <f t="shared" si="23"/>
        <v/>
      </c>
      <c r="Z817" s="176"/>
      <c r="AB817" s="142" t="str">
        <f>if(isblank($B817),"",vlookup($B817,'Sort by Position'!$D$2:$M$34,10,FALSE))</f>
        <v/>
      </c>
      <c r="AC817" s="142" t="str">
        <f>if(isblank($B817),"",vlookup($C817,'Sort by Position'!$D$2:$M$34,10,FALSE))</f>
        <v/>
      </c>
      <c r="AD817" s="142" t="str">
        <f t="shared" si="12"/>
        <v/>
      </c>
      <c r="AE817" s="142" t="str">
        <f t="shared" si="13"/>
        <v/>
      </c>
      <c r="AF817" s="163"/>
      <c r="AG817" s="151" t="str">
        <f t="shared" si="27"/>
        <v/>
      </c>
      <c r="AH817" s="138"/>
      <c r="AI817" s="176"/>
      <c r="AK817" s="142" t="str">
        <f>if(isblank(B817),"",vlookup(B817,'Sort by Position'!$D$2:$M$34,2,FALSE))</f>
        <v/>
      </c>
      <c r="AL817" s="142" t="str">
        <f>if(isblank(B817),"",vlookup(C817,'Sort by Position'!$D$2:$M$34,10,FALSE))</f>
        <v/>
      </c>
      <c r="AM817" s="142" t="str">
        <f t="shared" si="15"/>
        <v/>
      </c>
      <c r="AN817" s="142" t="str">
        <f t="shared" si="24"/>
        <v/>
      </c>
      <c r="AO817" s="163"/>
      <c r="AP817" s="117" t="str">
        <f t="shared" si="22"/>
        <v/>
      </c>
      <c r="AR817" s="177"/>
    </row>
    <row r="818">
      <c r="A818" s="156"/>
      <c r="B818" s="175"/>
      <c r="C818" s="162"/>
      <c r="D818" s="162"/>
      <c r="E818" s="162"/>
      <c r="F818" s="13" t="str">
        <f t="shared" si="6"/>
        <v/>
      </c>
      <c r="G818" s="162"/>
      <c r="H818" s="162"/>
      <c r="I818" s="162"/>
      <c r="J818" s="13" t="str">
        <f t="shared" si="20"/>
        <v/>
      </c>
      <c r="N818" s="13" t="str">
        <f t="shared" si="8"/>
        <v/>
      </c>
      <c r="O818" s="13"/>
      <c r="P818" s="163"/>
      <c r="Q818" s="116" t="str">
        <f t="shared" si="17"/>
        <v/>
      </c>
      <c r="R818" s="117" t="str">
        <f t="shared" si="9"/>
        <v/>
      </c>
      <c r="S818" s="176"/>
      <c r="T818" s="68"/>
      <c r="U818" s="163"/>
      <c r="V818" s="172"/>
      <c r="W818" s="172"/>
      <c r="X818" s="116" t="str">
        <f t="shared" si="26"/>
        <v/>
      </c>
      <c r="Y818" s="117" t="str">
        <f t="shared" si="23"/>
        <v/>
      </c>
      <c r="Z818" s="176"/>
      <c r="AB818" s="142" t="str">
        <f>if(isblank($B818),"",vlookup($B818,'Sort by Position'!$D$2:$M$34,10,FALSE))</f>
        <v/>
      </c>
      <c r="AC818" s="142" t="str">
        <f>if(isblank($B818),"",vlookup($C818,'Sort by Position'!$D$2:$M$34,10,FALSE))</f>
        <v/>
      </c>
      <c r="AD818" s="142" t="str">
        <f t="shared" si="12"/>
        <v/>
      </c>
      <c r="AE818" s="142" t="str">
        <f t="shared" si="13"/>
        <v/>
      </c>
      <c r="AF818" s="163"/>
      <c r="AG818" s="151" t="str">
        <f t="shared" si="27"/>
        <v/>
      </c>
      <c r="AH818" s="138"/>
      <c r="AI818" s="176"/>
      <c r="AK818" s="142" t="str">
        <f>if(isblank(B818),"",vlookup(B818,'Sort by Position'!$D$2:$M$34,2,FALSE))</f>
        <v/>
      </c>
      <c r="AL818" s="142" t="str">
        <f>if(isblank(B818),"",vlookup(C818,'Sort by Position'!$D$2:$M$34,10,FALSE))</f>
        <v/>
      </c>
      <c r="AM818" s="142" t="str">
        <f t="shared" si="15"/>
        <v/>
      </c>
      <c r="AN818" s="142" t="str">
        <f t="shared" si="24"/>
        <v/>
      </c>
      <c r="AO818" s="163"/>
      <c r="AP818" s="117" t="str">
        <f t="shared" si="22"/>
        <v/>
      </c>
      <c r="AR818" s="177"/>
    </row>
    <row r="819">
      <c r="A819" s="156"/>
      <c r="B819" s="175"/>
      <c r="C819" s="162"/>
      <c r="D819" s="162"/>
      <c r="E819" s="162"/>
      <c r="F819" s="13" t="str">
        <f t="shared" si="6"/>
        <v/>
      </c>
      <c r="G819" s="162"/>
      <c r="H819" s="162"/>
      <c r="I819" s="162"/>
      <c r="J819" s="13" t="str">
        <f t="shared" si="20"/>
        <v/>
      </c>
      <c r="N819" s="13" t="str">
        <f t="shared" si="8"/>
        <v/>
      </c>
      <c r="O819" s="13"/>
      <c r="P819" s="163"/>
      <c r="Q819" s="116" t="str">
        <f t="shared" si="17"/>
        <v/>
      </c>
      <c r="R819" s="117" t="str">
        <f t="shared" si="9"/>
        <v/>
      </c>
      <c r="S819" s="176"/>
      <c r="T819" s="68"/>
      <c r="U819" s="163"/>
      <c r="V819" s="172"/>
      <c r="W819" s="172"/>
      <c r="X819" s="116" t="str">
        <f t="shared" si="26"/>
        <v/>
      </c>
      <c r="Y819" s="117" t="str">
        <f t="shared" si="23"/>
        <v/>
      </c>
      <c r="Z819" s="176"/>
      <c r="AB819" s="142" t="str">
        <f>if(isblank($B819),"",vlookup($B819,'Sort by Position'!$D$2:$M$34,10,FALSE))</f>
        <v/>
      </c>
      <c r="AC819" s="142" t="str">
        <f>if(isblank($B819),"",vlookup($C819,'Sort by Position'!$D$2:$M$34,10,FALSE))</f>
        <v/>
      </c>
      <c r="AD819" s="142" t="str">
        <f t="shared" si="12"/>
        <v/>
      </c>
      <c r="AE819" s="142" t="str">
        <f t="shared" si="13"/>
        <v/>
      </c>
      <c r="AF819" s="163"/>
      <c r="AG819" s="151" t="str">
        <f t="shared" si="27"/>
        <v/>
      </c>
      <c r="AH819" s="138"/>
      <c r="AI819" s="176"/>
      <c r="AK819" s="142" t="str">
        <f>if(isblank(B819),"",vlookup(B819,'Sort by Position'!$D$2:$M$34,2,FALSE))</f>
        <v/>
      </c>
      <c r="AL819" s="142" t="str">
        <f>if(isblank(B819),"",vlookup(C819,'Sort by Position'!$D$2:$M$34,10,FALSE))</f>
        <v/>
      </c>
      <c r="AM819" s="142" t="str">
        <f t="shared" si="15"/>
        <v/>
      </c>
      <c r="AN819" s="142" t="str">
        <f t="shared" si="24"/>
        <v/>
      </c>
      <c r="AO819" s="163"/>
      <c r="AP819" s="117" t="str">
        <f t="shared" si="22"/>
        <v/>
      </c>
      <c r="AR819" s="177"/>
    </row>
    <row r="820">
      <c r="A820" s="156"/>
      <c r="B820" s="175"/>
      <c r="C820" s="162"/>
      <c r="D820" s="162"/>
      <c r="E820" s="162"/>
      <c r="F820" s="13" t="str">
        <f t="shared" si="6"/>
        <v/>
      </c>
      <c r="G820" s="162"/>
      <c r="H820" s="162"/>
      <c r="I820" s="162"/>
      <c r="J820" s="13" t="str">
        <f t="shared" si="20"/>
        <v/>
      </c>
      <c r="N820" s="13" t="str">
        <f t="shared" si="8"/>
        <v/>
      </c>
      <c r="O820" s="13"/>
      <c r="P820" s="163"/>
      <c r="Q820" s="116" t="str">
        <f t="shared" si="17"/>
        <v/>
      </c>
      <c r="R820" s="117" t="str">
        <f t="shared" si="9"/>
        <v/>
      </c>
      <c r="S820" s="176"/>
      <c r="T820" s="68"/>
      <c r="U820" s="163"/>
      <c r="V820" s="172"/>
      <c r="W820" s="172"/>
      <c r="X820" s="116" t="str">
        <f t="shared" si="26"/>
        <v/>
      </c>
      <c r="Y820" s="117" t="str">
        <f t="shared" si="23"/>
        <v/>
      </c>
      <c r="Z820" s="176"/>
      <c r="AB820" s="142" t="str">
        <f>if(isblank($B820),"",vlookup($B820,'Sort by Position'!$D$2:$M$34,10,FALSE))</f>
        <v/>
      </c>
      <c r="AC820" s="142" t="str">
        <f>if(isblank($B820),"",vlookup($C820,'Sort by Position'!$D$2:$M$34,10,FALSE))</f>
        <v/>
      </c>
      <c r="AD820" s="142" t="str">
        <f t="shared" si="12"/>
        <v/>
      </c>
      <c r="AE820" s="142" t="str">
        <f t="shared" si="13"/>
        <v/>
      </c>
      <c r="AF820" s="163"/>
      <c r="AG820" s="151" t="str">
        <f t="shared" si="27"/>
        <v/>
      </c>
      <c r="AH820" s="138"/>
      <c r="AI820" s="176"/>
      <c r="AK820" s="142" t="str">
        <f>if(isblank(B820),"",vlookup(B820,'Sort by Position'!$D$2:$M$34,2,FALSE))</f>
        <v/>
      </c>
      <c r="AL820" s="142" t="str">
        <f>if(isblank(B820),"",vlookup(C820,'Sort by Position'!$D$2:$M$34,10,FALSE))</f>
        <v/>
      </c>
      <c r="AM820" s="142" t="str">
        <f t="shared" si="15"/>
        <v/>
      </c>
      <c r="AN820" s="142" t="str">
        <f t="shared" si="24"/>
        <v/>
      </c>
      <c r="AO820" s="163"/>
      <c r="AP820" s="117" t="str">
        <f t="shared" si="22"/>
        <v/>
      </c>
      <c r="AR820" s="177"/>
    </row>
    <row r="821">
      <c r="A821" s="156"/>
      <c r="B821" s="175"/>
      <c r="C821" s="162"/>
      <c r="D821" s="162"/>
      <c r="E821" s="162"/>
      <c r="F821" s="13" t="str">
        <f t="shared" si="6"/>
        <v/>
      </c>
      <c r="G821" s="162"/>
      <c r="H821" s="162"/>
      <c r="I821" s="162"/>
      <c r="J821" s="13" t="str">
        <f t="shared" si="20"/>
        <v/>
      </c>
      <c r="N821" s="13" t="str">
        <f t="shared" si="8"/>
        <v/>
      </c>
      <c r="O821" s="13"/>
      <c r="P821" s="163"/>
      <c r="Q821" s="116" t="str">
        <f t="shared" si="17"/>
        <v/>
      </c>
      <c r="R821" s="117" t="str">
        <f t="shared" si="9"/>
        <v/>
      </c>
      <c r="S821" s="176"/>
      <c r="T821" s="68"/>
      <c r="U821" s="163"/>
      <c r="V821" s="172"/>
      <c r="W821" s="172"/>
      <c r="X821" s="116" t="str">
        <f t="shared" si="26"/>
        <v/>
      </c>
      <c r="Y821" s="117" t="str">
        <f t="shared" si="23"/>
        <v/>
      </c>
      <c r="Z821" s="176"/>
      <c r="AB821" s="142" t="str">
        <f>if(isblank($B821),"",vlookup($B821,'Sort by Position'!$D$2:$M$34,10,FALSE))</f>
        <v/>
      </c>
      <c r="AC821" s="142" t="str">
        <f>if(isblank($B821),"",vlookup($C821,'Sort by Position'!$D$2:$M$34,10,FALSE))</f>
        <v/>
      </c>
      <c r="AD821" s="142" t="str">
        <f t="shared" si="12"/>
        <v/>
      </c>
      <c r="AE821" s="142" t="str">
        <f t="shared" si="13"/>
        <v/>
      </c>
      <c r="AF821" s="163"/>
      <c r="AG821" s="151" t="str">
        <f t="shared" si="27"/>
        <v/>
      </c>
      <c r="AH821" s="138"/>
      <c r="AI821" s="176"/>
      <c r="AK821" s="142" t="str">
        <f>if(isblank(B821),"",vlookup(B821,'Sort by Position'!$D$2:$M$34,2,FALSE))</f>
        <v/>
      </c>
      <c r="AL821" s="142" t="str">
        <f>if(isblank(B821),"",vlookup(C821,'Sort by Position'!$D$2:$M$34,10,FALSE))</f>
        <v/>
      </c>
      <c r="AM821" s="142" t="str">
        <f t="shared" si="15"/>
        <v/>
      </c>
      <c r="AN821" s="142" t="str">
        <f t="shared" si="24"/>
        <v/>
      </c>
      <c r="AO821" s="163"/>
      <c r="AP821" s="117" t="str">
        <f t="shared" si="22"/>
        <v/>
      </c>
      <c r="AR821" s="177"/>
    </row>
    <row r="822">
      <c r="A822" s="156"/>
      <c r="B822" s="175"/>
      <c r="C822" s="162"/>
      <c r="D822" s="162"/>
      <c r="E822" s="162"/>
      <c r="F822" s="13" t="str">
        <f t="shared" si="6"/>
        <v/>
      </c>
      <c r="G822" s="162"/>
      <c r="H822" s="162"/>
      <c r="I822" s="162"/>
      <c r="J822" s="13" t="str">
        <f t="shared" si="20"/>
        <v/>
      </c>
      <c r="N822" s="13" t="str">
        <f t="shared" si="8"/>
        <v/>
      </c>
      <c r="O822" s="13"/>
      <c r="P822" s="163"/>
      <c r="Q822" s="116" t="str">
        <f t="shared" si="17"/>
        <v/>
      </c>
      <c r="R822" s="117" t="str">
        <f t="shared" si="9"/>
        <v/>
      </c>
      <c r="S822" s="176"/>
      <c r="T822" s="68"/>
      <c r="U822" s="163"/>
      <c r="V822" s="172"/>
      <c r="W822" s="172"/>
      <c r="X822" s="116" t="str">
        <f t="shared" si="26"/>
        <v/>
      </c>
      <c r="Y822" s="117" t="str">
        <f t="shared" si="23"/>
        <v/>
      </c>
      <c r="Z822" s="176"/>
      <c r="AB822" s="142" t="str">
        <f>if(isblank($B822),"",vlookup($B822,'Sort by Position'!$D$2:$M$34,10,FALSE))</f>
        <v/>
      </c>
      <c r="AC822" s="142" t="str">
        <f>if(isblank($B822),"",vlookup($C822,'Sort by Position'!$D$2:$M$34,10,FALSE))</f>
        <v/>
      </c>
      <c r="AD822" s="142" t="str">
        <f t="shared" si="12"/>
        <v/>
      </c>
      <c r="AE822" s="142" t="str">
        <f t="shared" si="13"/>
        <v/>
      </c>
      <c r="AF822" s="163"/>
      <c r="AG822" s="151" t="str">
        <f t="shared" si="27"/>
        <v/>
      </c>
      <c r="AH822" s="138"/>
      <c r="AI822" s="176"/>
      <c r="AK822" s="142" t="str">
        <f>if(isblank(B822),"",vlookup(B822,'Sort by Position'!$D$2:$M$34,2,FALSE))</f>
        <v/>
      </c>
      <c r="AL822" s="142" t="str">
        <f>if(isblank(B822),"",vlookup(C822,'Sort by Position'!$D$2:$M$34,10,FALSE))</f>
        <v/>
      </c>
      <c r="AM822" s="142" t="str">
        <f t="shared" si="15"/>
        <v/>
      </c>
      <c r="AN822" s="142" t="str">
        <f t="shared" si="24"/>
        <v/>
      </c>
      <c r="AO822" s="163"/>
      <c r="AP822" s="117" t="str">
        <f t="shared" si="22"/>
        <v/>
      </c>
      <c r="AR822" s="177"/>
    </row>
    <row r="823">
      <c r="A823" s="156"/>
      <c r="B823" s="175"/>
      <c r="C823" s="162"/>
      <c r="D823" s="162"/>
      <c r="E823" s="162"/>
      <c r="F823" s="13" t="str">
        <f t="shared" si="6"/>
        <v/>
      </c>
      <c r="G823" s="162"/>
      <c r="H823" s="162"/>
      <c r="I823" s="162"/>
      <c r="J823" s="13" t="str">
        <f t="shared" si="20"/>
        <v/>
      </c>
      <c r="N823" s="13" t="str">
        <f t="shared" si="8"/>
        <v/>
      </c>
      <c r="O823" s="13"/>
      <c r="P823" s="163"/>
      <c r="Q823" s="116" t="str">
        <f t="shared" si="17"/>
        <v/>
      </c>
      <c r="R823" s="117" t="str">
        <f t="shared" si="9"/>
        <v/>
      </c>
      <c r="S823" s="176"/>
      <c r="T823" s="68"/>
      <c r="U823" s="163"/>
      <c r="V823" s="172"/>
      <c r="W823" s="172"/>
      <c r="X823" s="116" t="str">
        <f t="shared" si="26"/>
        <v/>
      </c>
      <c r="Y823" s="117" t="str">
        <f t="shared" si="23"/>
        <v/>
      </c>
      <c r="Z823" s="176"/>
      <c r="AB823" s="142" t="str">
        <f>if(isblank($B823),"",vlookup($B823,'Sort by Position'!$D$2:$M$34,10,FALSE))</f>
        <v/>
      </c>
      <c r="AC823" s="142" t="str">
        <f>if(isblank($B823),"",vlookup($C823,'Sort by Position'!$D$2:$M$34,10,FALSE))</f>
        <v/>
      </c>
      <c r="AD823" s="142" t="str">
        <f t="shared" si="12"/>
        <v/>
      </c>
      <c r="AE823" s="142" t="str">
        <f t="shared" si="13"/>
        <v/>
      </c>
      <c r="AF823" s="163"/>
      <c r="AG823" s="151" t="str">
        <f t="shared" si="27"/>
        <v/>
      </c>
      <c r="AH823" s="138"/>
      <c r="AI823" s="176"/>
      <c r="AK823" s="142" t="str">
        <f>if(isblank(B823),"",vlookup(B823,'Sort by Position'!$D$2:$M$34,2,FALSE))</f>
        <v/>
      </c>
      <c r="AL823" s="142" t="str">
        <f>if(isblank(B823),"",vlookup(C823,'Sort by Position'!$D$2:$M$34,10,FALSE))</f>
        <v/>
      </c>
      <c r="AM823" s="142" t="str">
        <f t="shared" si="15"/>
        <v/>
      </c>
      <c r="AN823" s="142" t="str">
        <f t="shared" si="24"/>
        <v/>
      </c>
      <c r="AO823" s="163"/>
      <c r="AP823" s="117" t="str">
        <f t="shared" si="22"/>
        <v/>
      </c>
      <c r="AR823" s="177"/>
    </row>
    <row r="824">
      <c r="A824" s="156"/>
      <c r="B824" s="175"/>
      <c r="C824" s="162"/>
      <c r="D824" s="162"/>
      <c r="E824" s="162"/>
      <c r="F824" s="13" t="str">
        <f t="shared" si="6"/>
        <v/>
      </c>
      <c r="G824" s="162"/>
      <c r="H824" s="162"/>
      <c r="I824" s="162"/>
      <c r="J824" s="13" t="str">
        <f t="shared" si="20"/>
        <v/>
      </c>
      <c r="N824" s="13" t="str">
        <f t="shared" si="8"/>
        <v/>
      </c>
      <c r="O824" s="13"/>
      <c r="P824" s="163"/>
      <c r="Q824" s="116" t="str">
        <f t="shared" si="17"/>
        <v/>
      </c>
      <c r="R824" s="117" t="str">
        <f t="shared" si="9"/>
        <v/>
      </c>
      <c r="S824" s="176"/>
      <c r="T824" s="68"/>
      <c r="U824" s="163"/>
      <c r="V824" s="172"/>
      <c r="W824" s="172"/>
      <c r="X824" s="116" t="str">
        <f t="shared" si="26"/>
        <v/>
      </c>
      <c r="Y824" s="117" t="str">
        <f t="shared" si="23"/>
        <v/>
      </c>
      <c r="Z824" s="176"/>
      <c r="AB824" s="142" t="str">
        <f>if(isblank($B824),"",vlookup($B824,'Sort by Position'!$D$2:$M$34,10,FALSE))</f>
        <v/>
      </c>
      <c r="AC824" s="142" t="str">
        <f>if(isblank($B824),"",vlookup($C824,'Sort by Position'!$D$2:$M$34,10,FALSE))</f>
        <v/>
      </c>
      <c r="AD824" s="142" t="str">
        <f t="shared" si="12"/>
        <v/>
      </c>
      <c r="AE824" s="142" t="str">
        <f t="shared" si="13"/>
        <v/>
      </c>
      <c r="AF824" s="163"/>
      <c r="AG824" s="151" t="str">
        <f t="shared" si="27"/>
        <v/>
      </c>
      <c r="AH824" s="138"/>
      <c r="AI824" s="176"/>
      <c r="AK824" s="142" t="str">
        <f>if(isblank(B824),"",vlookup(B824,'Sort by Position'!$D$2:$M$34,2,FALSE))</f>
        <v/>
      </c>
      <c r="AL824" s="142" t="str">
        <f>if(isblank(B824),"",vlookup(C824,'Sort by Position'!$D$2:$M$34,10,FALSE))</f>
        <v/>
      </c>
      <c r="AM824" s="142" t="str">
        <f t="shared" si="15"/>
        <v/>
      </c>
      <c r="AN824" s="142" t="str">
        <f t="shared" si="24"/>
        <v/>
      </c>
      <c r="AO824" s="163"/>
      <c r="AP824" s="117" t="str">
        <f t="shared" si="22"/>
        <v/>
      </c>
      <c r="AR824" s="177"/>
    </row>
    <row r="825">
      <c r="A825" s="156"/>
      <c r="B825" s="175"/>
      <c r="C825" s="162"/>
      <c r="D825" s="162"/>
      <c r="E825" s="162"/>
      <c r="F825" s="13" t="str">
        <f t="shared" si="6"/>
        <v/>
      </c>
      <c r="G825" s="162"/>
      <c r="H825" s="162"/>
      <c r="I825" s="162"/>
      <c r="J825" s="13" t="str">
        <f t="shared" si="20"/>
        <v/>
      </c>
      <c r="N825" s="13" t="str">
        <f t="shared" si="8"/>
        <v/>
      </c>
      <c r="O825" s="13"/>
      <c r="P825" s="163"/>
      <c r="Q825" s="116" t="str">
        <f t="shared" si="17"/>
        <v/>
      </c>
      <c r="R825" s="117" t="str">
        <f t="shared" si="9"/>
        <v/>
      </c>
      <c r="S825" s="176"/>
      <c r="T825" s="68"/>
      <c r="U825" s="163"/>
      <c r="V825" s="172"/>
      <c r="W825" s="172"/>
      <c r="X825" s="116" t="str">
        <f t="shared" si="26"/>
        <v/>
      </c>
      <c r="Y825" s="117" t="str">
        <f t="shared" si="23"/>
        <v/>
      </c>
      <c r="Z825" s="176"/>
      <c r="AB825" s="142" t="str">
        <f>if(isblank($B825),"",vlookup($B825,'Sort by Position'!$D$2:$M$34,10,FALSE))</f>
        <v/>
      </c>
      <c r="AC825" s="142" t="str">
        <f>if(isblank($B825),"",vlookup($C825,'Sort by Position'!$D$2:$M$34,10,FALSE))</f>
        <v/>
      </c>
      <c r="AD825" s="142" t="str">
        <f t="shared" si="12"/>
        <v/>
      </c>
      <c r="AE825" s="142" t="str">
        <f t="shared" si="13"/>
        <v/>
      </c>
      <c r="AF825" s="163"/>
      <c r="AG825" s="151" t="str">
        <f t="shared" si="27"/>
        <v/>
      </c>
      <c r="AH825" s="138"/>
      <c r="AI825" s="176"/>
      <c r="AK825" s="142" t="str">
        <f>if(isblank(B825),"",vlookup(B825,'Sort by Position'!$D$2:$M$34,2,FALSE))</f>
        <v/>
      </c>
      <c r="AL825" s="142" t="str">
        <f>if(isblank(B825),"",vlookup(C825,'Sort by Position'!$D$2:$M$34,10,FALSE))</f>
        <v/>
      </c>
      <c r="AM825" s="142" t="str">
        <f t="shared" si="15"/>
        <v/>
      </c>
      <c r="AN825" s="142" t="str">
        <f t="shared" si="24"/>
        <v/>
      </c>
      <c r="AO825" s="163"/>
      <c r="AP825" s="117" t="str">
        <f t="shared" si="22"/>
        <v/>
      </c>
      <c r="AR825" s="177"/>
    </row>
    <row r="826">
      <c r="A826" s="156"/>
      <c r="B826" s="175"/>
      <c r="C826" s="162"/>
      <c r="D826" s="162"/>
      <c r="E826" s="162"/>
      <c r="F826" s="13" t="str">
        <f t="shared" si="6"/>
        <v/>
      </c>
      <c r="G826" s="162"/>
      <c r="H826" s="162"/>
      <c r="I826" s="162"/>
      <c r="J826" s="13" t="str">
        <f t="shared" si="20"/>
        <v/>
      </c>
      <c r="N826" s="13" t="str">
        <f t="shared" si="8"/>
        <v/>
      </c>
      <c r="O826" s="13"/>
      <c r="P826" s="163"/>
      <c r="Q826" s="116" t="str">
        <f t="shared" si="17"/>
        <v/>
      </c>
      <c r="R826" s="117" t="str">
        <f t="shared" si="9"/>
        <v/>
      </c>
      <c r="S826" s="176"/>
      <c r="T826" s="68"/>
      <c r="U826" s="163"/>
      <c r="V826" s="172"/>
      <c r="W826" s="172"/>
      <c r="X826" s="116" t="str">
        <f t="shared" si="26"/>
        <v/>
      </c>
      <c r="Y826" s="117" t="str">
        <f t="shared" si="23"/>
        <v/>
      </c>
      <c r="Z826" s="176"/>
      <c r="AB826" s="142" t="str">
        <f>if(isblank($B826),"",vlookup($B826,'Sort by Position'!$D$2:$M$34,10,FALSE))</f>
        <v/>
      </c>
      <c r="AC826" s="142" t="str">
        <f>if(isblank($B826),"",vlookup($C826,'Sort by Position'!$D$2:$M$34,10,FALSE))</f>
        <v/>
      </c>
      <c r="AD826" s="142" t="str">
        <f t="shared" si="12"/>
        <v/>
      </c>
      <c r="AE826" s="142" t="str">
        <f t="shared" si="13"/>
        <v/>
      </c>
      <c r="AF826" s="163"/>
      <c r="AG826" s="151" t="str">
        <f t="shared" si="27"/>
        <v/>
      </c>
      <c r="AH826" s="138"/>
      <c r="AI826" s="176"/>
      <c r="AK826" s="142" t="str">
        <f>if(isblank(B826),"",vlookup(B826,'Sort by Position'!$D$2:$M$34,2,FALSE))</f>
        <v/>
      </c>
      <c r="AL826" s="142" t="str">
        <f>if(isblank(B826),"",vlookup(C826,'Sort by Position'!$D$2:$M$34,10,FALSE))</f>
        <v/>
      </c>
      <c r="AM826" s="142" t="str">
        <f t="shared" si="15"/>
        <v/>
      </c>
      <c r="AN826" s="142" t="str">
        <f t="shared" si="24"/>
        <v/>
      </c>
      <c r="AO826" s="163"/>
      <c r="AP826" s="117" t="str">
        <f t="shared" si="22"/>
        <v/>
      </c>
      <c r="AR826" s="177"/>
    </row>
    <row r="827">
      <c r="A827" s="156"/>
      <c r="B827" s="175"/>
      <c r="C827" s="162"/>
      <c r="D827" s="162"/>
      <c r="E827" s="162"/>
      <c r="F827" s="13" t="str">
        <f t="shared" si="6"/>
        <v/>
      </c>
      <c r="G827" s="162"/>
      <c r="H827" s="162"/>
      <c r="I827" s="162"/>
      <c r="J827" s="13" t="str">
        <f t="shared" si="20"/>
        <v/>
      </c>
      <c r="N827" s="13" t="str">
        <f t="shared" si="8"/>
        <v/>
      </c>
      <c r="O827" s="13"/>
      <c r="P827" s="163"/>
      <c r="Q827" s="116" t="str">
        <f t="shared" si="17"/>
        <v/>
      </c>
      <c r="R827" s="117" t="str">
        <f t="shared" si="9"/>
        <v/>
      </c>
      <c r="S827" s="176"/>
      <c r="T827" s="68"/>
      <c r="U827" s="163"/>
      <c r="V827" s="172"/>
      <c r="W827" s="172"/>
      <c r="X827" s="116" t="str">
        <f t="shared" si="26"/>
        <v/>
      </c>
      <c r="Y827" s="117" t="str">
        <f t="shared" si="23"/>
        <v/>
      </c>
      <c r="Z827" s="176"/>
      <c r="AB827" s="142" t="str">
        <f>if(isblank($B827),"",vlookup($B827,'Sort by Position'!$D$2:$M$34,10,FALSE))</f>
        <v/>
      </c>
      <c r="AC827" s="142" t="str">
        <f>if(isblank($B827),"",vlookup($C827,'Sort by Position'!$D$2:$M$34,10,FALSE))</f>
        <v/>
      </c>
      <c r="AD827" s="142" t="str">
        <f t="shared" si="12"/>
        <v/>
      </c>
      <c r="AE827" s="142" t="str">
        <f t="shared" si="13"/>
        <v/>
      </c>
      <c r="AF827" s="163"/>
      <c r="AG827" s="151" t="str">
        <f t="shared" si="27"/>
        <v/>
      </c>
      <c r="AH827" s="138"/>
      <c r="AI827" s="176"/>
      <c r="AK827" s="142" t="str">
        <f>if(isblank(B827),"",vlookup(B827,'Sort by Position'!$D$2:$M$34,2,FALSE))</f>
        <v/>
      </c>
      <c r="AL827" s="142" t="str">
        <f>if(isblank(B827),"",vlookup(C827,'Sort by Position'!$D$2:$M$34,10,FALSE))</f>
        <v/>
      </c>
      <c r="AM827" s="142" t="str">
        <f t="shared" si="15"/>
        <v/>
      </c>
      <c r="AN827" s="142" t="str">
        <f t="shared" si="24"/>
        <v/>
      </c>
      <c r="AO827" s="163"/>
      <c r="AP827" s="117" t="str">
        <f t="shared" si="22"/>
        <v/>
      </c>
      <c r="AR827" s="177"/>
    </row>
    <row r="828">
      <c r="A828" s="156"/>
      <c r="B828" s="175"/>
      <c r="C828" s="162"/>
      <c r="D828" s="162"/>
      <c r="E828" s="162"/>
      <c r="F828" s="13" t="str">
        <f t="shared" si="6"/>
        <v/>
      </c>
      <c r="G828" s="162"/>
      <c r="H828" s="162"/>
      <c r="I828" s="162"/>
      <c r="J828" s="13" t="str">
        <f t="shared" si="20"/>
        <v/>
      </c>
      <c r="N828" s="13" t="str">
        <f t="shared" si="8"/>
        <v/>
      </c>
      <c r="O828" s="13"/>
      <c r="P828" s="163"/>
      <c r="Q828" s="116" t="str">
        <f t="shared" si="17"/>
        <v/>
      </c>
      <c r="R828" s="117" t="str">
        <f t="shared" si="9"/>
        <v/>
      </c>
      <c r="S828" s="176"/>
      <c r="T828" s="68"/>
      <c r="U828" s="163"/>
      <c r="V828" s="172"/>
      <c r="W828" s="172"/>
      <c r="X828" s="116" t="str">
        <f t="shared" si="26"/>
        <v/>
      </c>
      <c r="Y828" s="117" t="str">
        <f t="shared" si="23"/>
        <v/>
      </c>
      <c r="Z828" s="176"/>
      <c r="AB828" s="142" t="str">
        <f>if(isblank($B828),"",vlookup($B828,'Sort by Position'!$D$2:$M$34,10,FALSE))</f>
        <v/>
      </c>
      <c r="AC828" s="142" t="str">
        <f>if(isblank($B828),"",vlookup($C828,'Sort by Position'!$D$2:$M$34,10,FALSE))</f>
        <v/>
      </c>
      <c r="AD828" s="142" t="str">
        <f t="shared" si="12"/>
        <v/>
      </c>
      <c r="AE828" s="142" t="str">
        <f t="shared" si="13"/>
        <v/>
      </c>
      <c r="AF828" s="163"/>
      <c r="AG828" s="151" t="str">
        <f t="shared" si="27"/>
        <v/>
      </c>
      <c r="AH828" s="138"/>
      <c r="AI828" s="176"/>
      <c r="AK828" s="142" t="str">
        <f>if(isblank(B828),"",vlookup(B828,'Sort by Position'!$D$2:$M$34,2,FALSE))</f>
        <v/>
      </c>
      <c r="AL828" s="142" t="str">
        <f>if(isblank(B828),"",vlookup(C828,'Sort by Position'!$D$2:$M$34,10,FALSE))</f>
        <v/>
      </c>
      <c r="AM828" s="142" t="str">
        <f t="shared" si="15"/>
        <v/>
      </c>
      <c r="AN828" s="142" t="str">
        <f t="shared" si="24"/>
        <v/>
      </c>
      <c r="AO828" s="163"/>
      <c r="AP828" s="117" t="str">
        <f t="shared" si="22"/>
        <v/>
      </c>
      <c r="AR828" s="177"/>
    </row>
    <row r="829">
      <c r="A829" s="156"/>
      <c r="B829" s="175"/>
      <c r="C829" s="162"/>
      <c r="D829" s="162"/>
      <c r="E829" s="162"/>
      <c r="F829" s="13" t="str">
        <f t="shared" si="6"/>
        <v/>
      </c>
      <c r="G829" s="162"/>
      <c r="H829" s="162"/>
      <c r="I829" s="162"/>
      <c r="J829" s="13" t="str">
        <f t="shared" si="20"/>
        <v/>
      </c>
      <c r="N829" s="13" t="str">
        <f t="shared" si="8"/>
        <v/>
      </c>
      <c r="O829" s="13"/>
      <c r="P829" s="163"/>
      <c r="Q829" s="116" t="str">
        <f t="shared" si="17"/>
        <v/>
      </c>
      <c r="R829" s="117" t="str">
        <f t="shared" si="9"/>
        <v/>
      </c>
      <c r="S829" s="176"/>
      <c r="T829" s="68"/>
      <c r="U829" s="163"/>
      <c r="V829" s="172"/>
      <c r="W829" s="172"/>
      <c r="X829" s="116" t="str">
        <f t="shared" si="26"/>
        <v/>
      </c>
      <c r="Y829" s="117" t="str">
        <f t="shared" si="23"/>
        <v/>
      </c>
      <c r="Z829" s="176"/>
      <c r="AB829" s="142" t="str">
        <f>if(isblank($B829),"",vlookup($B829,'Sort by Position'!$D$2:$M$34,10,FALSE))</f>
        <v/>
      </c>
      <c r="AC829" s="142" t="str">
        <f>if(isblank($B829),"",vlookup($C829,'Sort by Position'!$D$2:$M$34,10,FALSE))</f>
        <v/>
      </c>
      <c r="AD829" s="142" t="str">
        <f t="shared" si="12"/>
        <v/>
      </c>
      <c r="AE829" s="142" t="str">
        <f t="shared" si="13"/>
        <v/>
      </c>
      <c r="AF829" s="163"/>
      <c r="AG829" s="151" t="str">
        <f t="shared" si="27"/>
        <v/>
      </c>
      <c r="AH829" s="138"/>
      <c r="AI829" s="176"/>
      <c r="AK829" s="142" t="str">
        <f>if(isblank(B829),"",vlookup(B829,'Sort by Position'!$D$2:$M$34,2,FALSE))</f>
        <v/>
      </c>
      <c r="AL829" s="142" t="str">
        <f>if(isblank(B829),"",vlookup(C829,'Sort by Position'!$D$2:$M$34,10,FALSE))</f>
        <v/>
      </c>
      <c r="AM829" s="142" t="str">
        <f t="shared" si="15"/>
        <v/>
      </c>
      <c r="AN829" s="142" t="str">
        <f t="shared" si="24"/>
        <v/>
      </c>
      <c r="AO829" s="163"/>
      <c r="AP829" s="117" t="str">
        <f t="shared" si="22"/>
        <v/>
      </c>
      <c r="AR829" s="177"/>
    </row>
    <row r="830">
      <c r="A830" s="156"/>
      <c r="B830" s="175"/>
      <c r="C830" s="162"/>
      <c r="D830" s="162"/>
      <c r="E830" s="162"/>
      <c r="F830" s="13" t="str">
        <f t="shared" si="6"/>
        <v/>
      </c>
      <c r="G830" s="162"/>
      <c r="H830" s="162"/>
      <c r="I830" s="162"/>
      <c r="J830" s="13" t="str">
        <f t="shared" si="20"/>
        <v/>
      </c>
      <c r="N830" s="13" t="str">
        <f t="shared" si="8"/>
        <v/>
      </c>
      <c r="O830" s="13"/>
      <c r="P830" s="163"/>
      <c r="Q830" s="116" t="str">
        <f t="shared" si="17"/>
        <v/>
      </c>
      <c r="R830" s="117" t="str">
        <f t="shared" si="9"/>
        <v/>
      </c>
      <c r="S830" s="176"/>
      <c r="T830" s="68"/>
      <c r="U830" s="163"/>
      <c r="V830" s="172"/>
      <c r="W830" s="172"/>
      <c r="X830" s="116" t="str">
        <f t="shared" si="26"/>
        <v/>
      </c>
      <c r="Y830" s="117" t="str">
        <f t="shared" si="23"/>
        <v/>
      </c>
      <c r="Z830" s="176"/>
      <c r="AB830" s="142" t="str">
        <f>if(isblank($B830),"",vlookup($B830,'Sort by Position'!$D$2:$M$34,10,FALSE))</f>
        <v/>
      </c>
      <c r="AC830" s="142" t="str">
        <f>if(isblank($B830),"",vlookup($C830,'Sort by Position'!$D$2:$M$34,10,FALSE))</f>
        <v/>
      </c>
      <c r="AD830" s="142" t="str">
        <f t="shared" si="12"/>
        <v/>
      </c>
      <c r="AE830" s="142" t="str">
        <f t="shared" si="13"/>
        <v/>
      </c>
      <c r="AF830" s="163"/>
      <c r="AG830" s="151" t="str">
        <f t="shared" si="27"/>
        <v/>
      </c>
      <c r="AH830" s="138"/>
      <c r="AI830" s="176"/>
      <c r="AK830" s="142" t="str">
        <f>if(isblank(B830),"",vlookup(B830,'Sort by Position'!$D$2:$M$34,2,FALSE))</f>
        <v/>
      </c>
      <c r="AL830" s="142" t="str">
        <f>if(isblank(B830),"",vlookup(C830,'Sort by Position'!$D$2:$M$34,10,FALSE))</f>
        <v/>
      </c>
      <c r="AM830" s="142" t="str">
        <f t="shared" si="15"/>
        <v/>
      </c>
      <c r="AN830" s="142" t="str">
        <f t="shared" si="24"/>
        <v/>
      </c>
      <c r="AO830" s="163"/>
      <c r="AP830" s="117" t="str">
        <f t="shared" si="22"/>
        <v/>
      </c>
      <c r="AR830" s="177"/>
    </row>
    <row r="831">
      <c r="A831" s="156"/>
      <c r="B831" s="175"/>
      <c r="C831" s="162"/>
      <c r="D831" s="162"/>
      <c r="E831" s="162"/>
      <c r="F831" s="13" t="str">
        <f t="shared" si="6"/>
        <v/>
      </c>
      <c r="G831" s="162"/>
      <c r="H831" s="162"/>
      <c r="I831" s="162"/>
      <c r="J831" s="13" t="str">
        <f t="shared" si="20"/>
        <v/>
      </c>
      <c r="N831" s="13" t="str">
        <f t="shared" si="8"/>
        <v/>
      </c>
      <c r="O831" s="13"/>
      <c r="P831" s="163"/>
      <c r="Q831" s="116" t="str">
        <f t="shared" si="17"/>
        <v/>
      </c>
      <c r="R831" s="117" t="str">
        <f t="shared" si="9"/>
        <v/>
      </c>
      <c r="S831" s="176"/>
      <c r="T831" s="68"/>
      <c r="U831" s="163"/>
      <c r="V831" s="172"/>
      <c r="W831" s="172"/>
      <c r="X831" s="116" t="str">
        <f t="shared" si="26"/>
        <v/>
      </c>
      <c r="Y831" s="117" t="str">
        <f t="shared" si="23"/>
        <v/>
      </c>
      <c r="Z831" s="176"/>
      <c r="AB831" s="142" t="str">
        <f>if(isblank($B831),"",vlookup($B831,'Sort by Position'!$D$2:$M$34,10,FALSE))</f>
        <v/>
      </c>
      <c r="AC831" s="142" t="str">
        <f>if(isblank($B831),"",vlookup($C831,'Sort by Position'!$D$2:$M$34,10,FALSE))</f>
        <v/>
      </c>
      <c r="AD831" s="142" t="str">
        <f t="shared" si="12"/>
        <v/>
      </c>
      <c r="AE831" s="142" t="str">
        <f t="shared" si="13"/>
        <v/>
      </c>
      <c r="AF831" s="163"/>
      <c r="AG831" s="151" t="str">
        <f t="shared" si="27"/>
        <v/>
      </c>
      <c r="AH831" s="138"/>
      <c r="AI831" s="176"/>
      <c r="AK831" s="142" t="str">
        <f>if(isblank(B831),"",vlookup(B831,'Sort by Position'!$D$2:$M$34,2,FALSE))</f>
        <v/>
      </c>
      <c r="AL831" s="142" t="str">
        <f>if(isblank(B831),"",vlookup(C831,'Sort by Position'!$D$2:$M$34,10,FALSE))</f>
        <v/>
      </c>
      <c r="AM831" s="142" t="str">
        <f t="shared" si="15"/>
        <v/>
      </c>
      <c r="AN831" s="142" t="str">
        <f t="shared" si="24"/>
        <v/>
      </c>
      <c r="AO831" s="163"/>
      <c r="AP831" s="117" t="str">
        <f t="shared" si="22"/>
        <v/>
      </c>
      <c r="AR831" s="177"/>
    </row>
    <row r="832">
      <c r="A832" s="156"/>
      <c r="B832" s="175"/>
      <c r="C832" s="162"/>
      <c r="D832" s="162"/>
      <c r="E832" s="162"/>
      <c r="F832" s="13" t="str">
        <f t="shared" si="6"/>
        <v/>
      </c>
      <c r="G832" s="162"/>
      <c r="H832" s="162"/>
      <c r="I832" s="162"/>
      <c r="J832" s="13" t="str">
        <f t="shared" si="20"/>
        <v/>
      </c>
      <c r="N832" s="13" t="str">
        <f t="shared" si="8"/>
        <v/>
      </c>
      <c r="O832" s="13"/>
      <c r="P832" s="163"/>
      <c r="Q832" s="116" t="str">
        <f t="shared" si="17"/>
        <v/>
      </c>
      <c r="R832" s="117" t="str">
        <f t="shared" si="9"/>
        <v/>
      </c>
      <c r="S832" s="176"/>
      <c r="T832" s="68"/>
      <c r="U832" s="163"/>
      <c r="V832" s="172"/>
      <c r="W832" s="172"/>
      <c r="X832" s="116" t="str">
        <f t="shared" si="26"/>
        <v/>
      </c>
      <c r="Y832" s="117" t="str">
        <f t="shared" si="23"/>
        <v/>
      </c>
      <c r="Z832" s="176"/>
      <c r="AB832" s="142" t="str">
        <f>if(isblank($B832),"",vlookup($B832,'Sort by Position'!$D$2:$M$34,10,FALSE))</f>
        <v/>
      </c>
      <c r="AC832" s="142" t="str">
        <f>if(isblank($B832),"",vlookup($C832,'Sort by Position'!$D$2:$M$34,10,FALSE))</f>
        <v/>
      </c>
      <c r="AD832" s="142" t="str">
        <f t="shared" si="12"/>
        <v/>
      </c>
      <c r="AE832" s="142" t="str">
        <f t="shared" si="13"/>
        <v/>
      </c>
      <c r="AF832" s="163"/>
      <c r="AG832" s="151" t="str">
        <f t="shared" si="27"/>
        <v/>
      </c>
      <c r="AH832" s="138"/>
      <c r="AI832" s="176"/>
      <c r="AK832" s="142" t="str">
        <f>if(isblank(B832),"",vlookup(B832,'Sort by Position'!$D$2:$M$34,2,FALSE))</f>
        <v/>
      </c>
      <c r="AL832" s="142" t="str">
        <f>if(isblank(B832),"",vlookup(C832,'Sort by Position'!$D$2:$M$34,10,FALSE))</f>
        <v/>
      </c>
      <c r="AM832" s="142" t="str">
        <f t="shared" si="15"/>
        <v/>
      </c>
      <c r="AN832" s="142" t="str">
        <f t="shared" si="24"/>
        <v/>
      </c>
      <c r="AO832" s="163"/>
      <c r="AP832" s="117" t="str">
        <f t="shared" si="22"/>
        <v/>
      </c>
      <c r="AR832" s="177"/>
    </row>
    <row r="833">
      <c r="A833" s="156"/>
      <c r="B833" s="175"/>
      <c r="C833" s="162"/>
      <c r="D833" s="162"/>
      <c r="E833" s="162"/>
      <c r="F833" s="13" t="str">
        <f t="shared" si="6"/>
        <v/>
      </c>
      <c r="G833" s="162"/>
      <c r="H833" s="162"/>
      <c r="I833" s="162"/>
      <c r="J833" s="13" t="str">
        <f t="shared" si="20"/>
        <v/>
      </c>
      <c r="N833" s="13" t="str">
        <f t="shared" si="8"/>
        <v/>
      </c>
      <c r="O833" s="13"/>
      <c r="P833" s="163"/>
      <c r="Q833" s="116" t="str">
        <f t="shared" si="17"/>
        <v/>
      </c>
      <c r="R833" s="117" t="str">
        <f t="shared" si="9"/>
        <v/>
      </c>
      <c r="S833" s="176"/>
      <c r="T833" s="68"/>
      <c r="U833" s="163"/>
      <c r="V833" s="172"/>
      <c r="W833" s="172"/>
      <c r="X833" s="116" t="str">
        <f t="shared" si="26"/>
        <v/>
      </c>
      <c r="Y833" s="117" t="str">
        <f t="shared" si="23"/>
        <v/>
      </c>
      <c r="Z833" s="176"/>
      <c r="AB833" s="142" t="str">
        <f>if(isblank($B833),"",vlookup($B833,'Sort by Position'!$D$2:$M$34,10,FALSE))</f>
        <v/>
      </c>
      <c r="AC833" s="142" t="str">
        <f>if(isblank($B833),"",vlookup($C833,'Sort by Position'!$D$2:$M$34,10,FALSE))</f>
        <v/>
      </c>
      <c r="AD833" s="142" t="str">
        <f t="shared" si="12"/>
        <v/>
      </c>
      <c r="AE833" s="142" t="str">
        <f t="shared" si="13"/>
        <v/>
      </c>
      <c r="AF833" s="163"/>
      <c r="AG833" s="151" t="str">
        <f t="shared" si="27"/>
        <v/>
      </c>
      <c r="AH833" s="138"/>
      <c r="AI833" s="176"/>
      <c r="AK833" s="142" t="str">
        <f>if(isblank(B833),"",vlookup(B833,'Sort by Position'!$D$2:$M$34,2,FALSE))</f>
        <v/>
      </c>
      <c r="AL833" s="142" t="str">
        <f>if(isblank(B833),"",vlookup(C833,'Sort by Position'!$D$2:$M$34,10,FALSE))</f>
        <v/>
      </c>
      <c r="AM833" s="142" t="str">
        <f t="shared" si="15"/>
        <v/>
      </c>
      <c r="AN833" s="142" t="str">
        <f t="shared" si="24"/>
        <v/>
      </c>
      <c r="AO833" s="163"/>
      <c r="AP833" s="117" t="str">
        <f t="shared" si="22"/>
        <v/>
      </c>
      <c r="AR833" s="177"/>
    </row>
    <row r="834">
      <c r="A834" s="156"/>
      <c r="B834" s="175"/>
      <c r="C834" s="162"/>
      <c r="D834" s="162"/>
      <c r="E834" s="162"/>
      <c r="F834" s="13" t="str">
        <f t="shared" si="6"/>
        <v/>
      </c>
      <c r="G834" s="162"/>
      <c r="H834" s="162"/>
      <c r="I834" s="162"/>
      <c r="J834" s="13" t="str">
        <f t="shared" si="20"/>
        <v/>
      </c>
      <c r="N834" s="13" t="str">
        <f t="shared" si="8"/>
        <v/>
      </c>
      <c r="O834" s="13"/>
      <c r="P834" s="163"/>
      <c r="Q834" s="116" t="str">
        <f t="shared" si="17"/>
        <v/>
      </c>
      <c r="R834" s="117" t="str">
        <f t="shared" si="9"/>
        <v/>
      </c>
      <c r="S834" s="176"/>
      <c r="T834" s="68"/>
      <c r="U834" s="163"/>
      <c r="V834" s="172"/>
      <c r="W834" s="172"/>
      <c r="X834" s="116" t="str">
        <f t="shared" si="26"/>
        <v/>
      </c>
      <c r="Y834" s="117" t="str">
        <f t="shared" si="23"/>
        <v/>
      </c>
      <c r="Z834" s="176"/>
      <c r="AB834" s="142" t="str">
        <f>if(isblank($B834),"",vlookup($B834,'Sort by Position'!$D$2:$M$34,10,FALSE))</f>
        <v/>
      </c>
      <c r="AC834" s="142" t="str">
        <f>if(isblank($B834),"",vlookup($C834,'Sort by Position'!$D$2:$M$34,10,FALSE))</f>
        <v/>
      </c>
      <c r="AD834" s="142" t="str">
        <f t="shared" si="12"/>
        <v/>
      </c>
      <c r="AE834" s="142" t="str">
        <f t="shared" si="13"/>
        <v/>
      </c>
      <c r="AF834" s="163"/>
      <c r="AG834" s="151" t="str">
        <f t="shared" si="27"/>
        <v/>
      </c>
      <c r="AH834" s="138"/>
      <c r="AI834" s="176"/>
      <c r="AK834" s="142" t="str">
        <f>if(isblank(B834),"",vlookup(B834,'Sort by Position'!$D$2:$M$34,2,FALSE))</f>
        <v/>
      </c>
      <c r="AL834" s="142" t="str">
        <f>if(isblank(B834),"",vlookup(C834,'Sort by Position'!$D$2:$M$34,10,FALSE))</f>
        <v/>
      </c>
      <c r="AM834" s="142" t="str">
        <f t="shared" si="15"/>
        <v/>
      </c>
      <c r="AN834" s="142" t="str">
        <f t="shared" si="24"/>
        <v/>
      </c>
      <c r="AO834" s="163"/>
      <c r="AP834" s="117" t="str">
        <f t="shared" si="22"/>
        <v/>
      </c>
      <c r="AR834" s="177"/>
    </row>
    <row r="835">
      <c r="A835" s="156"/>
      <c r="B835" s="175"/>
      <c r="C835" s="162"/>
      <c r="D835" s="162"/>
      <c r="E835" s="162"/>
      <c r="F835" s="13" t="str">
        <f t="shared" si="6"/>
        <v/>
      </c>
      <c r="G835" s="162"/>
      <c r="H835" s="162"/>
      <c r="I835" s="162"/>
      <c r="J835" s="13" t="str">
        <f t="shared" si="20"/>
        <v/>
      </c>
      <c r="N835" s="13" t="str">
        <f t="shared" si="8"/>
        <v/>
      </c>
      <c r="O835" s="13"/>
      <c r="P835" s="163"/>
      <c r="Q835" s="116" t="str">
        <f t="shared" si="17"/>
        <v/>
      </c>
      <c r="R835" s="117" t="str">
        <f t="shared" si="9"/>
        <v/>
      </c>
      <c r="S835" s="176"/>
      <c r="T835" s="68"/>
      <c r="U835" s="163"/>
      <c r="V835" s="172"/>
      <c r="W835" s="172"/>
      <c r="X835" s="116" t="str">
        <f t="shared" si="26"/>
        <v/>
      </c>
      <c r="Y835" s="117" t="str">
        <f t="shared" si="23"/>
        <v/>
      </c>
      <c r="Z835" s="176"/>
      <c r="AB835" s="142" t="str">
        <f>if(isblank($B835),"",vlookup($B835,'Sort by Position'!$D$2:$M$34,10,FALSE))</f>
        <v/>
      </c>
      <c r="AC835" s="142" t="str">
        <f>if(isblank($B835),"",vlookup($C835,'Sort by Position'!$D$2:$M$34,10,FALSE))</f>
        <v/>
      </c>
      <c r="AD835" s="142" t="str">
        <f t="shared" si="12"/>
        <v/>
      </c>
      <c r="AE835" s="142" t="str">
        <f t="shared" si="13"/>
        <v/>
      </c>
      <c r="AF835" s="163"/>
      <c r="AG835" s="151" t="str">
        <f t="shared" si="27"/>
        <v/>
      </c>
      <c r="AH835" s="138"/>
      <c r="AI835" s="176"/>
      <c r="AK835" s="142" t="str">
        <f>if(isblank(B835),"",vlookup(B835,'Sort by Position'!$D$2:$M$34,2,FALSE))</f>
        <v/>
      </c>
      <c r="AL835" s="142" t="str">
        <f>if(isblank(B835),"",vlookup(C835,'Sort by Position'!$D$2:$M$34,10,FALSE))</f>
        <v/>
      </c>
      <c r="AM835" s="142" t="str">
        <f t="shared" si="15"/>
        <v/>
      </c>
      <c r="AN835" s="142" t="str">
        <f t="shared" si="24"/>
        <v/>
      </c>
      <c r="AO835" s="163"/>
      <c r="AP835" s="117" t="str">
        <f t="shared" si="22"/>
        <v/>
      </c>
      <c r="AR835" s="177"/>
    </row>
    <row r="836">
      <c r="A836" s="156"/>
      <c r="B836" s="175"/>
      <c r="C836" s="162"/>
      <c r="D836" s="162"/>
      <c r="E836" s="162"/>
      <c r="F836" s="13" t="str">
        <f t="shared" si="6"/>
        <v/>
      </c>
      <c r="G836" s="162"/>
      <c r="H836" s="162"/>
      <c r="I836" s="162"/>
      <c r="J836" s="13" t="str">
        <f t="shared" si="20"/>
        <v/>
      </c>
      <c r="N836" s="13" t="str">
        <f t="shared" si="8"/>
        <v/>
      </c>
      <c r="O836" s="13"/>
      <c r="P836" s="163"/>
      <c r="Q836" s="116" t="str">
        <f t="shared" si="17"/>
        <v/>
      </c>
      <c r="R836" s="117" t="str">
        <f t="shared" si="9"/>
        <v/>
      </c>
      <c r="S836" s="176"/>
      <c r="T836" s="68"/>
      <c r="U836" s="163"/>
      <c r="V836" s="172"/>
      <c r="W836" s="172"/>
      <c r="X836" s="116" t="str">
        <f t="shared" si="26"/>
        <v/>
      </c>
      <c r="Y836" s="117" t="str">
        <f t="shared" si="23"/>
        <v/>
      </c>
      <c r="Z836" s="176"/>
      <c r="AB836" s="142" t="str">
        <f>if(isblank($B836),"",vlookup($B836,'Sort by Position'!$D$2:$M$34,10,FALSE))</f>
        <v/>
      </c>
      <c r="AC836" s="142" t="str">
        <f>if(isblank($B836),"",vlookup($C836,'Sort by Position'!$D$2:$M$34,10,FALSE))</f>
        <v/>
      </c>
      <c r="AD836" s="142" t="str">
        <f t="shared" si="12"/>
        <v/>
      </c>
      <c r="AE836" s="142" t="str">
        <f t="shared" si="13"/>
        <v/>
      </c>
      <c r="AF836" s="163"/>
      <c r="AG836" s="151" t="str">
        <f t="shared" si="27"/>
        <v/>
      </c>
      <c r="AH836" s="138"/>
      <c r="AI836" s="176"/>
      <c r="AK836" s="142" t="str">
        <f>if(isblank(B836),"",vlookup(B836,'Sort by Position'!$D$2:$M$34,2,FALSE))</f>
        <v/>
      </c>
      <c r="AL836" s="142" t="str">
        <f>if(isblank(B836),"",vlookup(C836,'Sort by Position'!$D$2:$M$34,10,FALSE))</f>
        <v/>
      </c>
      <c r="AM836" s="142" t="str">
        <f t="shared" si="15"/>
        <v/>
      </c>
      <c r="AN836" s="142" t="str">
        <f t="shared" si="24"/>
        <v/>
      </c>
      <c r="AO836" s="163"/>
      <c r="AP836" s="117" t="str">
        <f t="shared" si="22"/>
        <v/>
      </c>
      <c r="AR836" s="177"/>
    </row>
    <row r="837">
      <c r="A837" s="156"/>
      <c r="B837" s="175"/>
      <c r="C837" s="162"/>
      <c r="D837" s="162"/>
      <c r="E837" s="162"/>
      <c r="F837" s="13" t="str">
        <f t="shared" si="6"/>
        <v/>
      </c>
      <c r="G837" s="162"/>
      <c r="H837" s="162"/>
      <c r="I837" s="162"/>
      <c r="J837" s="13" t="str">
        <f t="shared" si="20"/>
        <v/>
      </c>
      <c r="N837" s="13" t="str">
        <f t="shared" si="8"/>
        <v/>
      </c>
      <c r="O837" s="13"/>
      <c r="P837" s="163"/>
      <c r="Q837" s="116" t="str">
        <f t="shared" si="17"/>
        <v/>
      </c>
      <c r="R837" s="117" t="str">
        <f t="shared" si="9"/>
        <v/>
      </c>
      <c r="S837" s="176"/>
      <c r="T837" s="68"/>
      <c r="U837" s="163"/>
      <c r="V837" s="172"/>
      <c r="W837" s="172"/>
      <c r="X837" s="116" t="str">
        <f t="shared" si="26"/>
        <v/>
      </c>
      <c r="Y837" s="117" t="str">
        <f t="shared" si="23"/>
        <v/>
      </c>
      <c r="Z837" s="176"/>
      <c r="AB837" s="142" t="str">
        <f>if(isblank($B837),"",vlookup($B837,'Sort by Position'!$D$2:$M$34,10,FALSE))</f>
        <v/>
      </c>
      <c r="AC837" s="142" t="str">
        <f>if(isblank($B837),"",vlookup($C837,'Sort by Position'!$D$2:$M$34,10,FALSE))</f>
        <v/>
      </c>
      <c r="AD837" s="142" t="str">
        <f t="shared" si="12"/>
        <v/>
      </c>
      <c r="AE837" s="142" t="str">
        <f t="shared" si="13"/>
        <v/>
      </c>
      <c r="AF837" s="163"/>
      <c r="AG837" s="151" t="str">
        <f t="shared" si="27"/>
        <v/>
      </c>
      <c r="AH837" s="138"/>
      <c r="AI837" s="176"/>
      <c r="AK837" s="142" t="str">
        <f>if(isblank(B837),"",vlookup(B837,'Sort by Position'!$D$2:$M$34,2,FALSE))</f>
        <v/>
      </c>
      <c r="AL837" s="142" t="str">
        <f>if(isblank(B837),"",vlookup(C837,'Sort by Position'!$D$2:$M$34,10,FALSE))</f>
        <v/>
      </c>
      <c r="AM837" s="142" t="str">
        <f t="shared" si="15"/>
        <v/>
      </c>
      <c r="AN837" s="142" t="str">
        <f t="shared" si="24"/>
        <v/>
      </c>
      <c r="AO837" s="163"/>
      <c r="AP837" s="117" t="str">
        <f t="shared" si="22"/>
        <v/>
      </c>
      <c r="AR837" s="177"/>
    </row>
    <row r="838">
      <c r="A838" s="156"/>
      <c r="B838" s="175"/>
      <c r="C838" s="162"/>
      <c r="D838" s="162"/>
      <c r="E838" s="162"/>
      <c r="F838" s="13" t="str">
        <f t="shared" si="6"/>
        <v/>
      </c>
      <c r="G838" s="162"/>
      <c r="H838" s="162"/>
      <c r="I838" s="162"/>
      <c r="J838" s="13" t="str">
        <f t="shared" si="20"/>
        <v/>
      </c>
      <c r="N838" s="13" t="str">
        <f t="shared" si="8"/>
        <v/>
      </c>
      <c r="O838" s="13"/>
      <c r="P838" s="163"/>
      <c r="Q838" s="116" t="str">
        <f t="shared" si="17"/>
        <v/>
      </c>
      <c r="R838" s="117" t="str">
        <f t="shared" si="9"/>
        <v/>
      </c>
      <c r="S838" s="176"/>
      <c r="T838" s="68"/>
      <c r="U838" s="163"/>
      <c r="V838" s="172"/>
      <c r="W838" s="172"/>
      <c r="X838" s="116" t="str">
        <f t="shared" si="26"/>
        <v/>
      </c>
      <c r="Y838" s="117" t="str">
        <f t="shared" si="23"/>
        <v/>
      </c>
      <c r="Z838" s="176"/>
      <c r="AB838" s="142" t="str">
        <f>if(isblank($B838),"",vlookup($B838,'Sort by Position'!$D$2:$M$34,10,FALSE))</f>
        <v/>
      </c>
      <c r="AC838" s="142" t="str">
        <f>if(isblank($B838),"",vlookup($C838,'Sort by Position'!$D$2:$M$34,10,FALSE))</f>
        <v/>
      </c>
      <c r="AD838" s="142" t="str">
        <f t="shared" si="12"/>
        <v/>
      </c>
      <c r="AE838" s="142" t="str">
        <f t="shared" si="13"/>
        <v/>
      </c>
      <c r="AF838" s="163"/>
      <c r="AG838" s="151" t="str">
        <f t="shared" si="27"/>
        <v/>
      </c>
      <c r="AH838" s="138"/>
      <c r="AI838" s="176"/>
      <c r="AK838" s="142" t="str">
        <f>if(isblank(B838),"",vlookup(B838,'Sort by Position'!$D$2:$M$34,2,FALSE))</f>
        <v/>
      </c>
      <c r="AL838" s="142" t="str">
        <f>if(isblank(B838),"",vlookup(C838,'Sort by Position'!$D$2:$M$34,10,FALSE))</f>
        <v/>
      </c>
      <c r="AM838" s="142" t="str">
        <f t="shared" si="15"/>
        <v/>
      </c>
      <c r="AN838" s="142" t="str">
        <f t="shared" si="24"/>
        <v/>
      </c>
      <c r="AO838" s="163"/>
      <c r="AP838" s="117" t="str">
        <f t="shared" si="22"/>
        <v/>
      </c>
      <c r="AR838" s="177"/>
    </row>
    <row r="839">
      <c r="A839" s="156"/>
      <c r="B839" s="175"/>
      <c r="C839" s="162"/>
      <c r="D839" s="162"/>
      <c r="E839" s="162"/>
      <c r="F839" s="13" t="str">
        <f t="shared" si="6"/>
        <v/>
      </c>
      <c r="G839" s="162"/>
      <c r="H839" s="162"/>
      <c r="I839" s="162"/>
      <c r="J839" s="13" t="str">
        <f t="shared" si="20"/>
        <v/>
      </c>
      <c r="N839" s="13" t="str">
        <f t="shared" si="8"/>
        <v/>
      </c>
      <c r="O839" s="13"/>
      <c r="P839" s="163"/>
      <c r="Q839" s="116" t="str">
        <f t="shared" si="17"/>
        <v/>
      </c>
      <c r="R839" s="117" t="str">
        <f t="shared" si="9"/>
        <v/>
      </c>
      <c r="S839" s="176"/>
      <c r="T839" s="68"/>
      <c r="U839" s="163"/>
      <c r="V839" s="172"/>
      <c r="W839" s="172"/>
      <c r="X839" s="116" t="str">
        <f t="shared" si="26"/>
        <v/>
      </c>
      <c r="Y839" s="117" t="str">
        <f t="shared" si="23"/>
        <v/>
      </c>
      <c r="Z839" s="176"/>
      <c r="AB839" s="142" t="str">
        <f>if(isblank($B839),"",vlookup($B839,'Sort by Position'!$D$2:$M$34,10,FALSE))</f>
        <v/>
      </c>
      <c r="AC839" s="142" t="str">
        <f>if(isblank($B839),"",vlookup($C839,'Sort by Position'!$D$2:$M$34,10,FALSE))</f>
        <v/>
      </c>
      <c r="AD839" s="142" t="str">
        <f t="shared" si="12"/>
        <v/>
      </c>
      <c r="AE839" s="142" t="str">
        <f t="shared" si="13"/>
        <v/>
      </c>
      <c r="AF839" s="163"/>
      <c r="AG839" s="151" t="str">
        <f t="shared" si="27"/>
        <v/>
      </c>
      <c r="AH839" s="138"/>
      <c r="AI839" s="176"/>
      <c r="AK839" s="142" t="str">
        <f>if(isblank(B839),"",vlookup(B839,'Sort by Position'!$D$2:$M$34,2,FALSE))</f>
        <v/>
      </c>
      <c r="AL839" s="142" t="str">
        <f>if(isblank(B839),"",vlookup(C839,'Sort by Position'!$D$2:$M$34,10,FALSE))</f>
        <v/>
      </c>
      <c r="AM839" s="142" t="str">
        <f t="shared" si="15"/>
        <v/>
      </c>
      <c r="AN839" s="142" t="str">
        <f t="shared" si="24"/>
        <v/>
      </c>
      <c r="AO839" s="163"/>
      <c r="AP839" s="117" t="str">
        <f t="shared" si="22"/>
        <v/>
      </c>
      <c r="AR839" s="177"/>
    </row>
    <row r="840">
      <c r="A840" s="156"/>
      <c r="B840" s="175"/>
      <c r="C840" s="162"/>
      <c r="D840" s="162"/>
      <c r="E840" s="162"/>
      <c r="F840" s="13" t="str">
        <f t="shared" si="6"/>
        <v/>
      </c>
      <c r="G840" s="162"/>
      <c r="H840" s="162"/>
      <c r="I840" s="162"/>
      <c r="J840" s="13" t="str">
        <f t="shared" si="20"/>
        <v/>
      </c>
      <c r="N840" s="13" t="str">
        <f t="shared" si="8"/>
        <v/>
      </c>
      <c r="O840" s="13"/>
      <c r="P840" s="163"/>
      <c r="Q840" s="116" t="str">
        <f t="shared" si="17"/>
        <v/>
      </c>
      <c r="R840" s="117" t="str">
        <f t="shared" si="9"/>
        <v/>
      </c>
      <c r="S840" s="176"/>
      <c r="T840" s="68"/>
      <c r="U840" s="163"/>
      <c r="V840" s="172"/>
      <c r="W840" s="172"/>
      <c r="X840" s="116" t="str">
        <f t="shared" si="26"/>
        <v/>
      </c>
      <c r="Y840" s="117" t="str">
        <f t="shared" si="23"/>
        <v/>
      </c>
      <c r="Z840" s="176"/>
      <c r="AB840" s="142" t="str">
        <f>if(isblank($B840),"",vlookup($B840,'Sort by Position'!$D$2:$M$34,10,FALSE))</f>
        <v/>
      </c>
      <c r="AC840" s="142" t="str">
        <f>if(isblank($B840),"",vlookup($C840,'Sort by Position'!$D$2:$M$34,10,FALSE))</f>
        <v/>
      </c>
      <c r="AD840" s="142" t="str">
        <f t="shared" si="12"/>
        <v/>
      </c>
      <c r="AE840" s="142" t="str">
        <f t="shared" si="13"/>
        <v/>
      </c>
      <c r="AF840" s="163"/>
      <c r="AG840" s="151" t="str">
        <f t="shared" si="27"/>
        <v/>
      </c>
      <c r="AH840" s="138"/>
      <c r="AI840" s="176"/>
      <c r="AK840" s="142" t="str">
        <f>if(isblank(B840),"",vlookup(B840,'Sort by Position'!$D$2:$M$34,2,FALSE))</f>
        <v/>
      </c>
      <c r="AL840" s="142" t="str">
        <f>if(isblank(B840),"",vlookup(C840,'Sort by Position'!$D$2:$M$34,10,FALSE))</f>
        <v/>
      </c>
      <c r="AM840" s="142" t="str">
        <f t="shared" si="15"/>
        <v/>
      </c>
      <c r="AN840" s="142" t="str">
        <f t="shared" si="24"/>
        <v/>
      </c>
      <c r="AO840" s="163"/>
      <c r="AP840" s="117" t="str">
        <f t="shared" si="22"/>
        <v/>
      </c>
      <c r="AR840" s="177"/>
    </row>
    <row r="841">
      <c r="A841" s="156"/>
      <c r="B841" s="175"/>
      <c r="C841" s="162"/>
      <c r="D841" s="162"/>
      <c r="E841" s="162"/>
      <c r="F841" s="13" t="str">
        <f t="shared" si="6"/>
        <v/>
      </c>
      <c r="G841" s="162"/>
      <c r="H841" s="162"/>
      <c r="I841" s="162"/>
      <c r="J841" s="13" t="str">
        <f t="shared" si="20"/>
        <v/>
      </c>
      <c r="N841" s="13" t="str">
        <f t="shared" si="8"/>
        <v/>
      </c>
      <c r="O841" s="13"/>
      <c r="P841" s="163"/>
      <c r="Q841" s="116" t="str">
        <f t="shared" si="17"/>
        <v/>
      </c>
      <c r="R841" s="117" t="str">
        <f t="shared" si="9"/>
        <v/>
      </c>
      <c r="S841" s="176"/>
      <c r="T841" s="68"/>
      <c r="U841" s="163"/>
      <c r="V841" s="172"/>
      <c r="W841" s="172"/>
      <c r="X841" s="116" t="str">
        <f t="shared" si="26"/>
        <v/>
      </c>
      <c r="Y841" s="117" t="str">
        <f t="shared" si="23"/>
        <v/>
      </c>
      <c r="Z841" s="176"/>
      <c r="AB841" s="142" t="str">
        <f>if(isblank($B841),"",vlookup($B841,'Sort by Position'!$D$2:$M$34,10,FALSE))</f>
        <v/>
      </c>
      <c r="AC841" s="142" t="str">
        <f>if(isblank($B841),"",vlookup($C841,'Sort by Position'!$D$2:$M$34,10,FALSE))</f>
        <v/>
      </c>
      <c r="AD841" s="142" t="str">
        <f t="shared" si="12"/>
        <v/>
      </c>
      <c r="AE841" s="142" t="str">
        <f t="shared" si="13"/>
        <v/>
      </c>
      <c r="AF841" s="163"/>
      <c r="AG841" s="151" t="str">
        <f t="shared" si="27"/>
        <v/>
      </c>
      <c r="AH841" s="138"/>
      <c r="AI841" s="176"/>
      <c r="AK841" s="142" t="str">
        <f>if(isblank(B841),"",vlookup(B841,'Sort by Position'!$D$2:$M$34,2,FALSE))</f>
        <v/>
      </c>
      <c r="AL841" s="142" t="str">
        <f>if(isblank(B841),"",vlookup(C841,'Sort by Position'!$D$2:$M$34,10,FALSE))</f>
        <v/>
      </c>
      <c r="AM841" s="142" t="str">
        <f t="shared" si="15"/>
        <v/>
      </c>
      <c r="AN841" s="142" t="str">
        <f t="shared" si="24"/>
        <v/>
      </c>
      <c r="AO841" s="163"/>
      <c r="AP841" s="117" t="str">
        <f t="shared" si="22"/>
        <v/>
      </c>
      <c r="AR841" s="177"/>
    </row>
    <row r="842">
      <c r="A842" s="156"/>
      <c r="B842" s="175"/>
      <c r="C842" s="162"/>
      <c r="D842" s="162"/>
      <c r="E842" s="162"/>
      <c r="F842" s="13" t="str">
        <f t="shared" si="6"/>
        <v/>
      </c>
      <c r="G842" s="162"/>
      <c r="H842" s="162"/>
      <c r="I842" s="162"/>
      <c r="J842" s="13" t="str">
        <f t="shared" si="20"/>
        <v/>
      </c>
      <c r="N842" s="13" t="str">
        <f t="shared" si="8"/>
        <v/>
      </c>
      <c r="O842" s="13"/>
      <c r="P842" s="163"/>
      <c r="Q842" s="116" t="str">
        <f t="shared" si="17"/>
        <v/>
      </c>
      <c r="R842" s="117" t="str">
        <f t="shared" si="9"/>
        <v/>
      </c>
      <c r="S842" s="176"/>
      <c r="T842" s="68"/>
      <c r="U842" s="163"/>
      <c r="V842" s="172"/>
      <c r="W842" s="172"/>
      <c r="X842" s="116" t="str">
        <f t="shared" si="26"/>
        <v/>
      </c>
      <c r="Y842" s="117" t="str">
        <f t="shared" si="23"/>
        <v/>
      </c>
      <c r="Z842" s="176"/>
      <c r="AB842" s="142" t="str">
        <f>if(isblank($B842),"",vlookup($B842,'Sort by Position'!$D$2:$M$34,10,FALSE))</f>
        <v/>
      </c>
      <c r="AC842" s="142" t="str">
        <f>if(isblank($B842),"",vlookup($C842,'Sort by Position'!$D$2:$M$34,10,FALSE))</f>
        <v/>
      </c>
      <c r="AD842" s="142" t="str">
        <f t="shared" si="12"/>
        <v/>
      </c>
      <c r="AE842" s="142" t="str">
        <f t="shared" si="13"/>
        <v/>
      </c>
      <c r="AF842" s="163"/>
      <c r="AG842" s="151" t="str">
        <f t="shared" si="27"/>
        <v/>
      </c>
      <c r="AH842" s="138"/>
      <c r="AI842" s="176"/>
      <c r="AK842" s="142" t="str">
        <f>if(isblank(B842),"",vlookup(B842,'Sort by Position'!$D$2:$M$34,2,FALSE))</f>
        <v/>
      </c>
      <c r="AL842" s="142" t="str">
        <f>if(isblank(B842),"",vlookup(C842,'Sort by Position'!$D$2:$M$34,10,FALSE))</f>
        <v/>
      </c>
      <c r="AM842" s="142" t="str">
        <f t="shared" si="15"/>
        <v/>
      </c>
      <c r="AN842" s="142" t="str">
        <f t="shared" si="24"/>
        <v/>
      </c>
      <c r="AO842" s="163"/>
      <c r="AP842" s="117" t="str">
        <f t="shared" si="22"/>
        <v/>
      </c>
      <c r="AR842" s="177"/>
    </row>
    <row r="843">
      <c r="A843" s="156"/>
      <c r="B843" s="175"/>
      <c r="C843" s="162"/>
      <c r="D843" s="162"/>
      <c r="E843" s="162"/>
      <c r="F843" s="13" t="str">
        <f t="shared" si="6"/>
        <v/>
      </c>
      <c r="G843" s="162"/>
      <c r="H843" s="162"/>
      <c r="I843" s="162"/>
      <c r="J843" s="13" t="str">
        <f t="shared" si="20"/>
        <v/>
      </c>
      <c r="N843" s="13" t="str">
        <f t="shared" si="8"/>
        <v/>
      </c>
      <c r="O843" s="13"/>
      <c r="P843" s="163"/>
      <c r="Q843" s="116" t="str">
        <f t="shared" si="17"/>
        <v/>
      </c>
      <c r="R843" s="117" t="str">
        <f t="shared" si="9"/>
        <v/>
      </c>
      <c r="S843" s="176"/>
      <c r="T843" s="68"/>
      <c r="U843" s="163"/>
      <c r="V843" s="172"/>
      <c r="W843" s="172"/>
      <c r="X843" s="116" t="str">
        <f t="shared" si="26"/>
        <v/>
      </c>
      <c r="Y843" s="117" t="str">
        <f t="shared" si="23"/>
        <v/>
      </c>
      <c r="Z843" s="176"/>
      <c r="AB843" s="142" t="str">
        <f>if(isblank($B843),"",vlookup($B843,'Sort by Position'!$D$2:$M$34,10,FALSE))</f>
        <v/>
      </c>
      <c r="AC843" s="142" t="str">
        <f>if(isblank($B843),"",vlookup($C843,'Sort by Position'!$D$2:$M$34,10,FALSE))</f>
        <v/>
      </c>
      <c r="AD843" s="142" t="str">
        <f t="shared" si="12"/>
        <v/>
      </c>
      <c r="AE843" s="142" t="str">
        <f t="shared" si="13"/>
        <v/>
      </c>
      <c r="AF843" s="163"/>
      <c r="AG843" s="151" t="str">
        <f t="shared" si="27"/>
        <v/>
      </c>
      <c r="AH843" s="138"/>
      <c r="AI843" s="176"/>
      <c r="AK843" s="142" t="str">
        <f>if(isblank(B843),"",vlookup(B843,'Sort by Position'!$D$2:$M$34,2,FALSE))</f>
        <v/>
      </c>
      <c r="AL843" s="142" t="str">
        <f>if(isblank(B843),"",vlookup(C843,'Sort by Position'!$D$2:$M$34,10,FALSE))</f>
        <v/>
      </c>
      <c r="AM843" s="142" t="str">
        <f t="shared" si="15"/>
        <v/>
      </c>
      <c r="AN843" s="142" t="str">
        <f t="shared" si="24"/>
        <v/>
      </c>
      <c r="AO843" s="163"/>
      <c r="AP843" s="117" t="str">
        <f t="shared" si="22"/>
        <v/>
      </c>
      <c r="AR843" s="177"/>
    </row>
    <row r="844">
      <c r="A844" s="156"/>
      <c r="B844" s="175"/>
      <c r="C844" s="162"/>
      <c r="D844" s="162"/>
      <c r="E844" s="162"/>
      <c r="F844" s="13" t="str">
        <f t="shared" si="6"/>
        <v/>
      </c>
      <c r="G844" s="162"/>
      <c r="H844" s="162"/>
      <c r="I844" s="162"/>
      <c r="J844" s="13" t="str">
        <f t="shared" si="20"/>
        <v/>
      </c>
      <c r="N844" s="13" t="str">
        <f t="shared" si="8"/>
        <v/>
      </c>
      <c r="O844" s="13"/>
      <c r="P844" s="163"/>
      <c r="Q844" s="116" t="str">
        <f t="shared" si="17"/>
        <v/>
      </c>
      <c r="R844" s="117" t="str">
        <f t="shared" si="9"/>
        <v/>
      </c>
      <c r="S844" s="176"/>
      <c r="T844" s="68"/>
      <c r="U844" s="163"/>
      <c r="V844" s="172"/>
      <c r="W844" s="172"/>
      <c r="X844" s="116" t="str">
        <f t="shared" si="26"/>
        <v/>
      </c>
      <c r="Y844" s="117" t="str">
        <f t="shared" si="23"/>
        <v/>
      </c>
      <c r="Z844" s="176"/>
      <c r="AB844" s="142" t="str">
        <f>if(isblank($B844),"",vlookup($B844,'Sort by Position'!$D$2:$M$34,10,FALSE))</f>
        <v/>
      </c>
      <c r="AC844" s="142" t="str">
        <f>if(isblank($B844),"",vlookup($C844,'Sort by Position'!$D$2:$M$34,10,FALSE))</f>
        <v/>
      </c>
      <c r="AD844" s="142" t="str">
        <f t="shared" si="12"/>
        <v/>
      </c>
      <c r="AE844" s="142" t="str">
        <f t="shared" si="13"/>
        <v/>
      </c>
      <c r="AF844" s="163"/>
      <c r="AG844" s="151" t="str">
        <f t="shared" si="27"/>
        <v/>
      </c>
      <c r="AH844" s="138"/>
      <c r="AI844" s="176"/>
      <c r="AK844" s="142" t="str">
        <f>if(isblank(B844),"",vlookup(B844,'Sort by Position'!$D$2:$M$34,2,FALSE))</f>
        <v/>
      </c>
      <c r="AL844" s="142" t="str">
        <f>if(isblank(B844),"",vlookup(C844,'Sort by Position'!$D$2:$M$34,10,FALSE))</f>
        <v/>
      </c>
      <c r="AM844" s="142" t="str">
        <f t="shared" si="15"/>
        <v/>
      </c>
      <c r="AN844" s="142" t="str">
        <f t="shared" si="24"/>
        <v/>
      </c>
      <c r="AO844" s="163"/>
      <c r="AP844" s="117" t="str">
        <f t="shared" si="22"/>
        <v/>
      </c>
      <c r="AR844" s="177"/>
    </row>
    <row r="845">
      <c r="A845" s="156"/>
      <c r="B845" s="175"/>
      <c r="C845" s="162"/>
      <c r="D845" s="162"/>
      <c r="E845" s="162"/>
      <c r="F845" s="13" t="str">
        <f t="shared" si="6"/>
        <v/>
      </c>
      <c r="G845" s="162"/>
      <c r="H845" s="162"/>
      <c r="I845" s="162"/>
      <c r="J845" s="13" t="str">
        <f t="shared" si="20"/>
        <v/>
      </c>
      <c r="N845" s="13" t="str">
        <f t="shared" si="8"/>
        <v/>
      </c>
      <c r="O845" s="13"/>
      <c r="P845" s="163"/>
      <c r="Q845" s="116" t="str">
        <f t="shared" si="17"/>
        <v/>
      </c>
      <c r="R845" s="117" t="str">
        <f t="shared" si="9"/>
        <v/>
      </c>
      <c r="S845" s="176"/>
      <c r="T845" s="68"/>
      <c r="U845" s="163"/>
      <c r="V845" s="172"/>
      <c r="W845" s="172"/>
      <c r="X845" s="116" t="str">
        <f t="shared" si="26"/>
        <v/>
      </c>
      <c r="Y845" s="117" t="str">
        <f t="shared" si="23"/>
        <v/>
      </c>
      <c r="Z845" s="176"/>
      <c r="AB845" s="142" t="str">
        <f>if(isblank($B845),"",vlookup($B845,'Sort by Position'!$D$2:$M$34,10,FALSE))</f>
        <v/>
      </c>
      <c r="AC845" s="142" t="str">
        <f>if(isblank($B845),"",vlookup($C845,'Sort by Position'!$D$2:$M$34,10,FALSE))</f>
        <v/>
      </c>
      <c r="AD845" s="142" t="str">
        <f t="shared" si="12"/>
        <v/>
      </c>
      <c r="AE845" s="142" t="str">
        <f t="shared" si="13"/>
        <v/>
      </c>
      <c r="AF845" s="163"/>
      <c r="AG845" s="151" t="str">
        <f t="shared" si="27"/>
        <v/>
      </c>
      <c r="AH845" s="138"/>
      <c r="AI845" s="176"/>
      <c r="AK845" s="142" t="str">
        <f>if(isblank(B845),"",vlookup(B845,'Sort by Position'!$D$2:$M$34,2,FALSE))</f>
        <v/>
      </c>
      <c r="AL845" s="142" t="str">
        <f>if(isblank(B845),"",vlookup(C845,'Sort by Position'!$D$2:$M$34,10,FALSE))</f>
        <v/>
      </c>
      <c r="AM845" s="142" t="str">
        <f t="shared" si="15"/>
        <v/>
      </c>
      <c r="AN845" s="142" t="str">
        <f t="shared" si="24"/>
        <v/>
      </c>
      <c r="AO845" s="163"/>
      <c r="AP845" s="117" t="str">
        <f t="shared" si="22"/>
        <v/>
      </c>
      <c r="AR845" s="177"/>
    </row>
    <row r="846">
      <c r="A846" s="156"/>
      <c r="B846" s="175"/>
      <c r="C846" s="162"/>
      <c r="D846" s="162"/>
      <c r="E846" s="162"/>
      <c r="F846" s="13" t="str">
        <f t="shared" si="6"/>
        <v/>
      </c>
      <c r="G846" s="162"/>
      <c r="H846" s="162"/>
      <c r="I846" s="162"/>
      <c r="J846" s="13" t="str">
        <f t="shared" si="20"/>
        <v/>
      </c>
      <c r="N846" s="13" t="str">
        <f t="shared" si="8"/>
        <v/>
      </c>
      <c r="O846" s="13"/>
      <c r="P846" s="163"/>
      <c r="Q846" s="116" t="str">
        <f t="shared" si="17"/>
        <v/>
      </c>
      <c r="R846" s="117" t="str">
        <f t="shared" si="9"/>
        <v/>
      </c>
      <c r="S846" s="176"/>
      <c r="T846" s="68"/>
      <c r="U846" s="163"/>
      <c r="V846" s="172"/>
      <c r="W846" s="172"/>
      <c r="X846" s="116" t="str">
        <f t="shared" si="26"/>
        <v/>
      </c>
      <c r="Y846" s="117" t="str">
        <f t="shared" si="23"/>
        <v/>
      </c>
      <c r="Z846" s="176"/>
      <c r="AB846" s="142" t="str">
        <f>if(isblank($B846),"",vlookup($B846,'Sort by Position'!$D$2:$M$34,10,FALSE))</f>
        <v/>
      </c>
      <c r="AC846" s="142" t="str">
        <f>if(isblank($B846),"",vlookup($C846,'Sort by Position'!$D$2:$M$34,10,FALSE))</f>
        <v/>
      </c>
      <c r="AD846" s="142" t="str">
        <f t="shared" si="12"/>
        <v/>
      </c>
      <c r="AE846" s="142" t="str">
        <f t="shared" si="13"/>
        <v/>
      </c>
      <c r="AF846" s="163"/>
      <c r="AG846" s="151" t="str">
        <f t="shared" si="27"/>
        <v/>
      </c>
      <c r="AH846" s="138"/>
      <c r="AI846" s="176"/>
      <c r="AK846" s="142" t="str">
        <f>if(isblank(B846),"",vlookup(B846,'Sort by Position'!$D$2:$M$34,2,FALSE))</f>
        <v/>
      </c>
      <c r="AL846" s="142" t="str">
        <f>if(isblank(B846),"",vlookup(C846,'Sort by Position'!$D$2:$M$34,10,FALSE))</f>
        <v/>
      </c>
      <c r="AM846" s="142" t="str">
        <f t="shared" si="15"/>
        <v/>
      </c>
      <c r="AN846" s="142" t="str">
        <f t="shared" si="24"/>
        <v/>
      </c>
      <c r="AO846" s="163"/>
      <c r="AP846" s="117" t="str">
        <f t="shared" si="22"/>
        <v/>
      </c>
      <c r="AR846" s="177"/>
    </row>
    <row r="847">
      <c r="A847" s="156"/>
      <c r="B847" s="175"/>
      <c r="C847" s="162"/>
      <c r="D847" s="162"/>
      <c r="E847" s="162"/>
      <c r="F847" s="13" t="str">
        <f t="shared" si="6"/>
        <v/>
      </c>
      <c r="G847" s="162"/>
      <c r="H847" s="162"/>
      <c r="I847" s="162"/>
      <c r="J847" s="13" t="str">
        <f t="shared" si="20"/>
        <v/>
      </c>
      <c r="N847" s="13" t="str">
        <f t="shared" si="8"/>
        <v/>
      </c>
      <c r="O847" s="13"/>
      <c r="P847" s="163"/>
      <c r="Q847" s="116" t="str">
        <f t="shared" si="17"/>
        <v/>
      </c>
      <c r="R847" s="117" t="str">
        <f t="shared" si="9"/>
        <v/>
      </c>
      <c r="S847" s="176"/>
      <c r="T847" s="68"/>
      <c r="U847" s="163"/>
      <c r="V847" s="172"/>
      <c r="W847" s="172"/>
      <c r="X847" s="116" t="str">
        <f t="shared" si="26"/>
        <v/>
      </c>
      <c r="Y847" s="117" t="str">
        <f t="shared" si="23"/>
        <v/>
      </c>
      <c r="Z847" s="176"/>
      <c r="AB847" s="142" t="str">
        <f>if(isblank($B847),"",vlookup($B847,'Sort by Position'!$D$2:$M$34,10,FALSE))</f>
        <v/>
      </c>
      <c r="AC847" s="142" t="str">
        <f>if(isblank($B847),"",vlookup($C847,'Sort by Position'!$D$2:$M$34,10,FALSE))</f>
        <v/>
      </c>
      <c r="AD847" s="142" t="str">
        <f t="shared" si="12"/>
        <v/>
      </c>
      <c r="AE847" s="142" t="str">
        <f t="shared" si="13"/>
        <v/>
      </c>
      <c r="AF847" s="163"/>
      <c r="AG847" s="151" t="str">
        <f t="shared" si="27"/>
        <v/>
      </c>
      <c r="AH847" s="138"/>
      <c r="AI847" s="176"/>
      <c r="AK847" s="142" t="str">
        <f>if(isblank(B847),"",vlookup(B847,'Sort by Position'!$D$2:$M$34,2,FALSE))</f>
        <v/>
      </c>
      <c r="AL847" s="142" t="str">
        <f>if(isblank(B847),"",vlookup(C847,'Sort by Position'!$D$2:$M$34,10,FALSE))</f>
        <v/>
      </c>
      <c r="AM847" s="142" t="str">
        <f t="shared" si="15"/>
        <v/>
      </c>
      <c r="AN847" s="142" t="str">
        <f t="shared" si="24"/>
        <v/>
      </c>
      <c r="AO847" s="163"/>
      <c r="AP847" s="117" t="str">
        <f t="shared" si="22"/>
        <v/>
      </c>
      <c r="AR847" s="177"/>
    </row>
    <row r="848">
      <c r="A848" s="156"/>
      <c r="B848" s="175"/>
      <c r="C848" s="162"/>
      <c r="D848" s="162"/>
      <c r="E848" s="162"/>
      <c r="F848" s="13" t="str">
        <f t="shared" si="6"/>
        <v/>
      </c>
      <c r="G848" s="162"/>
      <c r="H848" s="162"/>
      <c r="I848" s="162"/>
      <c r="J848" s="13" t="str">
        <f t="shared" si="20"/>
        <v/>
      </c>
      <c r="N848" s="13" t="str">
        <f t="shared" si="8"/>
        <v/>
      </c>
      <c r="O848" s="13"/>
      <c r="P848" s="163"/>
      <c r="Q848" s="116" t="str">
        <f t="shared" si="17"/>
        <v/>
      </c>
      <c r="R848" s="117" t="str">
        <f t="shared" si="9"/>
        <v/>
      </c>
      <c r="S848" s="176"/>
      <c r="T848" s="68"/>
      <c r="U848" s="163"/>
      <c r="V848" s="172"/>
      <c r="W848" s="172"/>
      <c r="X848" s="116" t="str">
        <f t="shared" si="26"/>
        <v/>
      </c>
      <c r="Y848" s="117" t="str">
        <f t="shared" si="23"/>
        <v/>
      </c>
      <c r="Z848" s="176"/>
      <c r="AB848" s="142" t="str">
        <f>if(isblank($B848),"",vlookup($B848,'Sort by Position'!$D$2:$M$34,10,FALSE))</f>
        <v/>
      </c>
      <c r="AC848" s="142" t="str">
        <f>if(isblank($B848),"",vlookup($C848,'Sort by Position'!$D$2:$M$34,10,FALSE))</f>
        <v/>
      </c>
      <c r="AD848" s="142" t="str">
        <f t="shared" si="12"/>
        <v/>
      </c>
      <c r="AE848" s="142" t="str">
        <f t="shared" si="13"/>
        <v/>
      </c>
      <c r="AF848" s="163"/>
      <c r="AG848" s="151" t="str">
        <f t="shared" si="27"/>
        <v/>
      </c>
      <c r="AH848" s="138"/>
      <c r="AI848" s="176"/>
      <c r="AK848" s="142" t="str">
        <f>if(isblank(B848),"",vlookup(B848,'Sort by Position'!$D$2:$M$34,2,FALSE))</f>
        <v/>
      </c>
      <c r="AL848" s="142" t="str">
        <f>if(isblank(B848),"",vlookup(C848,'Sort by Position'!$D$2:$M$34,10,FALSE))</f>
        <v/>
      </c>
      <c r="AM848" s="142" t="str">
        <f t="shared" si="15"/>
        <v/>
      </c>
      <c r="AN848" s="142" t="str">
        <f t="shared" si="24"/>
        <v/>
      </c>
      <c r="AO848" s="163"/>
      <c r="AP848" s="117" t="str">
        <f t="shared" si="22"/>
        <v/>
      </c>
      <c r="AR848" s="177"/>
    </row>
    <row r="849">
      <c r="A849" s="156"/>
      <c r="B849" s="175"/>
      <c r="C849" s="162"/>
      <c r="D849" s="162"/>
      <c r="E849" s="162"/>
      <c r="F849" s="13" t="str">
        <f t="shared" si="6"/>
        <v/>
      </c>
      <c r="G849" s="162"/>
      <c r="H849" s="162"/>
      <c r="I849" s="162"/>
      <c r="J849" s="13" t="str">
        <f t="shared" si="20"/>
        <v/>
      </c>
      <c r="N849" s="13" t="str">
        <f t="shared" si="8"/>
        <v/>
      </c>
      <c r="O849" s="13"/>
      <c r="P849" s="163"/>
      <c r="Q849" s="116" t="str">
        <f t="shared" si="17"/>
        <v/>
      </c>
      <c r="R849" s="117" t="str">
        <f t="shared" si="9"/>
        <v/>
      </c>
      <c r="S849" s="176"/>
      <c r="T849" s="68"/>
      <c r="U849" s="163"/>
      <c r="V849" s="172"/>
      <c r="W849" s="172"/>
      <c r="X849" s="116" t="str">
        <f t="shared" si="26"/>
        <v/>
      </c>
      <c r="Y849" s="117" t="str">
        <f t="shared" si="23"/>
        <v/>
      </c>
      <c r="Z849" s="176"/>
      <c r="AB849" s="142" t="str">
        <f>if(isblank($B849),"",vlookup($B849,'Sort by Position'!$D$2:$M$34,10,FALSE))</f>
        <v/>
      </c>
      <c r="AC849" s="142" t="str">
        <f>if(isblank($B849),"",vlookup($C849,'Sort by Position'!$D$2:$M$34,10,FALSE))</f>
        <v/>
      </c>
      <c r="AD849" s="142" t="str">
        <f t="shared" si="12"/>
        <v/>
      </c>
      <c r="AE849" s="142" t="str">
        <f t="shared" si="13"/>
        <v/>
      </c>
      <c r="AF849" s="163"/>
      <c r="AG849" s="151" t="str">
        <f t="shared" si="27"/>
        <v/>
      </c>
      <c r="AH849" s="138"/>
      <c r="AI849" s="176"/>
      <c r="AK849" s="142" t="str">
        <f>if(isblank(B849),"",vlookup(B849,'Sort by Position'!$D$2:$M$34,2,FALSE))</f>
        <v/>
      </c>
      <c r="AL849" s="142" t="str">
        <f>if(isblank(B849),"",vlookup(C849,'Sort by Position'!$D$2:$M$34,10,FALSE))</f>
        <v/>
      </c>
      <c r="AM849" s="142" t="str">
        <f t="shared" si="15"/>
        <v/>
      </c>
      <c r="AN849" s="142" t="str">
        <f t="shared" si="24"/>
        <v/>
      </c>
      <c r="AO849" s="163"/>
      <c r="AP849" s="117" t="str">
        <f t="shared" si="22"/>
        <v/>
      </c>
      <c r="AR849" s="177"/>
    </row>
    <row r="850">
      <c r="A850" s="156"/>
      <c r="B850" s="175"/>
      <c r="C850" s="162"/>
      <c r="D850" s="162"/>
      <c r="E850" s="162"/>
      <c r="F850" s="13" t="str">
        <f t="shared" si="6"/>
        <v/>
      </c>
      <c r="G850" s="162"/>
      <c r="H850" s="162"/>
      <c r="I850" s="162"/>
      <c r="J850" s="13" t="str">
        <f t="shared" si="20"/>
        <v/>
      </c>
      <c r="N850" s="13" t="str">
        <f t="shared" si="8"/>
        <v/>
      </c>
      <c r="O850" s="13"/>
      <c r="P850" s="163"/>
      <c r="Q850" s="116" t="str">
        <f t="shared" si="17"/>
        <v/>
      </c>
      <c r="R850" s="117" t="str">
        <f t="shared" si="9"/>
        <v/>
      </c>
      <c r="S850" s="176"/>
      <c r="T850" s="68"/>
      <c r="U850" s="163"/>
      <c r="V850" s="172"/>
      <c r="W850" s="172"/>
      <c r="X850" s="116" t="str">
        <f t="shared" si="26"/>
        <v/>
      </c>
      <c r="Y850" s="117" t="str">
        <f t="shared" si="23"/>
        <v/>
      </c>
      <c r="Z850" s="176"/>
      <c r="AB850" s="142" t="str">
        <f>if(isblank($B850),"",vlookup($B850,'Sort by Position'!$D$2:$M$34,10,FALSE))</f>
        <v/>
      </c>
      <c r="AC850" s="142" t="str">
        <f>if(isblank($B850),"",vlookup($C850,'Sort by Position'!$D$2:$M$34,10,FALSE))</f>
        <v/>
      </c>
      <c r="AD850" s="142" t="str">
        <f t="shared" si="12"/>
        <v/>
      </c>
      <c r="AE850" s="142" t="str">
        <f t="shared" si="13"/>
        <v/>
      </c>
      <c r="AF850" s="163"/>
      <c r="AG850" s="151" t="str">
        <f t="shared" si="27"/>
        <v/>
      </c>
      <c r="AH850" s="138"/>
      <c r="AI850" s="176"/>
      <c r="AK850" s="142" t="str">
        <f>if(isblank(B850),"",vlookup(B850,'Sort by Position'!$D$2:$M$34,2,FALSE))</f>
        <v/>
      </c>
      <c r="AL850" s="142" t="str">
        <f>if(isblank(B850),"",vlookup(C850,'Sort by Position'!$D$2:$M$34,10,FALSE))</f>
        <v/>
      </c>
      <c r="AM850" s="142" t="str">
        <f t="shared" si="15"/>
        <v/>
      </c>
      <c r="AN850" s="142" t="str">
        <f t="shared" si="24"/>
        <v/>
      </c>
      <c r="AO850" s="163"/>
      <c r="AP850" s="117" t="str">
        <f t="shared" si="22"/>
        <v/>
      </c>
      <c r="AR850" s="177"/>
    </row>
    <row r="851">
      <c r="A851" s="156"/>
      <c r="B851" s="175"/>
      <c r="C851" s="162"/>
      <c r="D851" s="162"/>
      <c r="E851" s="162"/>
      <c r="F851" s="13" t="str">
        <f t="shared" si="6"/>
        <v/>
      </c>
      <c r="G851" s="162"/>
      <c r="H851" s="162"/>
      <c r="I851" s="162"/>
      <c r="J851" s="13" t="str">
        <f t="shared" si="20"/>
        <v/>
      </c>
      <c r="N851" s="13" t="str">
        <f t="shared" si="8"/>
        <v/>
      </c>
      <c r="O851" s="13"/>
      <c r="P851" s="163"/>
      <c r="Q851" s="116" t="str">
        <f t="shared" si="17"/>
        <v/>
      </c>
      <c r="R851" s="117" t="str">
        <f t="shared" si="9"/>
        <v/>
      </c>
      <c r="S851" s="176"/>
      <c r="T851" s="68"/>
      <c r="U851" s="163"/>
      <c r="V851" s="172"/>
      <c r="W851" s="172"/>
      <c r="X851" s="116" t="str">
        <f t="shared" si="26"/>
        <v/>
      </c>
      <c r="Y851" s="117" t="str">
        <f t="shared" si="23"/>
        <v/>
      </c>
      <c r="Z851" s="176"/>
      <c r="AB851" s="142" t="str">
        <f>if(isblank($B851),"",vlookup($B851,'Sort by Position'!$D$2:$M$34,10,FALSE))</f>
        <v/>
      </c>
      <c r="AC851" s="142" t="str">
        <f>if(isblank($B851),"",vlookup($C851,'Sort by Position'!$D$2:$M$34,10,FALSE))</f>
        <v/>
      </c>
      <c r="AD851" s="142" t="str">
        <f t="shared" si="12"/>
        <v/>
      </c>
      <c r="AE851" s="142" t="str">
        <f t="shared" si="13"/>
        <v/>
      </c>
      <c r="AF851" s="163"/>
      <c r="AG851" s="151" t="str">
        <f t="shared" si="27"/>
        <v/>
      </c>
      <c r="AH851" s="138"/>
      <c r="AI851" s="176"/>
      <c r="AK851" s="142" t="str">
        <f>if(isblank(B851),"",vlookup(B851,'Sort by Position'!$D$2:$M$34,2,FALSE))</f>
        <v/>
      </c>
      <c r="AL851" s="142" t="str">
        <f>if(isblank(B851),"",vlookup(C851,'Sort by Position'!$D$2:$M$34,10,FALSE))</f>
        <v/>
      </c>
      <c r="AM851" s="142" t="str">
        <f t="shared" si="15"/>
        <v/>
      </c>
      <c r="AN851" s="142" t="str">
        <f t="shared" si="24"/>
        <v/>
      </c>
      <c r="AO851" s="163"/>
      <c r="AP851" s="117" t="str">
        <f t="shared" si="22"/>
        <v/>
      </c>
      <c r="AR851" s="177"/>
    </row>
    <row r="852">
      <c r="A852" s="156"/>
      <c r="B852" s="175"/>
      <c r="C852" s="162"/>
      <c r="D852" s="162"/>
      <c r="E852" s="162"/>
      <c r="F852" s="13" t="str">
        <f t="shared" si="6"/>
        <v/>
      </c>
      <c r="G852" s="162"/>
      <c r="H852" s="162"/>
      <c r="I852" s="162"/>
      <c r="J852" s="13" t="str">
        <f t="shared" si="20"/>
        <v/>
      </c>
      <c r="N852" s="13" t="str">
        <f t="shared" si="8"/>
        <v/>
      </c>
      <c r="O852" s="13"/>
      <c r="P852" s="163"/>
      <c r="Q852" s="116" t="str">
        <f t="shared" si="17"/>
        <v/>
      </c>
      <c r="R852" s="117" t="str">
        <f t="shared" si="9"/>
        <v/>
      </c>
      <c r="S852" s="176"/>
      <c r="T852" s="68"/>
      <c r="U852" s="163"/>
      <c r="V852" s="172"/>
      <c r="W852" s="172"/>
      <c r="X852" s="116" t="str">
        <f t="shared" si="26"/>
        <v/>
      </c>
      <c r="Y852" s="117" t="str">
        <f t="shared" si="23"/>
        <v/>
      </c>
      <c r="Z852" s="176"/>
      <c r="AB852" s="142" t="str">
        <f>if(isblank($B852),"",vlookup($B852,'Sort by Position'!$D$2:$M$34,10,FALSE))</f>
        <v/>
      </c>
      <c r="AC852" s="142" t="str">
        <f>if(isblank($B852),"",vlookup($C852,'Sort by Position'!$D$2:$M$34,10,FALSE))</f>
        <v/>
      </c>
      <c r="AD852" s="142" t="str">
        <f t="shared" si="12"/>
        <v/>
      </c>
      <c r="AE852" s="142" t="str">
        <f t="shared" si="13"/>
        <v/>
      </c>
      <c r="AF852" s="163"/>
      <c r="AG852" s="151" t="str">
        <f t="shared" si="27"/>
        <v/>
      </c>
      <c r="AH852" s="138"/>
      <c r="AI852" s="176"/>
      <c r="AK852" s="142" t="str">
        <f>if(isblank(B852),"",vlookup(B852,'Sort by Position'!$D$2:$M$34,2,FALSE))</f>
        <v/>
      </c>
      <c r="AL852" s="142" t="str">
        <f>if(isblank(B852),"",vlookup(C852,'Sort by Position'!$D$2:$M$34,10,FALSE))</f>
        <v/>
      </c>
      <c r="AM852" s="142" t="str">
        <f t="shared" si="15"/>
        <v/>
      </c>
      <c r="AN852" s="142" t="str">
        <f t="shared" si="24"/>
        <v/>
      </c>
      <c r="AO852" s="163"/>
      <c r="AP852" s="117" t="str">
        <f t="shared" si="22"/>
        <v/>
      </c>
      <c r="AR852" s="177"/>
    </row>
    <row r="853">
      <c r="A853" s="156"/>
      <c r="B853" s="175"/>
      <c r="C853" s="162"/>
      <c r="D853" s="162"/>
      <c r="E853" s="162"/>
      <c r="F853" s="13" t="str">
        <f t="shared" si="6"/>
        <v/>
      </c>
      <c r="G853" s="162"/>
      <c r="H853" s="162"/>
      <c r="I853" s="162"/>
      <c r="J853" s="13" t="str">
        <f t="shared" si="20"/>
        <v/>
      </c>
      <c r="N853" s="13" t="str">
        <f t="shared" si="8"/>
        <v/>
      </c>
      <c r="O853" s="13"/>
      <c r="P853" s="163"/>
      <c r="Q853" s="116" t="str">
        <f t="shared" si="17"/>
        <v/>
      </c>
      <c r="R853" s="117" t="str">
        <f t="shared" si="9"/>
        <v/>
      </c>
      <c r="S853" s="176"/>
      <c r="T853" s="68"/>
      <c r="U853" s="163"/>
      <c r="V853" s="172"/>
      <c r="W853" s="172"/>
      <c r="X853" s="116" t="str">
        <f t="shared" si="26"/>
        <v/>
      </c>
      <c r="Y853" s="117" t="str">
        <f t="shared" si="23"/>
        <v/>
      </c>
      <c r="Z853" s="176"/>
      <c r="AB853" s="142" t="str">
        <f>if(isblank($B853),"",vlookup($B853,'Sort by Position'!$D$2:$M$34,10,FALSE))</f>
        <v/>
      </c>
      <c r="AC853" s="142" t="str">
        <f>if(isblank($B853),"",vlookup($C853,'Sort by Position'!$D$2:$M$34,10,FALSE))</f>
        <v/>
      </c>
      <c r="AD853" s="142" t="str">
        <f t="shared" si="12"/>
        <v/>
      </c>
      <c r="AE853" s="142" t="str">
        <f t="shared" si="13"/>
        <v/>
      </c>
      <c r="AF853" s="163"/>
      <c r="AG853" s="151" t="str">
        <f t="shared" si="27"/>
        <v/>
      </c>
      <c r="AH853" s="138"/>
      <c r="AI853" s="176"/>
      <c r="AK853" s="142" t="str">
        <f>if(isblank(B853),"",vlookup(B853,'Sort by Position'!$D$2:$M$34,2,FALSE))</f>
        <v/>
      </c>
      <c r="AL853" s="142" t="str">
        <f>if(isblank(B853),"",vlookup(C853,'Sort by Position'!$D$2:$M$34,10,FALSE))</f>
        <v/>
      </c>
      <c r="AM853" s="142" t="str">
        <f t="shared" si="15"/>
        <v/>
      </c>
      <c r="AN853" s="142" t="str">
        <f t="shared" si="24"/>
        <v/>
      </c>
      <c r="AO853" s="163"/>
      <c r="AP853" s="117" t="str">
        <f t="shared" si="22"/>
        <v/>
      </c>
      <c r="AR853" s="177"/>
    </row>
    <row r="854">
      <c r="A854" s="156"/>
      <c r="B854" s="175"/>
      <c r="C854" s="162"/>
      <c r="D854" s="162"/>
      <c r="E854" s="162"/>
      <c r="F854" s="13" t="str">
        <f t="shared" si="6"/>
        <v/>
      </c>
      <c r="G854" s="162"/>
      <c r="H854" s="162"/>
      <c r="I854" s="162"/>
      <c r="J854" s="13" t="str">
        <f t="shared" si="20"/>
        <v/>
      </c>
      <c r="N854" s="13" t="str">
        <f t="shared" si="8"/>
        <v/>
      </c>
      <c r="O854" s="13"/>
      <c r="P854" s="163"/>
      <c r="Q854" s="116" t="str">
        <f t="shared" si="17"/>
        <v/>
      </c>
      <c r="R854" s="117" t="str">
        <f t="shared" si="9"/>
        <v/>
      </c>
      <c r="S854" s="176"/>
      <c r="T854" s="68"/>
      <c r="U854" s="163"/>
      <c r="V854" s="172"/>
      <c r="W854" s="172"/>
      <c r="X854" s="116" t="str">
        <f t="shared" si="26"/>
        <v/>
      </c>
      <c r="Y854" s="117" t="str">
        <f t="shared" si="23"/>
        <v/>
      </c>
      <c r="Z854" s="176"/>
      <c r="AB854" s="142" t="str">
        <f>if(isblank($B854),"",vlookup($B854,'Sort by Position'!$D$2:$M$34,10,FALSE))</f>
        <v/>
      </c>
      <c r="AC854" s="142" t="str">
        <f>if(isblank($B854),"",vlookup($C854,'Sort by Position'!$D$2:$M$34,10,FALSE))</f>
        <v/>
      </c>
      <c r="AD854" s="142" t="str">
        <f t="shared" si="12"/>
        <v/>
      </c>
      <c r="AE854" s="142" t="str">
        <f t="shared" si="13"/>
        <v/>
      </c>
      <c r="AF854" s="163"/>
      <c r="AG854" s="151" t="str">
        <f t="shared" si="27"/>
        <v/>
      </c>
      <c r="AH854" s="138"/>
      <c r="AI854" s="176"/>
      <c r="AK854" s="142" t="str">
        <f>if(isblank(B854),"",vlookup(B854,'Sort by Position'!$D$2:$M$34,2,FALSE))</f>
        <v/>
      </c>
      <c r="AL854" s="142" t="str">
        <f>if(isblank(B854),"",vlookup(C854,'Sort by Position'!$D$2:$M$34,10,FALSE))</f>
        <v/>
      </c>
      <c r="AM854" s="142" t="str">
        <f t="shared" si="15"/>
        <v/>
      </c>
      <c r="AN854" s="142" t="str">
        <f t="shared" si="24"/>
        <v/>
      </c>
      <c r="AO854" s="163"/>
      <c r="AP854" s="117" t="str">
        <f t="shared" si="22"/>
        <v/>
      </c>
      <c r="AR854" s="177"/>
    </row>
    <row r="855">
      <c r="A855" s="156"/>
      <c r="B855" s="175"/>
      <c r="C855" s="162"/>
      <c r="D855" s="162"/>
      <c r="E855" s="162"/>
      <c r="F855" s="13" t="str">
        <f t="shared" si="6"/>
        <v/>
      </c>
      <c r="G855" s="162"/>
      <c r="H855" s="162"/>
      <c r="I855" s="162"/>
      <c r="J855" s="13" t="str">
        <f t="shared" si="20"/>
        <v/>
      </c>
      <c r="N855" s="13" t="str">
        <f t="shared" si="8"/>
        <v/>
      </c>
      <c r="O855" s="13"/>
      <c r="P855" s="163"/>
      <c r="Q855" s="116" t="str">
        <f t="shared" si="17"/>
        <v/>
      </c>
      <c r="R855" s="117" t="str">
        <f t="shared" si="9"/>
        <v/>
      </c>
      <c r="S855" s="176"/>
      <c r="T855" s="68"/>
      <c r="U855" s="163"/>
      <c r="V855" s="172"/>
      <c r="W855" s="172"/>
      <c r="X855" s="116" t="str">
        <f t="shared" si="26"/>
        <v/>
      </c>
      <c r="Y855" s="117" t="str">
        <f t="shared" si="23"/>
        <v/>
      </c>
      <c r="Z855" s="176"/>
      <c r="AB855" s="142" t="str">
        <f>if(isblank($B855),"",vlookup($B855,'Sort by Position'!$D$2:$M$34,10,FALSE))</f>
        <v/>
      </c>
      <c r="AC855" s="142" t="str">
        <f>if(isblank($B855),"",vlookup($C855,'Sort by Position'!$D$2:$M$34,10,FALSE))</f>
        <v/>
      </c>
      <c r="AD855" s="142" t="str">
        <f t="shared" si="12"/>
        <v/>
      </c>
      <c r="AE855" s="142" t="str">
        <f t="shared" si="13"/>
        <v/>
      </c>
      <c r="AF855" s="163"/>
      <c r="AG855" s="151" t="str">
        <f t="shared" si="27"/>
        <v/>
      </c>
      <c r="AH855" s="138"/>
      <c r="AI855" s="176"/>
      <c r="AK855" s="142" t="str">
        <f>if(isblank(B855),"",vlookup(B855,'Sort by Position'!$D$2:$M$34,2,FALSE))</f>
        <v/>
      </c>
      <c r="AL855" s="142" t="str">
        <f>if(isblank(B855),"",vlookup(C855,'Sort by Position'!$D$2:$M$34,10,FALSE))</f>
        <v/>
      </c>
      <c r="AM855" s="142" t="str">
        <f t="shared" si="15"/>
        <v/>
      </c>
      <c r="AN855" s="142" t="str">
        <f t="shared" si="24"/>
        <v/>
      </c>
      <c r="AO855" s="163"/>
      <c r="AP855" s="117" t="str">
        <f t="shared" si="22"/>
        <v/>
      </c>
      <c r="AR855" s="177"/>
    </row>
    <row r="856">
      <c r="A856" s="156"/>
      <c r="B856" s="175"/>
      <c r="C856" s="162"/>
      <c r="D856" s="162"/>
      <c r="E856" s="162"/>
      <c r="F856" s="13" t="str">
        <f t="shared" si="6"/>
        <v/>
      </c>
      <c r="G856" s="162"/>
      <c r="H856" s="162"/>
      <c r="I856" s="162"/>
      <c r="J856" s="13" t="str">
        <f t="shared" si="20"/>
        <v/>
      </c>
      <c r="N856" s="13" t="str">
        <f t="shared" si="8"/>
        <v/>
      </c>
      <c r="O856" s="13"/>
      <c r="P856" s="163"/>
      <c r="Q856" s="116" t="str">
        <f t="shared" si="17"/>
        <v/>
      </c>
      <c r="R856" s="117" t="str">
        <f t="shared" si="9"/>
        <v/>
      </c>
      <c r="S856" s="176"/>
      <c r="T856" s="68"/>
      <c r="U856" s="163"/>
      <c r="V856" s="172"/>
      <c r="W856" s="172"/>
      <c r="X856" s="116" t="str">
        <f t="shared" si="26"/>
        <v/>
      </c>
      <c r="Y856" s="117" t="str">
        <f t="shared" si="23"/>
        <v/>
      </c>
      <c r="Z856" s="176"/>
      <c r="AB856" s="142" t="str">
        <f>if(isblank($B856),"",vlookup($B856,'Sort by Position'!$D$2:$M$34,10,FALSE))</f>
        <v/>
      </c>
      <c r="AC856" s="142" t="str">
        <f>if(isblank($B856),"",vlookup($C856,'Sort by Position'!$D$2:$M$34,10,FALSE))</f>
        <v/>
      </c>
      <c r="AD856" s="142" t="str">
        <f t="shared" si="12"/>
        <v/>
      </c>
      <c r="AE856" s="142" t="str">
        <f t="shared" si="13"/>
        <v/>
      </c>
      <c r="AF856" s="163"/>
      <c r="AG856" s="151" t="str">
        <f t="shared" si="27"/>
        <v/>
      </c>
      <c r="AH856" s="138"/>
      <c r="AI856" s="176"/>
      <c r="AK856" s="142" t="str">
        <f>if(isblank(B856),"",vlookup(B856,'Sort by Position'!$D$2:$M$34,2,FALSE))</f>
        <v/>
      </c>
      <c r="AL856" s="142" t="str">
        <f>if(isblank(B856),"",vlookup(C856,'Sort by Position'!$D$2:$M$34,10,FALSE))</f>
        <v/>
      </c>
      <c r="AM856" s="142" t="str">
        <f t="shared" si="15"/>
        <v/>
      </c>
      <c r="AN856" s="142" t="str">
        <f t="shared" si="24"/>
        <v/>
      </c>
      <c r="AO856" s="163"/>
      <c r="AP856" s="117" t="str">
        <f t="shared" si="22"/>
        <v/>
      </c>
      <c r="AR856" s="177"/>
    </row>
    <row r="857">
      <c r="A857" s="156"/>
      <c r="B857" s="175"/>
      <c r="C857" s="162"/>
      <c r="D857" s="162"/>
      <c r="E857" s="162"/>
      <c r="F857" s="13" t="str">
        <f t="shared" si="6"/>
        <v/>
      </c>
      <c r="G857" s="162"/>
      <c r="H857" s="162"/>
      <c r="I857" s="162"/>
      <c r="J857" s="13" t="str">
        <f t="shared" si="20"/>
        <v/>
      </c>
      <c r="N857" s="13" t="str">
        <f t="shared" si="8"/>
        <v/>
      </c>
      <c r="O857" s="13"/>
      <c r="P857" s="163"/>
      <c r="Q857" s="116" t="str">
        <f t="shared" si="17"/>
        <v/>
      </c>
      <c r="R857" s="117" t="str">
        <f t="shared" si="9"/>
        <v/>
      </c>
      <c r="S857" s="176"/>
      <c r="T857" s="68"/>
      <c r="U857" s="163"/>
      <c r="V857" s="172"/>
      <c r="W857" s="172"/>
      <c r="X857" s="116" t="str">
        <f t="shared" si="26"/>
        <v/>
      </c>
      <c r="Y857" s="117" t="str">
        <f t="shared" si="23"/>
        <v/>
      </c>
      <c r="Z857" s="176"/>
      <c r="AB857" s="142" t="str">
        <f>if(isblank($B857),"",vlookup($B857,'Sort by Position'!$D$2:$M$34,10,FALSE))</f>
        <v/>
      </c>
      <c r="AC857" s="142" t="str">
        <f>if(isblank($B857),"",vlookup($C857,'Sort by Position'!$D$2:$M$34,10,FALSE))</f>
        <v/>
      </c>
      <c r="AD857" s="142" t="str">
        <f t="shared" si="12"/>
        <v/>
      </c>
      <c r="AE857" s="142" t="str">
        <f t="shared" si="13"/>
        <v/>
      </c>
      <c r="AF857" s="163"/>
      <c r="AG857" s="151" t="str">
        <f t="shared" si="27"/>
        <v/>
      </c>
      <c r="AH857" s="138"/>
      <c r="AI857" s="176"/>
      <c r="AK857" s="142" t="str">
        <f>if(isblank(B857),"",vlookup(B857,'Sort by Position'!$D$2:$M$34,2,FALSE))</f>
        <v/>
      </c>
      <c r="AL857" s="142" t="str">
        <f>if(isblank(B857),"",vlookup(C857,'Sort by Position'!$D$2:$M$34,10,FALSE))</f>
        <v/>
      </c>
      <c r="AM857" s="142" t="str">
        <f t="shared" si="15"/>
        <v/>
      </c>
      <c r="AN857" s="142" t="str">
        <f t="shared" si="24"/>
        <v/>
      </c>
      <c r="AO857" s="163"/>
      <c r="AP857" s="117" t="str">
        <f t="shared" si="22"/>
        <v/>
      </c>
      <c r="AR857" s="177"/>
    </row>
    <row r="858">
      <c r="A858" s="156"/>
      <c r="B858" s="175"/>
      <c r="C858" s="162"/>
      <c r="D858" s="162"/>
      <c r="E858" s="162"/>
      <c r="F858" s="13" t="str">
        <f t="shared" si="6"/>
        <v/>
      </c>
      <c r="G858" s="162"/>
      <c r="H858" s="162"/>
      <c r="I858" s="162"/>
      <c r="J858" s="13" t="str">
        <f t="shared" si="20"/>
        <v/>
      </c>
      <c r="N858" s="13" t="str">
        <f t="shared" si="8"/>
        <v/>
      </c>
      <c r="O858" s="13"/>
      <c r="P858" s="163"/>
      <c r="Q858" s="116" t="str">
        <f t="shared" si="17"/>
        <v/>
      </c>
      <c r="R858" s="117" t="str">
        <f t="shared" si="9"/>
        <v/>
      </c>
      <c r="S858" s="176"/>
      <c r="T858" s="68"/>
      <c r="U858" s="163"/>
      <c r="V858" s="172"/>
      <c r="W858" s="172"/>
      <c r="X858" s="116" t="str">
        <f t="shared" si="26"/>
        <v/>
      </c>
      <c r="Y858" s="117" t="str">
        <f t="shared" si="23"/>
        <v/>
      </c>
      <c r="Z858" s="176"/>
      <c r="AB858" s="142" t="str">
        <f>if(isblank($B858),"",vlookup($B858,'Sort by Position'!$D$2:$M$34,10,FALSE))</f>
        <v/>
      </c>
      <c r="AC858" s="142" t="str">
        <f>if(isblank($B858),"",vlookup($C858,'Sort by Position'!$D$2:$M$34,10,FALSE))</f>
        <v/>
      </c>
      <c r="AD858" s="142" t="str">
        <f t="shared" si="12"/>
        <v/>
      </c>
      <c r="AE858" s="142" t="str">
        <f t="shared" si="13"/>
        <v/>
      </c>
      <c r="AF858" s="163"/>
      <c r="AG858" s="151" t="str">
        <f t="shared" si="27"/>
        <v/>
      </c>
      <c r="AH858" s="138"/>
      <c r="AI858" s="176"/>
      <c r="AK858" s="142" t="str">
        <f>if(isblank(B858),"",vlookup(B858,'Sort by Position'!$D$2:$M$34,2,FALSE))</f>
        <v/>
      </c>
      <c r="AL858" s="142" t="str">
        <f>if(isblank(B858),"",vlookup(C858,'Sort by Position'!$D$2:$M$34,10,FALSE))</f>
        <v/>
      </c>
      <c r="AM858" s="142" t="str">
        <f t="shared" si="15"/>
        <v/>
      </c>
      <c r="AN858" s="142" t="str">
        <f t="shared" si="24"/>
        <v/>
      </c>
      <c r="AO858" s="163"/>
      <c r="AP858" s="117" t="str">
        <f t="shared" si="22"/>
        <v/>
      </c>
      <c r="AR858" s="177"/>
    </row>
    <row r="859">
      <c r="A859" s="156"/>
      <c r="B859" s="175"/>
      <c r="C859" s="162"/>
      <c r="D859" s="162"/>
      <c r="E859" s="162"/>
      <c r="F859" s="13" t="str">
        <f t="shared" si="6"/>
        <v/>
      </c>
      <c r="G859" s="162"/>
      <c r="H859" s="162"/>
      <c r="I859" s="162"/>
      <c r="J859" s="13" t="str">
        <f t="shared" si="20"/>
        <v/>
      </c>
      <c r="N859" s="13" t="str">
        <f t="shared" si="8"/>
        <v/>
      </c>
      <c r="O859" s="13"/>
      <c r="P859" s="163"/>
      <c r="Q859" s="116" t="str">
        <f t="shared" si="17"/>
        <v/>
      </c>
      <c r="R859" s="117" t="str">
        <f t="shared" si="9"/>
        <v/>
      </c>
      <c r="S859" s="176"/>
      <c r="T859" s="68"/>
      <c r="U859" s="163"/>
      <c r="V859" s="172"/>
      <c r="W859" s="172"/>
      <c r="X859" s="116" t="str">
        <f t="shared" si="26"/>
        <v/>
      </c>
      <c r="Y859" s="117" t="str">
        <f t="shared" si="23"/>
        <v/>
      </c>
      <c r="Z859" s="176"/>
      <c r="AB859" s="142" t="str">
        <f>if(isblank($B859),"",vlookup($B859,'Sort by Position'!$D$2:$M$34,10,FALSE))</f>
        <v/>
      </c>
      <c r="AC859" s="142" t="str">
        <f>if(isblank($B859),"",vlookup($C859,'Sort by Position'!$D$2:$M$34,10,FALSE))</f>
        <v/>
      </c>
      <c r="AD859" s="142" t="str">
        <f t="shared" si="12"/>
        <v/>
      </c>
      <c r="AE859" s="142" t="str">
        <f t="shared" si="13"/>
        <v/>
      </c>
      <c r="AF859" s="163"/>
      <c r="AG859" s="151" t="str">
        <f t="shared" si="27"/>
        <v/>
      </c>
      <c r="AH859" s="138"/>
      <c r="AI859" s="176"/>
      <c r="AK859" s="142" t="str">
        <f>if(isblank(B859),"",vlookup(B859,'Sort by Position'!$D$2:$M$34,2,FALSE))</f>
        <v/>
      </c>
      <c r="AL859" s="142" t="str">
        <f>if(isblank(B859),"",vlookup(C859,'Sort by Position'!$D$2:$M$34,10,FALSE))</f>
        <v/>
      </c>
      <c r="AM859" s="142" t="str">
        <f t="shared" si="15"/>
        <v/>
      </c>
      <c r="AN859" s="142" t="str">
        <f t="shared" si="24"/>
        <v/>
      </c>
      <c r="AO859" s="163"/>
      <c r="AP859" s="117" t="str">
        <f t="shared" si="22"/>
        <v/>
      </c>
      <c r="AR859" s="177"/>
    </row>
    <row r="860">
      <c r="A860" s="156"/>
      <c r="B860" s="175"/>
      <c r="C860" s="162"/>
      <c r="D860" s="162"/>
      <c r="E860" s="162"/>
      <c r="F860" s="13" t="str">
        <f t="shared" si="6"/>
        <v/>
      </c>
      <c r="G860" s="162"/>
      <c r="H860" s="162"/>
      <c r="I860" s="162"/>
      <c r="J860" s="13" t="str">
        <f t="shared" si="20"/>
        <v/>
      </c>
      <c r="N860" s="13" t="str">
        <f t="shared" si="8"/>
        <v/>
      </c>
      <c r="O860" s="13"/>
      <c r="P860" s="163"/>
      <c r="Q860" s="116" t="str">
        <f t="shared" si="17"/>
        <v/>
      </c>
      <c r="R860" s="117" t="str">
        <f t="shared" si="9"/>
        <v/>
      </c>
      <c r="S860" s="176"/>
      <c r="T860" s="68"/>
      <c r="U860" s="163"/>
      <c r="V860" s="172"/>
      <c r="W860" s="172"/>
      <c r="X860" s="116" t="str">
        <f t="shared" si="26"/>
        <v/>
      </c>
      <c r="Y860" s="117" t="str">
        <f t="shared" si="23"/>
        <v/>
      </c>
      <c r="Z860" s="176"/>
      <c r="AB860" s="142" t="str">
        <f>if(isblank($B860),"",vlookup($B860,'Sort by Position'!$D$2:$M$34,10,FALSE))</f>
        <v/>
      </c>
      <c r="AC860" s="142" t="str">
        <f>if(isblank($B860),"",vlookup($C860,'Sort by Position'!$D$2:$M$34,10,FALSE))</f>
        <v/>
      </c>
      <c r="AD860" s="142" t="str">
        <f t="shared" si="12"/>
        <v/>
      </c>
      <c r="AE860" s="142" t="str">
        <f t="shared" si="13"/>
        <v/>
      </c>
      <c r="AF860" s="163"/>
      <c r="AG860" s="151" t="str">
        <f t="shared" si="27"/>
        <v/>
      </c>
      <c r="AH860" s="138"/>
      <c r="AI860" s="176"/>
      <c r="AK860" s="142" t="str">
        <f>if(isblank(B860),"",vlookup(B860,'Sort by Position'!$D$2:$M$34,2,FALSE))</f>
        <v/>
      </c>
      <c r="AL860" s="142" t="str">
        <f>if(isblank(B860),"",vlookup(C860,'Sort by Position'!$D$2:$M$34,10,FALSE))</f>
        <v/>
      </c>
      <c r="AM860" s="142" t="str">
        <f t="shared" si="15"/>
        <v/>
      </c>
      <c r="AN860" s="142" t="str">
        <f t="shared" si="24"/>
        <v/>
      </c>
      <c r="AO860" s="163"/>
      <c r="AP860" s="117" t="str">
        <f t="shared" si="22"/>
        <v/>
      </c>
      <c r="AR860" s="177"/>
    </row>
    <row r="861">
      <c r="A861" s="156"/>
      <c r="B861" s="175"/>
      <c r="C861" s="162"/>
      <c r="D861" s="162"/>
      <c r="E861" s="162"/>
      <c r="F861" s="13" t="str">
        <f t="shared" si="6"/>
        <v/>
      </c>
      <c r="G861" s="162"/>
      <c r="H861" s="162"/>
      <c r="I861" s="162"/>
      <c r="J861" s="13" t="str">
        <f t="shared" si="20"/>
        <v/>
      </c>
      <c r="N861" s="13" t="str">
        <f t="shared" si="8"/>
        <v/>
      </c>
      <c r="O861" s="13"/>
      <c r="P861" s="163"/>
      <c r="Q861" s="116" t="str">
        <f t="shared" si="17"/>
        <v/>
      </c>
      <c r="R861" s="117" t="str">
        <f t="shared" si="9"/>
        <v/>
      </c>
      <c r="S861" s="176"/>
      <c r="T861" s="68"/>
      <c r="U861" s="163"/>
      <c r="V861" s="172"/>
      <c r="W861" s="172"/>
      <c r="X861" s="116" t="str">
        <f t="shared" si="26"/>
        <v/>
      </c>
      <c r="Y861" s="117" t="str">
        <f t="shared" si="23"/>
        <v/>
      </c>
      <c r="Z861" s="176"/>
      <c r="AB861" s="142" t="str">
        <f>if(isblank($B861),"",vlookup($B861,'Sort by Position'!$D$2:$M$34,10,FALSE))</f>
        <v/>
      </c>
      <c r="AC861" s="142" t="str">
        <f>if(isblank($B861),"",vlookup($C861,'Sort by Position'!$D$2:$M$34,10,FALSE))</f>
        <v/>
      </c>
      <c r="AD861" s="142" t="str">
        <f t="shared" si="12"/>
        <v/>
      </c>
      <c r="AE861" s="142" t="str">
        <f t="shared" si="13"/>
        <v/>
      </c>
      <c r="AF861" s="163"/>
      <c r="AG861" s="151" t="str">
        <f t="shared" si="27"/>
        <v/>
      </c>
      <c r="AH861" s="138"/>
      <c r="AI861" s="176"/>
      <c r="AK861" s="142" t="str">
        <f>if(isblank(B861),"",vlookup(B861,'Sort by Position'!$D$2:$M$34,2,FALSE))</f>
        <v/>
      </c>
      <c r="AL861" s="142" t="str">
        <f>if(isblank(B861),"",vlookup(C861,'Sort by Position'!$D$2:$M$34,10,FALSE))</f>
        <v/>
      </c>
      <c r="AM861" s="142" t="str">
        <f t="shared" si="15"/>
        <v/>
      </c>
      <c r="AN861" s="142" t="str">
        <f t="shared" si="24"/>
        <v/>
      </c>
      <c r="AO861" s="163"/>
      <c r="AP861" s="117" t="str">
        <f t="shared" si="22"/>
        <v/>
      </c>
      <c r="AR861" s="177"/>
    </row>
    <row r="862">
      <c r="A862" s="156"/>
      <c r="B862" s="175"/>
      <c r="C862" s="162"/>
      <c r="D862" s="162"/>
      <c r="E862" s="162"/>
      <c r="F862" s="13" t="str">
        <f t="shared" si="6"/>
        <v/>
      </c>
      <c r="G862" s="162"/>
      <c r="H862" s="162"/>
      <c r="I862" s="162"/>
      <c r="J862" s="13" t="str">
        <f t="shared" si="20"/>
        <v/>
      </c>
      <c r="N862" s="13" t="str">
        <f t="shared" si="8"/>
        <v/>
      </c>
      <c r="O862" s="13"/>
      <c r="P862" s="163"/>
      <c r="Q862" s="116" t="str">
        <f t="shared" si="17"/>
        <v/>
      </c>
      <c r="R862" s="117" t="str">
        <f t="shared" si="9"/>
        <v/>
      </c>
      <c r="S862" s="176"/>
      <c r="T862" s="68"/>
      <c r="U862" s="163"/>
      <c r="V862" s="172"/>
      <c r="W862" s="172"/>
      <c r="X862" s="116" t="str">
        <f t="shared" si="26"/>
        <v/>
      </c>
      <c r="Y862" s="117" t="str">
        <f t="shared" si="23"/>
        <v/>
      </c>
      <c r="Z862" s="176"/>
      <c r="AB862" s="142" t="str">
        <f>if(isblank($B862),"",vlookup($B862,'Sort by Position'!$D$2:$M$34,10,FALSE))</f>
        <v/>
      </c>
      <c r="AC862" s="142" t="str">
        <f>if(isblank($B862),"",vlookup($C862,'Sort by Position'!$D$2:$M$34,10,FALSE))</f>
        <v/>
      </c>
      <c r="AD862" s="142" t="str">
        <f t="shared" si="12"/>
        <v/>
      </c>
      <c r="AE862" s="142" t="str">
        <f t="shared" si="13"/>
        <v/>
      </c>
      <c r="AF862" s="163"/>
      <c r="AG862" s="151" t="str">
        <f t="shared" si="27"/>
        <v/>
      </c>
      <c r="AH862" s="138"/>
      <c r="AI862" s="176"/>
      <c r="AK862" s="142" t="str">
        <f>if(isblank(B862),"",vlookup(B862,'Sort by Position'!$D$2:$M$34,2,FALSE))</f>
        <v/>
      </c>
      <c r="AL862" s="142" t="str">
        <f>if(isblank(B862),"",vlookup(C862,'Sort by Position'!$D$2:$M$34,10,FALSE))</f>
        <v/>
      </c>
      <c r="AM862" s="142" t="str">
        <f t="shared" si="15"/>
        <v/>
      </c>
      <c r="AN862" s="142" t="str">
        <f t="shared" si="24"/>
        <v/>
      </c>
      <c r="AO862" s="163"/>
      <c r="AP862" s="117" t="str">
        <f t="shared" si="22"/>
        <v/>
      </c>
      <c r="AR862" s="177"/>
    </row>
    <row r="863">
      <c r="A863" s="156"/>
      <c r="B863" s="175"/>
      <c r="C863" s="162"/>
      <c r="D863" s="162"/>
      <c r="E863" s="162"/>
      <c r="F863" s="13" t="str">
        <f t="shared" si="6"/>
        <v/>
      </c>
      <c r="G863" s="162"/>
      <c r="H863" s="162"/>
      <c r="I863" s="162"/>
      <c r="J863" s="13" t="str">
        <f t="shared" si="20"/>
        <v/>
      </c>
      <c r="N863" s="13" t="str">
        <f t="shared" si="8"/>
        <v/>
      </c>
      <c r="O863" s="13"/>
      <c r="P863" s="163"/>
      <c r="Q863" s="116" t="str">
        <f t="shared" si="17"/>
        <v/>
      </c>
      <c r="R863" s="117" t="str">
        <f t="shared" si="9"/>
        <v/>
      </c>
      <c r="S863" s="176"/>
      <c r="T863" s="68"/>
      <c r="U863" s="163"/>
      <c r="V863" s="172"/>
      <c r="W863" s="172"/>
      <c r="X863" s="116" t="str">
        <f t="shared" si="26"/>
        <v/>
      </c>
      <c r="Y863" s="117" t="str">
        <f t="shared" si="23"/>
        <v/>
      </c>
      <c r="Z863" s="176"/>
      <c r="AB863" s="142" t="str">
        <f>if(isblank($B863),"",vlookup($B863,'Sort by Position'!$D$2:$M$34,10,FALSE))</f>
        <v/>
      </c>
      <c r="AC863" s="142" t="str">
        <f>if(isblank($B863),"",vlookup($C863,'Sort by Position'!$D$2:$M$34,10,FALSE))</f>
        <v/>
      </c>
      <c r="AD863" s="142" t="str">
        <f t="shared" si="12"/>
        <v/>
      </c>
      <c r="AE863" s="142" t="str">
        <f t="shared" si="13"/>
        <v/>
      </c>
      <c r="AF863" s="163"/>
      <c r="AG863" s="151" t="str">
        <f t="shared" si="27"/>
        <v/>
      </c>
      <c r="AH863" s="138"/>
      <c r="AI863" s="176"/>
      <c r="AK863" s="142" t="str">
        <f>if(isblank(B863),"",vlookup(B863,'Sort by Position'!$D$2:$M$34,2,FALSE))</f>
        <v/>
      </c>
      <c r="AL863" s="142" t="str">
        <f>if(isblank(B863),"",vlookup(C863,'Sort by Position'!$D$2:$M$34,10,FALSE))</f>
        <v/>
      </c>
      <c r="AM863" s="142" t="str">
        <f t="shared" si="15"/>
        <v/>
      </c>
      <c r="AN863" s="142" t="str">
        <f t="shared" si="24"/>
        <v/>
      </c>
      <c r="AO863" s="163"/>
      <c r="AP863" s="117" t="str">
        <f t="shared" si="22"/>
        <v/>
      </c>
      <c r="AR863" s="177"/>
    </row>
    <row r="864">
      <c r="A864" s="156"/>
      <c r="B864" s="175"/>
      <c r="C864" s="162"/>
      <c r="D864" s="162"/>
      <c r="E864" s="162"/>
      <c r="F864" s="13" t="str">
        <f t="shared" si="6"/>
        <v/>
      </c>
      <c r="G864" s="162"/>
      <c r="H864" s="162"/>
      <c r="I864" s="162"/>
      <c r="J864" s="13" t="str">
        <f t="shared" si="20"/>
        <v/>
      </c>
      <c r="N864" s="13" t="str">
        <f t="shared" si="8"/>
        <v/>
      </c>
      <c r="O864" s="13"/>
      <c r="P864" s="163"/>
      <c r="Q864" s="116" t="str">
        <f t="shared" si="17"/>
        <v/>
      </c>
      <c r="R864" s="117" t="str">
        <f t="shared" si="9"/>
        <v/>
      </c>
      <c r="S864" s="176"/>
      <c r="T864" s="68"/>
      <c r="U864" s="163"/>
      <c r="V864" s="172"/>
      <c r="W864" s="172"/>
      <c r="X864" s="116" t="str">
        <f t="shared" si="26"/>
        <v/>
      </c>
      <c r="Y864" s="117" t="str">
        <f t="shared" si="23"/>
        <v/>
      </c>
      <c r="Z864" s="176"/>
      <c r="AB864" s="142" t="str">
        <f>if(isblank($B864),"",vlookup($B864,'Sort by Position'!$D$2:$M$34,10,FALSE))</f>
        <v/>
      </c>
      <c r="AC864" s="142" t="str">
        <f>if(isblank($B864),"",vlookup($C864,'Sort by Position'!$D$2:$M$34,10,FALSE))</f>
        <v/>
      </c>
      <c r="AD864" s="142" t="str">
        <f t="shared" si="12"/>
        <v/>
      </c>
      <c r="AE864" s="142" t="str">
        <f t="shared" si="13"/>
        <v/>
      </c>
      <c r="AF864" s="163"/>
      <c r="AG864" s="151" t="str">
        <f t="shared" si="27"/>
        <v/>
      </c>
      <c r="AH864" s="138"/>
      <c r="AI864" s="176"/>
      <c r="AK864" s="142" t="str">
        <f>if(isblank(B864),"",vlookup(B864,'Sort by Position'!$D$2:$M$34,2,FALSE))</f>
        <v/>
      </c>
      <c r="AL864" s="142" t="str">
        <f>if(isblank(B864),"",vlookup(C864,'Sort by Position'!$D$2:$M$34,10,FALSE))</f>
        <v/>
      </c>
      <c r="AM864" s="142" t="str">
        <f t="shared" si="15"/>
        <v/>
      </c>
      <c r="AN864" s="142" t="str">
        <f t="shared" si="24"/>
        <v/>
      </c>
      <c r="AO864" s="163"/>
      <c r="AP864" s="117" t="str">
        <f t="shared" si="22"/>
        <v/>
      </c>
      <c r="AR864" s="177"/>
    </row>
    <row r="865">
      <c r="A865" s="156"/>
      <c r="B865" s="175"/>
      <c r="C865" s="162"/>
      <c r="D865" s="162"/>
      <c r="E865" s="162"/>
      <c r="F865" s="13" t="str">
        <f t="shared" si="6"/>
        <v/>
      </c>
      <c r="G865" s="162"/>
      <c r="H865" s="162"/>
      <c r="I865" s="162"/>
      <c r="J865" s="13" t="str">
        <f t="shared" si="20"/>
        <v/>
      </c>
      <c r="N865" s="13" t="str">
        <f t="shared" si="8"/>
        <v/>
      </c>
      <c r="O865" s="13"/>
      <c r="P865" s="163"/>
      <c r="Q865" s="116" t="str">
        <f t="shared" si="17"/>
        <v/>
      </c>
      <c r="R865" s="117" t="str">
        <f t="shared" si="9"/>
        <v/>
      </c>
      <c r="S865" s="176"/>
      <c r="T865" s="68"/>
      <c r="U865" s="163"/>
      <c r="V865" s="172"/>
      <c r="W865" s="172"/>
      <c r="X865" s="116" t="str">
        <f t="shared" si="26"/>
        <v/>
      </c>
      <c r="Y865" s="117" t="str">
        <f t="shared" si="23"/>
        <v/>
      </c>
      <c r="Z865" s="176"/>
      <c r="AB865" s="142" t="str">
        <f>if(isblank($B865),"",vlookup($B865,'Sort by Position'!$D$2:$M$34,10,FALSE))</f>
        <v/>
      </c>
      <c r="AC865" s="142" t="str">
        <f>if(isblank($B865),"",vlookup($C865,'Sort by Position'!$D$2:$M$34,10,FALSE))</f>
        <v/>
      </c>
      <c r="AD865" s="142" t="str">
        <f t="shared" si="12"/>
        <v/>
      </c>
      <c r="AE865" s="142" t="str">
        <f t="shared" si="13"/>
        <v/>
      </c>
      <c r="AF865" s="163"/>
      <c r="AG865" s="151" t="str">
        <f t="shared" si="27"/>
        <v/>
      </c>
      <c r="AH865" s="138"/>
      <c r="AI865" s="176"/>
      <c r="AK865" s="142" t="str">
        <f>if(isblank(B865),"",vlookup(B865,'Sort by Position'!$D$2:$M$34,2,FALSE))</f>
        <v/>
      </c>
      <c r="AL865" s="142" t="str">
        <f>if(isblank(B865),"",vlookup(C865,'Sort by Position'!$D$2:$M$34,10,FALSE))</f>
        <v/>
      </c>
      <c r="AM865" s="142" t="str">
        <f t="shared" si="15"/>
        <v/>
      </c>
      <c r="AN865" s="142" t="str">
        <f t="shared" si="24"/>
        <v/>
      </c>
      <c r="AO865" s="163"/>
      <c r="AP865" s="117" t="str">
        <f t="shared" si="22"/>
        <v/>
      </c>
      <c r="AR865" s="177"/>
    </row>
    <row r="866">
      <c r="A866" s="156"/>
      <c r="B866" s="175"/>
      <c r="C866" s="162"/>
      <c r="D866" s="162"/>
      <c r="E866" s="162"/>
      <c r="F866" s="13" t="str">
        <f t="shared" si="6"/>
        <v/>
      </c>
      <c r="G866" s="162"/>
      <c r="H866" s="162"/>
      <c r="I866" s="162"/>
      <c r="J866" s="13" t="str">
        <f t="shared" si="20"/>
        <v/>
      </c>
      <c r="N866" s="13" t="str">
        <f t="shared" si="8"/>
        <v/>
      </c>
      <c r="O866" s="13"/>
      <c r="P866" s="163"/>
      <c r="Q866" s="116" t="str">
        <f t="shared" si="17"/>
        <v/>
      </c>
      <c r="R866" s="117" t="str">
        <f t="shared" si="9"/>
        <v/>
      </c>
      <c r="S866" s="176"/>
      <c r="T866" s="68"/>
      <c r="U866" s="163"/>
      <c r="V866" s="172"/>
      <c r="W866" s="172"/>
      <c r="X866" s="116" t="str">
        <f t="shared" si="26"/>
        <v/>
      </c>
      <c r="Y866" s="117" t="str">
        <f t="shared" si="23"/>
        <v/>
      </c>
      <c r="Z866" s="176"/>
      <c r="AB866" s="142" t="str">
        <f>if(isblank($B866),"",vlookup($B866,'Sort by Position'!$D$2:$M$34,10,FALSE))</f>
        <v/>
      </c>
      <c r="AC866" s="142" t="str">
        <f>if(isblank($B866),"",vlookup($C866,'Sort by Position'!$D$2:$M$34,10,FALSE))</f>
        <v/>
      </c>
      <c r="AD866" s="142" t="str">
        <f t="shared" si="12"/>
        <v/>
      </c>
      <c r="AE866" s="142" t="str">
        <f t="shared" si="13"/>
        <v/>
      </c>
      <c r="AF866" s="163"/>
      <c r="AG866" s="151" t="str">
        <f t="shared" si="27"/>
        <v/>
      </c>
      <c r="AH866" s="138"/>
      <c r="AI866" s="176"/>
      <c r="AK866" s="142" t="str">
        <f>if(isblank(B866),"",vlookup(B866,'Sort by Position'!$D$2:$M$34,2,FALSE))</f>
        <v/>
      </c>
      <c r="AL866" s="142" t="str">
        <f>if(isblank(B866),"",vlookup(C866,'Sort by Position'!$D$2:$M$34,10,FALSE))</f>
        <v/>
      </c>
      <c r="AM866" s="142" t="str">
        <f t="shared" si="15"/>
        <v/>
      </c>
      <c r="AN866" s="142" t="str">
        <f t="shared" si="24"/>
        <v/>
      </c>
      <c r="AO866" s="163"/>
      <c r="AP866" s="117" t="str">
        <f t="shared" si="22"/>
        <v/>
      </c>
      <c r="AR866" s="177"/>
    </row>
    <row r="867">
      <c r="A867" s="156"/>
      <c r="B867" s="175"/>
      <c r="C867" s="162"/>
      <c r="D867" s="162"/>
      <c r="E867" s="162"/>
      <c r="F867" s="13" t="str">
        <f t="shared" si="6"/>
        <v/>
      </c>
      <c r="G867" s="162"/>
      <c r="H867" s="162"/>
      <c r="I867" s="162"/>
      <c r="J867" s="13" t="str">
        <f t="shared" si="20"/>
        <v/>
      </c>
      <c r="N867" s="13" t="str">
        <f t="shared" si="8"/>
        <v/>
      </c>
      <c r="O867" s="13"/>
      <c r="P867" s="163"/>
      <c r="Q867" s="116" t="str">
        <f t="shared" si="17"/>
        <v/>
      </c>
      <c r="R867" s="117" t="str">
        <f t="shared" si="9"/>
        <v/>
      </c>
      <c r="S867" s="176"/>
      <c r="T867" s="68"/>
      <c r="U867" s="163"/>
      <c r="V867" s="172"/>
      <c r="W867" s="172"/>
      <c r="X867" s="116" t="str">
        <f t="shared" si="26"/>
        <v/>
      </c>
      <c r="Y867" s="117" t="str">
        <f t="shared" si="23"/>
        <v/>
      </c>
      <c r="Z867" s="176"/>
      <c r="AB867" s="142" t="str">
        <f>if(isblank($B867),"",vlookup($B867,'Sort by Position'!$D$2:$M$34,10,FALSE))</f>
        <v/>
      </c>
      <c r="AC867" s="142" t="str">
        <f>if(isblank($B867),"",vlookup($C867,'Sort by Position'!$D$2:$M$34,10,FALSE))</f>
        <v/>
      </c>
      <c r="AD867" s="142" t="str">
        <f t="shared" si="12"/>
        <v/>
      </c>
      <c r="AE867" s="142" t="str">
        <f t="shared" si="13"/>
        <v/>
      </c>
      <c r="AF867" s="163"/>
      <c r="AG867" s="151" t="str">
        <f t="shared" si="27"/>
        <v/>
      </c>
      <c r="AH867" s="138"/>
      <c r="AI867" s="176"/>
      <c r="AK867" s="142" t="str">
        <f>if(isblank(B867),"",vlookup(B867,'Sort by Position'!$D$2:$M$34,2,FALSE))</f>
        <v/>
      </c>
      <c r="AL867" s="142" t="str">
        <f>if(isblank(B867),"",vlookup(C867,'Sort by Position'!$D$2:$M$34,10,FALSE))</f>
        <v/>
      </c>
      <c r="AM867" s="142" t="str">
        <f t="shared" si="15"/>
        <v/>
      </c>
      <c r="AN867" s="142" t="str">
        <f t="shared" si="24"/>
        <v/>
      </c>
      <c r="AO867" s="163"/>
      <c r="AP867" s="117" t="str">
        <f t="shared" si="22"/>
        <v/>
      </c>
      <c r="AR867" s="177"/>
    </row>
    <row r="868">
      <c r="A868" s="156"/>
      <c r="B868" s="175"/>
      <c r="C868" s="162"/>
      <c r="D868" s="162"/>
      <c r="E868" s="162"/>
      <c r="F868" s="13" t="str">
        <f t="shared" si="6"/>
        <v/>
      </c>
      <c r="G868" s="162"/>
      <c r="H868" s="162"/>
      <c r="I868" s="162"/>
      <c r="J868" s="13" t="str">
        <f t="shared" si="20"/>
        <v/>
      </c>
      <c r="N868" s="13" t="str">
        <f t="shared" si="8"/>
        <v/>
      </c>
      <c r="O868" s="13"/>
      <c r="P868" s="163"/>
      <c r="Q868" s="116" t="str">
        <f t="shared" si="17"/>
        <v/>
      </c>
      <c r="R868" s="117" t="str">
        <f t="shared" si="9"/>
        <v/>
      </c>
      <c r="S868" s="176"/>
      <c r="T868" s="68"/>
      <c r="U868" s="163"/>
      <c r="V868" s="172"/>
      <c r="W868" s="172"/>
      <c r="X868" s="116" t="str">
        <f t="shared" si="26"/>
        <v/>
      </c>
      <c r="Y868" s="117" t="str">
        <f t="shared" si="23"/>
        <v/>
      </c>
      <c r="Z868" s="176"/>
      <c r="AB868" s="142" t="str">
        <f>if(isblank($B868),"",vlookup($B868,'Sort by Position'!$D$2:$M$34,10,FALSE))</f>
        <v/>
      </c>
      <c r="AC868" s="142" t="str">
        <f>if(isblank($B868),"",vlookup($C868,'Sort by Position'!$D$2:$M$34,10,FALSE))</f>
        <v/>
      </c>
      <c r="AD868" s="142" t="str">
        <f t="shared" si="12"/>
        <v/>
      </c>
      <c r="AE868" s="142" t="str">
        <f t="shared" si="13"/>
        <v/>
      </c>
      <c r="AF868" s="163"/>
      <c r="AG868" s="151" t="str">
        <f t="shared" si="27"/>
        <v/>
      </c>
      <c r="AH868" s="138"/>
      <c r="AI868" s="176"/>
      <c r="AK868" s="142" t="str">
        <f>if(isblank(B868),"",vlookup(B868,'Sort by Position'!$D$2:$M$34,2,FALSE))</f>
        <v/>
      </c>
      <c r="AL868" s="142" t="str">
        <f>if(isblank(B868),"",vlookup(C868,'Sort by Position'!$D$2:$M$34,10,FALSE))</f>
        <v/>
      </c>
      <c r="AM868" s="142" t="str">
        <f t="shared" si="15"/>
        <v/>
      </c>
      <c r="AN868" s="142" t="str">
        <f t="shared" si="24"/>
        <v/>
      </c>
      <c r="AO868" s="163"/>
      <c r="AP868" s="117" t="str">
        <f t="shared" si="22"/>
        <v/>
      </c>
      <c r="AR868" s="177"/>
    </row>
    <row r="869">
      <c r="A869" s="156"/>
      <c r="B869" s="175"/>
      <c r="C869" s="162"/>
      <c r="D869" s="162"/>
      <c r="E869" s="162"/>
      <c r="F869" s="13" t="str">
        <f t="shared" si="6"/>
        <v/>
      </c>
      <c r="G869" s="162"/>
      <c r="H869" s="162"/>
      <c r="I869" s="162"/>
      <c r="J869" s="13" t="str">
        <f t="shared" si="20"/>
        <v/>
      </c>
      <c r="N869" s="13" t="str">
        <f t="shared" si="8"/>
        <v/>
      </c>
      <c r="O869" s="13"/>
      <c r="P869" s="163"/>
      <c r="Q869" s="116" t="str">
        <f t="shared" si="17"/>
        <v/>
      </c>
      <c r="R869" s="117" t="str">
        <f t="shared" si="9"/>
        <v/>
      </c>
      <c r="S869" s="176"/>
      <c r="T869" s="68"/>
      <c r="U869" s="163"/>
      <c r="V869" s="172"/>
      <c r="W869" s="172"/>
      <c r="X869" s="116" t="str">
        <f t="shared" si="26"/>
        <v/>
      </c>
      <c r="Y869" s="117" t="str">
        <f t="shared" si="23"/>
        <v/>
      </c>
      <c r="Z869" s="176"/>
      <c r="AB869" s="142" t="str">
        <f>if(isblank($B869),"",vlookup($B869,'Sort by Position'!$D$2:$M$34,10,FALSE))</f>
        <v/>
      </c>
      <c r="AC869" s="142" t="str">
        <f>if(isblank($B869),"",vlookup($C869,'Sort by Position'!$D$2:$M$34,10,FALSE))</f>
        <v/>
      </c>
      <c r="AD869" s="142" t="str">
        <f t="shared" si="12"/>
        <v/>
      </c>
      <c r="AE869" s="142" t="str">
        <f t="shared" si="13"/>
        <v/>
      </c>
      <c r="AF869" s="163"/>
      <c r="AG869" s="151" t="str">
        <f t="shared" si="27"/>
        <v/>
      </c>
      <c r="AH869" s="138"/>
      <c r="AI869" s="176"/>
      <c r="AK869" s="142" t="str">
        <f>if(isblank(B869),"",vlookup(B869,'Sort by Position'!$D$2:$M$34,2,FALSE))</f>
        <v/>
      </c>
      <c r="AL869" s="142" t="str">
        <f>if(isblank(B869),"",vlookup(C869,'Sort by Position'!$D$2:$M$34,10,FALSE))</f>
        <v/>
      </c>
      <c r="AM869" s="142" t="str">
        <f t="shared" si="15"/>
        <v/>
      </c>
      <c r="AN869" s="142" t="str">
        <f t="shared" si="24"/>
        <v/>
      </c>
      <c r="AO869" s="163"/>
      <c r="AP869" s="117" t="str">
        <f t="shared" si="22"/>
        <v/>
      </c>
      <c r="AR869" s="177"/>
    </row>
    <row r="870">
      <c r="A870" s="156"/>
      <c r="B870" s="175"/>
      <c r="C870" s="162"/>
      <c r="D870" s="162"/>
      <c r="E870" s="162"/>
      <c r="F870" s="13" t="str">
        <f t="shared" si="6"/>
        <v/>
      </c>
      <c r="G870" s="162"/>
      <c r="H870" s="162"/>
      <c r="I870" s="162"/>
      <c r="J870" s="13" t="str">
        <f t="shared" si="20"/>
        <v/>
      </c>
      <c r="N870" s="13" t="str">
        <f t="shared" si="8"/>
        <v/>
      </c>
      <c r="O870" s="13"/>
      <c r="P870" s="163"/>
      <c r="Q870" s="116" t="str">
        <f t="shared" si="17"/>
        <v/>
      </c>
      <c r="R870" s="117" t="str">
        <f t="shared" si="9"/>
        <v/>
      </c>
      <c r="S870" s="176"/>
      <c r="T870" s="68"/>
      <c r="U870" s="163"/>
      <c r="V870" s="172"/>
      <c r="W870" s="172"/>
      <c r="X870" s="116" t="str">
        <f t="shared" si="26"/>
        <v/>
      </c>
      <c r="Y870" s="117" t="str">
        <f t="shared" si="23"/>
        <v/>
      </c>
      <c r="Z870" s="176"/>
      <c r="AB870" s="142" t="str">
        <f>if(isblank($B870),"",vlookup($B870,'Sort by Position'!$D$2:$M$34,10,FALSE))</f>
        <v/>
      </c>
      <c r="AC870" s="142" t="str">
        <f>if(isblank($B870),"",vlookup($C870,'Sort by Position'!$D$2:$M$34,10,FALSE))</f>
        <v/>
      </c>
      <c r="AD870" s="142" t="str">
        <f t="shared" si="12"/>
        <v/>
      </c>
      <c r="AE870" s="142" t="str">
        <f t="shared" si="13"/>
        <v/>
      </c>
      <c r="AF870" s="163"/>
      <c r="AG870" s="151" t="str">
        <f t="shared" si="27"/>
        <v/>
      </c>
      <c r="AH870" s="138"/>
      <c r="AI870" s="176"/>
      <c r="AK870" s="142" t="str">
        <f>if(isblank(B870),"",vlookup(B870,'Sort by Position'!$D$2:$M$34,2,FALSE))</f>
        <v/>
      </c>
      <c r="AL870" s="142" t="str">
        <f>if(isblank(B870),"",vlookup(C870,'Sort by Position'!$D$2:$M$34,10,FALSE))</f>
        <v/>
      </c>
      <c r="AM870" s="142" t="str">
        <f t="shared" si="15"/>
        <v/>
      </c>
      <c r="AN870" s="142" t="str">
        <f t="shared" si="24"/>
        <v/>
      </c>
      <c r="AO870" s="163"/>
      <c r="AP870" s="117" t="str">
        <f t="shared" si="22"/>
        <v/>
      </c>
      <c r="AR870" s="177"/>
    </row>
    <row r="871">
      <c r="A871" s="156"/>
      <c r="B871" s="175"/>
      <c r="C871" s="162"/>
      <c r="D871" s="162"/>
      <c r="E871" s="162"/>
      <c r="F871" s="13" t="str">
        <f t="shared" si="6"/>
        <v/>
      </c>
      <c r="G871" s="162"/>
      <c r="H871" s="162"/>
      <c r="I871" s="162"/>
      <c r="J871" s="13" t="str">
        <f t="shared" si="20"/>
        <v/>
      </c>
      <c r="N871" s="13" t="str">
        <f t="shared" si="8"/>
        <v/>
      </c>
      <c r="O871" s="13"/>
      <c r="P871" s="163"/>
      <c r="Q871" s="116" t="str">
        <f t="shared" si="17"/>
        <v/>
      </c>
      <c r="R871" s="117" t="str">
        <f t="shared" si="9"/>
        <v/>
      </c>
      <c r="S871" s="176"/>
      <c r="T871" s="68"/>
      <c r="U871" s="163"/>
      <c r="V871" s="172"/>
      <c r="W871" s="172"/>
      <c r="X871" s="116" t="str">
        <f t="shared" si="26"/>
        <v/>
      </c>
      <c r="Y871" s="117" t="str">
        <f t="shared" si="23"/>
        <v/>
      </c>
      <c r="Z871" s="176"/>
      <c r="AB871" s="142" t="str">
        <f>if(isblank($B871),"",vlookup($B871,'Sort by Position'!$D$2:$M$34,10,FALSE))</f>
        <v/>
      </c>
      <c r="AC871" s="142" t="str">
        <f>if(isblank($B871),"",vlookup($C871,'Sort by Position'!$D$2:$M$34,10,FALSE))</f>
        <v/>
      </c>
      <c r="AD871" s="142" t="str">
        <f t="shared" si="12"/>
        <v/>
      </c>
      <c r="AE871" s="142" t="str">
        <f t="shared" si="13"/>
        <v/>
      </c>
      <c r="AF871" s="163"/>
      <c r="AG871" s="151" t="str">
        <f t="shared" si="27"/>
        <v/>
      </c>
      <c r="AH871" s="138"/>
      <c r="AI871" s="176"/>
      <c r="AK871" s="142" t="str">
        <f>if(isblank(B871),"",vlookup(B871,'Sort by Position'!$D$2:$M$34,2,FALSE))</f>
        <v/>
      </c>
      <c r="AL871" s="142" t="str">
        <f>if(isblank(B871),"",vlookup(C871,'Sort by Position'!$D$2:$M$34,10,FALSE))</f>
        <v/>
      </c>
      <c r="AM871" s="142" t="str">
        <f t="shared" si="15"/>
        <v/>
      </c>
      <c r="AN871" s="142" t="str">
        <f t="shared" si="24"/>
        <v/>
      </c>
      <c r="AO871" s="163"/>
      <c r="AP871" s="117" t="str">
        <f t="shared" si="22"/>
        <v/>
      </c>
      <c r="AR871" s="177"/>
    </row>
    <row r="872">
      <c r="A872" s="156"/>
      <c r="B872" s="175"/>
      <c r="C872" s="162"/>
      <c r="D872" s="162"/>
      <c r="E872" s="162"/>
      <c r="F872" s="13" t="str">
        <f t="shared" si="6"/>
        <v/>
      </c>
      <c r="G872" s="162"/>
      <c r="H872" s="162"/>
      <c r="I872" s="162"/>
      <c r="J872" s="13" t="str">
        <f t="shared" si="20"/>
        <v/>
      </c>
      <c r="N872" s="13" t="str">
        <f t="shared" si="8"/>
        <v/>
      </c>
      <c r="O872" s="13"/>
      <c r="P872" s="163"/>
      <c r="Q872" s="116" t="str">
        <f t="shared" si="17"/>
        <v/>
      </c>
      <c r="R872" s="117" t="str">
        <f t="shared" si="9"/>
        <v/>
      </c>
      <c r="S872" s="176"/>
      <c r="T872" s="68"/>
      <c r="U872" s="163"/>
      <c r="V872" s="172"/>
      <c r="W872" s="172"/>
      <c r="X872" s="116" t="str">
        <f t="shared" si="26"/>
        <v/>
      </c>
      <c r="Y872" s="117" t="str">
        <f t="shared" si="23"/>
        <v/>
      </c>
      <c r="Z872" s="176"/>
      <c r="AB872" s="142" t="str">
        <f>if(isblank($B872),"",vlookup($B872,'Sort by Position'!$D$2:$M$34,10,FALSE))</f>
        <v/>
      </c>
      <c r="AC872" s="142" t="str">
        <f>if(isblank($B872),"",vlookup($C872,'Sort by Position'!$D$2:$M$34,10,FALSE))</f>
        <v/>
      </c>
      <c r="AD872" s="142" t="str">
        <f t="shared" si="12"/>
        <v/>
      </c>
      <c r="AE872" s="142" t="str">
        <f t="shared" si="13"/>
        <v/>
      </c>
      <c r="AF872" s="163"/>
      <c r="AG872" s="151" t="str">
        <f t="shared" si="27"/>
        <v/>
      </c>
      <c r="AH872" s="138"/>
      <c r="AI872" s="176"/>
      <c r="AK872" s="142" t="str">
        <f>if(isblank(B872),"",vlookup(B872,'Sort by Position'!$D$2:$M$34,2,FALSE))</f>
        <v/>
      </c>
      <c r="AL872" s="142" t="str">
        <f>if(isblank(B872),"",vlookup(C872,'Sort by Position'!$D$2:$M$34,10,FALSE))</f>
        <v/>
      </c>
      <c r="AM872" s="142" t="str">
        <f t="shared" si="15"/>
        <v/>
      </c>
      <c r="AN872" s="142" t="str">
        <f t="shared" si="24"/>
        <v/>
      </c>
      <c r="AO872" s="163"/>
      <c r="AP872" s="117" t="str">
        <f t="shared" si="22"/>
        <v/>
      </c>
      <c r="AR872" s="177"/>
    </row>
    <row r="873">
      <c r="A873" s="156"/>
      <c r="B873" s="175"/>
      <c r="C873" s="162"/>
      <c r="D873" s="162"/>
      <c r="E873" s="162"/>
      <c r="F873" s="13" t="str">
        <f t="shared" si="6"/>
        <v/>
      </c>
      <c r="G873" s="162"/>
      <c r="H873" s="162"/>
      <c r="I873" s="162"/>
      <c r="J873" s="13" t="str">
        <f t="shared" si="20"/>
        <v/>
      </c>
      <c r="N873" s="13" t="str">
        <f t="shared" si="8"/>
        <v/>
      </c>
      <c r="O873" s="13"/>
      <c r="P873" s="163"/>
      <c r="Q873" s="116" t="str">
        <f t="shared" si="17"/>
        <v/>
      </c>
      <c r="R873" s="117" t="str">
        <f t="shared" si="9"/>
        <v/>
      </c>
      <c r="S873" s="176"/>
      <c r="T873" s="68"/>
      <c r="U873" s="163"/>
      <c r="V873" s="172"/>
      <c r="W873" s="172"/>
      <c r="X873" s="116" t="str">
        <f t="shared" si="26"/>
        <v/>
      </c>
      <c r="Y873" s="117" t="str">
        <f t="shared" si="23"/>
        <v/>
      </c>
      <c r="Z873" s="176"/>
      <c r="AB873" s="142" t="str">
        <f>if(isblank($B873),"",vlookup($B873,'Sort by Position'!$D$2:$M$34,10,FALSE))</f>
        <v/>
      </c>
      <c r="AC873" s="142" t="str">
        <f>if(isblank($B873),"",vlookup($C873,'Sort by Position'!$D$2:$M$34,10,FALSE))</f>
        <v/>
      </c>
      <c r="AD873" s="142" t="str">
        <f t="shared" si="12"/>
        <v/>
      </c>
      <c r="AE873" s="142" t="str">
        <f t="shared" si="13"/>
        <v/>
      </c>
      <c r="AF873" s="163"/>
      <c r="AG873" s="151" t="str">
        <f t="shared" si="27"/>
        <v/>
      </c>
      <c r="AH873" s="138"/>
      <c r="AI873" s="176"/>
      <c r="AK873" s="142" t="str">
        <f>if(isblank(B873),"",vlookup(B873,'Sort by Position'!$D$2:$M$34,2,FALSE))</f>
        <v/>
      </c>
      <c r="AL873" s="142" t="str">
        <f>if(isblank(B873),"",vlookup(C873,'Sort by Position'!$D$2:$M$34,10,FALSE))</f>
        <v/>
      </c>
      <c r="AM873" s="142" t="str">
        <f t="shared" si="15"/>
        <v/>
      </c>
      <c r="AN873" s="142" t="str">
        <f t="shared" si="24"/>
        <v/>
      </c>
      <c r="AO873" s="163"/>
      <c r="AP873" s="117" t="str">
        <f t="shared" si="22"/>
        <v/>
      </c>
      <c r="AR873" s="177"/>
    </row>
    <row r="874">
      <c r="A874" s="156"/>
      <c r="B874" s="175"/>
      <c r="C874" s="162"/>
      <c r="D874" s="162"/>
      <c r="E874" s="162"/>
      <c r="F874" s="13" t="str">
        <f t="shared" si="6"/>
        <v/>
      </c>
      <c r="G874" s="162"/>
      <c r="H874" s="162"/>
      <c r="I874" s="162"/>
      <c r="J874" s="13" t="str">
        <f t="shared" si="20"/>
        <v/>
      </c>
      <c r="N874" s="13" t="str">
        <f t="shared" si="8"/>
        <v/>
      </c>
      <c r="O874" s="13"/>
      <c r="P874" s="163"/>
      <c r="Q874" s="116" t="str">
        <f t="shared" si="17"/>
        <v/>
      </c>
      <c r="R874" s="117" t="str">
        <f t="shared" si="9"/>
        <v/>
      </c>
      <c r="S874" s="176"/>
      <c r="T874" s="68"/>
      <c r="U874" s="163"/>
      <c r="V874" s="172"/>
      <c r="W874" s="172"/>
      <c r="X874" s="116" t="str">
        <f t="shared" si="26"/>
        <v/>
      </c>
      <c r="Y874" s="117" t="str">
        <f t="shared" si="23"/>
        <v/>
      </c>
      <c r="Z874" s="176"/>
      <c r="AB874" s="142" t="str">
        <f>if(isblank($B874),"",vlookup($B874,'Sort by Position'!$D$2:$M$34,10,FALSE))</f>
        <v/>
      </c>
      <c r="AC874" s="142" t="str">
        <f>if(isblank($B874),"",vlookup($C874,'Sort by Position'!$D$2:$M$34,10,FALSE))</f>
        <v/>
      </c>
      <c r="AD874" s="142" t="str">
        <f t="shared" si="12"/>
        <v/>
      </c>
      <c r="AE874" s="142" t="str">
        <f t="shared" si="13"/>
        <v/>
      </c>
      <c r="AF874" s="163"/>
      <c r="AG874" s="151" t="str">
        <f t="shared" si="27"/>
        <v/>
      </c>
      <c r="AH874" s="138"/>
      <c r="AI874" s="176"/>
      <c r="AK874" s="142" t="str">
        <f>if(isblank(B874),"",vlookup(B874,'Sort by Position'!$D$2:$M$34,2,FALSE))</f>
        <v/>
      </c>
      <c r="AL874" s="142" t="str">
        <f>if(isblank(B874),"",vlookup(C874,'Sort by Position'!$D$2:$M$34,10,FALSE))</f>
        <v/>
      </c>
      <c r="AM874" s="142" t="str">
        <f t="shared" si="15"/>
        <v/>
      </c>
      <c r="AN874" s="142" t="str">
        <f t="shared" si="24"/>
        <v/>
      </c>
      <c r="AO874" s="163"/>
      <c r="AP874" s="117" t="str">
        <f t="shared" si="22"/>
        <v/>
      </c>
      <c r="AR874" s="177"/>
    </row>
    <row r="875">
      <c r="A875" s="156"/>
      <c r="B875" s="175"/>
      <c r="C875" s="162"/>
      <c r="D875" s="162"/>
      <c r="E875" s="162"/>
      <c r="F875" s="13" t="str">
        <f t="shared" si="6"/>
        <v/>
      </c>
      <c r="G875" s="162"/>
      <c r="H875" s="162"/>
      <c r="I875" s="162"/>
      <c r="J875" s="13" t="str">
        <f t="shared" si="20"/>
        <v/>
      </c>
      <c r="N875" s="13" t="str">
        <f t="shared" si="8"/>
        <v/>
      </c>
      <c r="O875" s="13"/>
      <c r="P875" s="163"/>
      <c r="Q875" s="116" t="str">
        <f t="shared" si="17"/>
        <v/>
      </c>
      <c r="R875" s="117" t="str">
        <f t="shared" si="9"/>
        <v/>
      </c>
      <c r="S875" s="176"/>
      <c r="T875" s="68"/>
      <c r="U875" s="163"/>
      <c r="V875" s="172"/>
      <c r="W875" s="172"/>
      <c r="X875" s="116" t="str">
        <f t="shared" si="26"/>
        <v/>
      </c>
      <c r="Y875" s="117" t="str">
        <f t="shared" si="23"/>
        <v/>
      </c>
      <c r="Z875" s="176"/>
      <c r="AB875" s="142" t="str">
        <f>if(isblank($B875),"",vlookup($B875,'Sort by Position'!$D$2:$M$34,10,FALSE))</f>
        <v/>
      </c>
      <c r="AC875" s="142" t="str">
        <f>if(isblank($B875),"",vlookup($C875,'Sort by Position'!$D$2:$M$34,10,FALSE))</f>
        <v/>
      </c>
      <c r="AD875" s="142" t="str">
        <f t="shared" si="12"/>
        <v/>
      </c>
      <c r="AE875" s="142" t="str">
        <f t="shared" si="13"/>
        <v/>
      </c>
      <c r="AF875" s="163"/>
      <c r="AG875" s="151" t="str">
        <f t="shared" si="27"/>
        <v/>
      </c>
      <c r="AH875" s="138"/>
      <c r="AI875" s="176"/>
      <c r="AK875" s="142" t="str">
        <f>if(isblank(B875),"",vlookup(B875,'Sort by Position'!$D$2:$M$34,2,FALSE))</f>
        <v/>
      </c>
      <c r="AL875" s="142" t="str">
        <f>if(isblank(B875),"",vlookup(C875,'Sort by Position'!$D$2:$M$34,10,FALSE))</f>
        <v/>
      </c>
      <c r="AM875" s="142" t="str">
        <f t="shared" si="15"/>
        <v/>
      </c>
      <c r="AN875" s="142" t="str">
        <f t="shared" si="24"/>
        <v/>
      </c>
      <c r="AO875" s="163"/>
      <c r="AP875" s="117" t="str">
        <f t="shared" si="22"/>
        <v/>
      </c>
      <c r="AR875" s="177"/>
    </row>
    <row r="876">
      <c r="A876" s="156"/>
      <c r="B876" s="175"/>
      <c r="C876" s="162"/>
      <c r="D876" s="162"/>
      <c r="E876" s="162"/>
      <c r="F876" s="13" t="str">
        <f t="shared" si="6"/>
        <v/>
      </c>
      <c r="G876" s="162"/>
      <c r="H876" s="162"/>
      <c r="I876" s="162"/>
      <c r="J876" s="13" t="str">
        <f t="shared" si="20"/>
        <v/>
      </c>
      <c r="N876" s="13" t="str">
        <f t="shared" si="8"/>
        <v/>
      </c>
      <c r="O876" s="13"/>
      <c r="P876" s="163"/>
      <c r="Q876" s="116" t="str">
        <f t="shared" si="17"/>
        <v/>
      </c>
      <c r="R876" s="117" t="str">
        <f t="shared" si="9"/>
        <v/>
      </c>
      <c r="S876" s="176"/>
      <c r="T876" s="68"/>
      <c r="U876" s="163"/>
      <c r="V876" s="172"/>
      <c r="W876" s="172"/>
      <c r="X876" s="116" t="str">
        <f t="shared" si="26"/>
        <v/>
      </c>
      <c r="Y876" s="117" t="str">
        <f t="shared" si="23"/>
        <v/>
      </c>
      <c r="Z876" s="176"/>
      <c r="AB876" s="142" t="str">
        <f>if(isblank($B876),"",vlookup($B876,'Sort by Position'!$D$2:$M$34,10,FALSE))</f>
        <v/>
      </c>
      <c r="AC876" s="142" t="str">
        <f>if(isblank($B876),"",vlookup($C876,'Sort by Position'!$D$2:$M$34,10,FALSE))</f>
        <v/>
      </c>
      <c r="AD876" s="142" t="str">
        <f t="shared" si="12"/>
        <v/>
      </c>
      <c r="AE876" s="142" t="str">
        <f t="shared" si="13"/>
        <v/>
      </c>
      <c r="AF876" s="163"/>
      <c r="AG876" s="151" t="str">
        <f t="shared" si="27"/>
        <v/>
      </c>
      <c r="AH876" s="138"/>
      <c r="AI876" s="176"/>
      <c r="AK876" s="142" t="str">
        <f>if(isblank(B876),"",vlookup(B876,'Sort by Position'!$D$2:$M$34,2,FALSE))</f>
        <v/>
      </c>
      <c r="AL876" s="142" t="str">
        <f>if(isblank(B876),"",vlookup(C876,'Sort by Position'!$D$2:$M$34,10,FALSE))</f>
        <v/>
      </c>
      <c r="AM876" s="142" t="str">
        <f t="shared" si="15"/>
        <v/>
      </c>
      <c r="AN876" s="142" t="str">
        <f t="shared" si="24"/>
        <v/>
      </c>
      <c r="AO876" s="163"/>
      <c r="AP876" s="117" t="str">
        <f t="shared" si="22"/>
        <v/>
      </c>
      <c r="AR876" s="177"/>
    </row>
    <row r="877">
      <c r="A877" s="156"/>
      <c r="B877" s="175"/>
      <c r="C877" s="162"/>
      <c r="D877" s="162"/>
      <c r="E877" s="162"/>
      <c r="F877" s="13" t="str">
        <f t="shared" si="6"/>
        <v/>
      </c>
      <c r="G877" s="162"/>
      <c r="H877" s="162"/>
      <c r="I877" s="162"/>
      <c r="J877" s="13" t="str">
        <f t="shared" si="20"/>
        <v/>
      </c>
      <c r="N877" s="13" t="str">
        <f t="shared" si="8"/>
        <v/>
      </c>
      <c r="O877" s="13"/>
      <c r="P877" s="163"/>
      <c r="Q877" s="116" t="str">
        <f t="shared" si="17"/>
        <v/>
      </c>
      <c r="R877" s="117" t="str">
        <f t="shared" si="9"/>
        <v/>
      </c>
      <c r="S877" s="176"/>
      <c r="T877" s="68"/>
      <c r="U877" s="163"/>
      <c r="V877" s="172"/>
      <c r="W877" s="172"/>
      <c r="X877" s="116" t="str">
        <f t="shared" si="26"/>
        <v/>
      </c>
      <c r="Y877" s="117" t="str">
        <f t="shared" si="23"/>
        <v/>
      </c>
      <c r="Z877" s="176"/>
      <c r="AB877" s="142" t="str">
        <f>if(isblank($B877),"",vlookup($B877,'Sort by Position'!$D$2:$M$34,10,FALSE))</f>
        <v/>
      </c>
      <c r="AC877" s="142" t="str">
        <f>if(isblank($B877),"",vlookup($C877,'Sort by Position'!$D$2:$M$34,10,FALSE))</f>
        <v/>
      </c>
      <c r="AD877" s="142" t="str">
        <f t="shared" si="12"/>
        <v/>
      </c>
      <c r="AE877" s="142" t="str">
        <f t="shared" si="13"/>
        <v/>
      </c>
      <c r="AF877" s="163"/>
      <c r="AG877" s="151" t="str">
        <f t="shared" si="27"/>
        <v/>
      </c>
      <c r="AH877" s="138"/>
      <c r="AI877" s="176"/>
      <c r="AK877" s="142" t="str">
        <f>if(isblank(B877),"",vlookup(B877,'Sort by Position'!$D$2:$M$34,2,FALSE))</f>
        <v/>
      </c>
      <c r="AL877" s="142" t="str">
        <f>if(isblank(B877),"",vlookup(C877,'Sort by Position'!$D$2:$M$34,10,FALSE))</f>
        <v/>
      </c>
      <c r="AM877" s="142" t="str">
        <f t="shared" si="15"/>
        <v/>
      </c>
      <c r="AN877" s="142" t="str">
        <f t="shared" si="24"/>
        <v/>
      </c>
      <c r="AO877" s="163"/>
      <c r="AP877" s="117" t="str">
        <f t="shared" si="22"/>
        <v/>
      </c>
      <c r="AR877" s="177"/>
    </row>
    <row r="878">
      <c r="A878" s="156"/>
      <c r="B878" s="175"/>
      <c r="C878" s="162"/>
      <c r="D878" s="162"/>
      <c r="E878" s="162"/>
      <c r="F878" s="13" t="str">
        <f t="shared" si="6"/>
        <v/>
      </c>
      <c r="G878" s="162"/>
      <c r="H878" s="162"/>
      <c r="I878" s="162"/>
      <c r="J878" s="13" t="str">
        <f t="shared" si="20"/>
        <v/>
      </c>
      <c r="N878" s="13" t="str">
        <f t="shared" si="8"/>
        <v/>
      </c>
      <c r="O878" s="13"/>
      <c r="P878" s="163"/>
      <c r="Q878" s="116" t="str">
        <f t="shared" si="17"/>
        <v/>
      </c>
      <c r="R878" s="117" t="str">
        <f t="shared" si="9"/>
        <v/>
      </c>
      <c r="S878" s="176"/>
      <c r="T878" s="68"/>
      <c r="U878" s="163"/>
      <c r="V878" s="172"/>
      <c r="W878" s="172"/>
      <c r="X878" s="116" t="str">
        <f t="shared" si="26"/>
        <v/>
      </c>
      <c r="Y878" s="117" t="str">
        <f t="shared" si="23"/>
        <v/>
      </c>
      <c r="Z878" s="176"/>
      <c r="AB878" s="142" t="str">
        <f>if(isblank($B878),"",vlookup($B878,'Sort by Position'!$D$2:$M$34,10,FALSE))</f>
        <v/>
      </c>
      <c r="AC878" s="142" t="str">
        <f>if(isblank($B878),"",vlookup($C878,'Sort by Position'!$D$2:$M$34,10,FALSE))</f>
        <v/>
      </c>
      <c r="AD878" s="142" t="str">
        <f t="shared" si="12"/>
        <v/>
      </c>
      <c r="AE878" s="142" t="str">
        <f t="shared" si="13"/>
        <v/>
      </c>
      <c r="AF878" s="163"/>
      <c r="AG878" s="151" t="str">
        <f t="shared" si="27"/>
        <v/>
      </c>
      <c r="AH878" s="138"/>
      <c r="AI878" s="176"/>
      <c r="AK878" s="142" t="str">
        <f>if(isblank(B878),"",vlookup(B878,'Sort by Position'!$D$2:$M$34,2,FALSE))</f>
        <v/>
      </c>
      <c r="AL878" s="142" t="str">
        <f>if(isblank(B878),"",vlookup(C878,'Sort by Position'!$D$2:$M$34,10,FALSE))</f>
        <v/>
      </c>
      <c r="AM878" s="142" t="str">
        <f t="shared" si="15"/>
        <v/>
      </c>
      <c r="AN878" s="142" t="str">
        <f t="shared" si="24"/>
        <v/>
      </c>
      <c r="AO878" s="163"/>
      <c r="AP878" s="117" t="str">
        <f t="shared" si="22"/>
        <v/>
      </c>
      <c r="AR878" s="177"/>
    </row>
    <row r="879">
      <c r="A879" s="156"/>
      <c r="B879" s="175"/>
      <c r="C879" s="162"/>
      <c r="D879" s="162"/>
      <c r="E879" s="162"/>
      <c r="F879" s="13" t="str">
        <f t="shared" si="6"/>
        <v/>
      </c>
      <c r="G879" s="162"/>
      <c r="H879" s="162"/>
      <c r="I879" s="162"/>
      <c r="J879" s="13" t="str">
        <f t="shared" si="20"/>
        <v/>
      </c>
      <c r="N879" s="13" t="str">
        <f t="shared" si="8"/>
        <v/>
      </c>
      <c r="O879" s="13"/>
      <c r="P879" s="163"/>
      <c r="Q879" s="116" t="str">
        <f t="shared" si="17"/>
        <v/>
      </c>
      <c r="R879" s="117" t="str">
        <f t="shared" si="9"/>
        <v/>
      </c>
      <c r="S879" s="176"/>
      <c r="T879" s="68"/>
      <c r="U879" s="163"/>
      <c r="V879" s="172"/>
      <c r="W879" s="172"/>
      <c r="X879" s="116" t="str">
        <f t="shared" si="26"/>
        <v/>
      </c>
      <c r="Y879" s="117" t="str">
        <f t="shared" si="23"/>
        <v/>
      </c>
      <c r="Z879" s="176"/>
      <c r="AB879" s="142" t="str">
        <f>if(isblank($B879),"",vlookup($B879,'Sort by Position'!$D$2:$M$34,10,FALSE))</f>
        <v/>
      </c>
      <c r="AC879" s="142" t="str">
        <f>if(isblank($B879),"",vlookup($C879,'Sort by Position'!$D$2:$M$34,10,FALSE))</f>
        <v/>
      </c>
      <c r="AD879" s="142" t="str">
        <f t="shared" si="12"/>
        <v/>
      </c>
      <c r="AE879" s="142" t="str">
        <f t="shared" si="13"/>
        <v/>
      </c>
      <c r="AF879" s="163"/>
      <c r="AG879" s="151" t="str">
        <f t="shared" si="27"/>
        <v/>
      </c>
      <c r="AH879" s="138"/>
      <c r="AI879" s="176"/>
      <c r="AK879" s="142" t="str">
        <f>if(isblank(B879),"",vlookup(B879,'Sort by Position'!$D$2:$M$34,2,FALSE))</f>
        <v/>
      </c>
      <c r="AL879" s="142" t="str">
        <f>if(isblank(B879),"",vlookup(C879,'Sort by Position'!$D$2:$M$34,10,FALSE))</f>
        <v/>
      </c>
      <c r="AM879" s="142" t="str">
        <f t="shared" si="15"/>
        <v/>
      </c>
      <c r="AN879" s="142" t="str">
        <f t="shared" si="24"/>
        <v/>
      </c>
      <c r="AO879" s="163"/>
      <c r="AP879" s="117" t="str">
        <f t="shared" si="22"/>
        <v/>
      </c>
      <c r="AR879" s="177"/>
    </row>
    <row r="880">
      <c r="A880" s="156"/>
      <c r="B880" s="175"/>
      <c r="C880" s="162"/>
      <c r="D880" s="162"/>
      <c r="E880" s="162"/>
      <c r="F880" s="13" t="str">
        <f t="shared" si="6"/>
        <v/>
      </c>
      <c r="G880" s="162"/>
      <c r="H880" s="162"/>
      <c r="I880" s="162"/>
      <c r="J880" s="13" t="str">
        <f t="shared" si="20"/>
        <v/>
      </c>
      <c r="N880" s="13" t="str">
        <f t="shared" si="8"/>
        <v/>
      </c>
      <c r="O880" s="13"/>
      <c r="P880" s="163"/>
      <c r="Q880" s="116" t="str">
        <f t="shared" si="17"/>
        <v/>
      </c>
      <c r="R880" s="117" t="str">
        <f t="shared" si="9"/>
        <v/>
      </c>
      <c r="S880" s="176"/>
      <c r="T880" s="68"/>
      <c r="U880" s="163"/>
      <c r="V880" s="172"/>
      <c r="W880" s="172"/>
      <c r="X880" s="116" t="str">
        <f t="shared" si="26"/>
        <v/>
      </c>
      <c r="Y880" s="117" t="str">
        <f t="shared" si="23"/>
        <v/>
      </c>
      <c r="Z880" s="176"/>
      <c r="AB880" s="142" t="str">
        <f>if(isblank($B880),"",vlookup($B880,'Sort by Position'!$D$2:$M$34,10,FALSE))</f>
        <v/>
      </c>
      <c r="AC880" s="142" t="str">
        <f>if(isblank($B880),"",vlookup($C880,'Sort by Position'!$D$2:$M$34,10,FALSE))</f>
        <v/>
      </c>
      <c r="AD880" s="142" t="str">
        <f t="shared" si="12"/>
        <v/>
      </c>
      <c r="AE880" s="142" t="str">
        <f t="shared" si="13"/>
        <v/>
      </c>
      <c r="AF880" s="163"/>
      <c r="AG880" s="151" t="str">
        <f t="shared" si="27"/>
        <v/>
      </c>
      <c r="AH880" s="138"/>
      <c r="AI880" s="176"/>
      <c r="AK880" s="142" t="str">
        <f>if(isblank(B880),"",vlookup(B880,'Sort by Position'!$D$2:$M$34,2,FALSE))</f>
        <v/>
      </c>
      <c r="AL880" s="142" t="str">
        <f>if(isblank(B880),"",vlookup(C880,'Sort by Position'!$D$2:$M$34,10,FALSE))</f>
        <v/>
      </c>
      <c r="AM880" s="142" t="str">
        <f t="shared" si="15"/>
        <v/>
      </c>
      <c r="AN880" s="142" t="str">
        <f t="shared" si="24"/>
        <v/>
      </c>
      <c r="AO880" s="163"/>
      <c r="AP880" s="117" t="str">
        <f t="shared" si="22"/>
        <v/>
      </c>
      <c r="AR880" s="177"/>
    </row>
    <row r="881">
      <c r="A881" s="156"/>
      <c r="B881" s="175"/>
      <c r="C881" s="162"/>
      <c r="D881" s="162"/>
      <c r="E881" s="162"/>
      <c r="F881" s="13" t="str">
        <f t="shared" si="6"/>
        <v/>
      </c>
      <c r="G881" s="162"/>
      <c r="H881" s="162"/>
      <c r="I881" s="162"/>
      <c r="J881" s="13" t="str">
        <f t="shared" si="20"/>
        <v/>
      </c>
      <c r="N881" s="13" t="str">
        <f t="shared" si="8"/>
        <v/>
      </c>
      <c r="O881" s="13"/>
      <c r="P881" s="163"/>
      <c r="Q881" s="116" t="str">
        <f t="shared" si="17"/>
        <v/>
      </c>
      <c r="R881" s="117" t="str">
        <f t="shared" si="9"/>
        <v/>
      </c>
      <c r="S881" s="176"/>
      <c r="T881" s="68"/>
      <c r="U881" s="163"/>
      <c r="V881" s="172"/>
      <c r="W881" s="172"/>
      <c r="X881" s="116" t="str">
        <f t="shared" si="26"/>
        <v/>
      </c>
      <c r="Y881" s="117" t="str">
        <f t="shared" si="23"/>
        <v/>
      </c>
      <c r="Z881" s="176"/>
      <c r="AB881" s="142" t="str">
        <f>if(isblank($B881),"",vlookup($B881,'Sort by Position'!$D$2:$M$34,10,FALSE))</f>
        <v/>
      </c>
      <c r="AC881" s="142" t="str">
        <f>if(isblank($B881),"",vlookup($C881,'Sort by Position'!$D$2:$M$34,10,FALSE))</f>
        <v/>
      </c>
      <c r="AD881" s="142" t="str">
        <f t="shared" si="12"/>
        <v/>
      </c>
      <c r="AE881" s="142" t="str">
        <f t="shared" si="13"/>
        <v/>
      </c>
      <c r="AF881" s="163"/>
      <c r="AG881" s="151" t="str">
        <f t="shared" si="27"/>
        <v/>
      </c>
      <c r="AH881" s="138"/>
      <c r="AI881" s="176"/>
      <c r="AK881" s="142" t="str">
        <f>if(isblank(B881),"",vlookup(B881,'Sort by Position'!$D$2:$M$34,2,FALSE))</f>
        <v/>
      </c>
      <c r="AL881" s="142" t="str">
        <f>if(isblank(B881),"",vlookup(C881,'Sort by Position'!$D$2:$M$34,10,FALSE))</f>
        <v/>
      </c>
      <c r="AM881" s="142" t="str">
        <f t="shared" si="15"/>
        <v/>
      </c>
      <c r="AN881" s="142" t="str">
        <f t="shared" si="24"/>
        <v/>
      </c>
      <c r="AO881" s="163"/>
      <c r="AP881" s="117" t="str">
        <f t="shared" si="22"/>
        <v/>
      </c>
      <c r="AR881" s="177"/>
    </row>
    <row r="882">
      <c r="A882" s="156"/>
      <c r="B882" s="175"/>
      <c r="C882" s="162"/>
      <c r="D882" s="162"/>
      <c r="E882" s="162"/>
      <c r="F882" s="13" t="str">
        <f t="shared" si="6"/>
        <v/>
      </c>
      <c r="G882" s="162"/>
      <c r="H882" s="162"/>
      <c r="I882" s="162"/>
      <c r="J882" s="13" t="str">
        <f t="shared" si="20"/>
        <v/>
      </c>
      <c r="N882" s="13" t="str">
        <f t="shared" si="8"/>
        <v/>
      </c>
      <c r="O882" s="13"/>
      <c r="P882" s="163"/>
      <c r="Q882" s="116" t="str">
        <f t="shared" si="17"/>
        <v/>
      </c>
      <c r="R882" s="117" t="str">
        <f t="shared" si="9"/>
        <v/>
      </c>
      <c r="S882" s="176"/>
      <c r="T882" s="68"/>
      <c r="U882" s="163"/>
      <c r="V882" s="172"/>
      <c r="W882" s="172"/>
      <c r="X882" s="116" t="str">
        <f t="shared" si="26"/>
        <v/>
      </c>
      <c r="Y882" s="117" t="str">
        <f t="shared" si="23"/>
        <v/>
      </c>
      <c r="Z882" s="176"/>
      <c r="AB882" s="142" t="str">
        <f>if(isblank($B882),"",vlookup($B882,'Sort by Position'!$D$2:$M$34,10,FALSE))</f>
        <v/>
      </c>
      <c r="AC882" s="142" t="str">
        <f>if(isblank($B882),"",vlookup($C882,'Sort by Position'!$D$2:$M$34,10,FALSE))</f>
        <v/>
      </c>
      <c r="AD882" s="142" t="str">
        <f t="shared" si="12"/>
        <v/>
      </c>
      <c r="AE882" s="142" t="str">
        <f t="shared" si="13"/>
        <v/>
      </c>
      <c r="AF882" s="163"/>
      <c r="AG882" s="151" t="str">
        <f t="shared" si="27"/>
        <v/>
      </c>
      <c r="AH882" s="138"/>
      <c r="AI882" s="176"/>
      <c r="AK882" s="142" t="str">
        <f>if(isblank(B882),"",vlookup(B882,'Sort by Position'!$D$2:$M$34,2,FALSE))</f>
        <v/>
      </c>
      <c r="AL882" s="142" t="str">
        <f>if(isblank(B882),"",vlookup(C882,'Sort by Position'!$D$2:$M$34,10,FALSE))</f>
        <v/>
      </c>
      <c r="AM882" s="142" t="str">
        <f t="shared" si="15"/>
        <v/>
      </c>
      <c r="AN882" s="142" t="str">
        <f t="shared" si="24"/>
        <v/>
      </c>
      <c r="AO882" s="163"/>
      <c r="AP882" s="117" t="str">
        <f t="shared" si="22"/>
        <v/>
      </c>
      <c r="AR882" s="177"/>
    </row>
    <row r="883">
      <c r="A883" s="156"/>
      <c r="B883" s="175"/>
      <c r="C883" s="162"/>
      <c r="D883" s="162"/>
      <c r="E883" s="162"/>
      <c r="F883" s="13" t="str">
        <f t="shared" si="6"/>
        <v/>
      </c>
      <c r="G883" s="162"/>
      <c r="H883" s="162"/>
      <c r="I883" s="162"/>
      <c r="J883" s="13" t="str">
        <f t="shared" si="20"/>
        <v/>
      </c>
      <c r="N883" s="13" t="str">
        <f t="shared" si="8"/>
        <v/>
      </c>
      <c r="O883" s="13"/>
      <c r="P883" s="163"/>
      <c r="Q883" s="116" t="str">
        <f t="shared" si="17"/>
        <v/>
      </c>
      <c r="R883" s="117" t="str">
        <f t="shared" si="9"/>
        <v/>
      </c>
      <c r="S883" s="176"/>
      <c r="T883" s="68"/>
      <c r="U883" s="163"/>
      <c r="V883" s="172"/>
      <c r="W883" s="172"/>
      <c r="X883" s="116" t="str">
        <f t="shared" si="26"/>
        <v/>
      </c>
      <c r="Y883" s="117" t="str">
        <f t="shared" si="23"/>
        <v/>
      </c>
      <c r="Z883" s="176"/>
      <c r="AB883" s="142" t="str">
        <f>if(isblank($B883),"",vlookup($B883,'Sort by Position'!$D$2:$M$34,10,FALSE))</f>
        <v/>
      </c>
      <c r="AC883" s="142" t="str">
        <f>if(isblank($B883),"",vlookup($C883,'Sort by Position'!$D$2:$M$34,10,FALSE))</f>
        <v/>
      </c>
      <c r="AD883" s="142" t="str">
        <f t="shared" si="12"/>
        <v/>
      </c>
      <c r="AE883" s="142" t="str">
        <f t="shared" si="13"/>
        <v/>
      </c>
      <c r="AF883" s="163"/>
      <c r="AG883" s="151" t="str">
        <f t="shared" si="27"/>
        <v/>
      </c>
      <c r="AH883" s="138"/>
      <c r="AI883" s="176"/>
      <c r="AK883" s="142" t="str">
        <f>if(isblank(B883),"",vlookup(B883,'Sort by Position'!$D$2:$M$34,2,FALSE))</f>
        <v/>
      </c>
      <c r="AL883" s="142" t="str">
        <f>if(isblank(B883),"",vlookup(C883,'Sort by Position'!$D$2:$M$34,10,FALSE))</f>
        <v/>
      </c>
      <c r="AM883" s="142" t="str">
        <f t="shared" si="15"/>
        <v/>
      </c>
      <c r="AN883" s="142" t="str">
        <f t="shared" si="24"/>
        <v/>
      </c>
      <c r="AO883" s="163"/>
      <c r="AP883" s="117" t="str">
        <f t="shared" si="22"/>
        <v/>
      </c>
      <c r="AR883" s="177"/>
    </row>
    <row r="884">
      <c r="A884" s="156"/>
      <c r="B884" s="175"/>
      <c r="C884" s="162"/>
      <c r="D884" s="162"/>
      <c r="E884" s="162"/>
      <c r="F884" s="13" t="str">
        <f t="shared" si="6"/>
        <v/>
      </c>
      <c r="G884" s="162"/>
      <c r="H884" s="162"/>
      <c r="I884" s="162"/>
      <c r="J884" s="13" t="str">
        <f t="shared" si="20"/>
        <v/>
      </c>
      <c r="N884" s="13" t="str">
        <f t="shared" si="8"/>
        <v/>
      </c>
      <c r="O884" s="13"/>
      <c r="P884" s="163"/>
      <c r="Q884" s="116" t="str">
        <f t="shared" si="17"/>
        <v/>
      </c>
      <c r="R884" s="117" t="str">
        <f t="shared" si="9"/>
        <v/>
      </c>
      <c r="S884" s="176"/>
      <c r="T884" s="68"/>
      <c r="U884" s="163"/>
      <c r="V884" s="172"/>
      <c r="W884" s="172"/>
      <c r="X884" s="116" t="str">
        <f t="shared" si="26"/>
        <v/>
      </c>
      <c r="Y884" s="117" t="str">
        <f t="shared" si="23"/>
        <v/>
      </c>
      <c r="Z884" s="176"/>
      <c r="AB884" s="142" t="str">
        <f>if(isblank($B884),"",vlookup($B884,'Sort by Position'!$D$2:$M$34,10,FALSE))</f>
        <v/>
      </c>
      <c r="AC884" s="142" t="str">
        <f>if(isblank($B884),"",vlookup($C884,'Sort by Position'!$D$2:$M$34,10,FALSE))</f>
        <v/>
      </c>
      <c r="AD884" s="142" t="str">
        <f t="shared" si="12"/>
        <v/>
      </c>
      <c r="AE884" s="142" t="str">
        <f t="shared" si="13"/>
        <v/>
      </c>
      <c r="AF884" s="163"/>
      <c r="AG884" s="151" t="str">
        <f t="shared" si="27"/>
        <v/>
      </c>
      <c r="AH884" s="138"/>
      <c r="AI884" s="176"/>
      <c r="AK884" s="142" t="str">
        <f>if(isblank(B884),"",vlookup(B884,'Sort by Position'!$D$2:$M$34,2,FALSE))</f>
        <v/>
      </c>
      <c r="AL884" s="142" t="str">
        <f>if(isblank(B884),"",vlookup(C884,'Sort by Position'!$D$2:$M$34,10,FALSE))</f>
        <v/>
      </c>
      <c r="AM884" s="142" t="str">
        <f t="shared" si="15"/>
        <v/>
      </c>
      <c r="AN884" s="142" t="str">
        <f t="shared" si="24"/>
        <v/>
      </c>
      <c r="AO884" s="163"/>
      <c r="AP884" s="117" t="str">
        <f t="shared" si="22"/>
        <v/>
      </c>
      <c r="AR884" s="177"/>
    </row>
    <row r="885">
      <c r="A885" s="156"/>
      <c r="B885" s="175"/>
      <c r="C885" s="162"/>
      <c r="D885" s="162"/>
      <c r="E885" s="162"/>
      <c r="F885" s="13" t="str">
        <f t="shared" si="6"/>
        <v/>
      </c>
      <c r="G885" s="162"/>
      <c r="H885" s="162"/>
      <c r="I885" s="162"/>
      <c r="J885" s="13" t="str">
        <f t="shared" si="20"/>
        <v/>
      </c>
      <c r="N885" s="13" t="str">
        <f t="shared" si="8"/>
        <v/>
      </c>
      <c r="O885" s="13"/>
      <c r="P885" s="163"/>
      <c r="Q885" s="116" t="str">
        <f t="shared" si="17"/>
        <v/>
      </c>
      <c r="R885" s="117" t="str">
        <f t="shared" si="9"/>
        <v/>
      </c>
      <c r="S885" s="176"/>
      <c r="T885" s="68"/>
      <c r="U885" s="163"/>
      <c r="V885" s="172"/>
      <c r="W885" s="172"/>
      <c r="X885" s="116" t="str">
        <f t="shared" si="26"/>
        <v/>
      </c>
      <c r="Y885" s="117" t="str">
        <f t="shared" si="23"/>
        <v/>
      </c>
      <c r="Z885" s="176"/>
      <c r="AB885" s="142" t="str">
        <f>if(isblank($B885),"",vlookup($B885,'Sort by Position'!$D$2:$M$34,10,FALSE))</f>
        <v/>
      </c>
      <c r="AC885" s="142" t="str">
        <f>if(isblank($B885),"",vlookup($C885,'Sort by Position'!$D$2:$M$34,10,FALSE))</f>
        <v/>
      </c>
      <c r="AD885" s="142" t="str">
        <f t="shared" si="12"/>
        <v/>
      </c>
      <c r="AE885" s="142" t="str">
        <f t="shared" si="13"/>
        <v/>
      </c>
      <c r="AF885" s="163"/>
      <c r="AG885" s="151" t="str">
        <f t="shared" si="27"/>
        <v/>
      </c>
      <c r="AH885" s="138"/>
      <c r="AI885" s="176"/>
      <c r="AK885" s="142" t="str">
        <f>if(isblank(B885),"",vlookup(B885,'Sort by Position'!$D$2:$M$34,2,FALSE))</f>
        <v/>
      </c>
      <c r="AL885" s="142" t="str">
        <f>if(isblank(B885),"",vlookup(C885,'Sort by Position'!$D$2:$M$34,10,FALSE))</f>
        <v/>
      </c>
      <c r="AM885" s="142" t="str">
        <f t="shared" si="15"/>
        <v/>
      </c>
      <c r="AN885" s="142" t="str">
        <f t="shared" si="24"/>
        <v/>
      </c>
      <c r="AO885" s="163"/>
      <c r="AP885" s="117" t="str">
        <f t="shared" si="22"/>
        <v/>
      </c>
      <c r="AR885" s="177"/>
    </row>
    <row r="886">
      <c r="A886" s="156"/>
      <c r="B886" s="175"/>
      <c r="C886" s="162"/>
      <c r="D886" s="162"/>
      <c r="E886" s="162"/>
      <c r="F886" s="13" t="str">
        <f t="shared" si="6"/>
        <v/>
      </c>
      <c r="G886" s="162"/>
      <c r="H886" s="162"/>
      <c r="I886" s="162"/>
      <c r="J886" s="13" t="str">
        <f t="shared" si="20"/>
        <v/>
      </c>
      <c r="N886" s="13" t="str">
        <f t="shared" si="8"/>
        <v/>
      </c>
      <c r="O886" s="13"/>
      <c r="P886" s="163"/>
      <c r="Q886" s="116" t="str">
        <f t="shared" si="17"/>
        <v/>
      </c>
      <c r="R886" s="117" t="str">
        <f t="shared" si="9"/>
        <v/>
      </c>
      <c r="S886" s="176"/>
      <c r="T886" s="68"/>
      <c r="U886" s="163"/>
      <c r="V886" s="172"/>
      <c r="W886" s="172"/>
      <c r="X886" s="116" t="str">
        <f t="shared" si="26"/>
        <v/>
      </c>
      <c r="Y886" s="117" t="str">
        <f t="shared" si="23"/>
        <v/>
      </c>
      <c r="Z886" s="176"/>
      <c r="AB886" s="142" t="str">
        <f>if(isblank($B886),"",vlookup($B886,'Sort by Position'!$D$2:$M$34,10,FALSE))</f>
        <v/>
      </c>
      <c r="AC886" s="142" t="str">
        <f>if(isblank($B886),"",vlookup($C886,'Sort by Position'!$D$2:$M$34,10,FALSE))</f>
        <v/>
      </c>
      <c r="AD886" s="142" t="str">
        <f t="shared" si="12"/>
        <v/>
      </c>
      <c r="AE886" s="142" t="str">
        <f t="shared" si="13"/>
        <v/>
      </c>
      <c r="AF886" s="163"/>
      <c r="AG886" s="151" t="str">
        <f t="shared" si="27"/>
        <v/>
      </c>
      <c r="AH886" s="138"/>
      <c r="AI886" s="176"/>
      <c r="AK886" s="142" t="str">
        <f>if(isblank(B886),"",vlookup(B886,'Sort by Position'!$D$2:$M$34,2,FALSE))</f>
        <v/>
      </c>
      <c r="AL886" s="142" t="str">
        <f>if(isblank(B886),"",vlookup(C886,'Sort by Position'!$D$2:$M$34,10,FALSE))</f>
        <v/>
      </c>
      <c r="AM886" s="142" t="str">
        <f t="shared" si="15"/>
        <v/>
      </c>
      <c r="AN886" s="142" t="str">
        <f t="shared" si="24"/>
        <v/>
      </c>
      <c r="AO886" s="163"/>
      <c r="AP886" s="117" t="str">
        <f t="shared" si="22"/>
        <v/>
      </c>
      <c r="AR886" s="177"/>
    </row>
    <row r="887">
      <c r="A887" s="156"/>
      <c r="B887" s="175"/>
      <c r="C887" s="162"/>
      <c r="D887" s="162"/>
      <c r="E887" s="162"/>
      <c r="F887" s="13" t="str">
        <f t="shared" si="6"/>
        <v/>
      </c>
      <c r="G887" s="162"/>
      <c r="H887" s="162"/>
      <c r="I887" s="162"/>
      <c r="J887" s="13" t="str">
        <f t="shared" si="20"/>
        <v/>
      </c>
      <c r="N887" s="13" t="str">
        <f t="shared" si="8"/>
        <v/>
      </c>
      <c r="O887" s="13"/>
      <c r="P887" s="163"/>
      <c r="Q887" s="116" t="str">
        <f t="shared" si="17"/>
        <v/>
      </c>
      <c r="R887" s="117" t="str">
        <f t="shared" si="9"/>
        <v/>
      </c>
      <c r="S887" s="176"/>
      <c r="T887" s="68"/>
      <c r="U887" s="163"/>
      <c r="V887" s="172"/>
      <c r="W887" s="172"/>
      <c r="X887" s="116" t="str">
        <f t="shared" si="26"/>
        <v/>
      </c>
      <c r="Y887" s="117" t="str">
        <f t="shared" si="23"/>
        <v/>
      </c>
      <c r="Z887" s="176"/>
      <c r="AB887" s="142" t="str">
        <f>if(isblank($B887),"",vlookup($B887,'Sort by Position'!$D$2:$M$34,10,FALSE))</f>
        <v/>
      </c>
      <c r="AC887" s="142" t="str">
        <f>if(isblank($B887),"",vlookup($C887,'Sort by Position'!$D$2:$M$34,10,FALSE))</f>
        <v/>
      </c>
      <c r="AD887" s="142" t="str">
        <f t="shared" si="12"/>
        <v/>
      </c>
      <c r="AE887" s="142" t="str">
        <f t="shared" si="13"/>
        <v/>
      </c>
      <c r="AF887" s="163"/>
      <c r="AG887" s="151" t="str">
        <f t="shared" si="27"/>
        <v/>
      </c>
      <c r="AH887" s="138"/>
      <c r="AI887" s="176"/>
      <c r="AK887" s="142" t="str">
        <f>if(isblank(B887),"",vlookup(B887,'Sort by Position'!$D$2:$M$34,2,FALSE))</f>
        <v/>
      </c>
      <c r="AL887" s="142" t="str">
        <f>if(isblank(B887),"",vlookup(C887,'Sort by Position'!$D$2:$M$34,10,FALSE))</f>
        <v/>
      </c>
      <c r="AM887" s="142" t="str">
        <f t="shared" si="15"/>
        <v/>
      </c>
      <c r="AN887" s="142" t="str">
        <f t="shared" si="24"/>
        <v/>
      </c>
      <c r="AO887" s="163"/>
      <c r="AP887" s="117" t="str">
        <f t="shared" si="22"/>
        <v/>
      </c>
      <c r="AR887" s="177"/>
    </row>
    <row r="888">
      <c r="A888" s="156"/>
      <c r="B888" s="175"/>
      <c r="C888" s="162"/>
      <c r="D888" s="162"/>
      <c r="E888" s="162"/>
      <c r="F888" s="13" t="str">
        <f t="shared" si="6"/>
        <v/>
      </c>
      <c r="G888" s="162"/>
      <c r="H888" s="162"/>
      <c r="I888" s="162"/>
      <c r="J888" s="13" t="str">
        <f t="shared" si="20"/>
        <v/>
      </c>
      <c r="N888" s="13" t="str">
        <f t="shared" si="8"/>
        <v/>
      </c>
      <c r="O888" s="13"/>
      <c r="P888" s="163"/>
      <c r="Q888" s="116" t="str">
        <f t="shared" si="17"/>
        <v/>
      </c>
      <c r="R888" s="117" t="str">
        <f t="shared" si="9"/>
        <v/>
      </c>
      <c r="S888" s="176"/>
      <c r="T888" s="68"/>
      <c r="U888" s="163"/>
      <c r="V888" s="172"/>
      <c r="W888" s="172"/>
      <c r="X888" s="116" t="str">
        <f t="shared" si="26"/>
        <v/>
      </c>
      <c r="Y888" s="117" t="str">
        <f t="shared" si="23"/>
        <v/>
      </c>
      <c r="Z888" s="176"/>
      <c r="AB888" s="142" t="str">
        <f>if(isblank($B888),"",vlookup($B888,'Sort by Position'!$D$2:$M$34,10,FALSE))</f>
        <v/>
      </c>
      <c r="AC888" s="142" t="str">
        <f>if(isblank($B888),"",vlookup($C888,'Sort by Position'!$D$2:$M$34,10,FALSE))</f>
        <v/>
      </c>
      <c r="AD888" s="142" t="str">
        <f t="shared" si="12"/>
        <v/>
      </c>
      <c r="AE888" s="142" t="str">
        <f t="shared" si="13"/>
        <v/>
      </c>
      <c r="AF888" s="163"/>
      <c r="AG888" s="151" t="str">
        <f t="shared" si="27"/>
        <v/>
      </c>
      <c r="AH888" s="138"/>
      <c r="AI888" s="176"/>
      <c r="AK888" s="142" t="str">
        <f>if(isblank(B888),"",vlookup(B888,'Sort by Position'!$D$2:$M$34,2,FALSE))</f>
        <v/>
      </c>
      <c r="AL888" s="142" t="str">
        <f>if(isblank(B888),"",vlookup(C888,'Sort by Position'!$D$2:$M$34,10,FALSE))</f>
        <v/>
      </c>
      <c r="AM888" s="142" t="str">
        <f t="shared" si="15"/>
        <v/>
      </c>
      <c r="AN888" s="142" t="str">
        <f t="shared" si="24"/>
        <v/>
      </c>
      <c r="AO888" s="163"/>
      <c r="AP888" s="117" t="str">
        <f t="shared" si="22"/>
        <v/>
      </c>
      <c r="AR888" s="177"/>
    </row>
    <row r="889">
      <c r="A889" s="156"/>
      <c r="B889" s="175"/>
      <c r="C889" s="162"/>
      <c r="D889" s="162"/>
      <c r="E889" s="162"/>
      <c r="F889" s="13" t="str">
        <f t="shared" si="6"/>
        <v/>
      </c>
      <c r="G889" s="162"/>
      <c r="H889" s="162"/>
      <c r="I889" s="162"/>
      <c r="J889" s="13" t="str">
        <f t="shared" si="20"/>
        <v/>
      </c>
      <c r="N889" s="13" t="str">
        <f t="shared" si="8"/>
        <v/>
      </c>
      <c r="O889" s="13"/>
      <c r="P889" s="163"/>
      <c r="Q889" s="116" t="str">
        <f t="shared" si="17"/>
        <v/>
      </c>
      <c r="R889" s="117" t="str">
        <f t="shared" si="9"/>
        <v/>
      </c>
      <c r="S889" s="176"/>
      <c r="T889" s="68"/>
      <c r="U889" s="163"/>
      <c r="V889" s="172"/>
      <c r="W889" s="172"/>
      <c r="X889" s="116" t="str">
        <f t="shared" si="26"/>
        <v/>
      </c>
      <c r="Y889" s="117" t="str">
        <f t="shared" si="23"/>
        <v/>
      </c>
      <c r="Z889" s="176"/>
      <c r="AB889" s="142" t="str">
        <f>if(isblank($B889),"",vlookup($B889,'Sort by Position'!$D$2:$M$34,10,FALSE))</f>
        <v/>
      </c>
      <c r="AC889" s="142" t="str">
        <f>if(isblank($B889),"",vlookup($C889,'Sort by Position'!$D$2:$M$34,10,FALSE))</f>
        <v/>
      </c>
      <c r="AD889" s="142" t="str">
        <f t="shared" si="12"/>
        <v/>
      </c>
      <c r="AE889" s="142" t="str">
        <f t="shared" si="13"/>
        <v/>
      </c>
      <c r="AF889" s="163"/>
      <c r="AG889" s="151" t="str">
        <f t="shared" si="27"/>
        <v/>
      </c>
      <c r="AH889" s="138"/>
      <c r="AI889" s="176"/>
      <c r="AK889" s="142" t="str">
        <f>if(isblank(B889),"",vlookup(B889,'Sort by Position'!$D$2:$M$34,2,FALSE))</f>
        <v/>
      </c>
      <c r="AL889" s="142" t="str">
        <f>if(isblank(B889),"",vlookup(C889,'Sort by Position'!$D$2:$M$34,10,FALSE))</f>
        <v/>
      </c>
      <c r="AM889" s="142" t="str">
        <f t="shared" si="15"/>
        <v/>
      </c>
      <c r="AN889" s="142" t="str">
        <f t="shared" si="24"/>
        <v/>
      </c>
      <c r="AO889" s="163"/>
      <c r="AP889" s="117" t="str">
        <f t="shared" si="22"/>
        <v/>
      </c>
      <c r="AR889" s="177"/>
    </row>
    <row r="890">
      <c r="A890" s="156"/>
      <c r="B890" s="175"/>
      <c r="C890" s="162"/>
      <c r="D890" s="162"/>
      <c r="E890" s="162"/>
      <c r="F890" s="13" t="str">
        <f t="shared" si="6"/>
        <v/>
      </c>
      <c r="G890" s="162"/>
      <c r="H890" s="162"/>
      <c r="I890" s="162"/>
      <c r="J890" s="13" t="str">
        <f t="shared" si="20"/>
        <v/>
      </c>
      <c r="N890" s="13" t="str">
        <f t="shared" si="8"/>
        <v/>
      </c>
      <c r="O890" s="13"/>
      <c r="P890" s="163"/>
      <c r="Q890" s="116" t="str">
        <f t="shared" si="17"/>
        <v/>
      </c>
      <c r="R890" s="117" t="str">
        <f t="shared" si="9"/>
        <v/>
      </c>
      <c r="S890" s="176"/>
      <c r="T890" s="68"/>
      <c r="U890" s="163"/>
      <c r="V890" s="172"/>
      <c r="W890" s="172"/>
      <c r="X890" s="116" t="str">
        <f t="shared" si="26"/>
        <v/>
      </c>
      <c r="Y890" s="117" t="str">
        <f t="shared" si="23"/>
        <v/>
      </c>
      <c r="Z890" s="176"/>
      <c r="AB890" s="142" t="str">
        <f>if(isblank($B890),"",vlookup($B890,'Sort by Position'!$D$2:$M$34,10,FALSE))</f>
        <v/>
      </c>
      <c r="AC890" s="142" t="str">
        <f>if(isblank($B890),"",vlookup($C890,'Sort by Position'!$D$2:$M$34,10,FALSE))</f>
        <v/>
      </c>
      <c r="AD890" s="142" t="str">
        <f t="shared" si="12"/>
        <v/>
      </c>
      <c r="AE890" s="142" t="str">
        <f t="shared" si="13"/>
        <v/>
      </c>
      <c r="AF890" s="163"/>
      <c r="AG890" s="151" t="str">
        <f t="shared" si="27"/>
        <v/>
      </c>
      <c r="AH890" s="138"/>
      <c r="AI890" s="176"/>
      <c r="AK890" s="142" t="str">
        <f>if(isblank(B890),"",vlookup(B890,'Sort by Position'!$D$2:$M$34,2,FALSE))</f>
        <v/>
      </c>
      <c r="AL890" s="142" t="str">
        <f>if(isblank(B890),"",vlookup(C890,'Sort by Position'!$D$2:$M$34,10,FALSE))</f>
        <v/>
      </c>
      <c r="AM890" s="142" t="str">
        <f t="shared" si="15"/>
        <v/>
      </c>
      <c r="AN890" s="142" t="str">
        <f t="shared" si="24"/>
        <v/>
      </c>
      <c r="AO890" s="163"/>
      <c r="AP890" s="117" t="str">
        <f t="shared" si="22"/>
        <v/>
      </c>
      <c r="AR890" s="177"/>
    </row>
    <row r="891">
      <c r="A891" s="156"/>
      <c r="B891" s="175"/>
      <c r="C891" s="162"/>
      <c r="D891" s="162"/>
      <c r="E891" s="162"/>
      <c r="F891" s="13" t="str">
        <f t="shared" si="6"/>
        <v/>
      </c>
      <c r="G891" s="162"/>
      <c r="H891" s="162"/>
      <c r="I891" s="162"/>
      <c r="J891" s="13" t="str">
        <f t="shared" si="20"/>
        <v/>
      </c>
      <c r="N891" s="13" t="str">
        <f t="shared" si="8"/>
        <v/>
      </c>
      <c r="O891" s="13"/>
      <c r="P891" s="163"/>
      <c r="Q891" s="116" t="str">
        <f t="shared" si="17"/>
        <v/>
      </c>
      <c r="R891" s="117" t="str">
        <f t="shared" si="9"/>
        <v/>
      </c>
      <c r="S891" s="176"/>
      <c r="T891" s="68"/>
      <c r="U891" s="163"/>
      <c r="V891" s="172"/>
      <c r="W891" s="172"/>
      <c r="X891" s="116" t="str">
        <f t="shared" si="26"/>
        <v/>
      </c>
      <c r="Y891" s="117" t="str">
        <f t="shared" si="23"/>
        <v/>
      </c>
      <c r="Z891" s="176"/>
      <c r="AB891" s="142" t="str">
        <f>if(isblank($B891),"",vlookup($B891,'Sort by Position'!$D$2:$M$34,10,FALSE))</f>
        <v/>
      </c>
      <c r="AC891" s="142" t="str">
        <f>if(isblank($B891),"",vlookup($C891,'Sort by Position'!$D$2:$M$34,10,FALSE))</f>
        <v/>
      </c>
      <c r="AD891" s="142" t="str">
        <f t="shared" si="12"/>
        <v/>
      </c>
      <c r="AE891" s="142" t="str">
        <f t="shared" si="13"/>
        <v/>
      </c>
      <c r="AF891" s="163"/>
      <c r="AG891" s="151" t="str">
        <f t="shared" si="27"/>
        <v/>
      </c>
      <c r="AH891" s="138"/>
      <c r="AI891" s="176"/>
      <c r="AK891" s="142" t="str">
        <f>if(isblank(B891),"",vlookup(B891,'Sort by Position'!$D$2:$M$34,2,FALSE))</f>
        <v/>
      </c>
      <c r="AL891" s="142" t="str">
        <f>if(isblank(B891),"",vlookup(C891,'Sort by Position'!$D$2:$M$34,10,FALSE))</f>
        <v/>
      </c>
      <c r="AM891" s="142" t="str">
        <f t="shared" si="15"/>
        <v/>
      </c>
      <c r="AN891" s="142" t="str">
        <f t="shared" si="24"/>
        <v/>
      </c>
      <c r="AO891" s="163"/>
      <c r="AP891" s="117" t="str">
        <f t="shared" si="22"/>
        <v/>
      </c>
      <c r="AR891" s="177"/>
    </row>
    <row r="892">
      <c r="A892" s="156"/>
      <c r="B892" s="175"/>
      <c r="C892" s="162"/>
      <c r="D892" s="162"/>
      <c r="E892" s="162"/>
      <c r="F892" s="13" t="str">
        <f t="shared" si="6"/>
        <v/>
      </c>
      <c r="G892" s="162"/>
      <c r="H892" s="162"/>
      <c r="I892" s="162"/>
      <c r="J892" s="13" t="str">
        <f t="shared" si="20"/>
        <v/>
      </c>
      <c r="N892" s="13" t="str">
        <f t="shared" si="8"/>
        <v/>
      </c>
      <c r="O892" s="13"/>
      <c r="P892" s="163"/>
      <c r="Q892" s="116" t="str">
        <f t="shared" si="17"/>
        <v/>
      </c>
      <c r="R892" s="117" t="str">
        <f t="shared" si="9"/>
        <v/>
      </c>
      <c r="S892" s="176"/>
      <c r="T892" s="68"/>
      <c r="U892" s="163"/>
      <c r="V892" s="172"/>
      <c r="W892" s="172"/>
      <c r="X892" s="116" t="str">
        <f t="shared" si="26"/>
        <v/>
      </c>
      <c r="Y892" s="117" t="str">
        <f t="shared" si="23"/>
        <v/>
      </c>
      <c r="Z892" s="176"/>
      <c r="AB892" s="142" t="str">
        <f>if(isblank($B892),"",vlookup($B892,'Sort by Position'!$D$2:$M$34,10,FALSE))</f>
        <v/>
      </c>
      <c r="AC892" s="142" t="str">
        <f>if(isblank($B892),"",vlookup($C892,'Sort by Position'!$D$2:$M$34,10,FALSE))</f>
        <v/>
      </c>
      <c r="AD892" s="142" t="str">
        <f t="shared" si="12"/>
        <v/>
      </c>
      <c r="AE892" s="142" t="str">
        <f t="shared" si="13"/>
        <v/>
      </c>
      <c r="AF892" s="163"/>
      <c r="AG892" s="151" t="str">
        <f t="shared" si="27"/>
        <v/>
      </c>
      <c r="AH892" s="138"/>
      <c r="AI892" s="176"/>
      <c r="AK892" s="142" t="str">
        <f>if(isblank(B892),"",vlookup(B892,'Sort by Position'!$D$2:$M$34,2,FALSE))</f>
        <v/>
      </c>
      <c r="AL892" s="142" t="str">
        <f>if(isblank(B892),"",vlookup(C892,'Sort by Position'!$D$2:$M$34,10,FALSE))</f>
        <v/>
      </c>
      <c r="AM892" s="142" t="str">
        <f t="shared" si="15"/>
        <v/>
      </c>
      <c r="AN892" s="142" t="str">
        <f t="shared" si="24"/>
        <v/>
      </c>
      <c r="AO892" s="163"/>
      <c r="AP892" s="117" t="str">
        <f t="shared" si="22"/>
        <v/>
      </c>
      <c r="AR892" s="177"/>
    </row>
    <row r="893">
      <c r="A893" s="156"/>
      <c r="B893" s="175"/>
      <c r="C893" s="162"/>
      <c r="D893" s="162"/>
      <c r="E893" s="162"/>
      <c r="F893" s="13" t="str">
        <f t="shared" si="6"/>
        <v/>
      </c>
      <c r="G893" s="162"/>
      <c r="H893" s="162"/>
      <c r="I893" s="162"/>
      <c r="J893" s="13" t="str">
        <f t="shared" si="20"/>
        <v/>
      </c>
      <c r="N893" s="13" t="str">
        <f t="shared" si="8"/>
        <v/>
      </c>
      <c r="O893" s="13"/>
      <c r="P893" s="163"/>
      <c r="Q893" s="116" t="str">
        <f t="shared" si="17"/>
        <v/>
      </c>
      <c r="R893" s="117" t="str">
        <f t="shared" si="9"/>
        <v/>
      </c>
      <c r="S893" s="176"/>
      <c r="T893" s="68"/>
      <c r="U893" s="163"/>
      <c r="V893" s="172"/>
      <c r="W893" s="172"/>
      <c r="X893" s="116" t="str">
        <f t="shared" si="26"/>
        <v/>
      </c>
      <c r="Y893" s="117" t="str">
        <f t="shared" si="23"/>
        <v/>
      </c>
      <c r="Z893" s="176"/>
      <c r="AB893" s="142" t="str">
        <f>if(isblank($B893),"",vlookup($B893,'Sort by Position'!$D$2:$M$34,10,FALSE))</f>
        <v/>
      </c>
      <c r="AC893" s="142" t="str">
        <f>if(isblank($B893),"",vlookup($C893,'Sort by Position'!$D$2:$M$34,10,FALSE))</f>
        <v/>
      </c>
      <c r="AD893" s="142" t="str">
        <f t="shared" si="12"/>
        <v/>
      </c>
      <c r="AE893" s="142" t="str">
        <f t="shared" si="13"/>
        <v/>
      </c>
      <c r="AF893" s="163"/>
      <c r="AG893" s="151" t="str">
        <f t="shared" si="27"/>
        <v/>
      </c>
      <c r="AH893" s="138"/>
      <c r="AI893" s="176"/>
      <c r="AK893" s="142" t="str">
        <f>if(isblank(B893),"",vlookup(B893,'Sort by Position'!$D$2:$M$34,2,FALSE))</f>
        <v/>
      </c>
      <c r="AL893" s="142" t="str">
        <f>if(isblank(B893),"",vlookup(C893,'Sort by Position'!$D$2:$M$34,10,FALSE))</f>
        <v/>
      </c>
      <c r="AM893" s="142" t="str">
        <f t="shared" si="15"/>
        <v/>
      </c>
      <c r="AN893" s="142" t="str">
        <f t="shared" si="24"/>
        <v/>
      </c>
      <c r="AO893" s="163"/>
      <c r="AP893" s="117" t="str">
        <f t="shared" si="22"/>
        <v/>
      </c>
      <c r="AR893" s="177"/>
    </row>
    <row r="894">
      <c r="A894" s="156"/>
      <c r="B894" s="175"/>
      <c r="C894" s="162"/>
      <c r="D894" s="162"/>
      <c r="E894" s="162"/>
      <c r="F894" s="13" t="str">
        <f t="shared" si="6"/>
        <v/>
      </c>
      <c r="G894" s="162"/>
      <c r="H894" s="162"/>
      <c r="I894" s="162"/>
      <c r="J894" s="13" t="str">
        <f t="shared" si="20"/>
        <v/>
      </c>
      <c r="N894" s="13" t="str">
        <f t="shared" si="8"/>
        <v/>
      </c>
      <c r="O894" s="13"/>
      <c r="P894" s="163"/>
      <c r="Q894" s="116" t="str">
        <f t="shared" si="17"/>
        <v/>
      </c>
      <c r="R894" s="117" t="str">
        <f t="shared" si="9"/>
        <v/>
      </c>
      <c r="S894" s="176"/>
      <c r="T894" s="68"/>
      <c r="U894" s="163"/>
      <c r="V894" s="172"/>
      <c r="W894" s="172"/>
      <c r="X894" s="116" t="str">
        <f t="shared" si="26"/>
        <v/>
      </c>
      <c r="Y894" s="117" t="str">
        <f t="shared" si="23"/>
        <v/>
      </c>
      <c r="Z894" s="176"/>
      <c r="AB894" s="142" t="str">
        <f>if(isblank($B894),"",vlookup($B894,'Sort by Position'!$D$2:$M$34,10,FALSE))</f>
        <v/>
      </c>
      <c r="AC894" s="142" t="str">
        <f>if(isblank($B894),"",vlookup($C894,'Sort by Position'!$D$2:$M$34,10,FALSE))</f>
        <v/>
      </c>
      <c r="AD894" s="142" t="str">
        <f t="shared" si="12"/>
        <v/>
      </c>
      <c r="AE894" s="142" t="str">
        <f t="shared" si="13"/>
        <v/>
      </c>
      <c r="AF894" s="163"/>
      <c r="AG894" s="151" t="str">
        <f t="shared" si="27"/>
        <v/>
      </c>
      <c r="AH894" s="138"/>
      <c r="AI894" s="176"/>
      <c r="AK894" s="142" t="str">
        <f>if(isblank(B894),"",vlookup(B894,'Sort by Position'!$D$2:$M$34,2,FALSE))</f>
        <v/>
      </c>
      <c r="AL894" s="142" t="str">
        <f>if(isblank(B894),"",vlookup(C894,'Sort by Position'!$D$2:$M$34,10,FALSE))</f>
        <v/>
      </c>
      <c r="AM894" s="142" t="str">
        <f t="shared" si="15"/>
        <v/>
      </c>
      <c r="AN894" s="142" t="str">
        <f t="shared" si="24"/>
        <v/>
      </c>
      <c r="AO894" s="163"/>
      <c r="AP894" s="117" t="str">
        <f t="shared" si="22"/>
        <v/>
      </c>
      <c r="AR894" s="177"/>
    </row>
    <row r="895">
      <c r="A895" s="156"/>
      <c r="B895" s="175"/>
      <c r="C895" s="162"/>
      <c r="D895" s="162"/>
      <c r="E895" s="162"/>
      <c r="F895" s="13" t="str">
        <f t="shared" si="6"/>
        <v/>
      </c>
      <c r="G895" s="162"/>
      <c r="H895" s="162"/>
      <c r="I895" s="162"/>
      <c r="J895" s="13" t="str">
        <f t="shared" si="20"/>
        <v/>
      </c>
      <c r="N895" s="13" t="str">
        <f t="shared" si="8"/>
        <v/>
      </c>
      <c r="O895" s="13"/>
      <c r="P895" s="163"/>
      <c r="Q895" s="116" t="str">
        <f t="shared" si="17"/>
        <v/>
      </c>
      <c r="R895" s="117" t="str">
        <f t="shared" si="9"/>
        <v/>
      </c>
      <c r="S895" s="176"/>
      <c r="T895" s="68"/>
      <c r="U895" s="163"/>
      <c r="V895" s="172"/>
      <c r="W895" s="172"/>
      <c r="X895" s="116" t="str">
        <f t="shared" si="26"/>
        <v/>
      </c>
      <c r="Y895" s="117" t="str">
        <f t="shared" si="23"/>
        <v/>
      </c>
      <c r="Z895" s="176"/>
      <c r="AB895" s="142" t="str">
        <f>if(isblank($B895),"",vlookup($B895,'Sort by Position'!$D$2:$M$34,10,FALSE))</f>
        <v/>
      </c>
      <c r="AC895" s="142" t="str">
        <f>if(isblank($B895),"",vlookup($C895,'Sort by Position'!$D$2:$M$34,10,FALSE))</f>
        <v/>
      </c>
      <c r="AD895" s="142" t="str">
        <f t="shared" si="12"/>
        <v/>
      </c>
      <c r="AE895" s="142" t="str">
        <f t="shared" si="13"/>
        <v/>
      </c>
      <c r="AF895" s="163"/>
      <c r="AG895" s="151" t="str">
        <f t="shared" si="27"/>
        <v/>
      </c>
      <c r="AH895" s="138"/>
      <c r="AI895" s="176"/>
      <c r="AK895" s="142" t="str">
        <f>if(isblank(B895),"",vlookup(B895,'Sort by Position'!$D$2:$M$34,2,FALSE))</f>
        <v/>
      </c>
      <c r="AL895" s="142" t="str">
        <f>if(isblank(B895),"",vlookup(C895,'Sort by Position'!$D$2:$M$34,10,FALSE))</f>
        <v/>
      </c>
      <c r="AM895" s="142" t="str">
        <f t="shared" si="15"/>
        <v/>
      </c>
      <c r="AN895" s="142" t="str">
        <f t="shared" si="24"/>
        <v/>
      </c>
      <c r="AO895" s="163"/>
      <c r="AP895" s="117" t="str">
        <f t="shared" si="22"/>
        <v/>
      </c>
      <c r="AR895" s="177"/>
    </row>
    <row r="896">
      <c r="A896" s="156"/>
      <c r="B896" s="175"/>
      <c r="C896" s="162"/>
      <c r="D896" s="162"/>
      <c r="E896" s="162"/>
      <c r="F896" s="13" t="str">
        <f t="shared" si="6"/>
        <v/>
      </c>
      <c r="G896" s="162"/>
      <c r="H896" s="162"/>
      <c r="I896" s="162"/>
      <c r="J896" s="13" t="str">
        <f t="shared" si="20"/>
        <v/>
      </c>
      <c r="N896" s="13" t="str">
        <f t="shared" si="8"/>
        <v/>
      </c>
      <c r="O896" s="13"/>
      <c r="P896" s="163"/>
      <c r="Q896" s="116" t="str">
        <f t="shared" si="17"/>
        <v/>
      </c>
      <c r="R896" s="117" t="str">
        <f t="shared" si="9"/>
        <v/>
      </c>
      <c r="S896" s="176"/>
      <c r="T896" s="68"/>
      <c r="U896" s="163"/>
      <c r="V896" s="172"/>
      <c r="W896" s="172"/>
      <c r="X896" s="116" t="str">
        <f t="shared" si="26"/>
        <v/>
      </c>
      <c r="Y896" s="117" t="str">
        <f t="shared" si="23"/>
        <v/>
      </c>
      <c r="Z896" s="176"/>
      <c r="AB896" s="142" t="str">
        <f>if(isblank($B896),"",vlookup($B896,'Sort by Position'!$D$2:$M$34,10,FALSE))</f>
        <v/>
      </c>
      <c r="AC896" s="142" t="str">
        <f>if(isblank($B896),"",vlookup($C896,'Sort by Position'!$D$2:$M$34,10,FALSE))</f>
        <v/>
      </c>
      <c r="AD896" s="142" t="str">
        <f t="shared" si="12"/>
        <v/>
      </c>
      <c r="AE896" s="142" t="str">
        <f t="shared" si="13"/>
        <v/>
      </c>
      <c r="AF896" s="163"/>
      <c r="AG896" s="151" t="str">
        <f t="shared" si="27"/>
        <v/>
      </c>
      <c r="AH896" s="138"/>
      <c r="AI896" s="176"/>
      <c r="AK896" s="142" t="str">
        <f>if(isblank(B896),"",vlookup(B896,'Sort by Position'!$D$2:$M$34,2,FALSE))</f>
        <v/>
      </c>
      <c r="AL896" s="142" t="str">
        <f>if(isblank(B896),"",vlookup(C896,'Sort by Position'!$D$2:$M$34,10,FALSE))</f>
        <v/>
      </c>
      <c r="AM896" s="142" t="str">
        <f t="shared" si="15"/>
        <v/>
      </c>
      <c r="AN896" s="142" t="str">
        <f t="shared" si="24"/>
        <v/>
      </c>
      <c r="AO896" s="163"/>
      <c r="AP896" s="117" t="str">
        <f t="shared" si="22"/>
        <v/>
      </c>
      <c r="AR896" s="177"/>
    </row>
    <row r="897">
      <c r="A897" s="156"/>
      <c r="B897" s="175"/>
      <c r="C897" s="162"/>
      <c r="D897" s="162"/>
      <c r="E897" s="162"/>
      <c r="F897" s="13" t="str">
        <f t="shared" si="6"/>
        <v/>
      </c>
      <c r="G897" s="162"/>
      <c r="H897" s="162"/>
      <c r="I897" s="162"/>
      <c r="J897" s="13" t="str">
        <f t="shared" si="20"/>
        <v/>
      </c>
      <c r="N897" s="13" t="str">
        <f t="shared" si="8"/>
        <v/>
      </c>
      <c r="O897" s="13"/>
      <c r="P897" s="163"/>
      <c r="Q897" s="116" t="str">
        <f t="shared" si="17"/>
        <v/>
      </c>
      <c r="R897" s="117" t="str">
        <f t="shared" si="9"/>
        <v/>
      </c>
      <c r="S897" s="176"/>
      <c r="T897" s="68"/>
      <c r="U897" s="163"/>
      <c r="V897" s="172"/>
      <c r="W897" s="172"/>
      <c r="X897" s="116" t="str">
        <f t="shared" si="26"/>
        <v/>
      </c>
      <c r="Y897" s="117" t="str">
        <f t="shared" si="23"/>
        <v/>
      </c>
      <c r="Z897" s="176"/>
      <c r="AB897" s="142" t="str">
        <f>if(isblank($B897),"",vlookup($B897,'Sort by Position'!$D$2:$M$34,10,FALSE))</f>
        <v/>
      </c>
      <c r="AC897" s="142" t="str">
        <f>if(isblank($B897),"",vlookup($C897,'Sort by Position'!$D$2:$M$34,10,FALSE))</f>
        <v/>
      </c>
      <c r="AD897" s="142" t="str">
        <f t="shared" si="12"/>
        <v/>
      </c>
      <c r="AE897" s="142" t="str">
        <f t="shared" si="13"/>
        <v/>
      </c>
      <c r="AF897" s="163"/>
      <c r="AG897" s="151" t="str">
        <f t="shared" si="27"/>
        <v/>
      </c>
      <c r="AH897" s="138"/>
      <c r="AI897" s="176"/>
      <c r="AK897" s="142" t="str">
        <f>if(isblank(B897),"",vlookup(B897,'Sort by Position'!$D$2:$M$34,2,FALSE))</f>
        <v/>
      </c>
      <c r="AL897" s="142" t="str">
        <f>if(isblank(B897),"",vlookup(C897,'Sort by Position'!$D$2:$M$34,10,FALSE))</f>
        <v/>
      </c>
      <c r="AM897" s="142" t="str">
        <f t="shared" si="15"/>
        <v/>
      </c>
      <c r="AN897" s="142" t="str">
        <f t="shared" si="24"/>
        <v/>
      </c>
      <c r="AO897" s="163"/>
      <c r="AP897" s="117" t="str">
        <f t="shared" si="22"/>
        <v/>
      </c>
      <c r="AR897" s="177"/>
    </row>
    <row r="898">
      <c r="A898" s="156"/>
      <c r="B898" s="175"/>
      <c r="C898" s="162"/>
      <c r="D898" s="162"/>
      <c r="E898" s="162"/>
      <c r="F898" s="13" t="str">
        <f t="shared" si="6"/>
        <v/>
      </c>
      <c r="G898" s="162"/>
      <c r="H898" s="162"/>
      <c r="I898" s="162"/>
      <c r="J898" s="13" t="str">
        <f t="shared" si="20"/>
        <v/>
      </c>
      <c r="N898" s="13" t="str">
        <f t="shared" si="8"/>
        <v/>
      </c>
      <c r="O898" s="13"/>
      <c r="P898" s="163"/>
      <c r="Q898" s="116" t="str">
        <f t="shared" si="17"/>
        <v/>
      </c>
      <c r="R898" s="117" t="str">
        <f t="shared" si="9"/>
        <v/>
      </c>
      <c r="S898" s="176"/>
      <c r="T898" s="68"/>
      <c r="U898" s="163"/>
      <c r="V898" s="172"/>
      <c r="W898" s="172"/>
      <c r="X898" s="116" t="str">
        <f t="shared" si="26"/>
        <v/>
      </c>
      <c r="Y898" s="117" t="str">
        <f t="shared" si="23"/>
        <v/>
      </c>
      <c r="Z898" s="176"/>
      <c r="AB898" s="142" t="str">
        <f>if(isblank($B898),"",vlookup($B898,'Sort by Position'!$D$2:$M$34,10,FALSE))</f>
        <v/>
      </c>
      <c r="AC898" s="142" t="str">
        <f>if(isblank($B898),"",vlookup($C898,'Sort by Position'!$D$2:$M$34,10,FALSE))</f>
        <v/>
      </c>
      <c r="AD898" s="142" t="str">
        <f t="shared" si="12"/>
        <v/>
      </c>
      <c r="AE898" s="142" t="str">
        <f t="shared" si="13"/>
        <v/>
      </c>
      <c r="AF898" s="163"/>
      <c r="AG898" s="151" t="str">
        <f t="shared" si="27"/>
        <v/>
      </c>
      <c r="AH898" s="138"/>
      <c r="AI898" s="176"/>
      <c r="AK898" s="142" t="str">
        <f>if(isblank(B898),"",vlookup(B898,'Sort by Position'!$D$2:$M$34,2,FALSE))</f>
        <v/>
      </c>
      <c r="AL898" s="142" t="str">
        <f>if(isblank(B898),"",vlookup(C898,'Sort by Position'!$D$2:$M$34,10,FALSE))</f>
        <v/>
      </c>
      <c r="AM898" s="142" t="str">
        <f t="shared" si="15"/>
        <v/>
      </c>
      <c r="AN898" s="142" t="str">
        <f t="shared" si="24"/>
        <v/>
      </c>
      <c r="AO898" s="163"/>
      <c r="AP898" s="117" t="str">
        <f t="shared" si="22"/>
        <v/>
      </c>
      <c r="AR898" s="177"/>
    </row>
    <row r="899">
      <c r="A899" s="156"/>
      <c r="B899" s="175"/>
      <c r="C899" s="162"/>
      <c r="D899" s="162"/>
      <c r="E899" s="162"/>
      <c r="F899" s="13" t="str">
        <f t="shared" si="6"/>
        <v/>
      </c>
      <c r="G899" s="162"/>
      <c r="H899" s="162"/>
      <c r="I899" s="162"/>
      <c r="J899" s="13" t="str">
        <f t="shared" si="20"/>
        <v/>
      </c>
      <c r="N899" s="13" t="str">
        <f t="shared" si="8"/>
        <v/>
      </c>
      <c r="O899" s="13"/>
      <c r="P899" s="163"/>
      <c r="Q899" s="116" t="str">
        <f t="shared" si="17"/>
        <v/>
      </c>
      <c r="R899" s="117" t="str">
        <f t="shared" si="9"/>
        <v/>
      </c>
      <c r="S899" s="176"/>
      <c r="T899" s="68"/>
      <c r="U899" s="163"/>
      <c r="V899" s="172"/>
      <c r="W899" s="172"/>
      <c r="X899" s="116" t="str">
        <f t="shared" si="26"/>
        <v/>
      </c>
      <c r="Y899" s="117" t="str">
        <f t="shared" si="23"/>
        <v/>
      </c>
      <c r="Z899" s="176"/>
      <c r="AB899" s="142" t="str">
        <f>if(isblank($B899),"",vlookup($B899,'Sort by Position'!$D$2:$M$34,10,FALSE))</f>
        <v/>
      </c>
      <c r="AC899" s="142" t="str">
        <f>if(isblank($B899),"",vlookup($C899,'Sort by Position'!$D$2:$M$34,10,FALSE))</f>
        <v/>
      </c>
      <c r="AD899" s="142" t="str">
        <f t="shared" si="12"/>
        <v/>
      </c>
      <c r="AE899" s="142" t="str">
        <f t="shared" si="13"/>
        <v/>
      </c>
      <c r="AF899" s="163"/>
      <c r="AG899" s="151" t="str">
        <f t="shared" si="27"/>
        <v/>
      </c>
      <c r="AH899" s="138"/>
      <c r="AI899" s="176"/>
      <c r="AK899" s="142" t="str">
        <f>if(isblank(B899),"",vlookup(B899,'Sort by Position'!$D$2:$M$34,2,FALSE))</f>
        <v/>
      </c>
      <c r="AL899" s="142" t="str">
        <f>if(isblank(B899),"",vlookup(C899,'Sort by Position'!$D$2:$M$34,10,FALSE))</f>
        <v/>
      </c>
      <c r="AM899" s="142" t="str">
        <f t="shared" si="15"/>
        <v/>
      </c>
      <c r="AN899" s="142" t="str">
        <f t="shared" si="24"/>
        <v/>
      </c>
      <c r="AO899" s="163"/>
      <c r="AP899" s="117" t="str">
        <f t="shared" si="22"/>
        <v/>
      </c>
      <c r="AR899" s="177"/>
    </row>
    <row r="900">
      <c r="A900" s="156"/>
      <c r="B900" s="175"/>
      <c r="C900" s="162"/>
      <c r="D900" s="162"/>
      <c r="E900" s="162"/>
      <c r="F900" s="13" t="str">
        <f t="shared" si="6"/>
        <v/>
      </c>
      <c r="G900" s="162"/>
      <c r="H900" s="162"/>
      <c r="I900" s="162"/>
      <c r="J900" s="13" t="str">
        <f t="shared" si="20"/>
        <v/>
      </c>
      <c r="N900" s="13" t="str">
        <f t="shared" si="8"/>
        <v/>
      </c>
      <c r="O900" s="13"/>
      <c r="P900" s="163"/>
      <c r="Q900" s="116" t="str">
        <f t="shared" si="17"/>
        <v/>
      </c>
      <c r="R900" s="117" t="str">
        <f t="shared" si="9"/>
        <v/>
      </c>
      <c r="S900" s="176"/>
      <c r="T900" s="68"/>
      <c r="U900" s="163"/>
      <c r="V900" s="172"/>
      <c r="W900" s="172"/>
      <c r="X900" s="116" t="str">
        <f t="shared" si="26"/>
        <v/>
      </c>
      <c r="Y900" s="117" t="str">
        <f t="shared" si="23"/>
        <v/>
      </c>
      <c r="Z900" s="176"/>
      <c r="AB900" s="142" t="str">
        <f>if(isblank($B900),"",vlookup($B900,'Sort by Position'!$D$2:$M$34,10,FALSE))</f>
        <v/>
      </c>
      <c r="AC900" s="142" t="str">
        <f>if(isblank($B900),"",vlookup($C900,'Sort by Position'!$D$2:$M$34,10,FALSE))</f>
        <v/>
      </c>
      <c r="AD900" s="142" t="str">
        <f t="shared" si="12"/>
        <v/>
      </c>
      <c r="AE900" s="142" t="str">
        <f t="shared" si="13"/>
        <v/>
      </c>
      <c r="AF900" s="163"/>
      <c r="AG900" s="151" t="str">
        <f t="shared" si="27"/>
        <v/>
      </c>
      <c r="AH900" s="138"/>
      <c r="AI900" s="176"/>
      <c r="AK900" s="142" t="str">
        <f>if(isblank(B900),"",vlookup(B900,'Sort by Position'!$D$2:$M$34,2,FALSE))</f>
        <v/>
      </c>
      <c r="AL900" s="142" t="str">
        <f>if(isblank(B900),"",vlookup(C900,'Sort by Position'!$D$2:$M$34,10,FALSE))</f>
        <v/>
      </c>
      <c r="AM900" s="142" t="str">
        <f t="shared" si="15"/>
        <v/>
      </c>
      <c r="AN900" s="142" t="str">
        <f t="shared" si="24"/>
        <v/>
      </c>
      <c r="AO900" s="163"/>
      <c r="AP900" s="117" t="str">
        <f t="shared" si="22"/>
        <v/>
      </c>
      <c r="AR900" s="177"/>
    </row>
    <row r="901">
      <c r="A901" s="156"/>
      <c r="B901" s="175"/>
      <c r="C901" s="162"/>
      <c r="D901" s="162"/>
      <c r="E901" s="162"/>
      <c r="F901" s="13" t="str">
        <f t="shared" si="6"/>
        <v/>
      </c>
      <c r="G901" s="162"/>
      <c r="H901" s="162"/>
      <c r="I901" s="162"/>
      <c r="J901" s="13" t="str">
        <f t="shared" si="20"/>
        <v/>
      </c>
      <c r="N901" s="13" t="str">
        <f t="shared" si="8"/>
        <v/>
      </c>
      <c r="O901" s="13"/>
      <c r="P901" s="163"/>
      <c r="Q901" s="116" t="str">
        <f t="shared" si="17"/>
        <v/>
      </c>
      <c r="R901" s="117" t="str">
        <f t="shared" si="9"/>
        <v/>
      </c>
      <c r="S901" s="176"/>
      <c r="T901" s="68"/>
      <c r="U901" s="163"/>
      <c r="V901" s="172"/>
      <c r="W901" s="172"/>
      <c r="X901" s="116" t="str">
        <f t="shared" si="26"/>
        <v/>
      </c>
      <c r="Y901" s="117" t="str">
        <f t="shared" si="23"/>
        <v/>
      </c>
      <c r="Z901" s="176"/>
      <c r="AB901" s="142" t="str">
        <f>if(isblank($B901),"",vlookup($B901,'Sort by Position'!$D$2:$M$34,10,FALSE))</f>
        <v/>
      </c>
      <c r="AC901" s="142" t="str">
        <f>if(isblank($B901),"",vlookup($C901,'Sort by Position'!$D$2:$M$34,10,FALSE))</f>
        <v/>
      </c>
      <c r="AD901" s="142" t="str">
        <f t="shared" si="12"/>
        <v/>
      </c>
      <c r="AE901" s="142" t="str">
        <f t="shared" si="13"/>
        <v/>
      </c>
      <c r="AF901" s="163"/>
      <c r="AG901" s="151" t="str">
        <f t="shared" si="27"/>
        <v/>
      </c>
      <c r="AH901" s="138"/>
      <c r="AI901" s="176"/>
      <c r="AK901" s="142" t="str">
        <f>if(isblank(B901),"",vlookup(B901,'Sort by Position'!$D$2:$M$34,2,FALSE))</f>
        <v/>
      </c>
      <c r="AL901" s="142" t="str">
        <f>if(isblank(B901),"",vlookup(C901,'Sort by Position'!$D$2:$M$34,10,FALSE))</f>
        <v/>
      </c>
      <c r="AM901" s="142" t="str">
        <f t="shared" si="15"/>
        <v/>
      </c>
      <c r="AN901" s="142" t="str">
        <f t="shared" si="24"/>
        <v/>
      </c>
      <c r="AO901" s="163"/>
      <c r="AP901" s="117" t="str">
        <f t="shared" si="22"/>
        <v/>
      </c>
      <c r="AR901" s="177"/>
    </row>
    <row r="902">
      <c r="A902" s="156"/>
      <c r="B902" s="175"/>
      <c r="C902" s="162"/>
      <c r="D902" s="162"/>
      <c r="E902" s="162"/>
      <c r="F902" s="13" t="str">
        <f t="shared" si="6"/>
        <v/>
      </c>
      <c r="G902" s="162"/>
      <c r="H902" s="162"/>
      <c r="I902" s="162"/>
      <c r="J902" s="13" t="str">
        <f t="shared" si="20"/>
        <v/>
      </c>
      <c r="N902" s="13" t="str">
        <f t="shared" si="8"/>
        <v/>
      </c>
      <c r="O902" s="13"/>
      <c r="P902" s="163"/>
      <c r="Q902" s="116" t="str">
        <f t="shared" si="17"/>
        <v/>
      </c>
      <c r="R902" s="117" t="str">
        <f t="shared" si="9"/>
        <v/>
      </c>
      <c r="S902" s="176"/>
      <c r="T902" s="68"/>
      <c r="U902" s="163"/>
      <c r="V902" s="172"/>
      <c r="W902" s="172"/>
      <c r="X902" s="116" t="str">
        <f t="shared" si="26"/>
        <v/>
      </c>
      <c r="Y902" s="117" t="str">
        <f t="shared" si="23"/>
        <v/>
      </c>
      <c r="Z902" s="176"/>
      <c r="AB902" s="142" t="str">
        <f>if(isblank($B902),"",vlookup($B902,'Sort by Position'!$D$2:$M$34,10,FALSE))</f>
        <v/>
      </c>
      <c r="AC902" s="142" t="str">
        <f>if(isblank($B902),"",vlookup($C902,'Sort by Position'!$D$2:$M$34,10,FALSE))</f>
        <v/>
      </c>
      <c r="AD902" s="142" t="str">
        <f t="shared" si="12"/>
        <v/>
      </c>
      <c r="AE902" s="142" t="str">
        <f t="shared" si="13"/>
        <v/>
      </c>
      <c r="AF902" s="163"/>
      <c r="AG902" s="151" t="str">
        <f t="shared" si="27"/>
        <v/>
      </c>
      <c r="AH902" s="138"/>
      <c r="AI902" s="176"/>
      <c r="AK902" s="142" t="str">
        <f>if(isblank(B902),"",vlookup(B902,'Sort by Position'!$D$2:$M$34,2,FALSE))</f>
        <v/>
      </c>
      <c r="AL902" s="142" t="str">
        <f>if(isblank(B902),"",vlookup(C902,'Sort by Position'!$D$2:$M$34,10,FALSE))</f>
        <v/>
      </c>
      <c r="AM902" s="142" t="str">
        <f t="shared" si="15"/>
        <v/>
      </c>
      <c r="AN902" s="142" t="str">
        <f t="shared" si="24"/>
        <v/>
      </c>
      <c r="AO902" s="163"/>
      <c r="AP902" s="117" t="str">
        <f t="shared" si="22"/>
        <v/>
      </c>
      <c r="AR902" s="177"/>
    </row>
    <row r="903">
      <c r="A903" s="156"/>
      <c r="B903" s="175"/>
      <c r="C903" s="162"/>
      <c r="D903" s="162"/>
      <c r="E903" s="162"/>
      <c r="F903" s="13" t="str">
        <f t="shared" si="6"/>
        <v/>
      </c>
      <c r="G903" s="162"/>
      <c r="H903" s="162"/>
      <c r="I903" s="162"/>
      <c r="J903" s="13" t="str">
        <f t="shared" si="20"/>
        <v/>
      </c>
      <c r="N903" s="13" t="str">
        <f t="shared" si="8"/>
        <v/>
      </c>
      <c r="O903" s="13"/>
      <c r="P903" s="163"/>
      <c r="Q903" s="116" t="str">
        <f t="shared" si="17"/>
        <v/>
      </c>
      <c r="R903" s="117" t="str">
        <f t="shared" si="9"/>
        <v/>
      </c>
      <c r="S903" s="176"/>
      <c r="T903" s="68"/>
      <c r="U903" s="163"/>
      <c r="V903" s="172"/>
      <c r="W903" s="172"/>
      <c r="X903" s="116" t="str">
        <f t="shared" si="26"/>
        <v/>
      </c>
      <c r="Y903" s="117" t="str">
        <f t="shared" si="23"/>
        <v/>
      </c>
      <c r="Z903" s="176"/>
      <c r="AB903" s="142" t="str">
        <f>if(isblank($B903),"",vlookup($B903,'Sort by Position'!$D$2:$M$34,10,FALSE))</f>
        <v/>
      </c>
      <c r="AC903" s="142" t="str">
        <f>if(isblank($B903),"",vlookup($C903,'Sort by Position'!$D$2:$M$34,10,FALSE))</f>
        <v/>
      </c>
      <c r="AD903" s="142" t="str">
        <f t="shared" si="12"/>
        <v/>
      </c>
      <c r="AE903" s="142" t="str">
        <f t="shared" si="13"/>
        <v/>
      </c>
      <c r="AF903" s="163"/>
      <c r="AG903" s="151" t="str">
        <f t="shared" si="27"/>
        <v/>
      </c>
      <c r="AH903" s="138"/>
      <c r="AI903" s="176"/>
      <c r="AK903" s="142" t="str">
        <f>if(isblank(B903),"",vlookup(B903,'Sort by Position'!$D$2:$M$34,2,FALSE))</f>
        <v/>
      </c>
      <c r="AL903" s="142" t="str">
        <f>if(isblank(B903),"",vlookup(C903,'Sort by Position'!$D$2:$M$34,10,FALSE))</f>
        <v/>
      </c>
      <c r="AM903" s="142" t="str">
        <f t="shared" si="15"/>
        <v/>
      </c>
      <c r="AN903" s="142" t="str">
        <f t="shared" si="24"/>
        <v/>
      </c>
      <c r="AO903" s="163"/>
      <c r="AP903" s="117" t="str">
        <f t="shared" si="22"/>
        <v/>
      </c>
      <c r="AR903" s="177"/>
    </row>
    <row r="904">
      <c r="A904" s="156"/>
      <c r="B904" s="175"/>
      <c r="C904" s="162"/>
      <c r="D904" s="162"/>
      <c r="E904" s="162"/>
      <c r="F904" s="13" t="str">
        <f t="shared" si="6"/>
        <v/>
      </c>
      <c r="G904" s="162"/>
      <c r="H904" s="162"/>
      <c r="I904" s="162"/>
      <c r="J904" s="13" t="str">
        <f t="shared" si="20"/>
        <v/>
      </c>
      <c r="N904" s="13" t="str">
        <f t="shared" si="8"/>
        <v/>
      </c>
      <c r="O904" s="13"/>
      <c r="P904" s="163"/>
      <c r="Q904" s="116" t="str">
        <f t="shared" si="17"/>
        <v/>
      </c>
      <c r="R904" s="117" t="str">
        <f t="shared" si="9"/>
        <v/>
      </c>
      <c r="S904" s="176"/>
      <c r="T904" s="68"/>
      <c r="U904" s="163"/>
      <c r="V904" s="172"/>
      <c r="W904" s="172"/>
      <c r="X904" s="116" t="str">
        <f t="shared" si="26"/>
        <v/>
      </c>
      <c r="Y904" s="117" t="str">
        <f t="shared" si="23"/>
        <v/>
      </c>
      <c r="Z904" s="176"/>
      <c r="AB904" s="142" t="str">
        <f>if(isblank($B904),"",vlookup($B904,'Sort by Position'!$D$2:$M$34,10,FALSE))</f>
        <v/>
      </c>
      <c r="AC904" s="142" t="str">
        <f>if(isblank($B904),"",vlookup($C904,'Sort by Position'!$D$2:$M$34,10,FALSE))</f>
        <v/>
      </c>
      <c r="AD904" s="142" t="str">
        <f t="shared" si="12"/>
        <v/>
      </c>
      <c r="AE904" s="142" t="str">
        <f t="shared" si="13"/>
        <v/>
      </c>
      <c r="AF904" s="163"/>
      <c r="AG904" s="151" t="str">
        <f t="shared" si="27"/>
        <v/>
      </c>
      <c r="AH904" s="138"/>
      <c r="AI904" s="176"/>
      <c r="AK904" s="142" t="str">
        <f>if(isblank(B904),"",vlookup(B904,'Sort by Position'!$D$2:$M$34,2,FALSE))</f>
        <v/>
      </c>
      <c r="AL904" s="142" t="str">
        <f>if(isblank(B904),"",vlookup(C904,'Sort by Position'!$D$2:$M$34,10,FALSE))</f>
        <v/>
      </c>
      <c r="AM904" s="142" t="str">
        <f t="shared" si="15"/>
        <v/>
      </c>
      <c r="AN904" s="142" t="str">
        <f t="shared" si="24"/>
        <v/>
      </c>
      <c r="AO904" s="163"/>
      <c r="AP904" s="117" t="str">
        <f t="shared" si="22"/>
        <v/>
      </c>
      <c r="AR904" s="177"/>
    </row>
    <row r="905">
      <c r="A905" s="156"/>
      <c r="B905" s="175"/>
      <c r="C905" s="162"/>
      <c r="D905" s="162"/>
      <c r="E905" s="162"/>
      <c r="F905" s="13" t="str">
        <f t="shared" si="6"/>
        <v/>
      </c>
      <c r="G905" s="162"/>
      <c r="H905" s="162"/>
      <c r="I905" s="162"/>
      <c r="J905" s="13" t="str">
        <f t="shared" si="20"/>
        <v/>
      </c>
      <c r="N905" s="13" t="str">
        <f t="shared" si="8"/>
        <v/>
      </c>
      <c r="O905" s="13"/>
      <c r="P905" s="163"/>
      <c r="Q905" s="116" t="str">
        <f t="shared" si="17"/>
        <v/>
      </c>
      <c r="R905" s="117" t="str">
        <f t="shared" si="9"/>
        <v/>
      </c>
      <c r="S905" s="176"/>
      <c r="T905" s="68"/>
      <c r="U905" s="163"/>
      <c r="V905" s="172"/>
      <c r="W905" s="172"/>
      <c r="X905" s="116" t="str">
        <f t="shared" si="26"/>
        <v/>
      </c>
      <c r="Y905" s="117" t="str">
        <f t="shared" si="23"/>
        <v/>
      </c>
      <c r="Z905" s="176"/>
      <c r="AB905" s="142" t="str">
        <f>if(isblank($B905),"",vlookup($B905,'Sort by Position'!$D$2:$M$34,10,FALSE))</f>
        <v/>
      </c>
      <c r="AC905" s="142" t="str">
        <f>if(isblank($B905),"",vlookup($C905,'Sort by Position'!$D$2:$M$34,10,FALSE))</f>
        <v/>
      </c>
      <c r="AD905" s="142" t="str">
        <f t="shared" si="12"/>
        <v/>
      </c>
      <c r="AE905" s="142" t="str">
        <f t="shared" si="13"/>
        <v/>
      </c>
      <c r="AF905" s="163"/>
      <c r="AG905" s="151" t="str">
        <f t="shared" si="27"/>
        <v/>
      </c>
      <c r="AH905" s="138"/>
      <c r="AI905" s="176"/>
      <c r="AK905" s="142" t="str">
        <f>if(isblank(B905),"",vlookup(B905,'Sort by Position'!$D$2:$M$34,2,FALSE))</f>
        <v/>
      </c>
      <c r="AL905" s="142" t="str">
        <f>if(isblank(B905),"",vlookup(C905,'Sort by Position'!$D$2:$M$34,10,FALSE))</f>
        <v/>
      </c>
      <c r="AM905" s="142" t="str">
        <f t="shared" si="15"/>
        <v/>
      </c>
      <c r="AN905" s="142" t="str">
        <f t="shared" si="24"/>
        <v/>
      </c>
      <c r="AO905" s="163"/>
      <c r="AP905" s="117" t="str">
        <f t="shared" si="22"/>
        <v/>
      </c>
      <c r="AR905" s="177"/>
    </row>
    <row r="906">
      <c r="A906" s="156"/>
      <c r="B906" s="175"/>
      <c r="C906" s="162"/>
      <c r="D906" s="162"/>
      <c r="E906" s="162"/>
      <c r="F906" s="13" t="str">
        <f t="shared" si="6"/>
        <v/>
      </c>
      <c r="G906" s="162"/>
      <c r="H906" s="162"/>
      <c r="I906" s="162"/>
      <c r="J906" s="13" t="str">
        <f t="shared" si="20"/>
        <v/>
      </c>
      <c r="N906" s="13" t="str">
        <f t="shared" si="8"/>
        <v/>
      </c>
      <c r="O906" s="13"/>
      <c r="P906" s="163"/>
      <c r="Q906" s="116" t="str">
        <f t="shared" si="17"/>
        <v/>
      </c>
      <c r="R906" s="117" t="str">
        <f t="shared" si="9"/>
        <v/>
      </c>
      <c r="S906" s="176"/>
      <c r="T906" s="68"/>
      <c r="U906" s="163"/>
      <c r="V906" s="172"/>
      <c r="W906" s="172"/>
      <c r="X906" s="116" t="str">
        <f t="shared" si="26"/>
        <v/>
      </c>
      <c r="Y906" s="117" t="str">
        <f t="shared" si="23"/>
        <v/>
      </c>
      <c r="Z906" s="176"/>
      <c r="AB906" s="142" t="str">
        <f>if(isblank($B906),"",vlookup($B906,'Sort by Position'!$D$2:$M$34,10,FALSE))</f>
        <v/>
      </c>
      <c r="AC906" s="142" t="str">
        <f>if(isblank($B906),"",vlookup($C906,'Sort by Position'!$D$2:$M$34,10,FALSE))</f>
        <v/>
      </c>
      <c r="AD906" s="142" t="str">
        <f t="shared" si="12"/>
        <v/>
      </c>
      <c r="AE906" s="142" t="str">
        <f t="shared" si="13"/>
        <v/>
      </c>
      <c r="AF906" s="163"/>
      <c r="AG906" s="151" t="str">
        <f t="shared" si="27"/>
        <v/>
      </c>
      <c r="AH906" s="138"/>
      <c r="AI906" s="176"/>
      <c r="AK906" s="142" t="str">
        <f>if(isblank(B906),"",vlookup(B906,'Sort by Position'!$D$2:$M$34,2,FALSE))</f>
        <v/>
      </c>
      <c r="AL906" s="142" t="str">
        <f>if(isblank(B906),"",vlookup(C906,'Sort by Position'!$D$2:$M$34,10,FALSE))</f>
        <v/>
      </c>
      <c r="AM906" s="142" t="str">
        <f t="shared" si="15"/>
        <v/>
      </c>
      <c r="AN906" s="142" t="str">
        <f t="shared" si="24"/>
        <v/>
      </c>
      <c r="AO906" s="163"/>
      <c r="AP906" s="117" t="str">
        <f t="shared" si="22"/>
        <v/>
      </c>
      <c r="AR906" s="177"/>
    </row>
    <row r="907">
      <c r="A907" s="156"/>
      <c r="B907" s="175"/>
      <c r="C907" s="162"/>
      <c r="D907" s="162"/>
      <c r="E907" s="162"/>
      <c r="F907" s="13" t="str">
        <f t="shared" si="6"/>
        <v/>
      </c>
      <c r="G907" s="162"/>
      <c r="H907" s="162"/>
      <c r="I907" s="162"/>
      <c r="J907" s="13" t="str">
        <f t="shared" si="20"/>
        <v/>
      </c>
      <c r="N907" s="13" t="str">
        <f t="shared" si="8"/>
        <v/>
      </c>
      <c r="O907" s="13"/>
      <c r="P907" s="163"/>
      <c r="Q907" s="116" t="str">
        <f t="shared" si="17"/>
        <v/>
      </c>
      <c r="R907" s="117" t="str">
        <f t="shared" si="9"/>
        <v/>
      </c>
      <c r="S907" s="176"/>
      <c r="T907" s="68"/>
      <c r="U907" s="163"/>
      <c r="V907" s="172"/>
      <c r="W907" s="172"/>
      <c r="X907" s="116" t="str">
        <f t="shared" si="26"/>
        <v/>
      </c>
      <c r="Y907" s="117" t="str">
        <f t="shared" si="23"/>
        <v/>
      </c>
      <c r="Z907" s="176"/>
      <c r="AB907" s="142" t="str">
        <f>if(isblank($B907),"",vlookup($B907,'Sort by Position'!$D$2:$M$34,10,FALSE))</f>
        <v/>
      </c>
      <c r="AC907" s="142" t="str">
        <f>if(isblank($B907),"",vlookup($C907,'Sort by Position'!$D$2:$M$34,10,FALSE))</f>
        <v/>
      </c>
      <c r="AD907" s="142" t="str">
        <f t="shared" si="12"/>
        <v/>
      </c>
      <c r="AE907" s="142" t="str">
        <f t="shared" si="13"/>
        <v/>
      </c>
      <c r="AF907" s="163"/>
      <c r="AG907" s="151" t="str">
        <f t="shared" si="27"/>
        <v/>
      </c>
      <c r="AH907" s="138"/>
      <c r="AI907" s="176"/>
      <c r="AK907" s="142" t="str">
        <f>if(isblank(B907),"",vlookup(B907,'Sort by Position'!$D$2:$M$34,2,FALSE))</f>
        <v/>
      </c>
      <c r="AL907" s="142" t="str">
        <f>if(isblank(B907),"",vlookup(C907,'Sort by Position'!$D$2:$M$34,10,FALSE))</f>
        <v/>
      </c>
      <c r="AM907" s="142" t="str">
        <f t="shared" si="15"/>
        <v/>
      </c>
      <c r="AN907" s="142" t="str">
        <f t="shared" si="24"/>
        <v/>
      </c>
      <c r="AO907" s="163"/>
      <c r="AP907" s="117" t="str">
        <f t="shared" si="22"/>
        <v/>
      </c>
      <c r="AR907" s="177"/>
    </row>
    <row r="908">
      <c r="A908" s="156"/>
      <c r="B908" s="175"/>
      <c r="C908" s="162"/>
      <c r="D908" s="162"/>
      <c r="E908" s="162"/>
      <c r="F908" s="13" t="str">
        <f t="shared" si="6"/>
        <v/>
      </c>
      <c r="G908" s="162"/>
      <c r="H908" s="162"/>
      <c r="I908" s="162"/>
      <c r="J908" s="13" t="str">
        <f t="shared" si="20"/>
        <v/>
      </c>
      <c r="N908" s="13" t="str">
        <f t="shared" si="8"/>
        <v/>
      </c>
      <c r="O908" s="13"/>
      <c r="P908" s="163"/>
      <c r="Q908" s="116" t="str">
        <f t="shared" si="17"/>
        <v/>
      </c>
      <c r="R908" s="117" t="str">
        <f t="shared" si="9"/>
        <v/>
      </c>
      <c r="S908" s="176"/>
      <c r="T908" s="68"/>
      <c r="U908" s="163"/>
      <c r="V908" s="172"/>
      <c r="W908" s="172"/>
      <c r="X908" s="116" t="str">
        <f t="shared" si="26"/>
        <v/>
      </c>
      <c r="Y908" s="117" t="str">
        <f t="shared" si="23"/>
        <v/>
      </c>
      <c r="Z908" s="176"/>
      <c r="AB908" s="142" t="str">
        <f>if(isblank($B908),"",vlookup($B908,'Sort by Position'!$D$2:$M$34,10,FALSE))</f>
        <v/>
      </c>
      <c r="AC908" s="142" t="str">
        <f>if(isblank($B908),"",vlookup($C908,'Sort by Position'!$D$2:$M$34,10,FALSE))</f>
        <v/>
      </c>
      <c r="AD908" s="142" t="str">
        <f t="shared" si="12"/>
        <v/>
      </c>
      <c r="AE908" s="142" t="str">
        <f t="shared" si="13"/>
        <v/>
      </c>
      <c r="AF908" s="163"/>
      <c r="AG908" s="151" t="str">
        <f t="shared" si="27"/>
        <v/>
      </c>
      <c r="AH908" s="138"/>
      <c r="AI908" s="176"/>
      <c r="AK908" s="142" t="str">
        <f>if(isblank(B908),"",vlookup(B908,'Sort by Position'!$D$2:$M$34,2,FALSE))</f>
        <v/>
      </c>
      <c r="AL908" s="142" t="str">
        <f>if(isblank(B908),"",vlookup(C908,'Sort by Position'!$D$2:$M$34,10,FALSE))</f>
        <v/>
      </c>
      <c r="AM908" s="142" t="str">
        <f t="shared" si="15"/>
        <v/>
      </c>
      <c r="AN908" s="142" t="str">
        <f t="shared" si="24"/>
        <v/>
      </c>
      <c r="AO908" s="163"/>
      <c r="AP908" s="117" t="str">
        <f t="shared" si="22"/>
        <v/>
      </c>
      <c r="AR908" s="177"/>
    </row>
    <row r="909">
      <c r="A909" s="156"/>
      <c r="B909" s="175"/>
      <c r="C909" s="162"/>
      <c r="D909" s="162"/>
      <c r="E909" s="162"/>
      <c r="F909" s="13" t="str">
        <f t="shared" si="6"/>
        <v/>
      </c>
      <c r="G909" s="162"/>
      <c r="H909" s="162"/>
      <c r="I909" s="162"/>
      <c r="J909" s="13" t="str">
        <f t="shared" si="20"/>
        <v/>
      </c>
      <c r="N909" s="13" t="str">
        <f t="shared" si="8"/>
        <v/>
      </c>
      <c r="O909" s="13"/>
      <c r="P909" s="163"/>
      <c r="Q909" s="116" t="str">
        <f t="shared" si="17"/>
        <v/>
      </c>
      <c r="R909" s="117" t="str">
        <f t="shared" si="9"/>
        <v/>
      </c>
      <c r="S909" s="176"/>
      <c r="T909" s="68"/>
      <c r="U909" s="163"/>
      <c r="V909" s="172"/>
      <c r="W909" s="172"/>
      <c r="X909" s="116" t="str">
        <f t="shared" si="26"/>
        <v/>
      </c>
      <c r="Y909" s="117" t="str">
        <f t="shared" si="23"/>
        <v/>
      </c>
      <c r="Z909" s="176"/>
      <c r="AB909" s="142" t="str">
        <f>if(isblank($B909),"",vlookup($B909,'Sort by Position'!$D$2:$M$34,10,FALSE))</f>
        <v/>
      </c>
      <c r="AC909" s="142" t="str">
        <f>if(isblank($B909),"",vlookup($C909,'Sort by Position'!$D$2:$M$34,10,FALSE))</f>
        <v/>
      </c>
      <c r="AD909" s="142" t="str">
        <f t="shared" si="12"/>
        <v/>
      </c>
      <c r="AE909" s="142" t="str">
        <f t="shared" si="13"/>
        <v/>
      </c>
      <c r="AF909" s="163"/>
      <c r="AG909" s="151" t="str">
        <f t="shared" si="27"/>
        <v/>
      </c>
      <c r="AH909" s="138"/>
      <c r="AI909" s="176"/>
      <c r="AK909" s="142" t="str">
        <f>if(isblank(B909),"",vlookup(B909,'Sort by Position'!$D$2:$M$34,2,FALSE))</f>
        <v/>
      </c>
      <c r="AL909" s="142" t="str">
        <f>if(isblank(B909),"",vlookup(C909,'Sort by Position'!$D$2:$M$34,10,FALSE))</f>
        <v/>
      </c>
      <c r="AM909" s="142" t="str">
        <f t="shared" si="15"/>
        <v/>
      </c>
      <c r="AN909" s="142" t="str">
        <f t="shared" si="24"/>
        <v/>
      </c>
      <c r="AO909" s="163"/>
      <c r="AP909" s="117" t="str">
        <f t="shared" si="22"/>
        <v/>
      </c>
      <c r="AR909" s="177"/>
    </row>
    <row r="910">
      <c r="A910" s="156"/>
      <c r="B910" s="175"/>
      <c r="C910" s="162"/>
      <c r="D910" s="162"/>
      <c r="E910" s="162"/>
      <c r="F910" s="13" t="str">
        <f t="shared" si="6"/>
        <v/>
      </c>
      <c r="G910" s="162"/>
      <c r="H910" s="162"/>
      <c r="I910" s="162"/>
      <c r="J910" s="13" t="str">
        <f t="shared" si="20"/>
        <v/>
      </c>
      <c r="N910" s="13" t="str">
        <f t="shared" si="8"/>
        <v/>
      </c>
      <c r="O910" s="13"/>
      <c r="P910" s="163"/>
      <c r="Q910" s="116" t="str">
        <f t="shared" si="17"/>
        <v/>
      </c>
      <c r="R910" s="117" t="str">
        <f t="shared" si="9"/>
        <v/>
      </c>
      <c r="S910" s="176"/>
      <c r="T910" s="68"/>
      <c r="U910" s="163"/>
      <c r="V910" s="172"/>
      <c r="W910" s="172"/>
      <c r="X910" s="116" t="str">
        <f t="shared" si="26"/>
        <v/>
      </c>
      <c r="Y910" s="117" t="str">
        <f t="shared" si="23"/>
        <v/>
      </c>
      <c r="Z910" s="176"/>
      <c r="AB910" s="142" t="str">
        <f>if(isblank($B910),"",vlookup($B910,'Sort by Position'!$D$2:$M$34,10,FALSE))</f>
        <v/>
      </c>
      <c r="AC910" s="142" t="str">
        <f>if(isblank($B910),"",vlookup($C910,'Sort by Position'!$D$2:$M$34,10,FALSE))</f>
        <v/>
      </c>
      <c r="AD910" s="142" t="str">
        <f t="shared" si="12"/>
        <v/>
      </c>
      <c r="AE910" s="142" t="str">
        <f t="shared" si="13"/>
        <v/>
      </c>
      <c r="AF910" s="163"/>
      <c r="AG910" s="151" t="str">
        <f t="shared" si="27"/>
        <v/>
      </c>
      <c r="AH910" s="138"/>
      <c r="AI910" s="176"/>
      <c r="AK910" s="142" t="str">
        <f>if(isblank(B910),"",vlookup(B910,'Sort by Position'!$D$2:$M$34,2,FALSE))</f>
        <v/>
      </c>
      <c r="AL910" s="142" t="str">
        <f>if(isblank(B910),"",vlookup(C910,'Sort by Position'!$D$2:$M$34,10,FALSE))</f>
        <v/>
      </c>
      <c r="AM910" s="142" t="str">
        <f t="shared" si="15"/>
        <v/>
      </c>
      <c r="AN910" s="142" t="str">
        <f t="shared" si="24"/>
        <v/>
      </c>
      <c r="AO910" s="163"/>
      <c r="AP910" s="117" t="str">
        <f t="shared" si="22"/>
        <v/>
      </c>
      <c r="AR910" s="177"/>
    </row>
    <row r="911">
      <c r="A911" s="156"/>
      <c r="B911" s="175"/>
      <c r="C911" s="162"/>
      <c r="D911" s="162"/>
      <c r="E911" s="162"/>
      <c r="F911" s="13" t="str">
        <f t="shared" si="6"/>
        <v/>
      </c>
      <c r="G911" s="162"/>
      <c r="H911" s="162"/>
      <c r="I911" s="162"/>
      <c r="J911" s="13" t="str">
        <f t="shared" si="20"/>
        <v/>
      </c>
      <c r="N911" s="13" t="str">
        <f t="shared" si="8"/>
        <v/>
      </c>
      <c r="O911" s="13"/>
      <c r="P911" s="163"/>
      <c r="Q911" s="116" t="str">
        <f t="shared" si="17"/>
        <v/>
      </c>
      <c r="R911" s="117" t="str">
        <f t="shared" si="9"/>
        <v/>
      </c>
      <c r="S911" s="176"/>
      <c r="T911" s="68"/>
      <c r="U911" s="163"/>
      <c r="V911" s="172"/>
      <c r="W911" s="172"/>
      <c r="X911" s="116" t="str">
        <f t="shared" si="26"/>
        <v/>
      </c>
      <c r="Y911" s="117" t="str">
        <f t="shared" si="23"/>
        <v/>
      </c>
      <c r="Z911" s="176"/>
      <c r="AB911" s="142" t="str">
        <f>if(isblank($B911),"",vlookup($B911,'Sort by Position'!$D$2:$M$34,10,FALSE))</f>
        <v/>
      </c>
      <c r="AC911" s="142" t="str">
        <f>if(isblank($B911),"",vlookup($C911,'Sort by Position'!$D$2:$M$34,10,FALSE))</f>
        <v/>
      </c>
      <c r="AD911" s="142" t="str">
        <f t="shared" si="12"/>
        <v/>
      </c>
      <c r="AE911" s="142" t="str">
        <f t="shared" si="13"/>
        <v/>
      </c>
      <c r="AF911" s="163"/>
      <c r="AG911" s="151" t="str">
        <f t="shared" si="27"/>
        <v/>
      </c>
      <c r="AH911" s="138"/>
      <c r="AI911" s="176"/>
      <c r="AK911" s="142" t="str">
        <f>if(isblank(B911),"",vlookup(B911,'Sort by Position'!$D$2:$M$34,2,FALSE))</f>
        <v/>
      </c>
      <c r="AL911" s="142" t="str">
        <f>if(isblank(B911),"",vlookup(C911,'Sort by Position'!$D$2:$M$34,10,FALSE))</f>
        <v/>
      </c>
      <c r="AM911" s="142" t="str">
        <f t="shared" si="15"/>
        <v/>
      </c>
      <c r="AN911" s="142" t="str">
        <f t="shared" si="24"/>
        <v/>
      </c>
      <c r="AO911" s="163"/>
      <c r="AP911" s="117" t="str">
        <f t="shared" si="22"/>
        <v/>
      </c>
      <c r="AR911" s="177"/>
    </row>
    <row r="912">
      <c r="A912" s="156"/>
      <c r="B912" s="175"/>
      <c r="C912" s="162"/>
      <c r="D912" s="162"/>
      <c r="E912" s="162"/>
      <c r="F912" s="13" t="str">
        <f t="shared" si="6"/>
        <v/>
      </c>
      <c r="G912" s="162"/>
      <c r="H912" s="162"/>
      <c r="I912" s="162"/>
      <c r="J912" s="13" t="str">
        <f t="shared" si="20"/>
        <v/>
      </c>
      <c r="N912" s="13" t="str">
        <f t="shared" si="8"/>
        <v/>
      </c>
      <c r="O912" s="13"/>
      <c r="P912" s="163"/>
      <c r="Q912" s="116" t="str">
        <f t="shared" si="17"/>
        <v/>
      </c>
      <c r="R912" s="117" t="str">
        <f t="shared" si="9"/>
        <v/>
      </c>
      <c r="S912" s="176"/>
      <c r="T912" s="68"/>
      <c r="U912" s="163"/>
      <c r="V912" s="172"/>
      <c r="W912" s="172"/>
      <c r="X912" s="116" t="str">
        <f t="shared" si="26"/>
        <v/>
      </c>
      <c r="Y912" s="117" t="str">
        <f t="shared" si="23"/>
        <v/>
      </c>
      <c r="Z912" s="176"/>
      <c r="AB912" s="142" t="str">
        <f>if(isblank($B912),"",vlookup($B912,'Sort by Position'!$D$2:$M$34,10,FALSE))</f>
        <v/>
      </c>
      <c r="AC912" s="142" t="str">
        <f>if(isblank($B912),"",vlookup($C912,'Sort by Position'!$D$2:$M$34,10,FALSE))</f>
        <v/>
      </c>
      <c r="AD912" s="142" t="str">
        <f t="shared" si="12"/>
        <v/>
      </c>
      <c r="AE912" s="142" t="str">
        <f t="shared" si="13"/>
        <v/>
      </c>
      <c r="AF912" s="163"/>
      <c r="AG912" s="151" t="str">
        <f t="shared" si="27"/>
        <v/>
      </c>
      <c r="AH912" s="138"/>
      <c r="AI912" s="176"/>
      <c r="AK912" s="142" t="str">
        <f>if(isblank(B912),"",vlookup(B912,'Sort by Position'!$D$2:$M$34,2,FALSE))</f>
        <v/>
      </c>
      <c r="AL912" s="142" t="str">
        <f>if(isblank(B912),"",vlookup(C912,'Sort by Position'!$D$2:$M$34,10,FALSE))</f>
        <v/>
      </c>
      <c r="AM912" s="142" t="str">
        <f t="shared" si="15"/>
        <v/>
      </c>
      <c r="AN912" s="142" t="str">
        <f t="shared" si="24"/>
        <v/>
      </c>
      <c r="AO912" s="163"/>
      <c r="AP912" s="117" t="str">
        <f t="shared" si="22"/>
        <v/>
      </c>
      <c r="AR912" s="177"/>
    </row>
    <row r="913">
      <c r="A913" s="156"/>
      <c r="B913" s="175"/>
      <c r="C913" s="162"/>
      <c r="D913" s="162"/>
      <c r="E913" s="162"/>
      <c r="F913" s="13" t="str">
        <f t="shared" si="6"/>
        <v/>
      </c>
      <c r="G913" s="162"/>
      <c r="H913" s="162"/>
      <c r="I913" s="162"/>
      <c r="J913" s="13" t="str">
        <f t="shared" si="20"/>
        <v/>
      </c>
      <c r="N913" s="13" t="str">
        <f t="shared" si="8"/>
        <v/>
      </c>
      <c r="O913" s="13"/>
      <c r="P913" s="163"/>
      <c r="Q913" s="116" t="str">
        <f t="shared" si="17"/>
        <v/>
      </c>
      <c r="R913" s="117" t="str">
        <f t="shared" si="9"/>
        <v/>
      </c>
      <c r="S913" s="176"/>
      <c r="T913" s="68"/>
      <c r="U913" s="163"/>
      <c r="V913" s="172"/>
      <c r="W913" s="172"/>
      <c r="X913" s="116" t="str">
        <f t="shared" si="26"/>
        <v/>
      </c>
      <c r="Y913" s="117" t="str">
        <f t="shared" si="23"/>
        <v/>
      </c>
      <c r="Z913" s="176"/>
      <c r="AB913" s="142" t="str">
        <f>if(isblank($B913),"",vlookup($B913,'Sort by Position'!$D$2:$M$34,10,FALSE))</f>
        <v/>
      </c>
      <c r="AC913" s="142" t="str">
        <f>if(isblank($B913),"",vlookup($C913,'Sort by Position'!$D$2:$M$34,10,FALSE))</f>
        <v/>
      </c>
      <c r="AD913" s="142" t="str">
        <f t="shared" si="12"/>
        <v/>
      </c>
      <c r="AE913" s="142" t="str">
        <f t="shared" si="13"/>
        <v/>
      </c>
      <c r="AF913" s="163"/>
      <c r="AG913" s="151" t="str">
        <f t="shared" si="27"/>
        <v/>
      </c>
      <c r="AH913" s="138"/>
      <c r="AI913" s="176"/>
      <c r="AK913" s="142" t="str">
        <f>if(isblank(B913),"",vlookup(B913,'Sort by Position'!$D$2:$M$34,2,FALSE))</f>
        <v/>
      </c>
      <c r="AL913" s="142" t="str">
        <f>if(isblank(B913),"",vlookup(C913,'Sort by Position'!$D$2:$M$34,10,FALSE))</f>
        <v/>
      </c>
      <c r="AM913" s="142" t="str">
        <f t="shared" si="15"/>
        <v/>
      </c>
      <c r="AN913" s="142" t="str">
        <f t="shared" si="24"/>
        <v/>
      </c>
      <c r="AO913" s="163"/>
      <c r="AP913" s="117" t="str">
        <f t="shared" si="22"/>
        <v/>
      </c>
      <c r="AR913" s="177"/>
    </row>
    <row r="914">
      <c r="A914" s="156"/>
      <c r="B914" s="175"/>
      <c r="C914" s="162"/>
      <c r="D914" s="162"/>
      <c r="E914" s="162"/>
      <c r="F914" s="13" t="str">
        <f t="shared" si="6"/>
        <v/>
      </c>
      <c r="G914" s="162"/>
      <c r="H914" s="162"/>
      <c r="I914" s="162"/>
      <c r="J914" s="13" t="str">
        <f t="shared" si="20"/>
        <v/>
      </c>
      <c r="N914" s="13" t="str">
        <f t="shared" si="8"/>
        <v/>
      </c>
      <c r="O914" s="13"/>
      <c r="P914" s="163"/>
      <c r="Q914" s="116" t="str">
        <f t="shared" si="17"/>
        <v/>
      </c>
      <c r="R914" s="117" t="str">
        <f t="shared" si="9"/>
        <v/>
      </c>
      <c r="S914" s="176"/>
      <c r="T914" s="68"/>
      <c r="U914" s="163"/>
      <c r="V914" s="172"/>
      <c r="W914" s="172"/>
      <c r="X914" s="116" t="str">
        <f t="shared" si="26"/>
        <v/>
      </c>
      <c r="Y914" s="117" t="str">
        <f t="shared" si="23"/>
        <v/>
      </c>
      <c r="Z914" s="176"/>
      <c r="AB914" s="142" t="str">
        <f>if(isblank($B914),"",vlookup($B914,'Sort by Position'!$D$2:$M$34,10,FALSE))</f>
        <v/>
      </c>
      <c r="AC914" s="142" t="str">
        <f>if(isblank($B914),"",vlookup($C914,'Sort by Position'!$D$2:$M$34,10,FALSE))</f>
        <v/>
      </c>
      <c r="AD914" s="142" t="str">
        <f t="shared" si="12"/>
        <v/>
      </c>
      <c r="AE914" s="142" t="str">
        <f t="shared" si="13"/>
        <v/>
      </c>
      <c r="AF914" s="163"/>
      <c r="AG914" s="151" t="str">
        <f t="shared" si="27"/>
        <v/>
      </c>
      <c r="AH914" s="138"/>
      <c r="AI914" s="176"/>
      <c r="AK914" s="142" t="str">
        <f>if(isblank(B914),"",vlookup(B914,'Sort by Position'!$D$2:$M$34,2,FALSE))</f>
        <v/>
      </c>
      <c r="AL914" s="142" t="str">
        <f>if(isblank(B914),"",vlookup(C914,'Sort by Position'!$D$2:$M$34,10,FALSE))</f>
        <v/>
      </c>
      <c r="AM914" s="142" t="str">
        <f t="shared" si="15"/>
        <v/>
      </c>
      <c r="AN914" s="142" t="str">
        <f t="shared" si="24"/>
        <v/>
      </c>
      <c r="AO914" s="163"/>
      <c r="AP914" s="117" t="str">
        <f t="shared" si="22"/>
        <v/>
      </c>
      <c r="AR914" s="177"/>
    </row>
    <row r="915">
      <c r="A915" s="156"/>
      <c r="B915" s="175"/>
      <c r="C915" s="162"/>
      <c r="D915" s="162"/>
      <c r="E915" s="162"/>
      <c r="F915" s="13" t="str">
        <f t="shared" si="6"/>
        <v/>
      </c>
      <c r="G915" s="162"/>
      <c r="H915" s="162"/>
      <c r="I915" s="162"/>
      <c r="J915" s="13" t="str">
        <f t="shared" si="20"/>
        <v/>
      </c>
      <c r="N915" s="13" t="str">
        <f t="shared" si="8"/>
        <v/>
      </c>
      <c r="O915" s="13"/>
      <c r="P915" s="163"/>
      <c r="Q915" s="116" t="str">
        <f t="shared" si="17"/>
        <v/>
      </c>
      <c r="R915" s="117" t="str">
        <f t="shared" si="9"/>
        <v/>
      </c>
      <c r="S915" s="176"/>
      <c r="T915" s="68"/>
      <c r="U915" s="163"/>
      <c r="V915" s="172"/>
      <c r="W915" s="172"/>
      <c r="X915" s="116" t="str">
        <f t="shared" si="26"/>
        <v/>
      </c>
      <c r="Y915" s="117" t="str">
        <f t="shared" si="23"/>
        <v/>
      </c>
      <c r="Z915" s="176"/>
      <c r="AB915" s="142" t="str">
        <f>if(isblank($B915),"",vlookup($B915,'Sort by Position'!$D$2:$M$34,10,FALSE))</f>
        <v/>
      </c>
      <c r="AC915" s="142" t="str">
        <f>if(isblank($B915),"",vlookup($C915,'Sort by Position'!$D$2:$M$34,10,FALSE))</f>
        <v/>
      </c>
      <c r="AD915" s="142" t="str">
        <f t="shared" si="12"/>
        <v/>
      </c>
      <c r="AE915" s="142" t="str">
        <f t="shared" si="13"/>
        <v/>
      </c>
      <c r="AF915" s="163"/>
      <c r="AG915" s="151" t="str">
        <f t="shared" si="27"/>
        <v/>
      </c>
      <c r="AH915" s="138"/>
      <c r="AI915" s="176"/>
      <c r="AK915" s="142" t="str">
        <f>if(isblank(B915),"",vlookup(B915,'Sort by Position'!$D$2:$M$34,2,FALSE))</f>
        <v/>
      </c>
      <c r="AL915" s="142" t="str">
        <f>if(isblank(B915),"",vlookup(C915,'Sort by Position'!$D$2:$M$34,10,FALSE))</f>
        <v/>
      </c>
      <c r="AM915" s="142" t="str">
        <f t="shared" si="15"/>
        <v/>
      </c>
      <c r="AN915" s="142" t="str">
        <f t="shared" si="24"/>
        <v/>
      </c>
      <c r="AO915" s="163"/>
      <c r="AP915" s="117" t="str">
        <f t="shared" si="22"/>
        <v/>
      </c>
      <c r="AR915" s="177"/>
    </row>
    <row r="916">
      <c r="A916" s="156"/>
      <c r="B916" s="175"/>
      <c r="C916" s="162"/>
      <c r="D916" s="162"/>
      <c r="E916" s="162"/>
      <c r="F916" s="13" t="str">
        <f t="shared" si="6"/>
        <v/>
      </c>
      <c r="G916" s="162"/>
      <c r="H916" s="162"/>
      <c r="I916" s="162"/>
      <c r="J916" s="13" t="str">
        <f t="shared" si="20"/>
        <v/>
      </c>
      <c r="N916" s="13" t="str">
        <f t="shared" si="8"/>
        <v/>
      </c>
      <c r="O916" s="13"/>
      <c r="P916" s="163"/>
      <c r="Q916" s="116" t="str">
        <f t="shared" si="17"/>
        <v/>
      </c>
      <c r="R916" s="117" t="str">
        <f t="shared" si="9"/>
        <v/>
      </c>
      <c r="S916" s="176"/>
      <c r="T916" s="68"/>
      <c r="U916" s="163"/>
      <c r="V916" s="172"/>
      <c r="W916" s="172"/>
      <c r="X916" s="116" t="str">
        <f t="shared" si="26"/>
        <v/>
      </c>
      <c r="Y916" s="117" t="str">
        <f t="shared" si="23"/>
        <v/>
      </c>
      <c r="Z916" s="176"/>
      <c r="AB916" s="142" t="str">
        <f>if(isblank($B916),"",vlookup($B916,'Sort by Position'!$D$2:$M$34,10,FALSE))</f>
        <v/>
      </c>
      <c r="AC916" s="142" t="str">
        <f>if(isblank($B916),"",vlookup($C916,'Sort by Position'!$D$2:$M$34,10,FALSE))</f>
        <v/>
      </c>
      <c r="AD916" s="142" t="str">
        <f t="shared" si="12"/>
        <v/>
      </c>
      <c r="AE916" s="142" t="str">
        <f t="shared" si="13"/>
        <v/>
      </c>
      <c r="AF916" s="163"/>
      <c r="AG916" s="151" t="str">
        <f t="shared" si="27"/>
        <v/>
      </c>
      <c r="AH916" s="138"/>
      <c r="AI916" s="176"/>
      <c r="AK916" s="142" t="str">
        <f>if(isblank(B916),"",vlookup(B916,'Sort by Position'!$D$2:$M$34,2,FALSE))</f>
        <v/>
      </c>
      <c r="AL916" s="142" t="str">
        <f>if(isblank(B916),"",vlookup(C916,'Sort by Position'!$D$2:$M$34,10,FALSE))</f>
        <v/>
      </c>
      <c r="AM916" s="142" t="str">
        <f t="shared" si="15"/>
        <v/>
      </c>
      <c r="AN916" s="142" t="str">
        <f t="shared" si="24"/>
        <v/>
      </c>
      <c r="AO916" s="163"/>
      <c r="AP916" s="117" t="str">
        <f t="shared" si="22"/>
        <v/>
      </c>
      <c r="AR916" s="177"/>
    </row>
    <row r="917">
      <c r="A917" s="156"/>
      <c r="B917" s="175"/>
      <c r="C917" s="162"/>
      <c r="D917" s="162"/>
      <c r="E917" s="162"/>
      <c r="F917" s="13" t="str">
        <f t="shared" si="6"/>
        <v/>
      </c>
      <c r="G917" s="162"/>
      <c r="H917" s="162"/>
      <c r="I917" s="162"/>
      <c r="J917" s="13" t="str">
        <f t="shared" si="20"/>
        <v/>
      </c>
      <c r="N917" s="13" t="str">
        <f t="shared" si="8"/>
        <v/>
      </c>
      <c r="O917" s="13"/>
      <c r="P917" s="163"/>
      <c r="Q917" s="116" t="str">
        <f t="shared" si="17"/>
        <v/>
      </c>
      <c r="R917" s="117" t="str">
        <f t="shared" si="9"/>
        <v/>
      </c>
      <c r="S917" s="176"/>
      <c r="T917" s="68"/>
      <c r="U917" s="163"/>
      <c r="V917" s="172"/>
      <c r="W917" s="172"/>
      <c r="X917" s="116" t="str">
        <f t="shared" si="26"/>
        <v/>
      </c>
      <c r="Y917" s="117" t="str">
        <f t="shared" si="23"/>
        <v/>
      </c>
      <c r="Z917" s="176"/>
      <c r="AB917" s="142" t="str">
        <f>if(isblank($B917),"",vlookup($B917,'Sort by Position'!$D$2:$M$34,10,FALSE))</f>
        <v/>
      </c>
      <c r="AC917" s="142" t="str">
        <f>if(isblank($B917),"",vlookup($C917,'Sort by Position'!$D$2:$M$34,10,FALSE))</f>
        <v/>
      </c>
      <c r="AD917" s="142" t="str">
        <f t="shared" si="12"/>
        <v/>
      </c>
      <c r="AE917" s="142" t="str">
        <f t="shared" si="13"/>
        <v/>
      </c>
      <c r="AF917" s="163"/>
      <c r="AG917" s="151" t="str">
        <f t="shared" si="27"/>
        <v/>
      </c>
      <c r="AH917" s="138"/>
      <c r="AI917" s="176"/>
      <c r="AK917" s="142" t="str">
        <f>if(isblank(B917),"",vlookup(B917,'Sort by Position'!$D$2:$M$34,2,FALSE))</f>
        <v/>
      </c>
      <c r="AL917" s="142" t="str">
        <f>if(isblank(B917),"",vlookup(C917,'Sort by Position'!$D$2:$M$34,10,FALSE))</f>
        <v/>
      </c>
      <c r="AM917" s="142" t="str">
        <f t="shared" si="15"/>
        <v/>
      </c>
      <c r="AN917" s="142" t="str">
        <f t="shared" si="24"/>
        <v/>
      </c>
      <c r="AO917" s="163"/>
      <c r="AP917" s="117" t="str">
        <f t="shared" si="22"/>
        <v/>
      </c>
      <c r="AR917" s="177"/>
    </row>
    <row r="918">
      <c r="A918" s="156"/>
      <c r="B918" s="175"/>
      <c r="C918" s="162"/>
      <c r="D918" s="162"/>
      <c r="E918" s="162"/>
      <c r="F918" s="13" t="str">
        <f t="shared" si="6"/>
        <v/>
      </c>
      <c r="G918" s="162"/>
      <c r="H918" s="162"/>
      <c r="I918" s="162"/>
      <c r="J918" s="13" t="str">
        <f t="shared" si="20"/>
        <v/>
      </c>
      <c r="N918" s="13" t="str">
        <f t="shared" si="8"/>
        <v/>
      </c>
      <c r="O918" s="13"/>
      <c r="P918" s="163"/>
      <c r="Q918" s="116" t="str">
        <f t="shared" si="17"/>
        <v/>
      </c>
      <c r="R918" s="117" t="str">
        <f t="shared" si="9"/>
        <v/>
      </c>
      <c r="S918" s="176"/>
      <c r="T918" s="68"/>
      <c r="U918" s="163"/>
      <c r="V918" s="172"/>
      <c r="W918" s="172"/>
      <c r="X918" s="116" t="str">
        <f t="shared" si="26"/>
        <v/>
      </c>
      <c r="Y918" s="117" t="str">
        <f t="shared" si="23"/>
        <v/>
      </c>
      <c r="Z918" s="176"/>
      <c r="AB918" s="142" t="str">
        <f>if(isblank($B918),"",vlookup($B918,'Sort by Position'!$D$2:$M$34,10,FALSE))</f>
        <v/>
      </c>
      <c r="AC918" s="142" t="str">
        <f>if(isblank($B918),"",vlookup($C918,'Sort by Position'!$D$2:$M$34,10,FALSE))</f>
        <v/>
      </c>
      <c r="AD918" s="142" t="str">
        <f t="shared" si="12"/>
        <v/>
      </c>
      <c r="AE918" s="142" t="str">
        <f t="shared" si="13"/>
        <v/>
      </c>
      <c r="AF918" s="163"/>
      <c r="AG918" s="151" t="str">
        <f t="shared" si="27"/>
        <v/>
      </c>
      <c r="AH918" s="138"/>
      <c r="AI918" s="176"/>
      <c r="AK918" s="142" t="str">
        <f>if(isblank(B918),"",vlookup(B918,'Sort by Position'!$D$2:$M$34,2,FALSE))</f>
        <v/>
      </c>
      <c r="AL918" s="142" t="str">
        <f>if(isblank(B918),"",vlookup(C918,'Sort by Position'!$D$2:$M$34,10,FALSE))</f>
        <v/>
      </c>
      <c r="AM918" s="142" t="str">
        <f t="shared" si="15"/>
        <v/>
      </c>
      <c r="AN918" s="142" t="str">
        <f t="shared" si="24"/>
        <v/>
      </c>
      <c r="AO918" s="163"/>
      <c r="AP918" s="117" t="str">
        <f t="shared" si="22"/>
        <v/>
      </c>
      <c r="AR918" s="177"/>
    </row>
    <row r="919">
      <c r="A919" s="156"/>
      <c r="B919" s="175"/>
      <c r="C919" s="162"/>
      <c r="D919" s="162"/>
      <c r="E919" s="162"/>
      <c r="F919" s="13" t="str">
        <f t="shared" si="6"/>
        <v/>
      </c>
      <c r="G919" s="162"/>
      <c r="H919" s="162"/>
      <c r="I919" s="162"/>
      <c r="J919" s="13" t="str">
        <f t="shared" si="20"/>
        <v/>
      </c>
      <c r="N919" s="13" t="str">
        <f t="shared" si="8"/>
        <v/>
      </c>
      <c r="O919" s="13"/>
      <c r="P919" s="163"/>
      <c r="Q919" s="116" t="str">
        <f t="shared" si="17"/>
        <v/>
      </c>
      <c r="R919" s="117" t="str">
        <f t="shared" si="9"/>
        <v/>
      </c>
      <c r="S919" s="176"/>
      <c r="T919" s="68"/>
      <c r="U919" s="163"/>
      <c r="V919" s="172"/>
      <c r="W919" s="172"/>
      <c r="X919" s="116" t="str">
        <f t="shared" si="26"/>
        <v/>
      </c>
      <c r="Y919" s="117" t="str">
        <f t="shared" si="23"/>
        <v/>
      </c>
      <c r="Z919" s="176"/>
      <c r="AB919" s="142" t="str">
        <f>if(isblank($B919),"",vlookup($B919,'Sort by Position'!$D$2:$M$34,10,FALSE))</f>
        <v/>
      </c>
      <c r="AC919" s="142" t="str">
        <f>if(isblank($B919),"",vlookup($C919,'Sort by Position'!$D$2:$M$34,10,FALSE))</f>
        <v/>
      </c>
      <c r="AD919" s="142" t="str">
        <f t="shared" si="12"/>
        <v/>
      </c>
      <c r="AE919" s="142" t="str">
        <f t="shared" si="13"/>
        <v/>
      </c>
      <c r="AF919" s="163"/>
      <c r="AG919" s="151" t="str">
        <f t="shared" si="27"/>
        <v/>
      </c>
      <c r="AH919" s="138"/>
      <c r="AI919" s="176"/>
      <c r="AK919" s="142" t="str">
        <f>if(isblank(B919),"",vlookup(B919,'Sort by Position'!$D$2:$M$34,2,FALSE))</f>
        <v/>
      </c>
      <c r="AL919" s="142" t="str">
        <f>if(isblank(B919),"",vlookup(C919,'Sort by Position'!$D$2:$M$34,10,FALSE))</f>
        <v/>
      </c>
      <c r="AM919" s="142" t="str">
        <f t="shared" si="15"/>
        <v/>
      </c>
      <c r="AN919" s="142" t="str">
        <f t="shared" si="24"/>
        <v/>
      </c>
      <c r="AO919" s="163"/>
      <c r="AP919" s="117" t="str">
        <f t="shared" si="22"/>
        <v/>
      </c>
      <c r="AR919" s="177"/>
    </row>
    <row r="920">
      <c r="A920" s="156"/>
      <c r="B920" s="175"/>
      <c r="C920" s="162"/>
      <c r="D920" s="162"/>
      <c r="E920" s="162"/>
      <c r="F920" s="13" t="str">
        <f t="shared" si="6"/>
        <v/>
      </c>
      <c r="G920" s="162"/>
      <c r="H920" s="162"/>
      <c r="I920" s="162"/>
      <c r="J920" s="13" t="str">
        <f t="shared" si="20"/>
        <v/>
      </c>
      <c r="N920" s="13" t="str">
        <f t="shared" si="8"/>
        <v/>
      </c>
      <c r="O920" s="13"/>
      <c r="P920" s="163"/>
      <c r="Q920" s="116" t="str">
        <f t="shared" si="17"/>
        <v/>
      </c>
      <c r="R920" s="117" t="str">
        <f t="shared" si="9"/>
        <v/>
      </c>
      <c r="S920" s="176"/>
      <c r="T920" s="68"/>
      <c r="U920" s="163"/>
      <c r="V920" s="172"/>
      <c r="W920" s="172"/>
      <c r="X920" s="116" t="str">
        <f t="shared" si="26"/>
        <v/>
      </c>
      <c r="Y920" s="117" t="str">
        <f t="shared" si="23"/>
        <v/>
      </c>
      <c r="Z920" s="176"/>
      <c r="AB920" s="142" t="str">
        <f>if(isblank($B920),"",vlookup($B920,'Sort by Position'!$D$2:$M$34,10,FALSE))</f>
        <v/>
      </c>
      <c r="AC920" s="142" t="str">
        <f>if(isblank($B920),"",vlookup($C920,'Sort by Position'!$D$2:$M$34,10,FALSE))</f>
        <v/>
      </c>
      <c r="AD920" s="142" t="str">
        <f t="shared" si="12"/>
        <v/>
      </c>
      <c r="AE920" s="142" t="str">
        <f t="shared" si="13"/>
        <v/>
      </c>
      <c r="AF920" s="163"/>
      <c r="AG920" s="151" t="str">
        <f t="shared" si="27"/>
        <v/>
      </c>
      <c r="AH920" s="138"/>
      <c r="AI920" s="176"/>
      <c r="AK920" s="142" t="str">
        <f>if(isblank(B920),"",vlookup(B920,'Sort by Position'!$D$2:$M$34,2,FALSE))</f>
        <v/>
      </c>
      <c r="AL920" s="142" t="str">
        <f>if(isblank(B920),"",vlookup(C920,'Sort by Position'!$D$2:$M$34,10,FALSE))</f>
        <v/>
      </c>
      <c r="AM920" s="142" t="str">
        <f t="shared" si="15"/>
        <v/>
      </c>
      <c r="AN920" s="142" t="str">
        <f t="shared" si="24"/>
        <v/>
      </c>
      <c r="AO920" s="163"/>
      <c r="AP920" s="117" t="str">
        <f t="shared" si="22"/>
        <v/>
      </c>
      <c r="AR920" s="177"/>
    </row>
    <row r="921">
      <c r="A921" s="156"/>
      <c r="B921" s="175"/>
      <c r="C921" s="162"/>
      <c r="D921" s="162"/>
      <c r="E921" s="162"/>
      <c r="F921" s="13" t="str">
        <f t="shared" si="6"/>
        <v/>
      </c>
      <c r="G921" s="162"/>
      <c r="H921" s="162"/>
      <c r="I921" s="162"/>
      <c r="J921" s="13" t="str">
        <f t="shared" si="20"/>
        <v/>
      </c>
      <c r="N921" s="13" t="str">
        <f t="shared" si="8"/>
        <v/>
      </c>
      <c r="O921" s="13"/>
      <c r="P921" s="163"/>
      <c r="Q921" s="116" t="str">
        <f t="shared" si="17"/>
        <v/>
      </c>
      <c r="R921" s="117" t="str">
        <f t="shared" si="9"/>
        <v/>
      </c>
      <c r="S921" s="176"/>
      <c r="T921" s="68"/>
      <c r="U921" s="163"/>
      <c r="V921" s="172"/>
      <c r="W921" s="172"/>
      <c r="X921" s="116" t="str">
        <f t="shared" si="26"/>
        <v/>
      </c>
      <c r="Y921" s="117" t="str">
        <f t="shared" si="23"/>
        <v/>
      </c>
      <c r="Z921" s="176"/>
      <c r="AB921" s="142" t="str">
        <f>if(isblank($B921),"",vlookup($B921,'Sort by Position'!$D$2:$M$34,10,FALSE))</f>
        <v/>
      </c>
      <c r="AC921" s="142" t="str">
        <f>if(isblank($B921),"",vlookup($C921,'Sort by Position'!$D$2:$M$34,10,FALSE))</f>
        <v/>
      </c>
      <c r="AD921" s="142" t="str">
        <f t="shared" si="12"/>
        <v/>
      </c>
      <c r="AE921" s="142" t="str">
        <f t="shared" si="13"/>
        <v/>
      </c>
      <c r="AF921" s="163"/>
      <c r="AG921" s="151" t="str">
        <f t="shared" si="27"/>
        <v/>
      </c>
      <c r="AH921" s="138"/>
      <c r="AI921" s="176"/>
      <c r="AK921" s="142" t="str">
        <f>if(isblank(B921),"",vlookup(B921,'Sort by Position'!$D$2:$M$34,2,FALSE))</f>
        <v/>
      </c>
      <c r="AL921" s="142" t="str">
        <f>if(isblank(B921),"",vlookup(C921,'Sort by Position'!$D$2:$M$34,10,FALSE))</f>
        <v/>
      </c>
      <c r="AM921" s="142" t="str">
        <f t="shared" si="15"/>
        <v/>
      </c>
      <c r="AN921" s="142" t="str">
        <f t="shared" si="24"/>
        <v/>
      </c>
      <c r="AO921" s="163"/>
      <c r="AP921" s="117" t="str">
        <f t="shared" si="22"/>
        <v/>
      </c>
      <c r="AR921" s="177"/>
    </row>
    <row r="922">
      <c r="A922" s="156"/>
      <c r="B922" s="175"/>
      <c r="C922" s="162"/>
      <c r="D922" s="162"/>
      <c r="E922" s="162"/>
      <c r="F922" s="13" t="str">
        <f t="shared" si="6"/>
        <v/>
      </c>
      <c r="G922" s="162"/>
      <c r="H922" s="162"/>
      <c r="I922" s="162"/>
      <c r="J922" s="13" t="str">
        <f t="shared" si="20"/>
        <v/>
      </c>
      <c r="N922" s="13" t="str">
        <f t="shared" si="8"/>
        <v/>
      </c>
      <c r="O922" s="13"/>
      <c r="P922" s="163"/>
      <c r="Q922" s="116" t="str">
        <f t="shared" si="17"/>
        <v/>
      </c>
      <c r="R922" s="117" t="str">
        <f t="shared" si="9"/>
        <v/>
      </c>
      <c r="S922" s="176"/>
      <c r="T922" s="68"/>
      <c r="U922" s="163"/>
      <c r="V922" s="172"/>
      <c r="W922" s="172"/>
      <c r="X922" s="116" t="str">
        <f t="shared" si="26"/>
        <v/>
      </c>
      <c r="Y922" s="117" t="str">
        <f t="shared" si="23"/>
        <v/>
      </c>
      <c r="Z922" s="176"/>
      <c r="AB922" s="142" t="str">
        <f>if(isblank($B922),"",vlookup($B922,'Sort by Position'!$D$2:$M$34,10,FALSE))</f>
        <v/>
      </c>
      <c r="AC922" s="142" t="str">
        <f>if(isblank($B922),"",vlookup($C922,'Sort by Position'!$D$2:$M$34,10,FALSE))</f>
        <v/>
      </c>
      <c r="AD922" s="142" t="str">
        <f t="shared" si="12"/>
        <v/>
      </c>
      <c r="AE922" s="142" t="str">
        <f t="shared" si="13"/>
        <v/>
      </c>
      <c r="AF922" s="163"/>
      <c r="AG922" s="151" t="str">
        <f t="shared" si="27"/>
        <v/>
      </c>
      <c r="AH922" s="138"/>
      <c r="AI922" s="176"/>
      <c r="AK922" s="142" t="str">
        <f>if(isblank(B922),"",vlookup(B922,'Sort by Position'!$D$2:$M$34,2,FALSE))</f>
        <v/>
      </c>
      <c r="AL922" s="142" t="str">
        <f>if(isblank(B922),"",vlookup(C922,'Sort by Position'!$D$2:$M$34,10,FALSE))</f>
        <v/>
      </c>
      <c r="AM922" s="142" t="str">
        <f t="shared" si="15"/>
        <v/>
      </c>
      <c r="AN922" s="142" t="str">
        <f t="shared" si="24"/>
        <v/>
      </c>
      <c r="AO922" s="163"/>
      <c r="AP922" s="117" t="str">
        <f t="shared" si="22"/>
        <v/>
      </c>
      <c r="AR922" s="177"/>
    </row>
    <row r="923">
      <c r="A923" s="156"/>
      <c r="B923" s="175"/>
      <c r="C923" s="162"/>
      <c r="D923" s="162"/>
      <c r="E923" s="162"/>
      <c r="F923" s="13" t="str">
        <f t="shared" si="6"/>
        <v/>
      </c>
      <c r="G923" s="162"/>
      <c r="H923" s="162"/>
      <c r="I923" s="162"/>
      <c r="J923" s="13" t="str">
        <f t="shared" si="20"/>
        <v/>
      </c>
      <c r="N923" s="13" t="str">
        <f t="shared" si="8"/>
        <v/>
      </c>
      <c r="O923" s="13"/>
      <c r="P923" s="163"/>
      <c r="Q923" s="116" t="str">
        <f t="shared" si="17"/>
        <v/>
      </c>
      <c r="R923" s="117" t="str">
        <f t="shared" si="9"/>
        <v/>
      </c>
      <c r="S923" s="176"/>
      <c r="T923" s="68"/>
      <c r="U923" s="163"/>
      <c r="V923" s="172"/>
      <c r="W923" s="172"/>
      <c r="X923" s="116" t="str">
        <f t="shared" si="26"/>
        <v/>
      </c>
      <c r="Y923" s="117" t="str">
        <f t="shared" si="23"/>
        <v/>
      </c>
      <c r="Z923" s="176"/>
      <c r="AB923" s="142" t="str">
        <f>if(isblank($B923),"",vlookup($B923,'Sort by Position'!$D$2:$M$34,10,FALSE))</f>
        <v/>
      </c>
      <c r="AC923" s="142" t="str">
        <f>if(isblank($B923),"",vlookup($C923,'Sort by Position'!$D$2:$M$34,10,FALSE))</f>
        <v/>
      </c>
      <c r="AD923" s="142" t="str">
        <f t="shared" si="12"/>
        <v/>
      </c>
      <c r="AE923" s="142" t="str">
        <f t="shared" si="13"/>
        <v/>
      </c>
      <c r="AF923" s="163"/>
      <c r="AG923" s="151" t="str">
        <f t="shared" si="27"/>
        <v/>
      </c>
      <c r="AH923" s="138"/>
      <c r="AI923" s="176"/>
      <c r="AK923" s="142" t="str">
        <f>if(isblank(B923),"",vlookup(B923,'Sort by Position'!$D$2:$M$34,2,FALSE))</f>
        <v/>
      </c>
      <c r="AL923" s="142" t="str">
        <f>if(isblank(B923),"",vlookup(C923,'Sort by Position'!$D$2:$M$34,10,FALSE))</f>
        <v/>
      </c>
      <c r="AM923" s="142" t="str">
        <f t="shared" si="15"/>
        <v/>
      </c>
      <c r="AN923" s="142" t="str">
        <f t="shared" si="24"/>
        <v/>
      </c>
      <c r="AO923" s="163"/>
      <c r="AP923" s="117" t="str">
        <f t="shared" si="22"/>
        <v/>
      </c>
      <c r="AR923" s="177"/>
    </row>
    <row r="924">
      <c r="A924" s="156"/>
      <c r="B924" s="175"/>
      <c r="C924" s="162"/>
      <c r="D924" s="162"/>
      <c r="E924" s="162"/>
      <c r="F924" s="13" t="str">
        <f t="shared" si="6"/>
        <v/>
      </c>
      <c r="G924" s="162"/>
      <c r="H924" s="162"/>
      <c r="I924" s="162"/>
      <c r="J924" s="13" t="str">
        <f t="shared" si="20"/>
        <v/>
      </c>
      <c r="N924" s="13" t="str">
        <f t="shared" si="8"/>
        <v/>
      </c>
      <c r="O924" s="13"/>
      <c r="P924" s="163"/>
      <c r="Q924" s="116" t="str">
        <f t="shared" si="17"/>
        <v/>
      </c>
      <c r="R924" s="117" t="str">
        <f t="shared" si="9"/>
        <v/>
      </c>
      <c r="S924" s="176"/>
      <c r="T924" s="68"/>
      <c r="U924" s="163"/>
      <c r="V924" s="172"/>
      <c r="W924" s="172"/>
      <c r="X924" s="116" t="str">
        <f t="shared" si="26"/>
        <v/>
      </c>
      <c r="Y924" s="117" t="str">
        <f t="shared" si="23"/>
        <v/>
      </c>
      <c r="Z924" s="176"/>
      <c r="AB924" s="142" t="str">
        <f>if(isblank($B924),"",vlookup($B924,'Sort by Position'!$D$2:$M$34,10,FALSE))</f>
        <v/>
      </c>
      <c r="AC924" s="142" t="str">
        <f>if(isblank($B924),"",vlookup($C924,'Sort by Position'!$D$2:$M$34,10,FALSE))</f>
        <v/>
      </c>
      <c r="AD924" s="142" t="str">
        <f t="shared" si="12"/>
        <v/>
      </c>
      <c r="AE924" s="142" t="str">
        <f t="shared" si="13"/>
        <v/>
      </c>
      <c r="AF924" s="163"/>
      <c r="AG924" s="151" t="str">
        <f t="shared" si="27"/>
        <v/>
      </c>
      <c r="AH924" s="138"/>
      <c r="AI924" s="176"/>
      <c r="AK924" s="142" t="str">
        <f>if(isblank(B924),"",vlookup(B924,'Sort by Position'!$D$2:$M$34,2,FALSE))</f>
        <v/>
      </c>
      <c r="AL924" s="142" t="str">
        <f>if(isblank(B924),"",vlookup(C924,'Sort by Position'!$D$2:$M$34,10,FALSE))</f>
        <v/>
      </c>
      <c r="AM924" s="142" t="str">
        <f t="shared" si="15"/>
        <v/>
      </c>
      <c r="AN924" s="142" t="str">
        <f t="shared" si="24"/>
        <v/>
      </c>
      <c r="AO924" s="163"/>
      <c r="AP924" s="117" t="str">
        <f t="shared" si="22"/>
        <v/>
      </c>
      <c r="AR924" s="177"/>
    </row>
    <row r="925">
      <c r="A925" s="156"/>
      <c r="B925" s="175"/>
      <c r="C925" s="162"/>
      <c r="D925" s="162"/>
      <c r="E925" s="162"/>
      <c r="F925" s="13" t="str">
        <f t="shared" si="6"/>
        <v/>
      </c>
      <c r="G925" s="162"/>
      <c r="H925" s="162"/>
      <c r="I925" s="162"/>
      <c r="J925" s="13" t="str">
        <f t="shared" si="20"/>
        <v/>
      </c>
      <c r="N925" s="13" t="str">
        <f t="shared" si="8"/>
        <v/>
      </c>
      <c r="O925" s="13"/>
      <c r="P925" s="163"/>
      <c r="Q925" s="116" t="str">
        <f t="shared" si="17"/>
        <v/>
      </c>
      <c r="R925" s="117" t="str">
        <f t="shared" si="9"/>
        <v/>
      </c>
      <c r="S925" s="176"/>
      <c r="T925" s="68"/>
      <c r="U925" s="163"/>
      <c r="V925" s="172"/>
      <c r="W925" s="172"/>
      <c r="X925" s="116" t="str">
        <f t="shared" si="26"/>
        <v/>
      </c>
      <c r="Y925" s="117" t="str">
        <f t="shared" si="23"/>
        <v/>
      </c>
      <c r="Z925" s="176"/>
      <c r="AB925" s="142" t="str">
        <f>if(isblank($B925),"",vlookup($B925,'Sort by Position'!$D$2:$M$34,10,FALSE))</f>
        <v/>
      </c>
      <c r="AC925" s="142" t="str">
        <f>if(isblank($B925),"",vlookup($C925,'Sort by Position'!$D$2:$M$34,10,FALSE))</f>
        <v/>
      </c>
      <c r="AD925" s="142" t="str">
        <f t="shared" si="12"/>
        <v/>
      </c>
      <c r="AE925" s="142" t="str">
        <f t="shared" si="13"/>
        <v/>
      </c>
      <c r="AF925" s="163"/>
      <c r="AG925" s="151" t="str">
        <f t="shared" si="27"/>
        <v/>
      </c>
      <c r="AH925" s="138"/>
      <c r="AI925" s="176"/>
      <c r="AK925" s="142" t="str">
        <f>if(isblank(B925),"",vlookup(B925,'Sort by Position'!$D$2:$M$34,2,FALSE))</f>
        <v/>
      </c>
      <c r="AL925" s="142" t="str">
        <f>if(isblank(B925),"",vlookup(C925,'Sort by Position'!$D$2:$M$34,10,FALSE))</f>
        <v/>
      </c>
      <c r="AM925" s="142" t="str">
        <f t="shared" si="15"/>
        <v/>
      </c>
      <c r="AN925" s="142" t="str">
        <f t="shared" si="24"/>
        <v/>
      </c>
      <c r="AO925" s="163"/>
      <c r="AP925" s="117" t="str">
        <f t="shared" si="22"/>
        <v/>
      </c>
      <c r="AR925" s="177"/>
    </row>
    <row r="926">
      <c r="A926" s="156"/>
      <c r="B926" s="175"/>
      <c r="C926" s="162"/>
      <c r="D926" s="162"/>
      <c r="E926" s="162"/>
      <c r="F926" s="13" t="str">
        <f t="shared" si="6"/>
        <v/>
      </c>
      <c r="G926" s="162"/>
      <c r="H926" s="162"/>
      <c r="I926" s="162"/>
      <c r="J926" s="13" t="str">
        <f t="shared" si="20"/>
        <v/>
      </c>
      <c r="N926" s="13" t="str">
        <f t="shared" si="8"/>
        <v/>
      </c>
      <c r="O926" s="13"/>
      <c r="P926" s="163"/>
      <c r="Q926" s="116" t="str">
        <f t="shared" si="17"/>
        <v/>
      </c>
      <c r="R926" s="117" t="str">
        <f t="shared" si="9"/>
        <v/>
      </c>
      <c r="S926" s="176"/>
      <c r="T926" s="68"/>
      <c r="U926" s="163"/>
      <c r="V926" s="172"/>
      <c r="W926" s="172"/>
      <c r="X926" s="116" t="str">
        <f t="shared" si="26"/>
        <v/>
      </c>
      <c r="Y926" s="117" t="str">
        <f t="shared" si="23"/>
        <v/>
      </c>
      <c r="Z926" s="176"/>
      <c r="AB926" s="142" t="str">
        <f>if(isblank($B926),"",vlookup($B926,'Sort by Position'!$D$2:$M$34,10,FALSE))</f>
        <v/>
      </c>
      <c r="AC926" s="142" t="str">
        <f>if(isblank($B926),"",vlookup($C926,'Sort by Position'!$D$2:$M$34,10,FALSE))</f>
        <v/>
      </c>
      <c r="AD926" s="142" t="str">
        <f t="shared" si="12"/>
        <v/>
      </c>
      <c r="AE926" s="142" t="str">
        <f t="shared" si="13"/>
        <v/>
      </c>
      <c r="AF926" s="163"/>
      <c r="AG926" s="151" t="str">
        <f t="shared" si="27"/>
        <v/>
      </c>
      <c r="AH926" s="138"/>
      <c r="AI926" s="176"/>
      <c r="AK926" s="142" t="str">
        <f>if(isblank(B926),"",vlookup(B926,'Sort by Position'!$D$2:$M$34,2,FALSE))</f>
        <v/>
      </c>
      <c r="AL926" s="142" t="str">
        <f>if(isblank(B926),"",vlookup(C926,'Sort by Position'!$D$2:$M$34,10,FALSE))</f>
        <v/>
      </c>
      <c r="AM926" s="142" t="str">
        <f t="shared" si="15"/>
        <v/>
      </c>
      <c r="AN926" s="142" t="str">
        <f t="shared" si="24"/>
        <v/>
      </c>
      <c r="AO926" s="163"/>
      <c r="AP926" s="117" t="str">
        <f t="shared" si="22"/>
        <v/>
      </c>
      <c r="AR926" s="177"/>
    </row>
    <row r="927">
      <c r="A927" s="156"/>
      <c r="B927" s="175"/>
      <c r="C927" s="162"/>
      <c r="D927" s="162"/>
      <c r="E927" s="162"/>
      <c r="F927" s="13" t="str">
        <f t="shared" si="6"/>
        <v/>
      </c>
      <c r="G927" s="162"/>
      <c r="H927" s="162"/>
      <c r="I927" s="162"/>
      <c r="J927" s="13" t="str">
        <f t="shared" si="20"/>
        <v/>
      </c>
      <c r="N927" s="13" t="str">
        <f t="shared" si="8"/>
        <v/>
      </c>
      <c r="O927" s="13"/>
      <c r="P927" s="163"/>
      <c r="Q927" s="116" t="str">
        <f t="shared" si="17"/>
        <v/>
      </c>
      <c r="R927" s="117" t="str">
        <f t="shared" si="9"/>
        <v/>
      </c>
      <c r="S927" s="176"/>
      <c r="T927" s="68"/>
      <c r="U927" s="163"/>
      <c r="V927" s="172"/>
      <c r="W927" s="172"/>
      <c r="X927" s="116" t="str">
        <f t="shared" si="26"/>
        <v/>
      </c>
      <c r="Y927" s="117" t="str">
        <f t="shared" si="23"/>
        <v/>
      </c>
      <c r="Z927" s="176"/>
      <c r="AB927" s="142" t="str">
        <f>if(isblank($B927),"",vlookup($B927,'Sort by Position'!$D$2:$M$34,10,FALSE))</f>
        <v/>
      </c>
      <c r="AC927" s="142" t="str">
        <f>if(isblank($B927),"",vlookup($C927,'Sort by Position'!$D$2:$M$34,10,FALSE))</f>
        <v/>
      </c>
      <c r="AD927" s="142" t="str">
        <f t="shared" si="12"/>
        <v/>
      </c>
      <c r="AE927" s="142" t="str">
        <f t="shared" si="13"/>
        <v/>
      </c>
      <c r="AF927" s="163"/>
      <c r="AG927" s="151" t="str">
        <f t="shared" si="27"/>
        <v/>
      </c>
      <c r="AH927" s="138"/>
      <c r="AI927" s="176"/>
      <c r="AK927" s="142" t="str">
        <f>if(isblank(B927),"",vlookup(B927,'Sort by Position'!$D$2:$M$34,2,FALSE))</f>
        <v/>
      </c>
      <c r="AL927" s="142" t="str">
        <f>if(isblank(B927),"",vlookup(C927,'Sort by Position'!$D$2:$M$34,10,FALSE))</f>
        <v/>
      </c>
      <c r="AM927" s="142" t="str">
        <f t="shared" si="15"/>
        <v/>
      </c>
      <c r="AN927" s="142" t="str">
        <f t="shared" si="24"/>
        <v/>
      </c>
      <c r="AO927" s="163"/>
      <c r="AP927" s="117" t="str">
        <f t="shared" si="22"/>
        <v/>
      </c>
      <c r="AR927" s="177"/>
    </row>
    <row r="928">
      <c r="A928" s="156"/>
      <c r="B928" s="175"/>
      <c r="C928" s="162"/>
      <c r="D928" s="162"/>
      <c r="E928" s="162"/>
      <c r="F928" s="13" t="str">
        <f t="shared" si="6"/>
        <v/>
      </c>
      <c r="G928" s="162"/>
      <c r="H928" s="162"/>
      <c r="I928" s="162"/>
      <c r="J928" s="13" t="str">
        <f t="shared" si="20"/>
        <v/>
      </c>
      <c r="N928" s="13" t="str">
        <f t="shared" si="8"/>
        <v/>
      </c>
      <c r="O928" s="13"/>
      <c r="P928" s="163"/>
      <c r="Q928" s="116" t="str">
        <f t="shared" si="17"/>
        <v/>
      </c>
      <c r="R928" s="117" t="str">
        <f t="shared" si="9"/>
        <v/>
      </c>
      <c r="S928" s="176"/>
      <c r="T928" s="68"/>
      <c r="U928" s="163"/>
      <c r="V928" s="172"/>
      <c r="W928" s="172"/>
      <c r="X928" s="116" t="str">
        <f t="shared" si="26"/>
        <v/>
      </c>
      <c r="Y928" s="117" t="str">
        <f t="shared" si="23"/>
        <v/>
      </c>
      <c r="Z928" s="176"/>
      <c r="AB928" s="142" t="str">
        <f>if(isblank($B928),"",vlookup($B928,'Sort by Position'!$D$2:$M$34,10,FALSE))</f>
        <v/>
      </c>
      <c r="AC928" s="142" t="str">
        <f>if(isblank($B928),"",vlookup($C928,'Sort by Position'!$D$2:$M$34,10,FALSE))</f>
        <v/>
      </c>
      <c r="AD928" s="142" t="str">
        <f t="shared" si="12"/>
        <v/>
      </c>
      <c r="AE928" s="142" t="str">
        <f t="shared" si="13"/>
        <v/>
      </c>
      <c r="AF928" s="163"/>
      <c r="AG928" s="151" t="str">
        <f t="shared" si="27"/>
        <v/>
      </c>
      <c r="AH928" s="138"/>
      <c r="AI928" s="176"/>
      <c r="AK928" s="142" t="str">
        <f>if(isblank(B928),"",vlookup(B928,'Sort by Position'!$D$2:$M$34,2,FALSE))</f>
        <v/>
      </c>
      <c r="AL928" s="142" t="str">
        <f>if(isblank(B928),"",vlookup(C928,'Sort by Position'!$D$2:$M$34,10,FALSE))</f>
        <v/>
      </c>
      <c r="AM928" s="142" t="str">
        <f t="shared" si="15"/>
        <v/>
      </c>
      <c r="AN928" s="142" t="str">
        <f t="shared" si="24"/>
        <v/>
      </c>
      <c r="AO928" s="163"/>
      <c r="AP928" s="117" t="str">
        <f t="shared" si="22"/>
        <v/>
      </c>
      <c r="AR928" s="177"/>
    </row>
    <row r="929">
      <c r="A929" s="156"/>
      <c r="B929" s="175"/>
      <c r="C929" s="162"/>
      <c r="D929" s="162"/>
      <c r="E929" s="162"/>
      <c r="F929" s="13" t="str">
        <f t="shared" si="6"/>
        <v/>
      </c>
      <c r="G929" s="162"/>
      <c r="H929" s="162"/>
      <c r="I929" s="162"/>
      <c r="J929" s="13" t="str">
        <f t="shared" si="20"/>
        <v/>
      </c>
      <c r="N929" s="13" t="str">
        <f t="shared" si="8"/>
        <v/>
      </c>
      <c r="O929" s="13"/>
      <c r="P929" s="163"/>
      <c r="Q929" s="116" t="str">
        <f t="shared" si="17"/>
        <v/>
      </c>
      <c r="R929" s="117" t="str">
        <f t="shared" si="9"/>
        <v/>
      </c>
      <c r="S929" s="176"/>
      <c r="T929" s="68"/>
      <c r="U929" s="163"/>
      <c r="V929" s="172"/>
      <c r="W929" s="172"/>
      <c r="X929" s="116" t="str">
        <f t="shared" si="26"/>
        <v/>
      </c>
      <c r="Y929" s="117" t="str">
        <f t="shared" si="23"/>
        <v/>
      </c>
      <c r="Z929" s="176"/>
      <c r="AB929" s="142" t="str">
        <f>if(isblank($B929),"",vlookup($B929,'Sort by Position'!$D$2:$M$34,10,FALSE))</f>
        <v/>
      </c>
      <c r="AC929" s="142" t="str">
        <f>if(isblank($B929),"",vlookup($C929,'Sort by Position'!$D$2:$M$34,10,FALSE))</f>
        <v/>
      </c>
      <c r="AD929" s="142" t="str">
        <f t="shared" si="12"/>
        <v/>
      </c>
      <c r="AE929" s="142" t="str">
        <f t="shared" si="13"/>
        <v/>
      </c>
      <c r="AF929" s="163"/>
      <c r="AG929" s="151" t="str">
        <f t="shared" si="27"/>
        <v/>
      </c>
      <c r="AH929" s="138"/>
      <c r="AI929" s="176"/>
      <c r="AK929" s="142" t="str">
        <f>if(isblank(B929),"",vlookup(B929,'Sort by Position'!$D$2:$M$34,2,FALSE))</f>
        <v/>
      </c>
      <c r="AL929" s="142" t="str">
        <f>if(isblank(B929),"",vlookup(C929,'Sort by Position'!$D$2:$M$34,10,FALSE))</f>
        <v/>
      </c>
      <c r="AM929" s="142" t="str">
        <f t="shared" si="15"/>
        <v/>
      </c>
      <c r="AN929" s="142" t="str">
        <f t="shared" si="24"/>
        <v/>
      </c>
      <c r="AO929" s="163"/>
      <c r="AP929" s="117" t="str">
        <f t="shared" si="22"/>
        <v/>
      </c>
      <c r="AR929" s="177"/>
    </row>
    <row r="930">
      <c r="A930" s="156"/>
      <c r="B930" s="175"/>
      <c r="C930" s="162"/>
      <c r="D930" s="162"/>
      <c r="E930" s="162"/>
      <c r="F930" s="13" t="str">
        <f t="shared" si="6"/>
        <v/>
      </c>
      <c r="G930" s="162"/>
      <c r="H930" s="162"/>
      <c r="I930" s="162"/>
      <c r="J930" s="13" t="str">
        <f t="shared" si="20"/>
        <v/>
      </c>
      <c r="N930" s="13" t="str">
        <f t="shared" si="8"/>
        <v/>
      </c>
      <c r="O930" s="13"/>
      <c r="P930" s="163"/>
      <c r="Q930" s="116" t="str">
        <f t="shared" si="17"/>
        <v/>
      </c>
      <c r="R930" s="117" t="str">
        <f t="shared" si="9"/>
        <v/>
      </c>
      <c r="S930" s="176"/>
      <c r="T930" s="68"/>
      <c r="U930" s="163"/>
      <c r="V930" s="172"/>
      <c r="W930" s="172"/>
      <c r="X930" s="116" t="str">
        <f t="shared" si="26"/>
        <v/>
      </c>
      <c r="Y930" s="117" t="str">
        <f t="shared" si="23"/>
        <v/>
      </c>
      <c r="Z930" s="176"/>
      <c r="AB930" s="142" t="str">
        <f>if(isblank($B930),"",vlookup($B930,'Sort by Position'!$D$2:$M$34,10,FALSE))</f>
        <v/>
      </c>
      <c r="AC930" s="142" t="str">
        <f>if(isblank($B930),"",vlookup($C930,'Sort by Position'!$D$2:$M$34,10,FALSE))</f>
        <v/>
      </c>
      <c r="AD930" s="142" t="str">
        <f t="shared" si="12"/>
        <v/>
      </c>
      <c r="AE930" s="142" t="str">
        <f t="shared" si="13"/>
        <v/>
      </c>
      <c r="AF930" s="163"/>
      <c r="AG930" s="151" t="str">
        <f t="shared" si="27"/>
        <v/>
      </c>
      <c r="AH930" s="138"/>
      <c r="AI930" s="176"/>
      <c r="AK930" s="142" t="str">
        <f>if(isblank(B930),"",vlookup(B930,'Sort by Position'!$D$2:$M$34,2,FALSE))</f>
        <v/>
      </c>
      <c r="AL930" s="142" t="str">
        <f>if(isblank(B930),"",vlookup(C930,'Sort by Position'!$D$2:$M$34,10,FALSE))</f>
        <v/>
      </c>
      <c r="AM930" s="142" t="str">
        <f t="shared" si="15"/>
        <v/>
      </c>
      <c r="AN930" s="142" t="str">
        <f t="shared" si="24"/>
        <v/>
      </c>
      <c r="AO930" s="163"/>
      <c r="AP930" s="117" t="str">
        <f t="shared" si="22"/>
        <v/>
      </c>
      <c r="AR930" s="177"/>
    </row>
    <row r="931">
      <c r="A931" s="156"/>
      <c r="B931" s="175"/>
      <c r="C931" s="162"/>
      <c r="D931" s="162"/>
      <c r="E931" s="162"/>
      <c r="F931" s="13" t="str">
        <f t="shared" si="6"/>
        <v/>
      </c>
      <c r="G931" s="162"/>
      <c r="H931" s="162"/>
      <c r="I931" s="162"/>
      <c r="J931" s="13" t="str">
        <f t="shared" si="20"/>
        <v/>
      </c>
      <c r="N931" s="13" t="str">
        <f t="shared" si="8"/>
        <v/>
      </c>
      <c r="O931" s="13"/>
      <c r="P931" s="163"/>
      <c r="Q931" s="116" t="str">
        <f t="shared" si="17"/>
        <v/>
      </c>
      <c r="R931" s="117" t="str">
        <f t="shared" si="9"/>
        <v/>
      </c>
      <c r="S931" s="176"/>
      <c r="T931" s="68"/>
      <c r="U931" s="163"/>
      <c r="V931" s="172"/>
      <c r="W931" s="172"/>
      <c r="X931" s="116" t="str">
        <f t="shared" si="26"/>
        <v/>
      </c>
      <c r="Y931" s="117" t="str">
        <f t="shared" si="23"/>
        <v/>
      </c>
      <c r="Z931" s="176"/>
      <c r="AB931" s="142" t="str">
        <f>if(isblank($B931),"",vlookup($B931,'Sort by Position'!$D$2:$M$34,10,FALSE))</f>
        <v/>
      </c>
      <c r="AC931" s="142" t="str">
        <f>if(isblank($B931),"",vlookup($C931,'Sort by Position'!$D$2:$M$34,10,FALSE))</f>
        <v/>
      </c>
      <c r="AD931" s="142" t="str">
        <f t="shared" si="12"/>
        <v/>
      </c>
      <c r="AE931" s="142" t="str">
        <f t="shared" si="13"/>
        <v/>
      </c>
      <c r="AF931" s="163"/>
      <c r="AG931" s="151" t="str">
        <f t="shared" si="27"/>
        <v/>
      </c>
      <c r="AH931" s="138"/>
      <c r="AI931" s="176"/>
      <c r="AK931" s="142" t="str">
        <f>if(isblank(B931),"",vlookup(B931,'Sort by Position'!$D$2:$M$34,2,FALSE))</f>
        <v/>
      </c>
      <c r="AL931" s="142" t="str">
        <f>if(isblank(B931),"",vlookup(C931,'Sort by Position'!$D$2:$M$34,10,FALSE))</f>
        <v/>
      </c>
      <c r="AM931" s="142" t="str">
        <f t="shared" si="15"/>
        <v/>
      </c>
      <c r="AN931" s="142" t="str">
        <f t="shared" si="24"/>
        <v/>
      </c>
      <c r="AO931" s="163"/>
      <c r="AP931" s="117" t="str">
        <f t="shared" si="22"/>
        <v/>
      </c>
      <c r="AR931" s="177"/>
    </row>
    <row r="932">
      <c r="A932" s="156"/>
      <c r="B932" s="175"/>
      <c r="C932" s="162"/>
      <c r="D932" s="162"/>
      <c r="E932" s="162"/>
      <c r="F932" s="13" t="str">
        <f t="shared" si="6"/>
        <v/>
      </c>
      <c r="G932" s="162"/>
      <c r="H932" s="162"/>
      <c r="I932" s="162"/>
      <c r="J932" s="13" t="str">
        <f t="shared" si="20"/>
        <v/>
      </c>
      <c r="N932" s="13" t="str">
        <f t="shared" si="8"/>
        <v/>
      </c>
      <c r="O932" s="13"/>
      <c r="P932" s="163"/>
      <c r="Q932" s="116" t="str">
        <f t="shared" si="17"/>
        <v/>
      </c>
      <c r="R932" s="117" t="str">
        <f t="shared" si="9"/>
        <v/>
      </c>
      <c r="S932" s="176"/>
      <c r="T932" s="68"/>
      <c r="U932" s="163"/>
      <c r="V932" s="172"/>
      <c r="W932" s="172"/>
      <c r="X932" s="116" t="str">
        <f t="shared" si="26"/>
        <v/>
      </c>
      <c r="Y932" s="117" t="str">
        <f t="shared" si="23"/>
        <v/>
      </c>
      <c r="Z932" s="176"/>
      <c r="AB932" s="142" t="str">
        <f>if(isblank($B932),"",vlookup($B932,'Sort by Position'!$D$2:$M$34,10,FALSE))</f>
        <v/>
      </c>
      <c r="AC932" s="142" t="str">
        <f>if(isblank($B932),"",vlookup($C932,'Sort by Position'!$D$2:$M$34,10,FALSE))</f>
        <v/>
      </c>
      <c r="AD932" s="142" t="str">
        <f t="shared" si="12"/>
        <v/>
      </c>
      <c r="AE932" s="142" t="str">
        <f t="shared" si="13"/>
        <v/>
      </c>
      <c r="AF932" s="163"/>
      <c r="AG932" s="151" t="str">
        <f t="shared" si="27"/>
        <v/>
      </c>
      <c r="AH932" s="138"/>
      <c r="AI932" s="176"/>
      <c r="AK932" s="142" t="str">
        <f>if(isblank(B932),"",vlookup(B932,'Sort by Position'!$D$2:$M$34,2,FALSE))</f>
        <v/>
      </c>
      <c r="AL932" s="142" t="str">
        <f>if(isblank(B932),"",vlookup(C932,'Sort by Position'!$D$2:$M$34,10,FALSE))</f>
        <v/>
      </c>
      <c r="AM932" s="142" t="str">
        <f t="shared" si="15"/>
        <v/>
      </c>
      <c r="AN932" s="142" t="str">
        <f t="shared" si="24"/>
        <v/>
      </c>
      <c r="AO932" s="163"/>
      <c r="AP932" s="117" t="str">
        <f t="shared" si="22"/>
        <v/>
      </c>
      <c r="AR932" s="177"/>
    </row>
    <row r="933">
      <c r="A933" s="156"/>
      <c r="B933" s="175"/>
      <c r="C933" s="162"/>
      <c r="D933" s="162"/>
      <c r="E933" s="162"/>
      <c r="F933" s="13" t="str">
        <f t="shared" si="6"/>
        <v/>
      </c>
      <c r="G933" s="162"/>
      <c r="H933" s="162"/>
      <c r="I933" s="162"/>
      <c r="J933" s="13" t="str">
        <f t="shared" si="20"/>
        <v/>
      </c>
      <c r="N933" s="13" t="str">
        <f t="shared" si="8"/>
        <v/>
      </c>
      <c r="O933" s="13"/>
      <c r="P933" s="163"/>
      <c r="Q933" s="116" t="str">
        <f t="shared" si="17"/>
        <v/>
      </c>
      <c r="R933" s="117" t="str">
        <f t="shared" si="9"/>
        <v/>
      </c>
      <c r="S933" s="176"/>
      <c r="T933" s="68"/>
      <c r="U933" s="163"/>
      <c r="V933" s="172"/>
      <c r="W933" s="172"/>
      <c r="X933" s="116" t="str">
        <f t="shared" si="26"/>
        <v/>
      </c>
      <c r="Y933" s="117" t="str">
        <f t="shared" si="23"/>
        <v/>
      </c>
      <c r="Z933" s="176"/>
      <c r="AB933" s="142" t="str">
        <f>if(isblank($B933),"",vlookup($B933,'Sort by Position'!$D$2:$M$34,10,FALSE))</f>
        <v/>
      </c>
      <c r="AC933" s="142" t="str">
        <f>if(isblank($B933),"",vlookup($C933,'Sort by Position'!$D$2:$M$34,10,FALSE))</f>
        <v/>
      </c>
      <c r="AD933" s="142" t="str">
        <f t="shared" si="12"/>
        <v/>
      </c>
      <c r="AE933" s="142" t="str">
        <f t="shared" si="13"/>
        <v/>
      </c>
      <c r="AF933" s="163"/>
      <c r="AG933" s="151" t="str">
        <f t="shared" si="27"/>
        <v/>
      </c>
      <c r="AH933" s="138"/>
      <c r="AI933" s="176"/>
      <c r="AK933" s="142" t="str">
        <f>if(isblank(B933),"",vlookup(B933,'Sort by Position'!$D$2:$M$34,2,FALSE))</f>
        <v/>
      </c>
      <c r="AL933" s="142" t="str">
        <f>if(isblank(B933),"",vlookup(C933,'Sort by Position'!$D$2:$M$34,10,FALSE))</f>
        <v/>
      </c>
      <c r="AM933" s="142" t="str">
        <f t="shared" si="15"/>
        <v/>
      </c>
      <c r="AN933" s="142" t="str">
        <f t="shared" si="24"/>
        <v/>
      </c>
      <c r="AO933" s="163"/>
      <c r="AP933" s="117" t="str">
        <f t="shared" si="22"/>
        <v/>
      </c>
      <c r="AR933" s="177"/>
    </row>
    <row r="934">
      <c r="A934" s="156"/>
      <c r="B934" s="175"/>
      <c r="C934" s="162"/>
      <c r="D934" s="162"/>
      <c r="E934" s="162"/>
      <c r="F934" s="13" t="str">
        <f t="shared" si="6"/>
        <v/>
      </c>
      <c r="G934" s="162"/>
      <c r="H934" s="162"/>
      <c r="I934" s="162"/>
      <c r="J934" s="13" t="str">
        <f t="shared" si="20"/>
        <v/>
      </c>
      <c r="N934" s="13" t="str">
        <f t="shared" si="8"/>
        <v/>
      </c>
      <c r="O934" s="13"/>
      <c r="P934" s="163"/>
      <c r="Q934" s="116" t="str">
        <f t="shared" si="17"/>
        <v/>
      </c>
      <c r="R934" s="117" t="str">
        <f t="shared" si="9"/>
        <v/>
      </c>
      <c r="S934" s="176"/>
      <c r="T934" s="68"/>
      <c r="U934" s="163"/>
      <c r="V934" s="172"/>
      <c r="W934" s="172"/>
      <c r="X934" s="116" t="str">
        <f t="shared" si="26"/>
        <v/>
      </c>
      <c r="Y934" s="117" t="str">
        <f t="shared" si="23"/>
        <v/>
      </c>
      <c r="Z934" s="176"/>
      <c r="AB934" s="142" t="str">
        <f>if(isblank($B934),"",vlookup($B934,'Sort by Position'!$D$2:$M$34,10,FALSE))</f>
        <v/>
      </c>
      <c r="AC934" s="142" t="str">
        <f>if(isblank($B934),"",vlookup($C934,'Sort by Position'!$D$2:$M$34,10,FALSE))</f>
        <v/>
      </c>
      <c r="AD934" s="142" t="str">
        <f t="shared" si="12"/>
        <v/>
      </c>
      <c r="AE934" s="142" t="str">
        <f t="shared" si="13"/>
        <v/>
      </c>
      <c r="AF934" s="163"/>
      <c r="AG934" s="151" t="str">
        <f t="shared" si="27"/>
        <v/>
      </c>
      <c r="AH934" s="138"/>
      <c r="AI934" s="176"/>
      <c r="AK934" s="142" t="str">
        <f>if(isblank(B934),"",vlookup(B934,'Sort by Position'!$D$2:$M$34,2,FALSE))</f>
        <v/>
      </c>
      <c r="AL934" s="142" t="str">
        <f>if(isblank(B934),"",vlookup(C934,'Sort by Position'!$D$2:$M$34,10,FALSE))</f>
        <v/>
      </c>
      <c r="AM934" s="142" t="str">
        <f t="shared" si="15"/>
        <v/>
      </c>
      <c r="AN934" s="142" t="str">
        <f t="shared" si="24"/>
        <v/>
      </c>
      <c r="AO934" s="163"/>
      <c r="AP934" s="117" t="str">
        <f t="shared" si="22"/>
        <v/>
      </c>
      <c r="AR934" s="177"/>
    </row>
    <row r="935">
      <c r="A935" s="156"/>
      <c r="B935" s="175"/>
      <c r="C935" s="162"/>
      <c r="D935" s="162"/>
      <c r="E935" s="162"/>
      <c r="F935" s="13" t="str">
        <f t="shared" si="6"/>
        <v/>
      </c>
      <c r="G935" s="162"/>
      <c r="H935" s="162"/>
      <c r="I935" s="162"/>
      <c r="J935" s="13" t="str">
        <f t="shared" si="20"/>
        <v/>
      </c>
      <c r="N935" s="13" t="str">
        <f t="shared" si="8"/>
        <v/>
      </c>
      <c r="O935" s="13"/>
      <c r="P935" s="163"/>
      <c r="Q935" s="116" t="str">
        <f t="shared" si="17"/>
        <v/>
      </c>
      <c r="R935" s="117" t="str">
        <f t="shared" si="9"/>
        <v/>
      </c>
      <c r="S935" s="176"/>
      <c r="T935" s="68"/>
      <c r="U935" s="163"/>
      <c r="V935" s="172"/>
      <c r="W935" s="172"/>
      <c r="X935" s="116" t="str">
        <f t="shared" si="26"/>
        <v/>
      </c>
      <c r="Y935" s="117" t="str">
        <f t="shared" si="23"/>
        <v/>
      </c>
      <c r="Z935" s="176"/>
      <c r="AB935" s="142" t="str">
        <f>if(isblank($B935),"",vlookup($B935,'Sort by Position'!$D$2:$M$34,10,FALSE))</f>
        <v/>
      </c>
      <c r="AC935" s="142" t="str">
        <f>if(isblank($B935),"",vlookup($C935,'Sort by Position'!$D$2:$M$34,10,FALSE))</f>
        <v/>
      </c>
      <c r="AD935" s="142" t="str">
        <f t="shared" si="12"/>
        <v/>
      </c>
      <c r="AE935" s="142" t="str">
        <f t="shared" si="13"/>
        <v/>
      </c>
      <c r="AF935" s="163"/>
      <c r="AG935" s="151" t="str">
        <f t="shared" si="27"/>
        <v/>
      </c>
      <c r="AH935" s="138"/>
      <c r="AI935" s="176"/>
      <c r="AK935" s="142" t="str">
        <f>if(isblank(B935),"",vlookup(B935,'Sort by Position'!$D$2:$M$34,2,FALSE))</f>
        <v/>
      </c>
      <c r="AL935" s="142" t="str">
        <f>if(isblank(B935),"",vlookup(C935,'Sort by Position'!$D$2:$M$34,10,FALSE))</f>
        <v/>
      </c>
      <c r="AM935" s="142" t="str">
        <f t="shared" si="15"/>
        <v/>
      </c>
      <c r="AN935" s="142" t="str">
        <f t="shared" si="24"/>
        <v/>
      </c>
      <c r="AO935" s="163"/>
      <c r="AP935" s="117" t="str">
        <f t="shared" si="22"/>
        <v/>
      </c>
      <c r="AR935" s="177"/>
    </row>
    <row r="936">
      <c r="A936" s="156"/>
      <c r="B936" s="175"/>
      <c r="C936" s="162"/>
      <c r="D936" s="162"/>
      <c r="E936" s="162"/>
      <c r="F936" s="13" t="str">
        <f t="shared" si="6"/>
        <v/>
      </c>
      <c r="G936" s="162"/>
      <c r="H936" s="162"/>
      <c r="I936" s="162"/>
      <c r="J936" s="13" t="str">
        <f t="shared" si="20"/>
        <v/>
      </c>
      <c r="N936" s="13" t="str">
        <f t="shared" si="8"/>
        <v/>
      </c>
      <c r="O936" s="13"/>
      <c r="P936" s="163"/>
      <c r="Q936" s="116" t="str">
        <f t="shared" si="17"/>
        <v/>
      </c>
      <c r="R936" s="117" t="str">
        <f t="shared" si="9"/>
        <v/>
      </c>
      <c r="S936" s="176"/>
      <c r="T936" s="68"/>
      <c r="U936" s="163"/>
      <c r="V936" s="172"/>
      <c r="W936" s="172"/>
      <c r="X936" s="116" t="str">
        <f t="shared" si="26"/>
        <v/>
      </c>
      <c r="Y936" s="117" t="str">
        <f t="shared" si="23"/>
        <v/>
      </c>
      <c r="Z936" s="176"/>
      <c r="AB936" s="142" t="str">
        <f>if(isblank($B936),"",vlookup($B936,'Sort by Position'!$D$2:$M$34,10,FALSE))</f>
        <v/>
      </c>
      <c r="AC936" s="142" t="str">
        <f>if(isblank($B936),"",vlookup($C936,'Sort by Position'!$D$2:$M$34,10,FALSE))</f>
        <v/>
      </c>
      <c r="AD936" s="142" t="str">
        <f t="shared" si="12"/>
        <v/>
      </c>
      <c r="AE936" s="142" t="str">
        <f t="shared" si="13"/>
        <v/>
      </c>
      <c r="AF936" s="163"/>
      <c r="AG936" s="151" t="str">
        <f t="shared" si="27"/>
        <v/>
      </c>
      <c r="AH936" s="138"/>
      <c r="AI936" s="176"/>
      <c r="AK936" s="142" t="str">
        <f>if(isblank(B936),"",vlookup(B936,'Sort by Position'!$D$2:$M$34,2,FALSE))</f>
        <v/>
      </c>
      <c r="AL936" s="142" t="str">
        <f>if(isblank(B936),"",vlookup(C936,'Sort by Position'!$D$2:$M$34,10,FALSE))</f>
        <v/>
      </c>
      <c r="AM936" s="142" t="str">
        <f t="shared" si="15"/>
        <v/>
      </c>
      <c r="AN936" s="142" t="str">
        <f t="shared" si="24"/>
        <v/>
      </c>
      <c r="AO936" s="163"/>
      <c r="AP936" s="117" t="str">
        <f t="shared" si="22"/>
        <v/>
      </c>
      <c r="AR936" s="177"/>
    </row>
    <row r="937">
      <c r="A937" s="156"/>
      <c r="B937" s="175"/>
      <c r="C937" s="162"/>
      <c r="D937" s="162"/>
      <c r="E937" s="162"/>
      <c r="F937" s="13" t="str">
        <f t="shared" si="6"/>
        <v/>
      </c>
      <c r="G937" s="162"/>
      <c r="H937" s="162"/>
      <c r="I937" s="162"/>
      <c r="J937" s="13" t="str">
        <f t="shared" si="20"/>
        <v/>
      </c>
      <c r="N937" s="13" t="str">
        <f t="shared" si="8"/>
        <v/>
      </c>
      <c r="O937" s="13"/>
      <c r="P937" s="163"/>
      <c r="Q937" s="116" t="str">
        <f t="shared" si="17"/>
        <v/>
      </c>
      <c r="R937" s="117" t="str">
        <f t="shared" si="9"/>
        <v/>
      </c>
      <c r="S937" s="176"/>
      <c r="T937" s="68"/>
      <c r="U937" s="163"/>
      <c r="V937" s="172"/>
      <c r="W937" s="172"/>
      <c r="X937" s="116" t="str">
        <f t="shared" si="26"/>
        <v/>
      </c>
      <c r="Y937" s="117" t="str">
        <f t="shared" si="23"/>
        <v/>
      </c>
      <c r="Z937" s="176"/>
      <c r="AB937" s="142" t="str">
        <f>if(isblank($B937),"",vlookup($B937,'Sort by Position'!$D$2:$M$34,10,FALSE))</f>
        <v/>
      </c>
      <c r="AC937" s="142" t="str">
        <f>if(isblank($B937),"",vlookup($C937,'Sort by Position'!$D$2:$M$34,10,FALSE))</f>
        <v/>
      </c>
      <c r="AD937" s="142" t="str">
        <f t="shared" si="12"/>
        <v/>
      </c>
      <c r="AE937" s="142" t="str">
        <f t="shared" si="13"/>
        <v/>
      </c>
      <c r="AF937" s="163"/>
      <c r="AG937" s="151" t="str">
        <f t="shared" si="27"/>
        <v/>
      </c>
      <c r="AH937" s="138"/>
      <c r="AI937" s="176"/>
      <c r="AK937" s="142" t="str">
        <f>if(isblank(B937),"",vlookup(B937,'Sort by Position'!$D$2:$M$34,2,FALSE))</f>
        <v/>
      </c>
      <c r="AL937" s="142" t="str">
        <f>if(isblank(B937),"",vlookup(C937,'Sort by Position'!$D$2:$M$34,10,FALSE))</f>
        <v/>
      </c>
      <c r="AM937" s="142" t="str">
        <f t="shared" si="15"/>
        <v/>
      </c>
      <c r="AN937" s="142" t="str">
        <f t="shared" si="24"/>
        <v/>
      </c>
      <c r="AO937" s="163"/>
      <c r="AP937" s="117" t="str">
        <f t="shared" si="22"/>
        <v/>
      </c>
      <c r="AR937" s="177"/>
    </row>
    <row r="938">
      <c r="A938" s="156"/>
      <c r="B938" s="175"/>
      <c r="C938" s="162"/>
      <c r="D938" s="162"/>
      <c r="E938" s="162"/>
      <c r="F938" s="13" t="str">
        <f t="shared" si="6"/>
        <v/>
      </c>
      <c r="G938" s="162"/>
      <c r="H938" s="162"/>
      <c r="I938" s="162"/>
      <c r="J938" s="13" t="str">
        <f t="shared" si="20"/>
        <v/>
      </c>
      <c r="N938" s="13" t="str">
        <f t="shared" si="8"/>
        <v/>
      </c>
      <c r="O938" s="13"/>
      <c r="P938" s="163"/>
      <c r="Q938" s="116" t="str">
        <f t="shared" si="17"/>
        <v/>
      </c>
      <c r="R938" s="117" t="str">
        <f t="shared" si="9"/>
        <v/>
      </c>
      <c r="S938" s="176"/>
      <c r="T938" s="68"/>
      <c r="U938" s="163"/>
      <c r="V938" s="172"/>
      <c r="W938" s="172"/>
      <c r="X938" s="116" t="str">
        <f t="shared" si="26"/>
        <v/>
      </c>
      <c r="Y938" s="117" t="str">
        <f t="shared" si="23"/>
        <v/>
      </c>
      <c r="Z938" s="176"/>
      <c r="AB938" s="142" t="str">
        <f>if(isblank($B938),"",vlookup($B938,'Sort by Position'!$D$2:$M$34,10,FALSE))</f>
        <v/>
      </c>
      <c r="AC938" s="142" t="str">
        <f>if(isblank($B938),"",vlookup($C938,'Sort by Position'!$D$2:$M$34,10,FALSE))</f>
        <v/>
      </c>
      <c r="AD938" s="142" t="str">
        <f t="shared" si="12"/>
        <v/>
      </c>
      <c r="AE938" s="142" t="str">
        <f t="shared" si="13"/>
        <v/>
      </c>
      <c r="AF938" s="163"/>
      <c r="AG938" s="151" t="str">
        <f t="shared" si="27"/>
        <v/>
      </c>
      <c r="AH938" s="138"/>
      <c r="AI938" s="176"/>
      <c r="AK938" s="142" t="str">
        <f>if(isblank(B938),"",vlookup(B938,'Sort by Position'!$D$2:$M$34,2,FALSE))</f>
        <v/>
      </c>
      <c r="AL938" s="142" t="str">
        <f>if(isblank(B938),"",vlookup(C938,'Sort by Position'!$D$2:$M$34,10,FALSE))</f>
        <v/>
      </c>
      <c r="AM938" s="142" t="str">
        <f t="shared" si="15"/>
        <v/>
      </c>
      <c r="AN938" s="142" t="str">
        <f t="shared" si="24"/>
        <v/>
      </c>
      <c r="AO938" s="163"/>
      <c r="AP938" s="117" t="str">
        <f t="shared" si="22"/>
        <v/>
      </c>
      <c r="AR938" s="177"/>
    </row>
    <row r="939">
      <c r="A939" s="156"/>
      <c r="B939" s="175"/>
      <c r="C939" s="162"/>
      <c r="D939" s="162"/>
      <c r="E939" s="162"/>
      <c r="F939" s="13" t="str">
        <f t="shared" si="6"/>
        <v/>
      </c>
      <c r="G939" s="162"/>
      <c r="H939" s="162"/>
      <c r="I939" s="162"/>
      <c r="J939" s="13" t="str">
        <f t="shared" si="20"/>
        <v/>
      </c>
      <c r="N939" s="13" t="str">
        <f t="shared" si="8"/>
        <v/>
      </c>
      <c r="O939" s="13"/>
      <c r="P939" s="163"/>
      <c r="Q939" s="116" t="str">
        <f t="shared" si="17"/>
        <v/>
      </c>
      <c r="R939" s="117" t="str">
        <f t="shared" si="9"/>
        <v/>
      </c>
      <c r="S939" s="176"/>
      <c r="T939" s="68"/>
      <c r="U939" s="163"/>
      <c r="V939" s="172"/>
      <c r="W939" s="172"/>
      <c r="X939" s="116" t="str">
        <f t="shared" si="26"/>
        <v/>
      </c>
      <c r="Y939" s="117" t="str">
        <f t="shared" si="23"/>
        <v/>
      </c>
      <c r="Z939" s="176"/>
      <c r="AB939" s="142" t="str">
        <f>if(isblank($B939),"",vlookup($B939,'Sort by Position'!$D$2:$M$34,10,FALSE))</f>
        <v/>
      </c>
      <c r="AC939" s="142" t="str">
        <f>if(isblank($B939),"",vlookup($C939,'Sort by Position'!$D$2:$M$34,10,FALSE))</f>
        <v/>
      </c>
      <c r="AD939" s="142" t="str">
        <f t="shared" si="12"/>
        <v/>
      </c>
      <c r="AE939" s="142" t="str">
        <f t="shared" si="13"/>
        <v/>
      </c>
      <c r="AF939" s="163"/>
      <c r="AG939" s="151" t="str">
        <f t="shared" si="27"/>
        <v/>
      </c>
      <c r="AH939" s="138"/>
      <c r="AI939" s="176"/>
      <c r="AK939" s="142" t="str">
        <f>if(isblank(B939),"",vlookup(B939,'Sort by Position'!$D$2:$M$34,2,FALSE))</f>
        <v/>
      </c>
      <c r="AL939" s="142" t="str">
        <f>if(isblank(B939),"",vlookup(C939,'Sort by Position'!$D$2:$M$34,10,FALSE))</f>
        <v/>
      </c>
      <c r="AM939" s="142" t="str">
        <f t="shared" si="15"/>
        <v/>
      </c>
      <c r="AN939" s="142" t="str">
        <f t="shared" si="24"/>
        <v/>
      </c>
      <c r="AO939" s="163"/>
      <c r="AP939" s="117" t="str">
        <f t="shared" si="22"/>
        <v/>
      </c>
      <c r="AR939" s="177"/>
    </row>
    <row r="940">
      <c r="A940" s="156"/>
      <c r="B940" s="175"/>
      <c r="C940" s="162"/>
      <c r="D940" s="162"/>
      <c r="E940" s="162"/>
      <c r="F940" s="13" t="str">
        <f t="shared" si="6"/>
        <v/>
      </c>
      <c r="G940" s="162"/>
      <c r="H940" s="162"/>
      <c r="I940" s="162"/>
      <c r="J940" s="13" t="str">
        <f t="shared" si="20"/>
        <v/>
      </c>
      <c r="N940" s="13" t="str">
        <f t="shared" si="8"/>
        <v/>
      </c>
      <c r="O940" s="13"/>
      <c r="P940" s="163"/>
      <c r="Q940" s="116" t="str">
        <f t="shared" si="17"/>
        <v/>
      </c>
      <c r="R940" s="117" t="str">
        <f t="shared" si="9"/>
        <v/>
      </c>
      <c r="S940" s="176"/>
      <c r="T940" s="68"/>
      <c r="U940" s="163"/>
      <c r="V940" s="172"/>
      <c r="W940" s="172"/>
      <c r="X940" s="116" t="str">
        <f t="shared" si="26"/>
        <v/>
      </c>
      <c r="Y940" s="117" t="str">
        <f t="shared" si="23"/>
        <v/>
      </c>
      <c r="Z940" s="176"/>
      <c r="AB940" s="142" t="str">
        <f>if(isblank($B940),"",vlookup($B940,'Sort by Position'!$D$2:$M$34,10,FALSE))</f>
        <v/>
      </c>
      <c r="AC940" s="142" t="str">
        <f>if(isblank($B940),"",vlookup($C940,'Sort by Position'!$D$2:$M$34,10,FALSE))</f>
        <v/>
      </c>
      <c r="AD940" s="142" t="str">
        <f t="shared" si="12"/>
        <v/>
      </c>
      <c r="AE940" s="142" t="str">
        <f t="shared" si="13"/>
        <v/>
      </c>
      <c r="AF940" s="163"/>
      <c r="AG940" s="151" t="str">
        <f t="shared" si="27"/>
        <v/>
      </c>
      <c r="AH940" s="138"/>
      <c r="AI940" s="176"/>
      <c r="AK940" s="142" t="str">
        <f>if(isblank(B940),"",vlookup(B940,'Sort by Position'!$D$2:$M$34,2,FALSE))</f>
        <v/>
      </c>
      <c r="AL940" s="142" t="str">
        <f>if(isblank(B940),"",vlookup(C940,'Sort by Position'!$D$2:$M$34,10,FALSE))</f>
        <v/>
      </c>
      <c r="AM940" s="142" t="str">
        <f t="shared" si="15"/>
        <v/>
      </c>
      <c r="AN940" s="142" t="str">
        <f t="shared" si="24"/>
        <v/>
      </c>
      <c r="AO940" s="163"/>
      <c r="AP940" s="117" t="str">
        <f t="shared" si="22"/>
        <v/>
      </c>
      <c r="AR940" s="177"/>
    </row>
    <row r="941">
      <c r="A941" s="156"/>
      <c r="B941" s="175"/>
      <c r="C941" s="162"/>
      <c r="D941" s="162"/>
      <c r="E941" s="162"/>
      <c r="F941" s="13" t="str">
        <f t="shared" si="6"/>
        <v/>
      </c>
      <c r="G941" s="162"/>
      <c r="H941" s="162"/>
      <c r="I941" s="162"/>
      <c r="J941" s="13" t="str">
        <f t="shared" si="20"/>
        <v/>
      </c>
      <c r="N941" s="13" t="str">
        <f t="shared" si="8"/>
        <v/>
      </c>
      <c r="O941" s="13"/>
      <c r="P941" s="163"/>
      <c r="Q941" s="116" t="str">
        <f t="shared" si="17"/>
        <v/>
      </c>
      <c r="R941" s="117" t="str">
        <f t="shared" si="9"/>
        <v/>
      </c>
      <c r="S941" s="176"/>
      <c r="T941" s="68"/>
      <c r="U941" s="163"/>
      <c r="V941" s="172"/>
      <c r="W941" s="172"/>
      <c r="X941" s="116" t="str">
        <f t="shared" si="26"/>
        <v/>
      </c>
      <c r="Y941" s="117" t="str">
        <f t="shared" si="23"/>
        <v/>
      </c>
      <c r="Z941" s="176"/>
      <c r="AB941" s="142" t="str">
        <f>if(isblank($B941),"",vlookup($B941,'Sort by Position'!$D$2:$M$34,10,FALSE))</f>
        <v/>
      </c>
      <c r="AC941" s="142" t="str">
        <f>if(isblank($B941),"",vlookup($C941,'Sort by Position'!$D$2:$M$34,10,FALSE))</f>
        <v/>
      </c>
      <c r="AD941" s="142" t="str">
        <f t="shared" si="12"/>
        <v/>
      </c>
      <c r="AE941" s="142" t="str">
        <f t="shared" si="13"/>
        <v/>
      </c>
      <c r="AF941" s="163"/>
      <c r="AG941" s="151" t="str">
        <f t="shared" si="27"/>
        <v/>
      </c>
      <c r="AH941" s="138"/>
      <c r="AI941" s="176"/>
      <c r="AK941" s="142" t="str">
        <f>if(isblank(B941),"",vlookup(B941,'Sort by Position'!$D$2:$M$34,2,FALSE))</f>
        <v/>
      </c>
      <c r="AL941" s="142" t="str">
        <f>if(isblank(B941),"",vlookup(C941,'Sort by Position'!$D$2:$M$34,10,FALSE))</f>
        <v/>
      </c>
      <c r="AM941" s="142" t="str">
        <f t="shared" si="15"/>
        <v/>
      </c>
      <c r="AN941" s="142" t="str">
        <f t="shared" si="24"/>
        <v/>
      </c>
      <c r="AO941" s="163"/>
      <c r="AP941" s="117" t="str">
        <f t="shared" si="22"/>
        <v/>
      </c>
      <c r="AR941" s="177"/>
    </row>
    <row r="942">
      <c r="A942" s="156"/>
      <c r="B942" s="175"/>
      <c r="C942" s="162"/>
      <c r="D942" s="162"/>
      <c r="E942" s="162"/>
      <c r="F942" s="13" t="str">
        <f t="shared" si="6"/>
        <v/>
      </c>
      <c r="G942" s="162"/>
      <c r="H942" s="162"/>
      <c r="I942" s="162"/>
      <c r="J942" s="13" t="str">
        <f t="shared" si="20"/>
        <v/>
      </c>
      <c r="N942" s="13" t="str">
        <f t="shared" si="8"/>
        <v/>
      </c>
      <c r="O942" s="13"/>
      <c r="P942" s="163"/>
      <c r="Q942" s="116" t="str">
        <f t="shared" si="17"/>
        <v/>
      </c>
      <c r="R942" s="117" t="str">
        <f t="shared" si="9"/>
        <v/>
      </c>
      <c r="S942" s="176"/>
      <c r="T942" s="68"/>
      <c r="U942" s="163"/>
      <c r="V942" s="172"/>
      <c r="W942" s="172"/>
      <c r="X942" s="116" t="str">
        <f t="shared" si="26"/>
        <v/>
      </c>
      <c r="Y942" s="117" t="str">
        <f t="shared" si="23"/>
        <v/>
      </c>
      <c r="Z942" s="176"/>
      <c r="AB942" s="142" t="str">
        <f>if(isblank($B942),"",vlookup($B942,'Sort by Position'!$D$2:$M$34,10,FALSE))</f>
        <v/>
      </c>
      <c r="AC942" s="142" t="str">
        <f>if(isblank($B942),"",vlookup($C942,'Sort by Position'!$D$2:$M$34,10,FALSE))</f>
        <v/>
      </c>
      <c r="AD942" s="142" t="str">
        <f t="shared" si="12"/>
        <v/>
      </c>
      <c r="AE942" s="142" t="str">
        <f t="shared" si="13"/>
        <v/>
      </c>
      <c r="AF942" s="163"/>
      <c r="AG942" s="151" t="str">
        <f t="shared" si="27"/>
        <v/>
      </c>
      <c r="AH942" s="138"/>
      <c r="AI942" s="176"/>
      <c r="AK942" s="142" t="str">
        <f>if(isblank(B942),"",vlookup(B942,'Sort by Position'!$D$2:$M$34,2,FALSE))</f>
        <v/>
      </c>
      <c r="AL942" s="142" t="str">
        <f>if(isblank(B942),"",vlookup(C942,'Sort by Position'!$D$2:$M$34,10,FALSE))</f>
        <v/>
      </c>
      <c r="AM942" s="142" t="str">
        <f t="shared" si="15"/>
        <v/>
      </c>
      <c r="AN942" s="142" t="str">
        <f t="shared" si="24"/>
        <v/>
      </c>
      <c r="AO942" s="163"/>
      <c r="AP942" s="117" t="str">
        <f t="shared" si="22"/>
        <v/>
      </c>
      <c r="AR942" s="177"/>
    </row>
    <row r="943">
      <c r="A943" s="156"/>
      <c r="B943" s="175"/>
      <c r="C943" s="162"/>
      <c r="D943" s="162"/>
      <c r="E943" s="162"/>
      <c r="F943" s="13" t="str">
        <f t="shared" si="6"/>
        <v/>
      </c>
      <c r="G943" s="162"/>
      <c r="H943" s="162"/>
      <c r="I943" s="162"/>
      <c r="J943" s="13" t="str">
        <f t="shared" si="20"/>
        <v/>
      </c>
      <c r="N943" s="13" t="str">
        <f t="shared" si="8"/>
        <v/>
      </c>
      <c r="O943" s="13"/>
      <c r="P943" s="163"/>
      <c r="Q943" s="116" t="str">
        <f t="shared" si="17"/>
        <v/>
      </c>
      <c r="R943" s="117" t="str">
        <f t="shared" si="9"/>
        <v/>
      </c>
      <c r="S943" s="176"/>
      <c r="T943" s="68"/>
      <c r="U943" s="163"/>
      <c r="V943" s="172"/>
      <c r="W943" s="172"/>
      <c r="X943" s="116" t="str">
        <f t="shared" si="26"/>
        <v/>
      </c>
      <c r="Y943" s="117" t="str">
        <f t="shared" si="23"/>
        <v/>
      </c>
      <c r="Z943" s="176"/>
      <c r="AB943" s="142" t="str">
        <f>if(isblank($B943),"",vlookup($B943,'Sort by Position'!$D$2:$M$34,10,FALSE))</f>
        <v/>
      </c>
      <c r="AC943" s="142" t="str">
        <f>if(isblank($B943),"",vlookup($C943,'Sort by Position'!$D$2:$M$34,10,FALSE))</f>
        <v/>
      </c>
      <c r="AD943" s="142" t="str">
        <f t="shared" si="12"/>
        <v/>
      </c>
      <c r="AE943" s="142" t="str">
        <f t="shared" si="13"/>
        <v/>
      </c>
      <c r="AF943" s="163"/>
      <c r="AG943" s="151" t="str">
        <f t="shared" si="27"/>
        <v/>
      </c>
      <c r="AH943" s="138"/>
      <c r="AI943" s="176"/>
      <c r="AK943" s="142" t="str">
        <f>if(isblank(B943),"",vlookup(B943,'Sort by Position'!$D$2:$M$34,2,FALSE))</f>
        <v/>
      </c>
      <c r="AL943" s="142" t="str">
        <f>if(isblank(B943),"",vlookup(C943,'Sort by Position'!$D$2:$M$34,10,FALSE))</f>
        <v/>
      </c>
      <c r="AM943" s="142" t="str">
        <f t="shared" si="15"/>
        <v/>
      </c>
      <c r="AN943" s="142" t="str">
        <f t="shared" si="24"/>
        <v/>
      </c>
      <c r="AO943" s="163"/>
      <c r="AP943" s="117" t="str">
        <f t="shared" si="22"/>
        <v/>
      </c>
      <c r="AR943" s="177"/>
    </row>
    <row r="944">
      <c r="A944" s="156"/>
      <c r="B944" s="175"/>
      <c r="C944" s="162"/>
      <c r="D944" s="162"/>
      <c r="E944" s="162"/>
      <c r="F944" s="13" t="str">
        <f t="shared" si="6"/>
        <v/>
      </c>
      <c r="G944" s="162"/>
      <c r="H944" s="162"/>
      <c r="I944" s="162"/>
      <c r="J944" s="13" t="str">
        <f t="shared" si="20"/>
        <v/>
      </c>
      <c r="N944" s="13" t="str">
        <f t="shared" si="8"/>
        <v/>
      </c>
      <c r="O944" s="13"/>
      <c r="P944" s="163"/>
      <c r="Q944" s="116" t="str">
        <f t="shared" si="17"/>
        <v/>
      </c>
      <c r="R944" s="117" t="str">
        <f t="shared" si="9"/>
        <v/>
      </c>
      <c r="S944" s="176"/>
      <c r="T944" s="68"/>
      <c r="U944" s="163"/>
      <c r="V944" s="172"/>
      <c r="W944" s="172"/>
      <c r="X944" s="116" t="str">
        <f t="shared" si="26"/>
        <v/>
      </c>
      <c r="Y944" s="117" t="str">
        <f t="shared" si="23"/>
        <v/>
      </c>
      <c r="Z944" s="176"/>
      <c r="AB944" s="142" t="str">
        <f>if(isblank($B944),"",vlookup($B944,'Sort by Position'!$D$2:$M$34,10,FALSE))</f>
        <v/>
      </c>
      <c r="AC944" s="142" t="str">
        <f>if(isblank($B944),"",vlookup($C944,'Sort by Position'!$D$2:$M$34,10,FALSE))</f>
        <v/>
      </c>
      <c r="AD944" s="142" t="str">
        <f t="shared" si="12"/>
        <v/>
      </c>
      <c r="AE944" s="142" t="str">
        <f t="shared" si="13"/>
        <v/>
      </c>
      <c r="AF944" s="163"/>
      <c r="AG944" s="151" t="str">
        <f t="shared" si="27"/>
        <v/>
      </c>
      <c r="AH944" s="138"/>
      <c r="AI944" s="176"/>
      <c r="AK944" s="142" t="str">
        <f>if(isblank(B944),"",vlookup(B944,'Sort by Position'!$D$2:$M$34,2,FALSE))</f>
        <v/>
      </c>
      <c r="AL944" s="142" t="str">
        <f>if(isblank(B944),"",vlookup(C944,'Sort by Position'!$D$2:$M$34,10,FALSE))</f>
        <v/>
      </c>
      <c r="AM944" s="142" t="str">
        <f t="shared" si="15"/>
        <v/>
      </c>
      <c r="AN944" s="142" t="str">
        <f t="shared" si="24"/>
        <v/>
      </c>
      <c r="AO944" s="163"/>
      <c r="AP944" s="117" t="str">
        <f t="shared" si="22"/>
        <v/>
      </c>
      <c r="AR944" s="177"/>
    </row>
    <row r="945">
      <c r="A945" s="156"/>
      <c r="B945" s="175"/>
      <c r="C945" s="162"/>
      <c r="D945" s="162"/>
      <c r="E945" s="162"/>
      <c r="F945" s="13" t="str">
        <f t="shared" si="6"/>
        <v/>
      </c>
      <c r="G945" s="162"/>
      <c r="H945" s="162"/>
      <c r="I945" s="162"/>
      <c r="J945" s="13" t="str">
        <f t="shared" si="20"/>
        <v/>
      </c>
      <c r="N945" s="13" t="str">
        <f t="shared" si="8"/>
        <v/>
      </c>
      <c r="O945" s="13"/>
      <c r="P945" s="163"/>
      <c r="Q945" s="116" t="str">
        <f t="shared" si="17"/>
        <v/>
      </c>
      <c r="R945" s="117" t="str">
        <f t="shared" si="9"/>
        <v/>
      </c>
      <c r="S945" s="176"/>
      <c r="T945" s="68"/>
      <c r="U945" s="163"/>
      <c r="V945" s="172"/>
      <c r="W945" s="172"/>
      <c r="X945" s="116" t="str">
        <f t="shared" si="26"/>
        <v/>
      </c>
      <c r="Y945" s="117" t="str">
        <f t="shared" si="23"/>
        <v/>
      </c>
      <c r="Z945" s="176"/>
      <c r="AB945" s="142" t="str">
        <f>if(isblank($B945),"",vlookup($B945,'Sort by Position'!$D$2:$M$34,10,FALSE))</f>
        <v/>
      </c>
      <c r="AC945" s="142" t="str">
        <f>if(isblank($B945),"",vlookup($C945,'Sort by Position'!$D$2:$M$34,10,FALSE))</f>
        <v/>
      </c>
      <c r="AD945" s="142" t="str">
        <f t="shared" si="12"/>
        <v/>
      </c>
      <c r="AE945" s="142" t="str">
        <f t="shared" si="13"/>
        <v/>
      </c>
      <c r="AF945" s="163"/>
      <c r="AG945" s="151" t="str">
        <f t="shared" si="27"/>
        <v/>
      </c>
      <c r="AH945" s="138"/>
      <c r="AI945" s="176"/>
      <c r="AK945" s="142" t="str">
        <f>if(isblank(B945),"",vlookup(B945,'Sort by Position'!$D$2:$M$34,2,FALSE))</f>
        <v/>
      </c>
      <c r="AL945" s="142" t="str">
        <f>if(isblank(B945),"",vlookup(C945,'Sort by Position'!$D$2:$M$34,10,FALSE))</f>
        <v/>
      </c>
      <c r="AM945" s="142" t="str">
        <f t="shared" si="15"/>
        <v/>
      </c>
      <c r="AN945" s="142" t="str">
        <f t="shared" si="24"/>
        <v/>
      </c>
      <c r="AO945" s="163"/>
      <c r="AP945" s="117" t="str">
        <f t="shared" si="22"/>
        <v/>
      </c>
      <c r="AR945" s="177"/>
    </row>
    <row r="946">
      <c r="A946" s="156"/>
      <c r="B946" s="175"/>
      <c r="C946" s="162"/>
      <c r="D946" s="162"/>
      <c r="E946" s="162"/>
      <c r="F946" s="13" t="str">
        <f t="shared" si="6"/>
        <v/>
      </c>
      <c r="G946" s="162"/>
      <c r="H946" s="162"/>
      <c r="I946" s="162"/>
      <c r="J946" s="13" t="str">
        <f t="shared" si="20"/>
        <v/>
      </c>
      <c r="N946" s="13" t="str">
        <f t="shared" si="8"/>
        <v/>
      </c>
      <c r="O946" s="13"/>
      <c r="P946" s="163"/>
      <c r="Q946" s="116" t="str">
        <f t="shared" si="17"/>
        <v/>
      </c>
      <c r="R946" s="117" t="str">
        <f t="shared" si="9"/>
        <v/>
      </c>
      <c r="S946" s="176"/>
      <c r="T946" s="68"/>
      <c r="U946" s="163"/>
      <c r="V946" s="172"/>
      <c r="W946" s="172"/>
      <c r="X946" s="116" t="str">
        <f t="shared" si="26"/>
        <v/>
      </c>
      <c r="Y946" s="117" t="str">
        <f t="shared" si="23"/>
        <v/>
      </c>
      <c r="Z946" s="176"/>
      <c r="AB946" s="142" t="str">
        <f>if(isblank($B946),"",vlookup($B946,'Sort by Position'!$D$2:$M$34,10,FALSE))</f>
        <v/>
      </c>
      <c r="AC946" s="142" t="str">
        <f>if(isblank($B946),"",vlookup($C946,'Sort by Position'!$D$2:$M$34,10,FALSE))</f>
        <v/>
      </c>
      <c r="AD946" s="142" t="str">
        <f t="shared" si="12"/>
        <v/>
      </c>
      <c r="AE946" s="142" t="str">
        <f t="shared" si="13"/>
        <v/>
      </c>
      <c r="AF946" s="163"/>
      <c r="AG946" s="151" t="str">
        <f t="shared" si="27"/>
        <v/>
      </c>
      <c r="AH946" s="138"/>
      <c r="AI946" s="176"/>
      <c r="AK946" s="142" t="str">
        <f>if(isblank(B946),"",vlookup(B946,'Sort by Position'!$D$2:$M$34,2,FALSE))</f>
        <v/>
      </c>
      <c r="AL946" s="142" t="str">
        <f>if(isblank(B946),"",vlookup(C946,'Sort by Position'!$D$2:$M$34,10,FALSE))</f>
        <v/>
      </c>
      <c r="AM946" s="142" t="str">
        <f t="shared" si="15"/>
        <v/>
      </c>
      <c r="AN946" s="142" t="str">
        <f t="shared" si="24"/>
        <v/>
      </c>
      <c r="AO946" s="163"/>
      <c r="AP946" s="117" t="str">
        <f t="shared" si="22"/>
        <v/>
      </c>
      <c r="AR946" s="177"/>
    </row>
    <row r="947">
      <c r="A947" s="156"/>
      <c r="B947" s="175"/>
      <c r="C947" s="162"/>
      <c r="D947" s="162"/>
      <c r="E947" s="162"/>
      <c r="F947" s="13" t="str">
        <f t="shared" si="6"/>
        <v/>
      </c>
      <c r="G947" s="162"/>
      <c r="H947" s="162"/>
      <c r="I947" s="162"/>
      <c r="J947" s="13" t="str">
        <f t="shared" si="20"/>
        <v/>
      </c>
      <c r="N947" s="13" t="str">
        <f t="shared" si="8"/>
        <v/>
      </c>
      <c r="O947" s="13"/>
      <c r="P947" s="163"/>
      <c r="Q947" s="116" t="str">
        <f t="shared" si="17"/>
        <v/>
      </c>
      <c r="R947" s="117" t="str">
        <f t="shared" si="9"/>
        <v/>
      </c>
      <c r="S947" s="176"/>
      <c r="T947" s="68"/>
      <c r="U947" s="163"/>
      <c r="V947" s="172"/>
      <c r="W947" s="172"/>
      <c r="X947" s="116" t="str">
        <f t="shared" si="26"/>
        <v/>
      </c>
      <c r="Y947" s="117" t="str">
        <f t="shared" si="23"/>
        <v/>
      </c>
      <c r="Z947" s="176"/>
      <c r="AB947" s="142" t="str">
        <f>if(isblank($B947),"",vlookup($B947,'Sort by Position'!$D$2:$M$34,10,FALSE))</f>
        <v/>
      </c>
      <c r="AC947" s="142" t="str">
        <f>if(isblank($B947),"",vlookup($C947,'Sort by Position'!$D$2:$M$34,10,FALSE))</f>
        <v/>
      </c>
      <c r="AD947" s="142" t="str">
        <f t="shared" si="12"/>
        <v/>
      </c>
      <c r="AE947" s="142" t="str">
        <f t="shared" si="13"/>
        <v/>
      </c>
      <c r="AF947" s="163"/>
      <c r="AG947" s="151" t="str">
        <f t="shared" si="27"/>
        <v/>
      </c>
      <c r="AH947" s="138"/>
      <c r="AI947" s="176"/>
      <c r="AK947" s="142" t="str">
        <f>if(isblank(B947),"",vlookup(B947,'Sort by Position'!$D$2:$M$34,2,FALSE))</f>
        <v/>
      </c>
      <c r="AL947" s="142" t="str">
        <f>if(isblank(B947),"",vlookup(C947,'Sort by Position'!$D$2:$M$34,10,FALSE))</f>
        <v/>
      </c>
      <c r="AM947" s="142" t="str">
        <f t="shared" si="15"/>
        <v/>
      </c>
      <c r="AN947" s="142" t="str">
        <f t="shared" si="24"/>
        <v/>
      </c>
      <c r="AO947" s="163"/>
      <c r="AP947" s="117" t="str">
        <f t="shared" si="22"/>
        <v/>
      </c>
      <c r="AR947" s="177"/>
    </row>
    <row r="948">
      <c r="A948" s="156"/>
      <c r="B948" s="175"/>
      <c r="C948" s="162"/>
      <c r="D948" s="162"/>
      <c r="E948" s="162"/>
      <c r="F948" s="13" t="str">
        <f t="shared" si="6"/>
        <v/>
      </c>
      <c r="G948" s="162"/>
      <c r="H948" s="162"/>
      <c r="I948" s="162"/>
      <c r="J948" s="13" t="str">
        <f t="shared" si="20"/>
        <v/>
      </c>
      <c r="N948" s="13" t="str">
        <f t="shared" si="8"/>
        <v/>
      </c>
      <c r="O948" s="13"/>
      <c r="P948" s="163"/>
      <c r="Q948" s="116" t="str">
        <f t="shared" si="17"/>
        <v/>
      </c>
      <c r="R948" s="117" t="str">
        <f t="shared" si="9"/>
        <v/>
      </c>
      <c r="S948" s="176"/>
      <c r="T948" s="68"/>
      <c r="U948" s="163"/>
      <c r="V948" s="172"/>
      <c r="W948" s="172"/>
      <c r="X948" s="116" t="str">
        <f t="shared" si="26"/>
        <v/>
      </c>
      <c r="Y948" s="117" t="str">
        <f t="shared" si="23"/>
        <v/>
      </c>
      <c r="Z948" s="176"/>
      <c r="AB948" s="142" t="str">
        <f>if(isblank($B948),"",vlookup($B948,'Sort by Position'!$D$2:$M$34,10,FALSE))</f>
        <v/>
      </c>
      <c r="AC948" s="142" t="str">
        <f>if(isblank($B948),"",vlookup($C948,'Sort by Position'!$D$2:$M$34,10,FALSE))</f>
        <v/>
      </c>
      <c r="AD948" s="142" t="str">
        <f t="shared" si="12"/>
        <v/>
      </c>
      <c r="AE948" s="142" t="str">
        <f t="shared" si="13"/>
        <v/>
      </c>
      <c r="AF948" s="163"/>
      <c r="AG948" s="151" t="str">
        <f t="shared" si="27"/>
        <v/>
      </c>
      <c r="AH948" s="138"/>
      <c r="AI948" s="176"/>
      <c r="AK948" s="142" t="str">
        <f>if(isblank(B948),"",vlookup(B948,'Sort by Position'!$D$2:$M$34,2,FALSE))</f>
        <v/>
      </c>
      <c r="AL948" s="142" t="str">
        <f>if(isblank(B948),"",vlookup(C948,'Sort by Position'!$D$2:$M$34,10,FALSE))</f>
        <v/>
      </c>
      <c r="AM948" s="142" t="str">
        <f t="shared" si="15"/>
        <v/>
      </c>
      <c r="AN948" s="142" t="str">
        <f t="shared" si="24"/>
        <v/>
      </c>
      <c r="AO948" s="163"/>
      <c r="AP948" s="117" t="str">
        <f t="shared" si="22"/>
        <v/>
      </c>
      <c r="AR948" s="177"/>
    </row>
    <row r="949">
      <c r="A949" s="156"/>
      <c r="B949" s="175"/>
      <c r="C949" s="162"/>
      <c r="D949" s="162"/>
      <c r="E949" s="162"/>
      <c r="F949" s="13" t="str">
        <f t="shared" si="6"/>
        <v/>
      </c>
      <c r="G949" s="162"/>
      <c r="H949" s="162"/>
      <c r="I949" s="162"/>
      <c r="J949" s="13" t="str">
        <f t="shared" si="20"/>
        <v/>
      </c>
      <c r="N949" s="13" t="str">
        <f t="shared" si="8"/>
        <v/>
      </c>
      <c r="O949" s="13"/>
      <c r="P949" s="163"/>
      <c r="Q949" s="116" t="str">
        <f t="shared" si="17"/>
        <v/>
      </c>
      <c r="R949" s="117" t="str">
        <f t="shared" si="9"/>
        <v/>
      </c>
      <c r="S949" s="176"/>
      <c r="T949" s="68"/>
      <c r="U949" s="163"/>
      <c r="V949" s="172"/>
      <c r="W949" s="172"/>
      <c r="X949" s="116" t="str">
        <f t="shared" si="26"/>
        <v/>
      </c>
      <c r="Y949" s="117" t="str">
        <f t="shared" si="23"/>
        <v/>
      </c>
      <c r="Z949" s="176"/>
      <c r="AB949" s="142" t="str">
        <f>if(isblank($B949),"",vlookup($B949,'Sort by Position'!$D$2:$M$34,10,FALSE))</f>
        <v/>
      </c>
      <c r="AC949" s="142" t="str">
        <f>if(isblank($B949),"",vlookup($C949,'Sort by Position'!$D$2:$M$34,10,FALSE))</f>
        <v/>
      </c>
      <c r="AD949" s="142" t="str">
        <f t="shared" si="12"/>
        <v/>
      </c>
      <c r="AE949" s="142" t="str">
        <f t="shared" si="13"/>
        <v/>
      </c>
      <c r="AF949" s="163"/>
      <c r="AG949" s="151" t="str">
        <f t="shared" si="27"/>
        <v/>
      </c>
      <c r="AH949" s="138"/>
      <c r="AI949" s="176"/>
      <c r="AK949" s="142" t="str">
        <f>if(isblank(B949),"",vlookup(B949,'Sort by Position'!$D$2:$M$34,2,FALSE))</f>
        <v/>
      </c>
      <c r="AL949" s="142" t="str">
        <f>if(isblank(B949),"",vlookup(C949,'Sort by Position'!$D$2:$M$34,10,FALSE))</f>
        <v/>
      </c>
      <c r="AM949" s="142" t="str">
        <f t="shared" si="15"/>
        <v/>
      </c>
      <c r="AN949" s="142" t="str">
        <f t="shared" si="24"/>
        <v/>
      </c>
      <c r="AO949" s="163"/>
      <c r="AP949" s="117" t="str">
        <f t="shared" si="22"/>
        <v/>
      </c>
      <c r="AR949" s="177"/>
    </row>
    <row r="950">
      <c r="A950" s="156"/>
      <c r="B950" s="175"/>
      <c r="C950" s="162"/>
      <c r="D950" s="162"/>
      <c r="E950" s="162"/>
      <c r="F950" s="13" t="str">
        <f t="shared" si="6"/>
        <v/>
      </c>
      <c r="G950" s="162"/>
      <c r="H950" s="162"/>
      <c r="I950" s="162"/>
      <c r="J950" s="13" t="str">
        <f t="shared" si="20"/>
        <v/>
      </c>
      <c r="N950" s="13" t="str">
        <f t="shared" si="8"/>
        <v/>
      </c>
      <c r="O950" s="13"/>
      <c r="P950" s="163"/>
      <c r="Q950" s="116" t="str">
        <f t="shared" si="17"/>
        <v/>
      </c>
      <c r="R950" s="117" t="str">
        <f t="shared" si="9"/>
        <v/>
      </c>
      <c r="S950" s="176"/>
      <c r="T950" s="68"/>
      <c r="U950" s="163"/>
      <c r="V950" s="172"/>
      <c r="W950" s="172"/>
      <c r="X950" s="116" t="str">
        <f t="shared" si="26"/>
        <v/>
      </c>
      <c r="Y950" s="117" t="str">
        <f t="shared" si="23"/>
        <v/>
      </c>
      <c r="Z950" s="176"/>
      <c r="AB950" s="142" t="str">
        <f>if(isblank($B950),"",vlookup($B950,'Sort by Position'!$D$2:$M$34,10,FALSE))</f>
        <v/>
      </c>
      <c r="AC950" s="142" t="str">
        <f>if(isblank($B950),"",vlookup($C950,'Sort by Position'!$D$2:$M$34,10,FALSE))</f>
        <v/>
      </c>
      <c r="AD950" s="142" t="str">
        <f t="shared" si="12"/>
        <v/>
      </c>
      <c r="AE950" s="142" t="str">
        <f t="shared" si="13"/>
        <v/>
      </c>
      <c r="AF950" s="163"/>
      <c r="AG950" s="151" t="str">
        <f t="shared" si="27"/>
        <v/>
      </c>
      <c r="AH950" s="138"/>
      <c r="AI950" s="176"/>
      <c r="AK950" s="142" t="str">
        <f>if(isblank(B950),"",vlookup(B950,'Sort by Position'!$D$2:$M$34,2,FALSE))</f>
        <v/>
      </c>
      <c r="AL950" s="142" t="str">
        <f>if(isblank(B950),"",vlookup(C950,'Sort by Position'!$D$2:$M$34,10,FALSE))</f>
        <v/>
      </c>
      <c r="AM950" s="142" t="str">
        <f t="shared" si="15"/>
        <v/>
      </c>
      <c r="AN950" s="142" t="str">
        <f t="shared" si="24"/>
        <v/>
      </c>
      <c r="AO950" s="163"/>
      <c r="AP950" s="117" t="str">
        <f t="shared" si="22"/>
        <v/>
      </c>
      <c r="AR950" s="177"/>
    </row>
    <row r="951">
      <c r="A951" s="156"/>
      <c r="B951" s="175"/>
      <c r="C951" s="162"/>
      <c r="D951" s="162"/>
      <c r="E951" s="162"/>
      <c r="F951" s="13" t="str">
        <f t="shared" si="6"/>
        <v/>
      </c>
      <c r="G951" s="162"/>
      <c r="H951" s="162"/>
      <c r="I951" s="162"/>
      <c r="J951" s="13" t="str">
        <f t="shared" si="20"/>
        <v/>
      </c>
      <c r="N951" s="13" t="str">
        <f t="shared" si="8"/>
        <v/>
      </c>
      <c r="O951" s="13"/>
      <c r="P951" s="163"/>
      <c r="Q951" s="116" t="str">
        <f t="shared" si="17"/>
        <v/>
      </c>
      <c r="R951" s="117" t="str">
        <f t="shared" si="9"/>
        <v/>
      </c>
      <c r="S951" s="176"/>
      <c r="T951" s="68"/>
      <c r="U951" s="163"/>
      <c r="V951" s="172"/>
      <c r="W951" s="172"/>
      <c r="X951" s="116" t="str">
        <f t="shared" si="26"/>
        <v/>
      </c>
      <c r="Y951" s="117" t="str">
        <f t="shared" si="23"/>
        <v/>
      </c>
      <c r="Z951" s="176"/>
      <c r="AB951" s="142" t="str">
        <f>if(isblank($B951),"",vlookup($B951,'Sort by Position'!$D$2:$M$34,10,FALSE))</f>
        <v/>
      </c>
      <c r="AC951" s="142" t="str">
        <f>if(isblank($B951),"",vlookup($C951,'Sort by Position'!$D$2:$M$34,10,FALSE))</f>
        <v/>
      </c>
      <c r="AD951" s="142" t="str">
        <f t="shared" si="12"/>
        <v/>
      </c>
      <c r="AE951" s="142" t="str">
        <f t="shared" si="13"/>
        <v/>
      </c>
      <c r="AF951" s="163"/>
      <c r="AG951" s="151" t="str">
        <f t="shared" si="27"/>
        <v/>
      </c>
      <c r="AH951" s="138"/>
      <c r="AI951" s="176"/>
      <c r="AK951" s="142" t="str">
        <f>if(isblank(B951),"",vlookup(B951,'Sort by Position'!$D$2:$M$34,2,FALSE))</f>
        <v/>
      </c>
      <c r="AL951" s="142" t="str">
        <f>if(isblank(B951),"",vlookup(C951,'Sort by Position'!$D$2:$M$34,10,FALSE))</f>
        <v/>
      </c>
      <c r="AM951" s="142" t="str">
        <f t="shared" si="15"/>
        <v/>
      </c>
      <c r="AN951" s="142" t="str">
        <f t="shared" si="24"/>
        <v/>
      </c>
      <c r="AO951" s="163"/>
      <c r="AP951" s="117" t="str">
        <f t="shared" si="22"/>
        <v/>
      </c>
      <c r="AR951" s="177"/>
    </row>
    <row r="952">
      <c r="A952" s="156"/>
      <c r="B952" s="175"/>
      <c r="C952" s="162"/>
      <c r="D952" s="162"/>
      <c r="E952" s="162"/>
      <c r="F952" s="13" t="str">
        <f t="shared" si="6"/>
        <v/>
      </c>
      <c r="G952" s="162"/>
      <c r="H952" s="162"/>
      <c r="I952" s="162"/>
      <c r="J952" s="13" t="str">
        <f t="shared" si="20"/>
        <v/>
      </c>
      <c r="N952" s="13" t="str">
        <f t="shared" si="8"/>
        <v/>
      </c>
      <c r="O952" s="13"/>
      <c r="P952" s="163"/>
      <c r="Q952" s="116" t="str">
        <f t="shared" si="17"/>
        <v/>
      </c>
      <c r="R952" s="117" t="str">
        <f t="shared" si="9"/>
        <v/>
      </c>
      <c r="S952" s="176"/>
      <c r="T952" s="68"/>
      <c r="U952" s="163"/>
      <c r="V952" s="172"/>
      <c r="W952" s="172"/>
      <c r="X952" s="116" t="str">
        <f t="shared" si="26"/>
        <v/>
      </c>
      <c r="Y952" s="117" t="str">
        <f t="shared" si="23"/>
        <v/>
      </c>
      <c r="Z952" s="176"/>
      <c r="AB952" s="142" t="str">
        <f>if(isblank($B952),"",vlookup($B952,'Sort by Position'!$D$2:$M$34,10,FALSE))</f>
        <v/>
      </c>
      <c r="AC952" s="142" t="str">
        <f>if(isblank($B952),"",vlookup($C952,'Sort by Position'!$D$2:$M$34,10,FALSE))</f>
        <v/>
      </c>
      <c r="AD952" s="142" t="str">
        <f t="shared" si="12"/>
        <v/>
      </c>
      <c r="AE952" s="142" t="str">
        <f t="shared" si="13"/>
        <v/>
      </c>
      <c r="AF952" s="163"/>
      <c r="AG952" s="151" t="str">
        <f t="shared" si="27"/>
        <v/>
      </c>
      <c r="AH952" s="138"/>
      <c r="AI952" s="176"/>
      <c r="AK952" s="142" t="str">
        <f>if(isblank(B952),"",vlookup(B952,'Sort by Position'!$D$2:$M$34,2,FALSE))</f>
        <v/>
      </c>
      <c r="AL952" s="142" t="str">
        <f>if(isblank(B952),"",vlookup(C952,'Sort by Position'!$D$2:$M$34,10,FALSE))</f>
        <v/>
      </c>
      <c r="AM952" s="142" t="str">
        <f t="shared" si="15"/>
        <v/>
      </c>
      <c r="AN952" s="142" t="str">
        <f t="shared" si="24"/>
        <v/>
      </c>
      <c r="AO952" s="163"/>
      <c r="AP952" s="117" t="str">
        <f t="shared" si="22"/>
        <v/>
      </c>
      <c r="AR952" s="177"/>
    </row>
    <row r="953">
      <c r="A953" s="156"/>
      <c r="B953" s="175"/>
      <c r="C953" s="162"/>
      <c r="D953" s="162"/>
      <c r="E953" s="162"/>
      <c r="F953" s="13" t="str">
        <f t="shared" si="6"/>
        <v/>
      </c>
      <c r="G953" s="162"/>
      <c r="H953" s="162"/>
      <c r="I953" s="162"/>
      <c r="J953" s="13" t="str">
        <f t="shared" si="20"/>
        <v/>
      </c>
      <c r="N953" s="13" t="str">
        <f t="shared" si="8"/>
        <v/>
      </c>
      <c r="O953" s="13"/>
      <c r="P953" s="163"/>
      <c r="Q953" s="116" t="str">
        <f t="shared" si="17"/>
        <v/>
      </c>
      <c r="R953" s="117" t="str">
        <f t="shared" si="9"/>
        <v/>
      </c>
      <c r="S953" s="176"/>
      <c r="T953" s="68"/>
      <c r="U953" s="163"/>
      <c r="V953" s="172"/>
      <c r="W953" s="172"/>
      <c r="X953" s="116" t="str">
        <f t="shared" si="26"/>
        <v/>
      </c>
      <c r="Y953" s="117" t="str">
        <f t="shared" si="23"/>
        <v/>
      </c>
      <c r="Z953" s="176"/>
      <c r="AB953" s="142" t="str">
        <f>if(isblank($B953),"",vlookup($B953,'Sort by Position'!$D$2:$M$34,10,FALSE))</f>
        <v/>
      </c>
      <c r="AC953" s="142" t="str">
        <f>if(isblank($B953),"",vlookup($C953,'Sort by Position'!$D$2:$M$34,10,FALSE))</f>
        <v/>
      </c>
      <c r="AD953" s="142" t="str">
        <f t="shared" si="12"/>
        <v/>
      </c>
      <c r="AE953" s="142" t="str">
        <f t="shared" si="13"/>
        <v/>
      </c>
      <c r="AF953" s="163"/>
      <c r="AG953" s="151" t="str">
        <f t="shared" si="27"/>
        <v/>
      </c>
      <c r="AH953" s="138"/>
      <c r="AI953" s="176"/>
      <c r="AK953" s="142" t="str">
        <f>if(isblank(B953),"",vlookup(B953,'Sort by Position'!$D$2:$M$34,2,FALSE))</f>
        <v/>
      </c>
      <c r="AL953" s="142" t="str">
        <f>if(isblank(B953),"",vlookup(C953,'Sort by Position'!$D$2:$M$34,10,FALSE))</f>
        <v/>
      </c>
      <c r="AM953" s="142" t="str">
        <f t="shared" si="15"/>
        <v/>
      </c>
      <c r="AN953" s="142" t="str">
        <f t="shared" si="24"/>
        <v/>
      </c>
      <c r="AO953" s="163"/>
      <c r="AP953" s="117" t="str">
        <f t="shared" si="22"/>
        <v/>
      </c>
      <c r="AR953" s="177"/>
    </row>
    <row r="954">
      <c r="A954" s="156"/>
      <c r="B954" s="175"/>
      <c r="C954" s="162"/>
      <c r="D954" s="162"/>
      <c r="E954" s="162"/>
      <c r="F954" s="13" t="str">
        <f t="shared" si="6"/>
        <v/>
      </c>
      <c r="G954" s="162"/>
      <c r="H954" s="162"/>
      <c r="I954" s="162"/>
      <c r="J954" s="13" t="str">
        <f t="shared" si="20"/>
        <v/>
      </c>
      <c r="N954" s="13" t="str">
        <f t="shared" si="8"/>
        <v/>
      </c>
      <c r="O954" s="13"/>
      <c r="P954" s="163"/>
      <c r="Q954" s="116" t="str">
        <f t="shared" si="17"/>
        <v/>
      </c>
      <c r="R954" s="117" t="str">
        <f t="shared" si="9"/>
        <v/>
      </c>
      <c r="S954" s="176"/>
      <c r="T954" s="68"/>
      <c r="U954" s="163"/>
      <c r="V954" s="172"/>
      <c r="W954" s="172"/>
      <c r="X954" s="116" t="str">
        <f t="shared" si="26"/>
        <v/>
      </c>
      <c r="Y954" s="117" t="str">
        <f t="shared" si="23"/>
        <v/>
      </c>
      <c r="Z954" s="176"/>
      <c r="AB954" s="142" t="str">
        <f>if(isblank($B954),"",vlookup($B954,'Sort by Position'!$D$2:$M$34,10,FALSE))</f>
        <v/>
      </c>
      <c r="AC954" s="142" t="str">
        <f>if(isblank($B954),"",vlookup($C954,'Sort by Position'!$D$2:$M$34,10,FALSE))</f>
        <v/>
      </c>
      <c r="AD954" s="142" t="str">
        <f t="shared" si="12"/>
        <v/>
      </c>
      <c r="AE954" s="142" t="str">
        <f t="shared" si="13"/>
        <v/>
      </c>
      <c r="AF954" s="163"/>
      <c r="AG954" s="151" t="str">
        <f t="shared" si="27"/>
        <v/>
      </c>
      <c r="AH954" s="138"/>
      <c r="AI954" s="176"/>
      <c r="AK954" s="142" t="str">
        <f>if(isblank(B954),"",vlookup(B954,'Sort by Position'!$D$2:$M$34,2,FALSE))</f>
        <v/>
      </c>
      <c r="AL954" s="142" t="str">
        <f>if(isblank(B954),"",vlookup(C954,'Sort by Position'!$D$2:$M$34,10,FALSE))</f>
        <v/>
      </c>
      <c r="AM954" s="142" t="str">
        <f t="shared" si="15"/>
        <v/>
      </c>
      <c r="AN954" s="142" t="str">
        <f t="shared" si="24"/>
        <v/>
      </c>
      <c r="AO954" s="163"/>
      <c r="AP954" s="117" t="str">
        <f t="shared" si="22"/>
        <v/>
      </c>
      <c r="AR954" s="177"/>
    </row>
    <row r="955">
      <c r="A955" s="156"/>
      <c r="B955" s="175"/>
      <c r="C955" s="162"/>
      <c r="D955" s="162"/>
      <c r="E955" s="162"/>
      <c r="F955" s="13" t="str">
        <f t="shared" si="6"/>
        <v/>
      </c>
      <c r="G955" s="162"/>
      <c r="H955" s="162"/>
      <c r="I955" s="162"/>
      <c r="J955" s="13" t="str">
        <f t="shared" si="20"/>
        <v/>
      </c>
      <c r="N955" s="13" t="str">
        <f t="shared" si="8"/>
        <v/>
      </c>
      <c r="O955" s="13"/>
      <c r="P955" s="163"/>
      <c r="Q955" s="116" t="str">
        <f t="shared" si="17"/>
        <v/>
      </c>
      <c r="R955" s="117" t="str">
        <f t="shared" si="9"/>
        <v/>
      </c>
      <c r="S955" s="176"/>
      <c r="T955" s="68"/>
      <c r="U955" s="163"/>
      <c r="V955" s="172"/>
      <c r="W955" s="172"/>
      <c r="X955" s="116" t="str">
        <f t="shared" si="26"/>
        <v/>
      </c>
      <c r="Y955" s="117" t="str">
        <f t="shared" si="23"/>
        <v/>
      </c>
      <c r="Z955" s="176"/>
      <c r="AB955" s="142" t="str">
        <f>if(isblank($B955),"",vlookup($B955,'Sort by Position'!$D$2:$M$34,10,FALSE))</f>
        <v/>
      </c>
      <c r="AC955" s="142" t="str">
        <f>if(isblank($B955),"",vlookup($C955,'Sort by Position'!$D$2:$M$34,10,FALSE))</f>
        <v/>
      </c>
      <c r="AD955" s="142" t="str">
        <f t="shared" si="12"/>
        <v/>
      </c>
      <c r="AE955" s="142" t="str">
        <f t="shared" si="13"/>
        <v/>
      </c>
      <c r="AF955" s="163"/>
      <c r="AG955" s="151" t="str">
        <f t="shared" si="27"/>
        <v/>
      </c>
      <c r="AH955" s="138"/>
      <c r="AI955" s="176"/>
      <c r="AK955" s="142" t="str">
        <f>if(isblank(B955),"",vlookup(B955,'Sort by Position'!$D$2:$M$34,2,FALSE))</f>
        <v/>
      </c>
      <c r="AL955" s="142" t="str">
        <f>if(isblank(B955),"",vlookup(C955,'Sort by Position'!$D$2:$M$34,10,FALSE))</f>
        <v/>
      </c>
      <c r="AM955" s="142" t="str">
        <f t="shared" si="15"/>
        <v/>
      </c>
      <c r="AN955" s="142" t="str">
        <f t="shared" si="24"/>
        <v/>
      </c>
      <c r="AO955" s="163"/>
      <c r="AP955" s="117" t="str">
        <f t="shared" si="22"/>
        <v/>
      </c>
      <c r="AR955" s="177"/>
    </row>
    <row r="956">
      <c r="A956" s="156"/>
      <c r="B956" s="175"/>
      <c r="C956" s="162"/>
      <c r="D956" s="162"/>
      <c r="E956" s="162"/>
      <c r="F956" s="13" t="str">
        <f t="shared" si="6"/>
        <v/>
      </c>
      <c r="G956" s="162"/>
      <c r="H956" s="162"/>
      <c r="I956" s="162"/>
      <c r="J956" s="13" t="str">
        <f t="shared" si="20"/>
        <v/>
      </c>
      <c r="N956" s="13" t="str">
        <f t="shared" si="8"/>
        <v/>
      </c>
      <c r="O956" s="13"/>
      <c r="P956" s="163"/>
      <c r="Q956" s="116" t="str">
        <f t="shared" si="17"/>
        <v/>
      </c>
      <c r="R956" s="117" t="str">
        <f t="shared" si="9"/>
        <v/>
      </c>
      <c r="S956" s="176"/>
      <c r="T956" s="68"/>
      <c r="U956" s="163"/>
      <c r="V956" s="172"/>
      <c r="W956" s="172"/>
      <c r="X956" s="116" t="str">
        <f t="shared" si="26"/>
        <v/>
      </c>
      <c r="Y956" s="117" t="str">
        <f t="shared" si="23"/>
        <v/>
      </c>
      <c r="Z956" s="176"/>
      <c r="AB956" s="142" t="str">
        <f>if(isblank($B956),"",vlookup($B956,'Sort by Position'!$D$2:$M$34,10,FALSE))</f>
        <v/>
      </c>
      <c r="AC956" s="142" t="str">
        <f>if(isblank($B956),"",vlookup($C956,'Sort by Position'!$D$2:$M$34,10,FALSE))</f>
        <v/>
      </c>
      <c r="AD956" s="142" t="str">
        <f t="shared" si="12"/>
        <v/>
      </c>
      <c r="AE956" s="142" t="str">
        <f t="shared" si="13"/>
        <v/>
      </c>
      <c r="AF956" s="163"/>
      <c r="AG956" s="151" t="str">
        <f t="shared" si="27"/>
        <v/>
      </c>
      <c r="AH956" s="138"/>
      <c r="AI956" s="176"/>
      <c r="AK956" s="142" t="str">
        <f>if(isblank(B956),"",vlookup(B956,'Sort by Position'!$D$2:$M$34,2,FALSE))</f>
        <v/>
      </c>
      <c r="AL956" s="142" t="str">
        <f>if(isblank(B956),"",vlookup(C956,'Sort by Position'!$D$2:$M$34,10,FALSE))</f>
        <v/>
      </c>
      <c r="AM956" s="142" t="str">
        <f t="shared" si="15"/>
        <v/>
      </c>
      <c r="AN956" s="142" t="str">
        <f t="shared" si="24"/>
        <v/>
      </c>
      <c r="AO956" s="163"/>
      <c r="AP956" s="117" t="str">
        <f t="shared" si="22"/>
        <v/>
      </c>
      <c r="AR956" s="177"/>
    </row>
    <row r="957">
      <c r="A957" s="156"/>
      <c r="B957" s="175"/>
      <c r="C957" s="162"/>
      <c r="D957" s="162"/>
      <c r="E957" s="162"/>
      <c r="F957" s="13" t="str">
        <f t="shared" si="6"/>
        <v/>
      </c>
      <c r="G957" s="162"/>
      <c r="H957" s="162"/>
      <c r="I957" s="162"/>
      <c r="J957" s="13" t="str">
        <f t="shared" si="20"/>
        <v/>
      </c>
      <c r="N957" s="13" t="str">
        <f t="shared" si="8"/>
        <v/>
      </c>
      <c r="O957" s="13"/>
      <c r="P957" s="163"/>
      <c r="Q957" s="116" t="str">
        <f t="shared" si="17"/>
        <v/>
      </c>
      <c r="R957" s="117" t="str">
        <f t="shared" si="9"/>
        <v/>
      </c>
      <c r="S957" s="176"/>
      <c r="T957" s="68"/>
      <c r="U957" s="163"/>
      <c r="V957" s="172"/>
      <c r="W957" s="172"/>
      <c r="X957" s="116" t="str">
        <f t="shared" si="26"/>
        <v/>
      </c>
      <c r="Y957" s="117" t="str">
        <f t="shared" si="23"/>
        <v/>
      </c>
      <c r="Z957" s="176"/>
      <c r="AB957" s="142" t="str">
        <f>if(isblank($B957),"",vlookup($B957,'Sort by Position'!$D$2:$M$34,10,FALSE))</f>
        <v/>
      </c>
      <c r="AC957" s="142" t="str">
        <f>if(isblank($B957),"",vlookup($C957,'Sort by Position'!$D$2:$M$34,10,FALSE))</f>
        <v/>
      </c>
      <c r="AD957" s="142" t="str">
        <f t="shared" si="12"/>
        <v/>
      </c>
      <c r="AE957" s="142" t="str">
        <f t="shared" si="13"/>
        <v/>
      </c>
      <c r="AF957" s="163"/>
      <c r="AG957" s="151" t="str">
        <f t="shared" si="27"/>
        <v/>
      </c>
      <c r="AH957" s="138"/>
      <c r="AI957" s="176"/>
      <c r="AK957" s="142" t="str">
        <f>if(isblank(B957),"",vlookup(B957,'Sort by Position'!$D$2:$M$34,2,FALSE))</f>
        <v/>
      </c>
      <c r="AL957" s="142" t="str">
        <f>if(isblank(B957),"",vlookup(C957,'Sort by Position'!$D$2:$M$34,10,FALSE))</f>
        <v/>
      </c>
      <c r="AM957" s="142" t="str">
        <f t="shared" si="15"/>
        <v/>
      </c>
      <c r="AN957" s="142" t="str">
        <f t="shared" si="24"/>
        <v/>
      </c>
      <c r="AO957" s="163"/>
      <c r="AP957" s="117" t="str">
        <f t="shared" si="22"/>
        <v/>
      </c>
      <c r="AR957" s="177"/>
    </row>
    <row r="958">
      <c r="A958" s="156"/>
      <c r="B958" s="175"/>
      <c r="C958" s="162"/>
      <c r="D958" s="162"/>
      <c r="E958" s="162"/>
      <c r="F958" s="13" t="str">
        <f t="shared" si="6"/>
        <v/>
      </c>
      <c r="G958" s="162"/>
      <c r="H958" s="162"/>
      <c r="I958" s="162"/>
      <c r="J958" s="13" t="str">
        <f t="shared" si="20"/>
        <v/>
      </c>
      <c r="N958" s="13" t="str">
        <f t="shared" si="8"/>
        <v/>
      </c>
      <c r="O958" s="13"/>
      <c r="P958" s="163"/>
      <c r="Q958" s="116" t="str">
        <f t="shared" si="17"/>
        <v/>
      </c>
      <c r="R958" s="117" t="str">
        <f t="shared" si="9"/>
        <v/>
      </c>
      <c r="S958" s="176"/>
      <c r="T958" s="68"/>
      <c r="U958" s="163"/>
      <c r="V958" s="172"/>
      <c r="W958" s="172"/>
      <c r="X958" s="116" t="str">
        <f t="shared" si="26"/>
        <v/>
      </c>
      <c r="Y958" s="117" t="str">
        <f t="shared" si="23"/>
        <v/>
      </c>
      <c r="Z958" s="176"/>
      <c r="AB958" s="142" t="str">
        <f>if(isblank($B958),"",vlookup($B958,'Sort by Position'!$D$2:$M$34,10,FALSE))</f>
        <v/>
      </c>
      <c r="AC958" s="142" t="str">
        <f>if(isblank($B958),"",vlookup($C958,'Sort by Position'!$D$2:$M$34,10,FALSE))</f>
        <v/>
      </c>
      <c r="AD958" s="142" t="str">
        <f t="shared" si="12"/>
        <v/>
      </c>
      <c r="AE958" s="142" t="str">
        <f t="shared" si="13"/>
        <v/>
      </c>
      <c r="AF958" s="163"/>
      <c r="AG958" s="151" t="str">
        <f t="shared" si="27"/>
        <v/>
      </c>
      <c r="AH958" s="138"/>
      <c r="AI958" s="176"/>
      <c r="AK958" s="142" t="str">
        <f>if(isblank(B958),"",vlookup(B958,'Sort by Position'!$D$2:$M$34,2,FALSE))</f>
        <v/>
      </c>
      <c r="AL958" s="142" t="str">
        <f>if(isblank(B958),"",vlookup(C958,'Sort by Position'!$D$2:$M$34,10,FALSE))</f>
        <v/>
      </c>
      <c r="AM958" s="142" t="str">
        <f t="shared" si="15"/>
        <v/>
      </c>
      <c r="AN958" s="142" t="str">
        <f t="shared" si="24"/>
        <v/>
      </c>
      <c r="AO958" s="163"/>
      <c r="AP958" s="117" t="str">
        <f t="shared" si="22"/>
        <v/>
      </c>
      <c r="AR958" s="177"/>
    </row>
    <row r="959">
      <c r="A959" s="156"/>
      <c r="B959" s="175"/>
      <c r="C959" s="162"/>
      <c r="D959" s="162"/>
      <c r="E959" s="162"/>
      <c r="F959" s="13" t="str">
        <f t="shared" si="6"/>
        <v/>
      </c>
      <c r="G959" s="162"/>
      <c r="H959" s="162"/>
      <c r="I959" s="162"/>
      <c r="J959" s="13" t="str">
        <f t="shared" si="20"/>
        <v/>
      </c>
      <c r="N959" s="13" t="str">
        <f t="shared" si="8"/>
        <v/>
      </c>
      <c r="O959" s="13"/>
      <c r="P959" s="163"/>
      <c r="Q959" s="116" t="str">
        <f t="shared" si="17"/>
        <v/>
      </c>
      <c r="R959" s="117" t="str">
        <f t="shared" si="9"/>
        <v/>
      </c>
      <c r="S959" s="176"/>
      <c r="T959" s="68"/>
      <c r="U959" s="163"/>
      <c r="V959" s="172"/>
      <c r="W959" s="172"/>
      <c r="X959" s="116" t="str">
        <f t="shared" si="26"/>
        <v/>
      </c>
      <c r="Y959" s="117" t="str">
        <f t="shared" si="23"/>
        <v/>
      </c>
      <c r="Z959" s="176"/>
      <c r="AB959" s="142" t="str">
        <f>if(isblank($B959),"",vlookup($B959,'Sort by Position'!$D$2:$M$34,10,FALSE))</f>
        <v/>
      </c>
      <c r="AC959" s="142" t="str">
        <f>if(isblank($B959),"",vlookup($C959,'Sort by Position'!$D$2:$M$34,10,FALSE))</f>
        <v/>
      </c>
      <c r="AD959" s="142" t="str">
        <f t="shared" si="12"/>
        <v/>
      </c>
      <c r="AE959" s="142" t="str">
        <f t="shared" si="13"/>
        <v/>
      </c>
      <c r="AF959" s="163"/>
      <c r="AG959" s="151" t="str">
        <f t="shared" si="27"/>
        <v/>
      </c>
      <c r="AH959" s="138"/>
      <c r="AI959" s="176"/>
      <c r="AK959" s="142" t="str">
        <f>if(isblank(B959),"",vlookup(B959,'Sort by Position'!$D$2:$M$34,2,FALSE))</f>
        <v/>
      </c>
      <c r="AL959" s="142" t="str">
        <f>if(isblank(B959),"",vlookup(C959,'Sort by Position'!$D$2:$M$34,10,FALSE))</f>
        <v/>
      </c>
      <c r="AM959" s="142" t="str">
        <f t="shared" si="15"/>
        <v/>
      </c>
      <c r="AN959" s="142" t="str">
        <f t="shared" si="24"/>
        <v/>
      </c>
      <c r="AO959" s="163"/>
      <c r="AP959" s="117" t="str">
        <f t="shared" si="22"/>
        <v/>
      </c>
      <c r="AR959" s="177"/>
    </row>
    <row r="960">
      <c r="A960" s="156"/>
      <c r="B960" s="175"/>
      <c r="C960" s="162"/>
      <c r="D960" s="162"/>
      <c r="E960" s="162"/>
      <c r="F960" s="13" t="str">
        <f t="shared" si="6"/>
        <v/>
      </c>
      <c r="G960" s="162"/>
      <c r="H960" s="162"/>
      <c r="I960" s="162"/>
      <c r="J960" s="13" t="str">
        <f t="shared" si="20"/>
        <v/>
      </c>
      <c r="N960" s="13" t="str">
        <f t="shared" si="8"/>
        <v/>
      </c>
      <c r="O960" s="13"/>
      <c r="P960" s="163"/>
      <c r="Q960" s="116" t="str">
        <f t="shared" si="17"/>
        <v/>
      </c>
      <c r="R960" s="117" t="str">
        <f t="shared" si="9"/>
        <v/>
      </c>
      <c r="S960" s="176"/>
      <c r="T960" s="68"/>
      <c r="U960" s="163"/>
      <c r="V960" s="172"/>
      <c r="W960" s="172"/>
      <c r="X960" s="116" t="str">
        <f t="shared" si="26"/>
        <v/>
      </c>
      <c r="Y960" s="117" t="str">
        <f t="shared" si="23"/>
        <v/>
      </c>
      <c r="Z960" s="176"/>
      <c r="AB960" s="142" t="str">
        <f>if(isblank($B960),"",vlookup($B960,'Sort by Position'!$D$2:$M$34,10,FALSE))</f>
        <v/>
      </c>
      <c r="AC960" s="142" t="str">
        <f>if(isblank($B960),"",vlookup($C960,'Sort by Position'!$D$2:$M$34,10,FALSE))</f>
        <v/>
      </c>
      <c r="AD960" s="142" t="str">
        <f t="shared" si="12"/>
        <v/>
      </c>
      <c r="AE960" s="142" t="str">
        <f t="shared" si="13"/>
        <v/>
      </c>
      <c r="AF960" s="163"/>
      <c r="AG960" s="151" t="str">
        <f t="shared" si="27"/>
        <v/>
      </c>
      <c r="AH960" s="138"/>
      <c r="AI960" s="176"/>
      <c r="AK960" s="142" t="str">
        <f>if(isblank(B960),"",vlookup(B960,'Sort by Position'!$D$2:$M$34,2,FALSE))</f>
        <v/>
      </c>
      <c r="AL960" s="142" t="str">
        <f>if(isblank(B960),"",vlookup(C960,'Sort by Position'!$D$2:$M$34,10,FALSE))</f>
        <v/>
      </c>
      <c r="AM960" s="142" t="str">
        <f t="shared" si="15"/>
        <v/>
      </c>
      <c r="AN960" s="142" t="str">
        <f t="shared" si="24"/>
        <v/>
      </c>
      <c r="AO960" s="163"/>
      <c r="AP960" s="117" t="str">
        <f t="shared" si="22"/>
        <v/>
      </c>
      <c r="AR960" s="177"/>
    </row>
    <row r="961">
      <c r="A961" s="156"/>
      <c r="B961" s="175"/>
      <c r="C961" s="162"/>
      <c r="D961" s="162"/>
      <c r="E961" s="162"/>
      <c r="F961" s="13" t="str">
        <f t="shared" si="6"/>
        <v/>
      </c>
      <c r="G961" s="162"/>
      <c r="H961" s="162"/>
      <c r="I961" s="162"/>
      <c r="J961" s="13" t="str">
        <f t="shared" si="20"/>
        <v/>
      </c>
      <c r="N961" s="13" t="str">
        <f t="shared" si="8"/>
        <v/>
      </c>
      <c r="O961" s="13"/>
      <c r="P961" s="163"/>
      <c r="Q961" s="116" t="str">
        <f t="shared" si="17"/>
        <v/>
      </c>
      <c r="R961" s="117" t="str">
        <f t="shared" si="9"/>
        <v/>
      </c>
      <c r="S961" s="176"/>
      <c r="T961" s="68"/>
      <c r="U961" s="163"/>
      <c r="V961" s="172"/>
      <c r="W961" s="172"/>
      <c r="X961" s="116" t="str">
        <f t="shared" si="26"/>
        <v/>
      </c>
      <c r="Y961" s="117" t="str">
        <f t="shared" si="23"/>
        <v/>
      </c>
      <c r="Z961" s="176"/>
      <c r="AB961" s="142" t="str">
        <f>if(isblank($B961),"",vlookup($B961,'Sort by Position'!$D$2:$M$34,10,FALSE))</f>
        <v/>
      </c>
      <c r="AC961" s="142" t="str">
        <f>if(isblank($B961),"",vlookup($C961,'Sort by Position'!$D$2:$M$34,10,FALSE))</f>
        <v/>
      </c>
      <c r="AD961" s="142" t="str">
        <f t="shared" si="12"/>
        <v/>
      </c>
      <c r="AE961" s="142" t="str">
        <f t="shared" si="13"/>
        <v/>
      </c>
      <c r="AF961" s="163"/>
      <c r="AG961" s="151" t="str">
        <f t="shared" si="27"/>
        <v/>
      </c>
      <c r="AH961" s="138"/>
      <c r="AI961" s="176"/>
      <c r="AK961" s="142" t="str">
        <f>if(isblank(B961),"",vlookup(B961,'Sort by Position'!$D$2:$M$34,2,FALSE))</f>
        <v/>
      </c>
      <c r="AL961" s="142" t="str">
        <f>if(isblank(B961),"",vlookup(C961,'Sort by Position'!$D$2:$M$34,10,FALSE))</f>
        <v/>
      </c>
      <c r="AM961" s="142" t="str">
        <f t="shared" si="15"/>
        <v/>
      </c>
      <c r="AN961" s="142" t="str">
        <f t="shared" si="24"/>
        <v/>
      </c>
      <c r="AO961" s="163"/>
      <c r="AP961" s="117" t="str">
        <f t="shared" si="22"/>
        <v/>
      </c>
      <c r="AR961" s="177"/>
    </row>
    <row r="962">
      <c r="A962" s="156"/>
      <c r="B962" s="175"/>
      <c r="C962" s="162"/>
      <c r="D962" s="162"/>
      <c r="E962" s="162"/>
      <c r="F962" s="13" t="str">
        <f t="shared" si="6"/>
        <v/>
      </c>
      <c r="G962" s="162"/>
      <c r="H962" s="162"/>
      <c r="I962" s="162"/>
      <c r="J962" s="13" t="str">
        <f t="shared" si="20"/>
        <v/>
      </c>
      <c r="N962" s="13" t="str">
        <f t="shared" si="8"/>
        <v/>
      </c>
      <c r="O962" s="13"/>
      <c r="P962" s="163"/>
      <c r="Q962" s="116" t="str">
        <f t="shared" si="17"/>
        <v/>
      </c>
      <c r="R962" s="117" t="str">
        <f t="shared" si="9"/>
        <v/>
      </c>
      <c r="S962" s="176"/>
      <c r="T962" s="68"/>
      <c r="U962" s="163"/>
      <c r="V962" s="172"/>
      <c r="W962" s="172"/>
      <c r="X962" s="116" t="str">
        <f t="shared" si="26"/>
        <v/>
      </c>
      <c r="Y962" s="117" t="str">
        <f t="shared" si="23"/>
        <v/>
      </c>
      <c r="Z962" s="176"/>
      <c r="AB962" s="142" t="str">
        <f>if(isblank($B962),"",vlookup($B962,'Sort by Position'!$D$2:$M$34,10,FALSE))</f>
        <v/>
      </c>
      <c r="AC962" s="142" t="str">
        <f>if(isblank($B962),"",vlookup($C962,'Sort by Position'!$D$2:$M$34,10,FALSE))</f>
        <v/>
      </c>
      <c r="AD962" s="142" t="str">
        <f t="shared" si="12"/>
        <v/>
      </c>
      <c r="AE962" s="142" t="str">
        <f t="shared" si="13"/>
        <v/>
      </c>
      <c r="AF962" s="163"/>
      <c r="AG962" s="151" t="str">
        <f t="shared" si="27"/>
        <v/>
      </c>
      <c r="AH962" s="138"/>
      <c r="AI962" s="176"/>
      <c r="AK962" s="142" t="str">
        <f>if(isblank(B962),"",vlookup(B962,'Sort by Position'!$D$2:$M$34,2,FALSE))</f>
        <v/>
      </c>
      <c r="AL962" s="142" t="str">
        <f>if(isblank(B962),"",vlookup(C962,'Sort by Position'!$D$2:$M$34,10,FALSE))</f>
        <v/>
      </c>
      <c r="AM962" s="142" t="str">
        <f t="shared" si="15"/>
        <v/>
      </c>
      <c r="AN962" s="142" t="str">
        <f t="shared" si="24"/>
        <v/>
      </c>
      <c r="AO962" s="163"/>
      <c r="AP962" s="117" t="str">
        <f t="shared" si="22"/>
        <v/>
      </c>
      <c r="AR962" s="177"/>
    </row>
    <row r="963">
      <c r="A963" s="156"/>
      <c r="B963" s="175"/>
      <c r="C963" s="162"/>
      <c r="D963" s="162"/>
      <c r="E963" s="162"/>
      <c r="F963" s="13" t="str">
        <f t="shared" si="6"/>
        <v/>
      </c>
      <c r="G963" s="162"/>
      <c r="H963" s="162"/>
      <c r="I963" s="162"/>
      <c r="J963" s="13" t="str">
        <f t="shared" si="20"/>
        <v/>
      </c>
      <c r="N963" s="13" t="str">
        <f t="shared" si="8"/>
        <v/>
      </c>
      <c r="O963" s="13"/>
      <c r="P963" s="163"/>
      <c r="Q963" s="116" t="str">
        <f t="shared" si="17"/>
        <v/>
      </c>
      <c r="R963" s="117" t="str">
        <f t="shared" si="9"/>
        <v/>
      </c>
      <c r="S963" s="176"/>
      <c r="T963" s="68"/>
      <c r="U963" s="163"/>
      <c r="V963" s="172"/>
      <c r="W963" s="172"/>
      <c r="X963" s="116" t="str">
        <f t="shared" si="26"/>
        <v/>
      </c>
      <c r="Y963" s="117" t="str">
        <f t="shared" si="23"/>
        <v/>
      </c>
      <c r="Z963" s="176"/>
      <c r="AB963" s="142" t="str">
        <f>if(isblank($B963),"",vlookup($B963,'Sort by Position'!$D$2:$M$34,10,FALSE))</f>
        <v/>
      </c>
      <c r="AC963" s="142" t="str">
        <f>if(isblank($B963),"",vlookup($C963,'Sort by Position'!$D$2:$M$34,10,FALSE))</f>
        <v/>
      </c>
      <c r="AD963" s="142" t="str">
        <f t="shared" si="12"/>
        <v/>
      </c>
      <c r="AE963" s="142" t="str">
        <f t="shared" si="13"/>
        <v/>
      </c>
      <c r="AF963" s="163"/>
      <c r="AG963" s="151" t="str">
        <f t="shared" si="27"/>
        <v/>
      </c>
      <c r="AH963" s="138"/>
      <c r="AI963" s="176"/>
      <c r="AK963" s="142" t="str">
        <f>if(isblank(B963),"",vlookup(B963,'Sort by Position'!$D$2:$M$34,2,FALSE))</f>
        <v/>
      </c>
      <c r="AL963" s="142" t="str">
        <f>if(isblank(B963),"",vlookup(C963,'Sort by Position'!$D$2:$M$34,10,FALSE))</f>
        <v/>
      </c>
      <c r="AM963" s="142" t="str">
        <f t="shared" si="15"/>
        <v/>
      </c>
      <c r="AN963" s="142" t="str">
        <f t="shared" si="24"/>
        <v/>
      </c>
      <c r="AO963" s="163"/>
      <c r="AP963" s="117" t="str">
        <f t="shared" si="22"/>
        <v/>
      </c>
      <c r="AR963" s="177"/>
    </row>
    <row r="964">
      <c r="A964" s="156"/>
      <c r="B964" s="175"/>
      <c r="C964" s="162"/>
      <c r="D964" s="162"/>
      <c r="E964" s="162"/>
      <c r="F964" s="13" t="str">
        <f t="shared" si="6"/>
        <v/>
      </c>
      <c r="G964" s="162"/>
      <c r="H964" s="162"/>
      <c r="I964" s="162"/>
      <c r="J964" s="13" t="str">
        <f t="shared" si="20"/>
        <v/>
      </c>
      <c r="N964" s="13" t="str">
        <f t="shared" si="8"/>
        <v/>
      </c>
      <c r="O964" s="13"/>
      <c r="P964" s="163"/>
      <c r="Q964" s="116" t="str">
        <f t="shared" si="17"/>
        <v/>
      </c>
      <c r="R964" s="117" t="str">
        <f t="shared" si="9"/>
        <v/>
      </c>
      <c r="S964" s="176"/>
      <c r="T964" s="68"/>
      <c r="U964" s="163"/>
      <c r="V964" s="172"/>
      <c r="W964" s="172"/>
      <c r="X964" s="116" t="str">
        <f t="shared" si="26"/>
        <v/>
      </c>
      <c r="Y964" s="117" t="str">
        <f t="shared" si="23"/>
        <v/>
      </c>
      <c r="Z964" s="176"/>
      <c r="AB964" s="142" t="str">
        <f>if(isblank($B964),"",vlookup($B964,'Sort by Position'!$D$2:$M$34,10,FALSE))</f>
        <v/>
      </c>
      <c r="AC964" s="142" t="str">
        <f>if(isblank($B964),"",vlookup($C964,'Sort by Position'!$D$2:$M$34,10,FALSE))</f>
        <v/>
      </c>
      <c r="AD964" s="142" t="str">
        <f t="shared" si="12"/>
        <v/>
      </c>
      <c r="AE964" s="142" t="str">
        <f t="shared" si="13"/>
        <v/>
      </c>
      <c r="AF964" s="163"/>
      <c r="AG964" s="151" t="str">
        <f t="shared" si="27"/>
        <v/>
      </c>
      <c r="AH964" s="138"/>
      <c r="AI964" s="176"/>
      <c r="AK964" s="142" t="str">
        <f>if(isblank(B964),"",vlookup(B964,'Sort by Position'!$D$2:$M$34,2,FALSE))</f>
        <v/>
      </c>
      <c r="AL964" s="142" t="str">
        <f>if(isblank(B964),"",vlookup(C964,'Sort by Position'!$D$2:$M$34,10,FALSE))</f>
        <v/>
      </c>
      <c r="AM964" s="142" t="str">
        <f t="shared" si="15"/>
        <v/>
      </c>
      <c r="AN964" s="142" t="str">
        <f t="shared" si="24"/>
        <v/>
      </c>
      <c r="AO964" s="163"/>
      <c r="AP964" s="117" t="str">
        <f t="shared" si="22"/>
        <v/>
      </c>
      <c r="AR964" s="177"/>
    </row>
    <row r="965">
      <c r="A965" s="156"/>
      <c r="B965" s="175"/>
      <c r="C965" s="162"/>
      <c r="D965" s="162"/>
      <c r="E965" s="162"/>
      <c r="F965" s="13" t="str">
        <f t="shared" si="6"/>
        <v/>
      </c>
      <c r="G965" s="162"/>
      <c r="H965" s="162"/>
      <c r="I965" s="162"/>
      <c r="J965" s="13" t="str">
        <f t="shared" si="20"/>
        <v/>
      </c>
      <c r="N965" s="13" t="str">
        <f t="shared" si="8"/>
        <v/>
      </c>
      <c r="O965" s="13"/>
      <c r="P965" s="163"/>
      <c r="Q965" s="116" t="str">
        <f t="shared" si="17"/>
        <v/>
      </c>
      <c r="R965" s="117" t="str">
        <f t="shared" si="9"/>
        <v/>
      </c>
      <c r="S965" s="176"/>
      <c r="T965" s="68"/>
      <c r="U965" s="163"/>
      <c r="V965" s="172"/>
      <c r="W965" s="172"/>
      <c r="X965" s="116" t="str">
        <f t="shared" si="26"/>
        <v/>
      </c>
      <c r="Y965" s="117" t="str">
        <f t="shared" si="23"/>
        <v/>
      </c>
      <c r="Z965" s="176"/>
      <c r="AB965" s="142" t="str">
        <f>if(isblank($B965),"",vlookup($B965,'Sort by Position'!$D$2:$M$34,10,FALSE))</f>
        <v/>
      </c>
      <c r="AC965" s="142" t="str">
        <f>if(isblank($B965),"",vlookup($C965,'Sort by Position'!$D$2:$M$34,10,FALSE))</f>
        <v/>
      </c>
      <c r="AD965" s="142" t="str">
        <f t="shared" si="12"/>
        <v/>
      </c>
      <c r="AE965" s="142" t="str">
        <f t="shared" si="13"/>
        <v/>
      </c>
      <c r="AF965" s="163"/>
      <c r="AG965" s="151" t="str">
        <f t="shared" si="27"/>
        <v/>
      </c>
      <c r="AH965" s="138"/>
      <c r="AI965" s="176"/>
      <c r="AK965" s="142" t="str">
        <f>if(isblank(B965),"",vlookup(B965,'Sort by Position'!$D$2:$M$34,2,FALSE))</f>
        <v/>
      </c>
      <c r="AL965" s="142" t="str">
        <f>if(isblank(B965),"",vlookup(C965,'Sort by Position'!$D$2:$M$34,10,FALSE))</f>
        <v/>
      </c>
      <c r="AM965" s="142" t="str">
        <f t="shared" si="15"/>
        <v/>
      </c>
      <c r="AN965" s="142" t="str">
        <f t="shared" si="24"/>
        <v/>
      </c>
      <c r="AO965" s="163"/>
      <c r="AP965" s="117" t="str">
        <f t="shared" si="22"/>
        <v/>
      </c>
      <c r="AR965" s="177"/>
    </row>
    <row r="966">
      <c r="A966" s="156"/>
      <c r="B966" s="175"/>
      <c r="C966" s="162"/>
      <c r="D966" s="162"/>
      <c r="E966" s="162"/>
      <c r="F966" s="13" t="str">
        <f t="shared" si="6"/>
        <v/>
      </c>
      <c r="G966" s="162"/>
      <c r="H966" s="162"/>
      <c r="I966" s="162"/>
      <c r="J966" s="13" t="str">
        <f t="shared" si="20"/>
        <v/>
      </c>
      <c r="N966" s="13" t="str">
        <f t="shared" si="8"/>
        <v/>
      </c>
      <c r="O966" s="13"/>
      <c r="P966" s="163"/>
      <c r="Q966" s="116" t="str">
        <f t="shared" si="17"/>
        <v/>
      </c>
      <c r="R966" s="117" t="str">
        <f t="shared" si="9"/>
        <v/>
      </c>
      <c r="S966" s="176"/>
      <c r="T966" s="68"/>
      <c r="U966" s="163"/>
      <c r="V966" s="172"/>
      <c r="W966" s="172"/>
      <c r="X966" s="116" t="str">
        <f t="shared" si="26"/>
        <v/>
      </c>
      <c r="Y966" s="117" t="str">
        <f t="shared" si="23"/>
        <v/>
      </c>
      <c r="Z966" s="176"/>
      <c r="AB966" s="142" t="str">
        <f>if(isblank($B966),"",vlookup($B966,'Sort by Position'!$D$2:$M$34,10,FALSE))</f>
        <v/>
      </c>
      <c r="AC966" s="142" t="str">
        <f>if(isblank($B966),"",vlookup($C966,'Sort by Position'!$D$2:$M$34,10,FALSE))</f>
        <v/>
      </c>
      <c r="AD966" s="142" t="str">
        <f t="shared" si="12"/>
        <v/>
      </c>
      <c r="AE966" s="142" t="str">
        <f t="shared" si="13"/>
        <v/>
      </c>
      <c r="AF966" s="163"/>
      <c r="AG966" s="151" t="str">
        <f t="shared" si="27"/>
        <v/>
      </c>
      <c r="AH966" s="138"/>
      <c r="AI966" s="176"/>
      <c r="AK966" s="142" t="str">
        <f>if(isblank(B966),"",vlookup(B966,'Sort by Position'!$D$2:$M$34,2,FALSE))</f>
        <v/>
      </c>
      <c r="AL966" s="142" t="str">
        <f>if(isblank(B966),"",vlookup(C966,'Sort by Position'!$D$2:$M$34,10,FALSE))</f>
        <v/>
      </c>
      <c r="AM966" s="142" t="str">
        <f t="shared" si="15"/>
        <v/>
      </c>
      <c r="AN966" s="142" t="str">
        <f t="shared" si="24"/>
        <v/>
      </c>
      <c r="AO966" s="163"/>
      <c r="AP966" s="117" t="str">
        <f t="shared" si="22"/>
        <v/>
      </c>
      <c r="AR966" s="177"/>
    </row>
    <row r="967">
      <c r="A967" s="156"/>
      <c r="B967" s="175"/>
      <c r="C967" s="162"/>
      <c r="D967" s="162"/>
      <c r="E967" s="162"/>
      <c r="F967" s="13" t="str">
        <f t="shared" si="6"/>
        <v/>
      </c>
      <c r="G967" s="162"/>
      <c r="H967" s="162"/>
      <c r="I967" s="162"/>
      <c r="J967" s="13" t="str">
        <f t="shared" si="20"/>
        <v/>
      </c>
      <c r="N967" s="13" t="str">
        <f t="shared" si="8"/>
        <v/>
      </c>
      <c r="O967" s="13"/>
      <c r="P967" s="163"/>
      <c r="Q967" s="116" t="str">
        <f t="shared" si="17"/>
        <v/>
      </c>
      <c r="R967" s="117" t="str">
        <f t="shared" si="9"/>
        <v/>
      </c>
      <c r="S967" s="176"/>
      <c r="T967" s="68"/>
      <c r="U967" s="163"/>
      <c r="V967" s="172"/>
      <c r="W967" s="172"/>
      <c r="X967" s="116" t="str">
        <f t="shared" si="26"/>
        <v/>
      </c>
      <c r="Y967" s="117" t="str">
        <f t="shared" si="23"/>
        <v/>
      </c>
      <c r="Z967" s="176"/>
      <c r="AB967" s="142" t="str">
        <f>if(isblank($B967),"",vlookup($B967,'Sort by Position'!$D$2:$M$34,10,FALSE))</f>
        <v/>
      </c>
      <c r="AC967" s="142" t="str">
        <f>if(isblank($B967),"",vlookup($C967,'Sort by Position'!$D$2:$M$34,10,FALSE))</f>
        <v/>
      </c>
      <c r="AD967" s="142" t="str">
        <f t="shared" si="12"/>
        <v/>
      </c>
      <c r="AE967" s="142" t="str">
        <f t="shared" si="13"/>
        <v/>
      </c>
      <c r="AF967" s="163"/>
      <c r="AG967" s="151" t="str">
        <f t="shared" si="27"/>
        <v/>
      </c>
      <c r="AH967" s="138"/>
      <c r="AI967" s="176"/>
      <c r="AK967" s="142" t="str">
        <f>if(isblank(B967),"",vlookup(B967,'Sort by Position'!$D$2:$M$34,2,FALSE))</f>
        <v/>
      </c>
      <c r="AL967" s="142" t="str">
        <f>if(isblank(B967),"",vlookup(C967,'Sort by Position'!$D$2:$M$34,10,FALSE))</f>
        <v/>
      </c>
      <c r="AM967" s="142" t="str">
        <f t="shared" si="15"/>
        <v/>
      </c>
      <c r="AN967" s="142" t="str">
        <f t="shared" si="24"/>
        <v/>
      </c>
      <c r="AO967" s="163"/>
      <c r="AP967" s="117" t="str">
        <f t="shared" si="22"/>
        <v/>
      </c>
      <c r="AR967" s="177"/>
    </row>
    <row r="968">
      <c r="A968" s="156"/>
      <c r="B968" s="175"/>
      <c r="C968" s="162"/>
      <c r="D968" s="162"/>
      <c r="E968" s="162"/>
      <c r="F968" s="13" t="str">
        <f t="shared" si="6"/>
        <v/>
      </c>
      <c r="G968" s="162"/>
      <c r="H968" s="162"/>
      <c r="I968" s="162"/>
      <c r="J968" s="13" t="str">
        <f t="shared" si="20"/>
        <v/>
      </c>
      <c r="N968" s="13" t="str">
        <f t="shared" si="8"/>
        <v/>
      </c>
      <c r="O968" s="13"/>
      <c r="P968" s="163"/>
      <c r="Q968" s="116" t="str">
        <f t="shared" si="17"/>
        <v/>
      </c>
      <c r="R968" s="117" t="str">
        <f t="shared" si="9"/>
        <v/>
      </c>
      <c r="S968" s="176"/>
      <c r="T968" s="68"/>
      <c r="U968" s="163"/>
      <c r="V968" s="172"/>
      <c r="W968" s="172"/>
      <c r="X968" s="116" t="str">
        <f t="shared" si="26"/>
        <v/>
      </c>
      <c r="Y968" s="117" t="str">
        <f t="shared" si="23"/>
        <v/>
      </c>
      <c r="Z968" s="176"/>
      <c r="AB968" s="142" t="str">
        <f>if(isblank($B968),"",vlookup($B968,'Sort by Position'!$D$2:$M$34,10,FALSE))</f>
        <v/>
      </c>
      <c r="AC968" s="142" t="str">
        <f>if(isblank($B968),"",vlookup($C968,'Sort by Position'!$D$2:$M$34,10,FALSE))</f>
        <v/>
      </c>
      <c r="AD968" s="142" t="str">
        <f t="shared" si="12"/>
        <v/>
      </c>
      <c r="AE968" s="142" t="str">
        <f t="shared" si="13"/>
        <v/>
      </c>
      <c r="AF968" s="163"/>
      <c r="AG968" s="151" t="str">
        <f t="shared" si="27"/>
        <v/>
      </c>
      <c r="AH968" s="138"/>
      <c r="AI968" s="176"/>
      <c r="AK968" s="142" t="str">
        <f>if(isblank(B968),"",vlookup(B968,'Sort by Position'!$D$2:$M$34,2,FALSE))</f>
        <v/>
      </c>
      <c r="AL968" s="142" t="str">
        <f>if(isblank(B968),"",vlookup(C968,'Sort by Position'!$D$2:$M$34,10,FALSE))</f>
        <v/>
      </c>
      <c r="AM968" s="142" t="str">
        <f t="shared" si="15"/>
        <v/>
      </c>
      <c r="AN968" s="142" t="str">
        <f t="shared" si="24"/>
        <v/>
      </c>
      <c r="AO968" s="163"/>
      <c r="AP968" s="117" t="str">
        <f t="shared" si="22"/>
        <v/>
      </c>
      <c r="AR968" s="177"/>
    </row>
    <row r="969">
      <c r="A969" s="156"/>
      <c r="B969" s="175"/>
      <c r="C969" s="162"/>
      <c r="D969" s="162"/>
      <c r="E969" s="162"/>
      <c r="F969" s="13" t="str">
        <f t="shared" si="6"/>
        <v/>
      </c>
      <c r="G969" s="162"/>
      <c r="H969" s="162"/>
      <c r="I969" s="162"/>
      <c r="J969" s="13" t="str">
        <f t="shared" si="20"/>
        <v/>
      </c>
      <c r="N969" s="13" t="str">
        <f t="shared" si="8"/>
        <v/>
      </c>
      <c r="O969" s="13"/>
      <c r="P969" s="163"/>
      <c r="Q969" s="116" t="str">
        <f t="shared" si="17"/>
        <v/>
      </c>
      <c r="R969" s="117" t="str">
        <f t="shared" si="9"/>
        <v/>
      </c>
      <c r="S969" s="176"/>
      <c r="T969" s="68"/>
      <c r="U969" s="163"/>
      <c r="V969" s="172"/>
      <c r="W969" s="172"/>
      <c r="X969" s="116" t="str">
        <f t="shared" si="26"/>
        <v/>
      </c>
      <c r="Y969" s="117" t="str">
        <f t="shared" si="23"/>
        <v/>
      </c>
      <c r="Z969" s="176"/>
      <c r="AB969" s="142" t="str">
        <f>if(isblank($B969),"",vlookup($B969,'Sort by Position'!$D$2:$M$34,10,FALSE))</f>
        <v/>
      </c>
      <c r="AC969" s="142" t="str">
        <f>if(isblank($B969),"",vlookup($C969,'Sort by Position'!$D$2:$M$34,10,FALSE))</f>
        <v/>
      </c>
      <c r="AD969" s="142" t="str">
        <f t="shared" si="12"/>
        <v/>
      </c>
      <c r="AE969" s="142" t="str">
        <f t="shared" si="13"/>
        <v/>
      </c>
      <c r="AF969" s="163"/>
      <c r="AG969" s="151" t="str">
        <f t="shared" si="27"/>
        <v/>
      </c>
      <c r="AH969" s="138"/>
      <c r="AI969" s="176"/>
      <c r="AK969" s="142" t="str">
        <f>if(isblank(B969),"",vlookup(B969,'Sort by Position'!$D$2:$M$34,2,FALSE))</f>
        <v/>
      </c>
      <c r="AL969" s="142" t="str">
        <f>if(isblank(B969),"",vlookup(C969,'Sort by Position'!$D$2:$M$34,10,FALSE))</f>
        <v/>
      </c>
      <c r="AM969" s="142" t="str">
        <f t="shared" si="15"/>
        <v/>
      </c>
      <c r="AN969" s="142" t="str">
        <f t="shared" si="24"/>
        <v/>
      </c>
      <c r="AO969" s="163"/>
      <c r="AP969" s="117" t="str">
        <f t="shared" si="22"/>
        <v/>
      </c>
      <c r="AR969" s="177"/>
    </row>
    <row r="970">
      <c r="A970" s="156"/>
      <c r="B970" s="175"/>
      <c r="C970" s="162"/>
      <c r="D970" s="162"/>
      <c r="E970" s="162"/>
      <c r="F970" s="13" t="str">
        <f t="shared" si="6"/>
        <v/>
      </c>
      <c r="G970" s="162"/>
      <c r="H970" s="162"/>
      <c r="I970" s="162"/>
      <c r="J970" s="13" t="str">
        <f t="shared" si="20"/>
        <v/>
      </c>
      <c r="N970" s="13" t="str">
        <f t="shared" si="8"/>
        <v/>
      </c>
      <c r="O970" s="13"/>
      <c r="P970" s="163"/>
      <c r="Q970" s="116" t="str">
        <f t="shared" si="17"/>
        <v/>
      </c>
      <c r="R970" s="117" t="str">
        <f t="shared" si="9"/>
        <v/>
      </c>
      <c r="S970" s="176"/>
      <c r="T970" s="68"/>
      <c r="U970" s="163"/>
      <c r="V970" s="172"/>
      <c r="W970" s="172"/>
      <c r="X970" s="116" t="str">
        <f t="shared" si="26"/>
        <v/>
      </c>
      <c r="Y970" s="117" t="str">
        <f t="shared" si="23"/>
        <v/>
      </c>
      <c r="Z970" s="176"/>
      <c r="AB970" s="142" t="str">
        <f>if(isblank($B970),"",vlookup($B970,'Sort by Position'!$D$2:$M$34,10,FALSE))</f>
        <v/>
      </c>
      <c r="AC970" s="142" t="str">
        <f>if(isblank($B970),"",vlookup($C970,'Sort by Position'!$D$2:$M$34,10,FALSE))</f>
        <v/>
      </c>
      <c r="AD970" s="142" t="str">
        <f t="shared" si="12"/>
        <v/>
      </c>
      <c r="AE970" s="142" t="str">
        <f t="shared" si="13"/>
        <v/>
      </c>
      <c r="AF970" s="163"/>
      <c r="AG970" s="151" t="str">
        <f t="shared" si="27"/>
        <v/>
      </c>
      <c r="AH970" s="138"/>
      <c r="AI970" s="176"/>
      <c r="AK970" s="142" t="str">
        <f>if(isblank(B970),"",vlookup(B970,'Sort by Position'!$D$2:$M$34,2,FALSE))</f>
        <v/>
      </c>
      <c r="AL970" s="142" t="str">
        <f>if(isblank(B970),"",vlookup(C970,'Sort by Position'!$D$2:$M$34,10,FALSE))</f>
        <v/>
      </c>
      <c r="AM970" s="142" t="str">
        <f t="shared" si="15"/>
        <v/>
      </c>
      <c r="AN970" s="142" t="str">
        <f t="shared" si="24"/>
        <v/>
      </c>
      <c r="AO970" s="163"/>
      <c r="AP970" s="117" t="str">
        <f t="shared" si="22"/>
        <v/>
      </c>
      <c r="AR970" s="177"/>
    </row>
    <row r="971">
      <c r="A971" s="156"/>
      <c r="B971" s="175"/>
      <c r="C971" s="162"/>
      <c r="D971" s="162"/>
      <c r="E971" s="162"/>
      <c r="F971" s="13" t="str">
        <f t="shared" si="6"/>
        <v/>
      </c>
      <c r="G971" s="162"/>
      <c r="H971" s="162"/>
      <c r="I971" s="162"/>
      <c r="J971" s="13" t="str">
        <f t="shared" si="20"/>
        <v/>
      </c>
      <c r="N971" s="13" t="str">
        <f t="shared" si="8"/>
        <v/>
      </c>
      <c r="O971" s="13"/>
      <c r="P971" s="163"/>
      <c r="Q971" s="116" t="str">
        <f t="shared" si="17"/>
        <v/>
      </c>
      <c r="R971" s="117" t="str">
        <f t="shared" si="9"/>
        <v/>
      </c>
      <c r="S971" s="176"/>
      <c r="T971" s="68"/>
      <c r="U971" s="163"/>
      <c r="V971" s="172"/>
      <c r="W971" s="172"/>
      <c r="X971" s="116" t="str">
        <f t="shared" si="26"/>
        <v/>
      </c>
      <c r="Y971" s="117" t="str">
        <f t="shared" si="23"/>
        <v/>
      </c>
      <c r="Z971" s="176"/>
      <c r="AB971" s="142" t="str">
        <f>if(isblank($B971),"",vlookup($B971,'Sort by Position'!$D$2:$M$34,10,FALSE))</f>
        <v/>
      </c>
      <c r="AC971" s="142" t="str">
        <f>if(isblank($B971),"",vlookup($C971,'Sort by Position'!$D$2:$M$34,10,FALSE))</f>
        <v/>
      </c>
      <c r="AD971" s="142" t="str">
        <f t="shared" si="12"/>
        <v/>
      </c>
      <c r="AE971" s="142" t="str">
        <f t="shared" si="13"/>
        <v/>
      </c>
      <c r="AF971" s="163"/>
      <c r="AG971" s="151" t="str">
        <f t="shared" si="27"/>
        <v/>
      </c>
      <c r="AH971" s="138"/>
      <c r="AI971" s="176"/>
      <c r="AK971" s="142" t="str">
        <f>if(isblank(B971),"",vlookup(B971,'Sort by Position'!$D$2:$M$34,2,FALSE))</f>
        <v/>
      </c>
      <c r="AL971" s="142" t="str">
        <f>if(isblank(B971),"",vlookup(C971,'Sort by Position'!$D$2:$M$34,10,FALSE))</f>
        <v/>
      </c>
      <c r="AM971" s="142" t="str">
        <f t="shared" si="15"/>
        <v/>
      </c>
      <c r="AN971" s="142" t="str">
        <f t="shared" si="24"/>
        <v/>
      </c>
      <c r="AO971" s="163"/>
      <c r="AP971" s="117" t="str">
        <f t="shared" si="22"/>
        <v/>
      </c>
      <c r="AR971" s="177"/>
    </row>
    <row r="972">
      <c r="A972" s="156"/>
      <c r="B972" s="175"/>
      <c r="C972" s="162"/>
      <c r="D972" s="162"/>
      <c r="E972" s="162"/>
      <c r="F972" s="13" t="str">
        <f t="shared" si="6"/>
        <v/>
      </c>
      <c r="G972" s="162"/>
      <c r="H972" s="162"/>
      <c r="I972" s="162"/>
      <c r="J972" s="13" t="str">
        <f t="shared" si="20"/>
        <v/>
      </c>
      <c r="N972" s="13" t="str">
        <f t="shared" si="8"/>
        <v/>
      </c>
      <c r="O972" s="13"/>
      <c r="P972" s="163"/>
      <c r="Q972" s="116" t="str">
        <f t="shared" si="17"/>
        <v/>
      </c>
      <c r="R972" s="117" t="str">
        <f t="shared" si="9"/>
        <v/>
      </c>
      <c r="S972" s="176"/>
      <c r="T972" s="68"/>
      <c r="U972" s="163"/>
      <c r="V972" s="172"/>
      <c r="W972" s="172"/>
      <c r="X972" s="116" t="str">
        <f t="shared" si="26"/>
        <v/>
      </c>
      <c r="Y972" s="117" t="str">
        <f t="shared" si="23"/>
        <v/>
      </c>
      <c r="Z972" s="176"/>
      <c r="AB972" s="142" t="str">
        <f>if(isblank($B972),"",vlookup($B972,'Sort by Position'!$D$2:$M$34,10,FALSE))</f>
        <v/>
      </c>
      <c r="AC972" s="142" t="str">
        <f>if(isblank($B972),"",vlookup($C972,'Sort by Position'!$D$2:$M$34,10,FALSE))</f>
        <v/>
      </c>
      <c r="AD972" s="142" t="str">
        <f t="shared" si="12"/>
        <v/>
      </c>
      <c r="AE972" s="142" t="str">
        <f t="shared" si="13"/>
        <v/>
      </c>
      <c r="AF972" s="163"/>
      <c r="AG972" s="151" t="str">
        <f t="shared" si="27"/>
        <v/>
      </c>
      <c r="AH972" s="138"/>
      <c r="AI972" s="176"/>
      <c r="AK972" s="142" t="str">
        <f>if(isblank(B972),"",vlookup(B972,'Sort by Position'!$D$2:$M$34,2,FALSE))</f>
        <v/>
      </c>
      <c r="AL972" s="142" t="str">
        <f>if(isblank(B972),"",vlookup(C972,'Sort by Position'!$D$2:$M$34,10,FALSE))</f>
        <v/>
      </c>
      <c r="AM972" s="142" t="str">
        <f t="shared" si="15"/>
        <v/>
      </c>
      <c r="AN972" s="142" t="str">
        <f t="shared" si="24"/>
        <v/>
      </c>
      <c r="AO972" s="163"/>
      <c r="AP972" s="117" t="str">
        <f t="shared" si="22"/>
        <v/>
      </c>
      <c r="AR972" s="177"/>
    </row>
    <row r="973">
      <c r="A973" s="156"/>
      <c r="B973" s="175"/>
      <c r="C973" s="162"/>
      <c r="D973" s="162"/>
      <c r="E973" s="162"/>
      <c r="F973" s="13" t="str">
        <f t="shared" si="6"/>
        <v/>
      </c>
      <c r="G973" s="162"/>
      <c r="H973" s="162"/>
      <c r="I973" s="162"/>
      <c r="J973" s="13" t="str">
        <f t="shared" si="20"/>
        <v/>
      </c>
      <c r="N973" s="13" t="str">
        <f t="shared" si="8"/>
        <v/>
      </c>
      <c r="O973" s="13"/>
      <c r="P973" s="163"/>
      <c r="Q973" s="116" t="str">
        <f t="shared" si="17"/>
        <v/>
      </c>
      <c r="R973" s="117" t="str">
        <f t="shared" si="9"/>
        <v/>
      </c>
      <c r="S973" s="176"/>
      <c r="T973" s="68"/>
      <c r="U973" s="163"/>
      <c r="V973" s="172"/>
      <c r="W973" s="172"/>
      <c r="X973" s="116" t="str">
        <f t="shared" si="26"/>
        <v/>
      </c>
      <c r="Y973" s="117" t="str">
        <f t="shared" si="23"/>
        <v/>
      </c>
      <c r="Z973" s="176"/>
      <c r="AB973" s="142" t="str">
        <f>if(isblank($B973),"",vlookup($B973,'Sort by Position'!$D$2:$M$34,10,FALSE))</f>
        <v/>
      </c>
      <c r="AC973" s="142" t="str">
        <f>if(isblank($B973),"",vlookup($C973,'Sort by Position'!$D$2:$M$34,10,FALSE))</f>
        <v/>
      </c>
      <c r="AD973" s="142" t="str">
        <f t="shared" si="12"/>
        <v/>
      </c>
      <c r="AE973" s="142" t="str">
        <f t="shared" si="13"/>
        <v/>
      </c>
      <c r="AF973" s="163"/>
      <c r="AG973" s="151" t="str">
        <f t="shared" si="27"/>
        <v/>
      </c>
      <c r="AH973" s="138"/>
      <c r="AI973" s="176"/>
      <c r="AK973" s="142" t="str">
        <f>if(isblank(B973),"",vlookup(B973,'Sort by Position'!$D$2:$M$34,2,FALSE))</f>
        <v/>
      </c>
      <c r="AL973" s="142" t="str">
        <f>if(isblank(B973),"",vlookup(C973,'Sort by Position'!$D$2:$M$34,10,FALSE))</f>
        <v/>
      </c>
      <c r="AM973" s="142" t="str">
        <f t="shared" si="15"/>
        <v/>
      </c>
      <c r="AN973" s="142" t="str">
        <f t="shared" si="24"/>
        <v/>
      </c>
      <c r="AO973" s="163"/>
      <c r="AP973" s="117" t="str">
        <f t="shared" si="22"/>
        <v/>
      </c>
      <c r="AR973" s="177"/>
    </row>
    <row r="974">
      <c r="A974" s="156"/>
      <c r="B974" s="175"/>
      <c r="C974" s="162"/>
      <c r="D974" s="162"/>
      <c r="E974" s="162"/>
      <c r="F974" s="13" t="str">
        <f t="shared" si="6"/>
        <v/>
      </c>
      <c r="G974" s="162"/>
      <c r="H974" s="162"/>
      <c r="I974" s="162"/>
      <c r="J974" s="13" t="str">
        <f t="shared" si="20"/>
        <v/>
      </c>
      <c r="N974" s="13" t="str">
        <f t="shared" si="8"/>
        <v/>
      </c>
      <c r="O974" s="13"/>
      <c r="P974" s="163"/>
      <c r="Q974" s="116" t="str">
        <f t="shared" si="17"/>
        <v/>
      </c>
      <c r="R974" s="117" t="str">
        <f t="shared" si="9"/>
        <v/>
      </c>
      <c r="S974" s="176"/>
      <c r="T974" s="68"/>
      <c r="U974" s="163"/>
      <c r="V974" s="172"/>
      <c r="W974" s="172"/>
      <c r="X974" s="116" t="str">
        <f t="shared" si="26"/>
        <v/>
      </c>
      <c r="Y974" s="117" t="str">
        <f t="shared" si="23"/>
        <v/>
      </c>
      <c r="Z974" s="176"/>
      <c r="AB974" s="142" t="str">
        <f>if(isblank($B974),"",vlookup($B974,'Sort by Position'!$D$2:$M$34,10,FALSE))</f>
        <v/>
      </c>
      <c r="AC974" s="142" t="str">
        <f>if(isblank($B974),"",vlookup($C974,'Sort by Position'!$D$2:$M$34,10,FALSE))</f>
        <v/>
      </c>
      <c r="AD974" s="142" t="str">
        <f t="shared" si="12"/>
        <v/>
      </c>
      <c r="AE974" s="142" t="str">
        <f t="shared" si="13"/>
        <v/>
      </c>
      <c r="AF974" s="163"/>
      <c r="AG974" s="151" t="str">
        <f t="shared" si="27"/>
        <v/>
      </c>
      <c r="AH974" s="138"/>
      <c r="AI974" s="176"/>
      <c r="AK974" s="142" t="str">
        <f>if(isblank(B974),"",vlookup(B974,'Sort by Position'!$D$2:$M$34,2,FALSE))</f>
        <v/>
      </c>
      <c r="AL974" s="142" t="str">
        <f>if(isblank(B974),"",vlookup(C974,'Sort by Position'!$D$2:$M$34,10,FALSE))</f>
        <v/>
      </c>
      <c r="AM974" s="142" t="str">
        <f t="shared" si="15"/>
        <v/>
      </c>
      <c r="AN974" s="142" t="str">
        <f t="shared" si="24"/>
        <v/>
      </c>
      <c r="AO974" s="163"/>
      <c r="AP974" s="117" t="str">
        <f t="shared" si="22"/>
        <v/>
      </c>
      <c r="AR974" s="177"/>
    </row>
    <row r="975">
      <c r="A975" s="156"/>
      <c r="B975" s="175"/>
      <c r="C975" s="162"/>
      <c r="D975" s="162"/>
      <c r="E975" s="162"/>
      <c r="F975" s="13" t="str">
        <f t="shared" si="6"/>
        <v/>
      </c>
      <c r="G975" s="162"/>
      <c r="H975" s="162"/>
      <c r="I975" s="162"/>
      <c r="J975" s="13" t="str">
        <f t="shared" si="20"/>
        <v/>
      </c>
      <c r="N975" s="13" t="str">
        <f t="shared" si="8"/>
        <v/>
      </c>
      <c r="O975" s="13"/>
      <c r="P975" s="163"/>
      <c r="Q975" s="116" t="str">
        <f t="shared" si="17"/>
        <v/>
      </c>
      <c r="R975" s="117" t="str">
        <f t="shared" si="9"/>
        <v/>
      </c>
      <c r="S975" s="176"/>
      <c r="T975" s="68"/>
      <c r="U975" s="163"/>
      <c r="V975" s="172"/>
      <c r="W975" s="172"/>
      <c r="X975" s="116" t="str">
        <f t="shared" si="26"/>
        <v/>
      </c>
      <c r="Y975" s="117" t="str">
        <f t="shared" si="23"/>
        <v/>
      </c>
      <c r="Z975" s="176"/>
      <c r="AB975" s="142" t="str">
        <f>if(isblank($B975),"",vlookup($B975,'Sort by Position'!$D$2:$M$34,10,FALSE))</f>
        <v/>
      </c>
      <c r="AC975" s="142" t="str">
        <f>if(isblank($B975),"",vlookup($C975,'Sort by Position'!$D$2:$M$34,10,FALSE))</f>
        <v/>
      </c>
      <c r="AD975" s="142" t="str">
        <f t="shared" si="12"/>
        <v/>
      </c>
      <c r="AE975" s="142" t="str">
        <f t="shared" si="13"/>
        <v/>
      </c>
      <c r="AF975" s="163"/>
      <c r="AG975" s="151" t="str">
        <f t="shared" si="27"/>
        <v/>
      </c>
      <c r="AH975" s="138"/>
      <c r="AI975" s="176"/>
      <c r="AK975" s="142" t="str">
        <f>if(isblank(B975),"",vlookup(B975,'Sort by Position'!$D$2:$M$34,2,FALSE))</f>
        <v/>
      </c>
      <c r="AL975" s="142" t="str">
        <f>if(isblank(B975),"",vlookup(C975,'Sort by Position'!$D$2:$M$34,10,FALSE))</f>
        <v/>
      </c>
      <c r="AM975" s="142" t="str">
        <f t="shared" si="15"/>
        <v/>
      </c>
      <c r="AN975" s="142" t="str">
        <f t="shared" si="24"/>
        <v/>
      </c>
      <c r="AO975" s="163"/>
      <c r="AP975" s="117" t="str">
        <f t="shared" si="22"/>
        <v/>
      </c>
      <c r="AR975" s="177"/>
    </row>
    <row r="976">
      <c r="A976" s="156"/>
      <c r="B976" s="175"/>
      <c r="C976" s="162"/>
      <c r="D976" s="162"/>
      <c r="E976" s="162"/>
      <c r="F976" s="13" t="str">
        <f t="shared" si="6"/>
        <v/>
      </c>
      <c r="G976" s="162"/>
      <c r="H976" s="162"/>
      <c r="I976" s="162"/>
      <c r="J976" s="13" t="str">
        <f t="shared" si="20"/>
        <v/>
      </c>
      <c r="N976" s="13" t="str">
        <f t="shared" si="8"/>
        <v/>
      </c>
      <c r="O976" s="13"/>
      <c r="P976" s="163"/>
      <c r="Q976" s="116" t="str">
        <f t="shared" si="17"/>
        <v/>
      </c>
      <c r="R976" s="117" t="str">
        <f t="shared" si="9"/>
        <v/>
      </c>
      <c r="S976" s="176"/>
      <c r="T976" s="68"/>
      <c r="U976" s="163"/>
      <c r="V976" s="172"/>
      <c r="W976" s="172"/>
      <c r="X976" s="116" t="str">
        <f t="shared" si="26"/>
        <v/>
      </c>
      <c r="Y976" s="117" t="str">
        <f t="shared" si="23"/>
        <v/>
      </c>
      <c r="Z976" s="176"/>
      <c r="AB976" s="142" t="str">
        <f>if(isblank($B976),"",vlookup($B976,'Sort by Position'!$D$2:$M$34,10,FALSE))</f>
        <v/>
      </c>
      <c r="AC976" s="142" t="str">
        <f>if(isblank($B976),"",vlookup($C976,'Sort by Position'!$D$2:$M$34,10,FALSE))</f>
        <v/>
      </c>
      <c r="AD976" s="142" t="str">
        <f t="shared" si="12"/>
        <v/>
      </c>
      <c r="AE976" s="142" t="str">
        <f t="shared" si="13"/>
        <v/>
      </c>
      <c r="AF976" s="163"/>
      <c r="AG976" s="151" t="str">
        <f t="shared" si="27"/>
        <v/>
      </c>
      <c r="AH976" s="138"/>
      <c r="AI976" s="176"/>
      <c r="AK976" s="142" t="str">
        <f>if(isblank(B976),"",vlookup(B976,'Sort by Position'!$D$2:$M$34,2,FALSE))</f>
        <v/>
      </c>
      <c r="AL976" s="142" t="str">
        <f>if(isblank(B976),"",vlookup(C976,'Sort by Position'!$D$2:$M$34,10,FALSE))</f>
        <v/>
      </c>
      <c r="AM976" s="142" t="str">
        <f t="shared" si="15"/>
        <v/>
      </c>
      <c r="AN976" s="142" t="str">
        <f t="shared" si="24"/>
        <v/>
      </c>
      <c r="AO976" s="163"/>
      <c r="AP976" s="117" t="str">
        <f t="shared" si="22"/>
        <v/>
      </c>
      <c r="AR976" s="177"/>
    </row>
    <row r="977">
      <c r="A977" s="156"/>
      <c r="B977" s="175"/>
      <c r="C977" s="162"/>
      <c r="D977" s="162"/>
      <c r="E977" s="162"/>
      <c r="F977" s="13" t="str">
        <f t="shared" si="6"/>
        <v/>
      </c>
      <c r="G977" s="162"/>
      <c r="H977" s="162"/>
      <c r="I977" s="162"/>
      <c r="J977" s="13" t="str">
        <f t="shared" si="20"/>
        <v/>
      </c>
      <c r="N977" s="13" t="str">
        <f t="shared" si="8"/>
        <v/>
      </c>
      <c r="O977" s="13"/>
      <c r="P977" s="163"/>
      <c r="Q977" s="116" t="str">
        <f t="shared" si="17"/>
        <v/>
      </c>
      <c r="R977" s="117" t="str">
        <f t="shared" si="9"/>
        <v/>
      </c>
      <c r="S977" s="176"/>
      <c r="T977" s="68"/>
      <c r="U977" s="163"/>
      <c r="V977" s="172"/>
      <c r="W977" s="172"/>
      <c r="X977" s="116" t="str">
        <f t="shared" si="26"/>
        <v/>
      </c>
      <c r="Y977" s="117" t="str">
        <f t="shared" si="23"/>
        <v/>
      </c>
      <c r="Z977" s="176"/>
      <c r="AB977" s="142" t="str">
        <f>if(isblank($B977),"",vlookup($B977,'Sort by Position'!$D$2:$M$34,10,FALSE))</f>
        <v/>
      </c>
      <c r="AC977" s="142" t="str">
        <f>if(isblank($B977),"",vlookup($C977,'Sort by Position'!$D$2:$M$34,10,FALSE))</f>
        <v/>
      </c>
      <c r="AD977" s="142" t="str">
        <f t="shared" si="12"/>
        <v/>
      </c>
      <c r="AE977" s="142" t="str">
        <f t="shared" si="13"/>
        <v/>
      </c>
      <c r="AF977" s="163"/>
      <c r="AG977" s="151" t="str">
        <f t="shared" si="27"/>
        <v/>
      </c>
      <c r="AH977" s="138"/>
      <c r="AI977" s="176"/>
      <c r="AK977" s="142" t="str">
        <f>if(isblank(B977),"",vlookup(B977,'Sort by Position'!$D$2:$M$34,2,FALSE))</f>
        <v/>
      </c>
      <c r="AL977" s="142" t="str">
        <f>if(isblank(B977),"",vlookup(C977,'Sort by Position'!$D$2:$M$34,10,FALSE))</f>
        <v/>
      </c>
      <c r="AM977" s="142" t="str">
        <f t="shared" si="15"/>
        <v/>
      </c>
      <c r="AN977" s="142" t="str">
        <f t="shared" si="24"/>
        <v/>
      </c>
      <c r="AO977" s="163"/>
      <c r="AP977" s="117" t="str">
        <f t="shared" si="22"/>
        <v/>
      </c>
      <c r="AR977" s="177"/>
    </row>
    <row r="978">
      <c r="A978" s="156"/>
      <c r="B978" s="175"/>
      <c r="C978" s="162"/>
      <c r="D978" s="162"/>
      <c r="E978" s="162"/>
      <c r="F978" s="13" t="str">
        <f t="shared" si="6"/>
        <v/>
      </c>
      <c r="G978" s="162"/>
      <c r="H978" s="162"/>
      <c r="I978" s="162"/>
      <c r="J978" s="13" t="str">
        <f t="shared" si="20"/>
        <v/>
      </c>
      <c r="N978" s="13" t="str">
        <f t="shared" si="8"/>
        <v/>
      </c>
      <c r="O978" s="13"/>
      <c r="P978" s="163"/>
      <c r="Q978" s="116" t="str">
        <f t="shared" si="17"/>
        <v/>
      </c>
      <c r="R978" s="117" t="str">
        <f t="shared" si="9"/>
        <v/>
      </c>
      <c r="S978" s="176"/>
      <c r="T978" s="68"/>
      <c r="U978" s="163"/>
      <c r="V978" s="172"/>
      <c r="W978" s="172"/>
      <c r="X978" s="116" t="str">
        <f t="shared" si="26"/>
        <v/>
      </c>
      <c r="Y978" s="117" t="str">
        <f t="shared" si="23"/>
        <v/>
      </c>
      <c r="Z978" s="176"/>
      <c r="AB978" s="142" t="str">
        <f>if(isblank($B978),"",vlookup($B978,'Sort by Position'!$D$2:$M$34,10,FALSE))</f>
        <v/>
      </c>
      <c r="AC978" s="142" t="str">
        <f>if(isblank($B978),"",vlookup($C978,'Sort by Position'!$D$2:$M$34,10,FALSE))</f>
        <v/>
      </c>
      <c r="AD978" s="142" t="str">
        <f t="shared" si="12"/>
        <v/>
      </c>
      <c r="AE978" s="142" t="str">
        <f t="shared" si="13"/>
        <v/>
      </c>
      <c r="AF978" s="163"/>
      <c r="AG978" s="151" t="str">
        <f t="shared" si="27"/>
        <v/>
      </c>
      <c r="AH978" s="138"/>
      <c r="AI978" s="176"/>
      <c r="AK978" s="142" t="str">
        <f>if(isblank(B978),"",vlookup(B978,'Sort by Position'!$D$2:$M$34,2,FALSE))</f>
        <v/>
      </c>
      <c r="AL978" s="142" t="str">
        <f>if(isblank(B978),"",vlookup(C978,'Sort by Position'!$D$2:$M$34,10,FALSE))</f>
        <v/>
      </c>
      <c r="AM978" s="142" t="str">
        <f t="shared" si="15"/>
        <v/>
      </c>
      <c r="AN978" s="142" t="str">
        <f t="shared" si="24"/>
        <v/>
      </c>
      <c r="AO978" s="163"/>
      <c r="AP978" s="117" t="str">
        <f t="shared" si="22"/>
        <v/>
      </c>
      <c r="AR978" s="177"/>
    </row>
    <row r="979">
      <c r="A979" s="156"/>
      <c r="B979" s="175"/>
      <c r="C979" s="162"/>
      <c r="D979" s="162"/>
      <c r="E979" s="162"/>
      <c r="F979" s="13" t="str">
        <f t="shared" si="6"/>
        <v/>
      </c>
      <c r="G979" s="162"/>
      <c r="H979" s="162"/>
      <c r="I979" s="162"/>
      <c r="J979" s="13" t="str">
        <f t="shared" si="20"/>
        <v/>
      </c>
      <c r="N979" s="13" t="str">
        <f t="shared" si="8"/>
        <v/>
      </c>
      <c r="O979" s="13"/>
      <c r="P979" s="163"/>
      <c r="Q979" s="116" t="str">
        <f t="shared" si="17"/>
        <v/>
      </c>
      <c r="R979" s="117" t="str">
        <f t="shared" si="9"/>
        <v/>
      </c>
      <c r="S979" s="176"/>
      <c r="T979" s="68"/>
      <c r="U979" s="163"/>
      <c r="V979" s="172"/>
      <c r="W979" s="172"/>
      <c r="X979" s="116" t="str">
        <f t="shared" si="26"/>
        <v/>
      </c>
      <c r="Y979" s="117" t="str">
        <f t="shared" si="23"/>
        <v/>
      </c>
      <c r="Z979" s="176"/>
      <c r="AB979" s="142" t="str">
        <f>if(isblank($B979),"",vlookup($B979,'Sort by Position'!$D$2:$M$34,10,FALSE))</f>
        <v/>
      </c>
      <c r="AC979" s="142" t="str">
        <f>if(isblank($B979),"",vlookup($C979,'Sort by Position'!$D$2:$M$34,10,FALSE))</f>
        <v/>
      </c>
      <c r="AD979" s="142" t="str">
        <f t="shared" si="12"/>
        <v/>
      </c>
      <c r="AE979" s="142" t="str">
        <f t="shared" si="13"/>
        <v/>
      </c>
      <c r="AF979" s="163"/>
      <c r="AG979" s="151" t="str">
        <f t="shared" si="27"/>
        <v/>
      </c>
      <c r="AH979" s="138"/>
      <c r="AI979" s="176"/>
      <c r="AK979" s="142" t="str">
        <f>if(isblank(B979),"",vlookup(B979,'Sort by Position'!$D$2:$M$34,2,FALSE))</f>
        <v/>
      </c>
      <c r="AL979" s="142" t="str">
        <f>if(isblank(B979),"",vlookup(C979,'Sort by Position'!$D$2:$M$34,10,FALSE))</f>
        <v/>
      </c>
      <c r="AM979" s="142" t="str">
        <f t="shared" si="15"/>
        <v/>
      </c>
      <c r="AN979" s="142" t="str">
        <f t="shared" si="24"/>
        <v/>
      </c>
      <c r="AO979" s="163"/>
      <c r="AP979" s="117" t="str">
        <f t="shared" si="22"/>
        <v/>
      </c>
      <c r="AR979" s="177"/>
    </row>
    <row r="980">
      <c r="A980" s="156"/>
      <c r="B980" s="175"/>
      <c r="C980" s="162"/>
      <c r="D980" s="162"/>
      <c r="E980" s="162"/>
      <c r="F980" s="13" t="str">
        <f t="shared" si="6"/>
        <v/>
      </c>
      <c r="G980" s="162"/>
      <c r="H980" s="162"/>
      <c r="I980" s="162"/>
      <c r="J980" s="13" t="str">
        <f t="shared" si="20"/>
        <v/>
      </c>
      <c r="N980" s="13" t="str">
        <f t="shared" si="8"/>
        <v/>
      </c>
      <c r="O980" s="13"/>
      <c r="P980" s="163"/>
      <c r="Q980" s="116" t="str">
        <f t="shared" si="17"/>
        <v/>
      </c>
      <c r="R980" s="117" t="str">
        <f t="shared" si="9"/>
        <v/>
      </c>
      <c r="S980" s="176"/>
      <c r="T980" s="68"/>
      <c r="U980" s="163"/>
      <c r="V980" s="172"/>
      <c r="W980" s="172"/>
      <c r="X980" s="116" t="str">
        <f t="shared" si="26"/>
        <v/>
      </c>
      <c r="Y980" s="117" t="str">
        <f t="shared" si="23"/>
        <v/>
      </c>
      <c r="Z980" s="176"/>
      <c r="AB980" s="142" t="str">
        <f>if(isblank($B980),"",vlookup($B980,'Sort by Position'!$D$2:$M$34,10,FALSE))</f>
        <v/>
      </c>
      <c r="AC980" s="142" t="str">
        <f>if(isblank($B980),"",vlookup($C980,'Sort by Position'!$D$2:$M$34,10,FALSE))</f>
        <v/>
      </c>
      <c r="AD980" s="142" t="str">
        <f t="shared" si="12"/>
        <v/>
      </c>
      <c r="AE980" s="142" t="str">
        <f t="shared" si="13"/>
        <v/>
      </c>
      <c r="AF980" s="163"/>
      <c r="AG980" s="151" t="str">
        <f t="shared" si="27"/>
        <v/>
      </c>
      <c r="AH980" s="138"/>
      <c r="AI980" s="176"/>
      <c r="AK980" s="142" t="str">
        <f>if(isblank(B980),"",vlookup(B980,'Sort by Position'!$D$2:$M$34,2,FALSE))</f>
        <v/>
      </c>
      <c r="AL980" s="142" t="str">
        <f>if(isblank(B980),"",vlookup(C980,'Sort by Position'!$D$2:$M$34,10,FALSE))</f>
        <v/>
      </c>
      <c r="AM980" s="142" t="str">
        <f t="shared" si="15"/>
        <v/>
      </c>
      <c r="AN980" s="142" t="str">
        <f t="shared" si="24"/>
        <v/>
      </c>
      <c r="AO980" s="163"/>
      <c r="AP980" s="117" t="str">
        <f t="shared" si="22"/>
        <v/>
      </c>
      <c r="AR980" s="177"/>
    </row>
    <row r="981">
      <c r="A981" s="156"/>
      <c r="B981" s="175"/>
      <c r="C981" s="162"/>
      <c r="D981" s="162"/>
      <c r="E981" s="162"/>
      <c r="F981" s="13" t="str">
        <f t="shared" si="6"/>
        <v/>
      </c>
      <c r="G981" s="162"/>
      <c r="H981" s="162"/>
      <c r="I981" s="162"/>
      <c r="J981" s="13" t="str">
        <f t="shared" si="20"/>
        <v/>
      </c>
      <c r="N981" s="13" t="str">
        <f t="shared" si="8"/>
        <v/>
      </c>
      <c r="O981" s="13"/>
      <c r="P981" s="163"/>
      <c r="Q981" s="116" t="str">
        <f t="shared" si="17"/>
        <v/>
      </c>
      <c r="R981" s="117" t="str">
        <f t="shared" si="9"/>
        <v/>
      </c>
      <c r="S981" s="176"/>
      <c r="T981" s="68"/>
      <c r="U981" s="163"/>
      <c r="V981" s="172"/>
      <c r="W981" s="172"/>
      <c r="X981" s="116" t="str">
        <f t="shared" si="26"/>
        <v/>
      </c>
      <c r="Y981" s="117" t="str">
        <f t="shared" si="23"/>
        <v/>
      </c>
      <c r="Z981" s="176"/>
      <c r="AB981" s="142" t="str">
        <f>if(isblank($B981),"",vlookup($B981,'Sort by Position'!$D$2:$M$34,10,FALSE))</f>
        <v/>
      </c>
      <c r="AC981" s="142" t="str">
        <f>if(isblank($B981),"",vlookup($C981,'Sort by Position'!$D$2:$M$34,10,FALSE))</f>
        <v/>
      </c>
      <c r="AD981" s="142" t="str">
        <f t="shared" si="12"/>
        <v/>
      </c>
      <c r="AE981" s="142" t="str">
        <f t="shared" si="13"/>
        <v/>
      </c>
      <c r="AF981" s="163"/>
      <c r="AG981" s="151" t="str">
        <f t="shared" si="27"/>
        <v/>
      </c>
      <c r="AH981" s="138"/>
      <c r="AI981" s="176"/>
      <c r="AK981" s="142" t="str">
        <f>if(isblank(B981),"",vlookup(B981,'Sort by Position'!$D$2:$M$34,2,FALSE))</f>
        <v/>
      </c>
      <c r="AL981" s="142" t="str">
        <f>if(isblank(B981),"",vlookup(C981,'Sort by Position'!$D$2:$M$34,10,FALSE))</f>
        <v/>
      </c>
      <c r="AM981" s="142" t="str">
        <f t="shared" si="15"/>
        <v/>
      </c>
      <c r="AN981" s="142" t="str">
        <f t="shared" si="24"/>
        <v/>
      </c>
      <c r="AO981" s="163"/>
      <c r="AP981" s="117" t="str">
        <f t="shared" si="22"/>
        <v/>
      </c>
      <c r="AR981" s="177"/>
    </row>
    <row r="982">
      <c r="A982" s="156"/>
      <c r="B982" s="175"/>
      <c r="C982" s="162"/>
      <c r="D982" s="162"/>
      <c r="E982" s="162"/>
      <c r="F982" s="13" t="str">
        <f t="shared" si="6"/>
        <v/>
      </c>
      <c r="G982" s="162"/>
      <c r="H982" s="162"/>
      <c r="I982" s="162"/>
      <c r="J982" s="13" t="str">
        <f t="shared" si="20"/>
        <v/>
      </c>
      <c r="N982" s="13" t="str">
        <f t="shared" si="8"/>
        <v/>
      </c>
      <c r="O982" s="13"/>
      <c r="P982" s="163"/>
      <c r="Q982" s="116" t="str">
        <f t="shared" si="17"/>
        <v/>
      </c>
      <c r="R982" s="117" t="str">
        <f t="shared" si="9"/>
        <v/>
      </c>
      <c r="S982" s="176"/>
      <c r="T982" s="68"/>
      <c r="U982" s="163"/>
      <c r="V982" s="172"/>
      <c r="W982" s="172"/>
      <c r="X982" s="116" t="str">
        <f t="shared" si="26"/>
        <v/>
      </c>
      <c r="Y982" s="117" t="str">
        <f t="shared" si="23"/>
        <v/>
      </c>
      <c r="Z982" s="176"/>
      <c r="AB982" s="142" t="str">
        <f>if(isblank($B982),"",vlookup($B982,'Sort by Position'!$D$2:$M$34,10,FALSE))</f>
        <v/>
      </c>
      <c r="AC982" s="142" t="str">
        <f>if(isblank($B982),"",vlookup($C982,'Sort by Position'!$D$2:$M$34,10,FALSE))</f>
        <v/>
      </c>
      <c r="AD982" s="142" t="str">
        <f t="shared" si="12"/>
        <v/>
      </c>
      <c r="AE982" s="142" t="str">
        <f t="shared" si="13"/>
        <v/>
      </c>
      <c r="AF982" s="163"/>
      <c r="AG982" s="151" t="str">
        <f t="shared" si="27"/>
        <v/>
      </c>
      <c r="AH982" s="138"/>
      <c r="AI982" s="176"/>
      <c r="AK982" s="142" t="str">
        <f>if(isblank(B982),"",vlookup(B982,'Sort by Position'!$D$2:$M$34,2,FALSE))</f>
        <v/>
      </c>
      <c r="AL982" s="142" t="str">
        <f>if(isblank(B982),"",vlookup(C982,'Sort by Position'!$D$2:$M$34,10,FALSE))</f>
        <v/>
      </c>
      <c r="AM982" s="142" t="str">
        <f t="shared" si="15"/>
        <v/>
      </c>
      <c r="AN982" s="142" t="str">
        <f t="shared" si="24"/>
        <v/>
      </c>
      <c r="AO982" s="163"/>
      <c r="AP982" s="117" t="str">
        <f t="shared" si="22"/>
        <v/>
      </c>
      <c r="AR982" s="177"/>
    </row>
    <row r="983">
      <c r="A983" s="156"/>
      <c r="B983" s="175"/>
      <c r="C983" s="162"/>
      <c r="D983" s="162"/>
      <c r="E983" s="162"/>
      <c r="F983" s="13" t="str">
        <f t="shared" si="6"/>
        <v/>
      </c>
      <c r="G983" s="162"/>
      <c r="H983" s="162"/>
      <c r="I983" s="162"/>
      <c r="J983" s="13" t="str">
        <f t="shared" si="20"/>
        <v/>
      </c>
      <c r="N983" s="13" t="str">
        <f t="shared" si="8"/>
        <v/>
      </c>
      <c r="O983" s="13"/>
      <c r="P983" s="163"/>
      <c r="Q983" s="116" t="str">
        <f t="shared" si="17"/>
        <v/>
      </c>
      <c r="R983" s="117" t="str">
        <f t="shared" si="9"/>
        <v/>
      </c>
      <c r="S983" s="176"/>
      <c r="T983" s="68"/>
      <c r="U983" s="163"/>
      <c r="V983" s="172"/>
      <c r="W983" s="172"/>
      <c r="X983" s="116" t="str">
        <f t="shared" si="26"/>
        <v/>
      </c>
      <c r="Y983" s="117" t="str">
        <f t="shared" si="23"/>
        <v/>
      </c>
      <c r="Z983" s="176"/>
      <c r="AB983" s="142" t="str">
        <f>if(isblank($B983),"",vlookup($B983,'Sort by Position'!$D$2:$M$34,10,FALSE))</f>
        <v/>
      </c>
      <c r="AC983" s="142" t="str">
        <f>if(isblank($B983),"",vlookup($C983,'Sort by Position'!$D$2:$M$34,10,FALSE))</f>
        <v/>
      </c>
      <c r="AD983" s="142" t="str">
        <f t="shared" si="12"/>
        <v/>
      </c>
      <c r="AE983" s="142" t="str">
        <f t="shared" si="13"/>
        <v/>
      </c>
      <c r="AF983" s="163"/>
      <c r="AG983" s="151" t="str">
        <f t="shared" si="27"/>
        <v/>
      </c>
      <c r="AH983" s="138"/>
      <c r="AI983" s="176"/>
      <c r="AK983" s="142" t="str">
        <f>if(isblank(B983),"",vlookup(B983,'Sort by Position'!$D$2:$M$34,2,FALSE))</f>
        <v/>
      </c>
      <c r="AL983" s="142" t="str">
        <f>if(isblank(B983),"",vlookup(C983,'Sort by Position'!$D$2:$M$34,10,FALSE))</f>
        <v/>
      </c>
      <c r="AM983" s="142" t="str">
        <f t="shared" si="15"/>
        <v/>
      </c>
      <c r="AN983" s="142" t="str">
        <f t="shared" si="24"/>
        <v/>
      </c>
      <c r="AO983" s="163"/>
      <c r="AP983" s="117" t="str">
        <f t="shared" si="22"/>
        <v/>
      </c>
      <c r="AR983" s="177"/>
    </row>
    <row r="984">
      <c r="A984" s="156"/>
      <c r="B984" s="175"/>
      <c r="C984" s="162"/>
      <c r="D984" s="162"/>
      <c r="E984" s="162"/>
      <c r="F984" s="13" t="str">
        <f t="shared" si="6"/>
        <v/>
      </c>
      <c r="G984" s="162"/>
      <c r="H984" s="162"/>
      <c r="I984" s="162"/>
      <c r="J984" s="13" t="str">
        <f t="shared" si="20"/>
        <v/>
      </c>
      <c r="N984" s="13" t="str">
        <f t="shared" si="8"/>
        <v/>
      </c>
      <c r="O984" s="13"/>
      <c r="P984" s="163"/>
      <c r="Q984" s="116" t="str">
        <f t="shared" si="17"/>
        <v/>
      </c>
      <c r="R984" s="117" t="str">
        <f t="shared" si="9"/>
        <v/>
      </c>
      <c r="S984" s="176"/>
      <c r="T984" s="68"/>
      <c r="U984" s="163"/>
      <c r="V984" s="172"/>
      <c r="W984" s="172"/>
      <c r="X984" s="116" t="str">
        <f t="shared" si="26"/>
        <v/>
      </c>
      <c r="Y984" s="117" t="str">
        <f t="shared" si="23"/>
        <v/>
      </c>
      <c r="Z984" s="176"/>
      <c r="AB984" s="142" t="str">
        <f>if(isblank($B984),"",vlookup($B984,'Sort by Position'!$D$2:$M$34,10,FALSE))</f>
        <v/>
      </c>
      <c r="AC984" s="142" t="str">
        <f>if(isblank($B984),"",vlookup($C984,'Sort by Position'!$D$2:$M$34,10,FALSE))</f>
        <v/>
      </c>
      <c r="AD984" s="142" t="str">
        <f t="shared" si="12"/>
        <v/>
      </c>
      <c r="AE984" s="142" t="str">
        <f t="shared" si="13"/>
        <v/>
      </c>
      <c r="AF984" s="163"/>
      <c r="AG984" s="151" t="str">
        <f t="shared" si="27"/>
        <v/>
      </c>
      <c r="AH984" s="138"/>
      <c r="AI984" s="176"/>
      <c r="AK984" s="142" t="str">
        <f>if(isblank(B984),"",vlookup(B984,'Sort by Position'!$D$2:$M$34,2,FALSE))</f>
        <v/>
      </c>
      <c r="AL984" s="142" t="str">
        <f>if(isblank(B984),"",vlookup(C984,'Sort by Position'!$D$2:$M$34,10,FALSE))</f>
        <v/>
      </c>
      <c r="AM984" s="142" t="str">
        <f t="shared" si="15"/>
        <v/>
      </c>
      <c r="AN984" s="142" t="str">
        <f t="shared" si="24"/>
        <v/>
      </c>
      <c r="AO984" s="163"/>
      <c r="AP984" s="117" t="str">
        <f t="shared" si="22"/>
        <v/>
      </c>
      <c r="AR984" s="177"/>
    </row>
    <row r="985">
      <c r="A985" s="156"/>
      <c r="B985" s="175"/>
      <c r="C985" s="162"/>
      <c r="D985" s="162"/>
      <c r="E985" s="162"/>
      <c r="F985" s="13" t="str">
        <f t="shared" si="6"/>
        <v/>
      </c>
      <c r="G985" s="162"/>
      <c r="H985" s="162"/>
      <c r="I985" s="162"/>
      <c r="J985" s="13" t="str">
        <f t="shared" si="20"/>
        <v/>
      </c>
      <c r="N985" s="13" t="str">
        <f t="shared" si="8"/>
        <v/>
      </c>
      <c r="O985" s="13"/>
      <c r="P985" s="163"/>
      <c r="Q985" s="116" t="str">
        <f t="shared" si="17"/>
        <v/>
      </c>
      <c r="R985" s="117" t="str">
        <f t="shared" si="9"/>
        <v/>
      </c>
      <c r="S985" s="176"/>
      <c r="T985" s="68"/>
      <c r="U985" s="163"/>
      <c r="V985" s="172"/>
      <c r="W985" s="172"/>
      <c r="X985" s="116" t="str">
        <f t="shared" si="26"/>
        <v/>
      </c>
      <c r="Y985" s="117" t="str">
        <f t="shared" si="23"/>
        <v/>
      </c>
      <c r="Z985" s="176"/>
      <c r="AB985" s="142" t="str">
        <f>if(isblank($B985),"",vlookup($B985,'Sort by Position'!$D$2:$M$34,10,FALSE))</f>
        <v/>
      </c>
      <c r="AC985" s="142" t="str">
        <f>if(isblank($B985),"",vlookup($C985,'Sort by Position'!$D$2:$M$34,10,FALSE))</f>
        <v/>
      </c>
      <c r="AD985" s="142" t="str">
        <f t="shared" si="12"/>
        <v/>
      </c>
      <c r="AE985" s="142" t="str">
        <f t="shared" si="13"/>
        <v/>
      </c>
      <c r="AF985" s="163"/>
      <c r="AG985" s="151" t="str">
        <f t="shared" si="27"/>
        <v/>
      </c>
      <c r="AH985" s="138"/>
      <c r="AI985" s="176"/>
      <c r="AK985" s="142" t="str">
        <f>if(isblank(B985),"",vlookup(B985,'Sort by Position'!$D$2:$M$34,2,FALSE))</f>
        <v/>
      </c>
      <c r="AL985" s="142" t="str">
        <f>if(isblank(B985),"",vlookup(C985,'Sort by Position'!$D$2:$M$34,10,FALSE))</f>
        <v/>
      </c>
      <c r="AM985" s="142" t="str">
        <f t="shared" si="15"/>
        <v/>
      </c>
      <c r="AN985" s="142" t="str">
        <f t="shared" si="24"/>
        <v/>
      </c>
      <c r="AO985" s="163"/>
      <c r="AP985" s="117" t="str">
        <f t="shared" si="22"/>
        <v/>
      </c>
      <c r="AR985" s="177"/>
    </row>
    <row r="986">
      <c r="A986" s="156"/>
      <c r="B986" s="175"/>
      <c r="C986" s="162"/>
      <c r="D986" s="162"/>
      <c r="E986" s="162"/>
      <c r="F986" s="13" t="str">
        <f t="shared" si="6"/>
        <v/>
      </c>
      <c r="G986" s="162"/>
      <c r="H986" s="162"/>
      <c r="I986" s="162"/>
      <c r="J986" s="13" t="str">
        <f t="shared" si="20"/>
        <v/>
      </c>
      <c r="N986" s="13" t="str">
        <f t="shared" si="8"/>
        <v/>
      </c>
      <c r="O986" s="13"/>
      <c r="P986" s="163"/>
      <c r="Q986" s="116" t="str">
        <f t="shared" si="17"/>
        <v/>
      </c>
      <c r="R986" s="117" t="str">
        <f t="shared" si="9"/>
        <v/>
      </c>
      <c r="S986" s="176"/>
      <c r="T986" s="68"/>
      <c r="U986" s="163"/>
      <c r="V986" s="172"/>
      <c r="W986" s="172"/>
      <c r="X986" s="116" t="str">
        <f t="shared" si="26"/>
        <v/>
      </c>
      <c r="Y986" s="117" t="str">
        <f t="shared" si="23"/>
        <v/>
      </c>
      <c r="Z986" s="176"/>
      <c r="AB986" s="142" t="str">
        <f>if(isblank($B986),"",vlookup($B986,'Sort by Position'!$D$2:$M$34,10,FALSE))</f>
        <v/>
      </c>
      <c r="AC986" s="142" t="str">
        <f>if(isblank($B986),"",vlookup($C986,'Sort by Position'!$D$2:$M$34,10,FALSE))</f>
        <v/>
      </c>
      <c r="AD986" s="142" t="str">
        <f t="shared" si="12"/>
        <v/>
      </c>
      <c r="AE986" s="142" t="str">
        <f t="shared" si="13"/>
        <v/>
      </c>
      <c r="AF986" s="163"/>
      <c r="AG986" s="151" t="str">
        <f t="shared" si="27"/>
        <v/>
      </c>
      <c r="AH986" s="138"/>
      <c r="AI986" s="176"/>
      <c r="AK986" s="142" t="str">
        <f>if(isblank(B986),"",vlookup(B986,'Sort by Position'!$D$2:$M$34,2,FALSE))</f>
        <v/>
      </c>
      <c r="AL986" s="142" t="str">
        <f>if(isblank(B986),"",vlookup(C986,'Sort by Position'!$D$2:$M$34,10,FALSE))</f>
        <v/>
      </c>
      <c r="AM986" s="142" t="str">
        <f t="shared" si="15"/>
        <v/>
      </c>
      <c r="AN986" s="142" t="str">
        <f t="shared" si="24"/>
        <v/>
      </c>
      <c r="AO986" s="163"/>
      <c r="AP986" s="117" t="str">
        <f t="shared" si="22"/>
        <v/>
      </c>
      <c r="AR986" s="177"/>
    </row>
    <row r="987">
      <c r="A987" s="156"/>
      <c r="B987" s="175"/>
      <c r="C987" s="162"/>
      <c r="D987" s="162"/>
      <c r="E987" s="162"/>
      <c r="F987" s="13" t="str">
        <f t="shared" si="6"/>
        <v/>
      </c>
      <c r="G987" s="162"/>
      <c r="H987" s="162"/>
      <c r="I987" s="162"/>
      <c r="J987" s="13" t="str">
        <f t="shared" si="20"/>
        <v/>
      </c>
      <c r="N987" s="13" t="str">
        <f t="shared" si="8"/>
        <v/>
      </c>
      <c r="O987" s="13"/>
      <c r="P987" s="163"/>
      <c r="Q987" s="116" t="str">
        <f t="shared" si="17"/>
        <v/>
      </c>
      <c r="R987" s="117" t="str">
        <f t="shared" si="9"/>
        <v/>
      </c>
      <c r="S987" s="176"/>
      <c r="T987" s="68"/>
      <c r="U987" s="163"/>
      <c r="V987" s="172"/>
      <c r="W987" s="172"/>
      <c r="X987" s="116" t="str">
        <f t="shared" si="26"/>
        <v/>
      </c>
      <c r="Y987" s="117" t="str">
        <f t="shared" si="23"/>
        <v/>
      </c>
      <c r="Z987" s="176"/>
      <c r="AB987" s="142" t="str">
        <f>if(isblank($B987),"",vlookup($B987,'Sort by Position'!$D$2:$M$34,10,FALSE))</f>
        <v/>
      </c>
      <c r="AC987" s="142" t="str">
        <f>if(isblank($B987),"",vlookup($C987,'Sort by Position'!$D$2:$M$34,10,FALSE))</f>
        <v/>
      </c>
      <c r="AD987" s="142" t="str">
        <f t="shared" si="12"/>
        <v/>
      </c>
      <c r="AE987" s="142" t="str">
        <f t="shared" si="13"/>
        <v/>
      </c>
      <c r="AF987" s="163"/>
      <c r="AG987" s="151" t="str">
        <f t="shared" si="27"/>
        <v/>
      </c>
      <c r="AH987" s="138"/>
      <c r="AI987" s="176"/>
      <c r="AK987" s="142" t="str">
        <f>if(isblank(B987),"",vlookup(B987,'Sort by Position'!$D$2:$M$34,2,FALSE))</f>
        <v/>
      </c>
      <c r="AL987" s="142" t="str">
        <f>if(isblank(B987),"",vlookup(C987,'Sort by Position'!$D$2:$M$34,10,FALSE))</f>
        <v/>
      </c>
      <c r="AM987" s="142" t="str">
        <f t="shared" si="15"/>
        <v/>
      </c>
      <c r="AN987" s="142" t="str">
        <f t="shared" si="24"/>
        <v/>
      </c>
      <c r="AO987" s="163"/>
      <c r="AP987" s="117" t="str">
        <f t="shared" si="22"/>
        <v/>
      </c>
      <c r="AR987" s="177"/>
    </row>
    <row r="988">
      <c r="A988" s="156"/>
      <c r="B988" s="175"/>
      <c r="C988" s="162"/>
      <c r="D988" s="162"/>
      <c r="E988" s="162"/>
      <c r="F988" s="13" t="str">
        <f t="shared" si="6"/>
        <v/>
      </c>
      <c r="G988" s="162"/>
      <c r="H988" s="162"/>
      <c r="I988" s="162"/>
      <c r="J988" s="13" t="str">
        <f t="shared" si="20"/>
        <v/>
      </c>
      <c r="N988" s="13" t="str">
        <f t="shared" si="8"/>
        <v/>
      </c>
      <c r="O988" s="13"/>
      <c r="P988" s="163"/>
      <c r="Q988" s="116" t="str">
        <f t="shared" si="17"/>
        <v/>
      </c>
      <c r="R988" s="117" t="str">
        <f t="shared" si="9"/>
        <v/>
      </c>
      <c r="S988" s="176"/>
      <c r="T988" s="68"/>
      <c r="U988" s="163"/>
      <c r="V988" s="172"/>
      <c r="W988" s="172"/>
      <c r="X988" s="116" t="str">
        <f t="shared" si="26"/>
        <v/>
      </c>
      <c r="Y988" s="117" t="str">
        <f t="shared" si="23"/>
        <v/>
      </c>
      <c r="Z988" s="176"/>
      <c r="AB988" s="142" t="str">
        <f>if(isblank($B988),"",vlookup($B988,'Sort by Position'!$D$2:$M$34,10,FALSE))</f>
        <v/>
      </c>
      <c r="AC988" s="142" t="str">
        <f>if(isblank($B988),"",vlookup($C988,'Sort by Position'!$D$2:$M$34,10,FALSE))</f>
        <v/>
      </c>
      <c r="AD988" s="142" t="str">
        <f t="shared" si="12"/>
        <v/>
      </c>
      <c r="AE988" s="142" t="str">
        <f t="shared" si="13"/>
        <v/>
      </c>
      <c r="AF988" s="163"/>
      <c r="AG988" s="151" t="str">
        <f t="shared" si="27"/>
        <v/>
      </c>
      <c r="AH988" s="138"/>
      <c r="AI988" s="176"/>
      <c r="AK988" s="142" t="str">
        <f>if(isblank(B988),"",vlookup(B988,'Sort by Position'!$D$2:$M$34,2,FALSE))</f>
        <v/>
      </c>
      <c r="AL988" s="142" t="str">
        <f>if(isblank(B988),"",vlookup(C988,'Sort by Position'!$D$2:$M$34,10,FALSE))</f>
        <v/>
      </c>
      <c r="AM988" s="142" t="str">
        <f t="shared" si="15"/>
        <v/>
      </c>
      <c r="AN988" s="142" t="str">
        <f t="shared" si="24"/>
        <v/>
      </c>
      <c r="AO988" s="163"/>
      <c r="AP988" s="117" t="str">
        <f t="shared" si="22"/>
        <v/>
      </c>
      <c r="AR988" s="177"/>
    </row>
    <row r="989">
      <c r="A989" s="156"/>
      <c r="B989" s="175"/>
      <c r="C989" s="162"/>
      <c r="D989" s="162"/>
      <c r="E989" s="162"/>
      <c r="F989" s="13" t="str">
        <f t="shared" si="6"/>
        <v/>
      </c>
      <c r="G989" s="162"/>
      <c r="H989" s="162"/>
      <c r="I989" s="162"/>
      <c r="J989" s="13" t="str">
        <f t="shared" si="20"/>
        <v/>
      </c>
      <c r="N989" s="13" t="str">
        <f t="shared" si="8"/>
        <v/>
      </c>
      <c r="O989" s="13"/>
      <c r="P989" s="163"/>
      <c r="Q989" s="116" t="str">
        <f t="shared" si="17"/>
        <v/>
      </c>
      <c r="R989" s="117" t="str">
        <f t="shared" si="9"/>
        <v/>
      </c>
      <c r="S989" s="176"/>
      <c r="T989" s="68"/>
      <c r="U989" s="163"/>
      <c r="V989" s="172"/>
      <c r="W989" s="172"/>
      <c r="X989" s="116" t="str">
        <f t="shared" si="26"/>
        <v/>
      </c>
      <c r="Y989" s="117" t="str">
        <f t="shared" si="23"/>
        <v/>
      </c>
      <c r="Z989" s="176"/>
      <c r="AB989" s="142" t="str">
        <f>if(isblank($B989),"",vlookup($B989,'Sort by Position'!$D$2:$M$34,10,FALSE))</f>
        <v/>
      </c>
      <c r="AC989" s="142" t="str">
        <f>if(isblank($B989),"",vlookup($C989,'Sort by Position'!$D$2:$M$34,10,FALSE))</f>
        <v/>
      </c>
      <c r="AD989" s="142" t="str">
        <f t="shared" si="12"/>
        <v/>
      </c>
      <c r="AE989" s="142" t="str">
        <f t="shared" si="13"/>
        <v/>
      </c>
      <c r="AF989" s="163"/>
      <c r="AG989" s="151" t="str">
        <f t="shared" si="27"/>
        <v/>
      </c>
      <c r="AH989" s="138"/>
      <c r="AI989" s="176"/>
      <c r="AK989" s="142" t="str">
        <f>if(isblank(B989),"",vlookup(B989,'Sort by Position'!$D$2:$M$34,2,FALSE))</f>
        <v/>
      </c>
      <c r="AL989" s="142" t="str">
        <f>if(isblank(B989),"",vlookup(C989,'Sort by Position'!$D$2:$M$34,10,FALSE))</f>
        <v/>
      </c>
      <c r="AM989" s="142" t="str">
        <f t="shared" si="15"/>
        <v/>
      </c>
      <c r="AN989" s="142" t="str">
        <f t="shared" si="24"/>
        <v/>
      </c>
      <c r="AO989" s="163"/>
      <c r="AP989" s="117" t="str">
        <f t="shared" si="22"/>
        <v/>
      </c>
      <c r="AR989" s="177"/>
    </row>
    <row r="990">
      <c r="A990" s="156"/>
      <c r="B990" s="175"/>
      <c r="C990" s="162"/>
      <c r="D990" s="162"/>
      <c r="E990" s="162"/>
      <c r="F990" s="13" t="str">
        <f t="shared" si="6"/>
        <v/>
      </c>
      <c r="G990" s="162"/>
      <c r="H990" s="162"/>
      <c r="I990" s="162"/>
      <c r="J990" s="13" t="str">
        <f t="shared" si="20"/>
        <v/>
      </c>
      <c r="N990" s="13" t="str">
        <f t="shared" si="8"/>
        <v/>
      </c>
      <c r="O990" s="13"/>
      <c r="P990" s="163"/>
      <c r="Q990" s="116" t="str">
        <f t="shared" si="17"/>
        <v/>
      </c>
      <c r="R990" s="117" t="str">
        <f t="shared" si="9"/>
        <v/>
      </c>
      <c r="S990" s="176"/>
      <c r="T990" s="68"/>
      <c r="U990" s="163"/>
      <c r="V990" s="172"/>
      <c r="W990" s="172"/>
      <c r="X990" s="116" t="str">
        <f t="shared" si="26"/>
        <v/>
      </c>
      <c r="Y990" s="117" t="str">
        <f t="shared" si="23"/>
        <v/>
      </c>
      <c r="Z990" s="176"/>
      <c r="AB990" s="142" t="str">
        <f>if(isblank($B990),"",vlookup($B990,'Sort by Position'!$D$2:$M$34,10,FALSE))</f>
        <v/>
      </c>
      <c r="AC990" s="142" t="str">
        <f>if(isblank($B990),"",vlookup($C990,'Sort by Position'!$D$2:$M$34,10,FALSE))</f>
        <v/>
      </c>
      <c r="AD990" s="142" t="str">
        <f t="shared" si="12"/>
        <v/>
      </c>
      <c r="AE990" s="142" t="str">
        <f t="shared" si="13"/>
        <v/>
      </c>
      <c r="AF990" s="163"/>
      <c r="AG990" s="151" t="str">
        <f t="shared" si="27"/>
        <v/>
      </c>
      <c r="AH990" s="138"/>
      <c r="AI990" s="176"/>
      <c r="AK990" s="142" t="str">
        <f>if(isblank(B990),"",vlookup(B990,'Sort by Position'!$D$2:$M$34,2,FALSE))</f>
        <v/>
      </c>
      <c r="AL990" s="142" t="str">
        <f>if(isblank(B990),"",vlookup(C990,'Sort by Position'!$D$2:$M$34,10,FALSE))</f>
        <v/>
      </c>
      <c r="AM990" s="142" t="str">
        <f t="shared" si="15"/>
        <v/>
      </c>
      <c r="AN990" s="142" t="str">
        <f t="shared" si="24"/>
        <v/>
      </c>
      <c r="AO990" s="163"/>
      <c r="AP990" s="117" t="str">
        <f t="shared" si="22"/>
        <v/>
      </c>
      <c r="AR990" s="177"/>
    </row>
    <row r="991">
      <c r="A991" s="156"/>
      <c r="B991" s="175"/>
      <c r="C991" s="162"/>
      <c r="D991" s="162"/>
      <c r="E991" s="162"/>
      <c r="F991" s="13" t="str">
        <f t="shared" si="6"/>
        <v/>
      </c>
      <c r="G991" s="162"/>
      <c r="H991" s="162"/>
      <c r="I991" s="162"/>
      <c r="J991" s="13" t="str">
        <f t="shared" si="20"/>
        <v/>
      </c>
      <c r="N991" s="13" t="str">
        <f t="shared" si="8"/>
        <v/>
      </c>
      <c r="O991" s="13"/>
      <c r="P991" s="163"/>
      <c r="Q991" s="116" t="str">
        <f t="shared" si="17"/>
        <v/>
      </c>
      <c r="R991" s="117" t="str">
        <f t="shared" si="9"/>
        <v/>
      </c>
      <c r="S991" s="176"/>
      <c r="T991" s="68"/>
      <c r="U991" s="163"/>
      <c r="V991" s="172"/>
      <c r="W991" s="172"/>
      <c r="X991" s="116" t="str">
        <f t="shared" si="26"/>
        <v/>
      </c>
      <c r="Y991" s="117" t="str">
        <f t="shared" si="23"/>
        <v/>
      </c>
      <c r="Z991" s="176"/>
      <c r="AB991" s="142" t="str">
        <f>if(isblank($B991),"",vlookup($B991,'Sort by Position'!$D$2:$M$34,10,FALSE))</f>
        <v/>
      </c>
      <c r="AC991" s="142" t="str">
        <f>if(isblank($B991),"",vlookup($C991,'Sort by Position'!$D$2:$M$34,10,FALSE))</f>
        <v/>
      </c>
      <c r="AD991" s="142" t="str">
        <f t="shared" si="12"/>
        <v/>
      </c>
      <c r="AE991" s="142" t="str">
        <f t="shared" si="13"/>
        <v/>
      </c>
      <c r="AF991" s="163"/>
      <c r="AG991" s="151" t="str">
        <f t="shared" si="27"/>
        <v/>
      </c>
      <c r="AH991" s="138"/>
      <c r="AI991" s="176"/>
      <c r="AK991" s="142" t="str">
        <f>if(isblank(B991),"",vlookup(B991,'Sort by Position'!$D$2:$M$34,2,FALSE))</f>
        <v/>
      </c>
      <c r="AL991" s="142" t="str">
        <f>if(isblank(B991),"",vlookup(C991,'Sort by Position'!$D$2:$M$34,10,FALSE))</f>
        <v/>
      </c>
      <c r="AM991" s="142" t="str">
        <f t="shared" si="15"/>
        <v/>
      </c>
      <c r="AN991" s="142" t="str">
        <f t="shared" si="24"/>
        <v/>
      </c>
      <c r="AO991" s="163"/>
      <c r="AP991" s="117" t="str">
        <f t="shared" si="22"/>
        <v/>
      </c>
      <c r="AR991" s="177"/>
    </row>
    <row r="992">
      <c r="A992" s="156"/>
      <c r="B992" s="175"/>
      <c r="C992" s="162"/>
      <c r="D992" s="162"/>
      <c r="E992" s="162"/>
      <c r="F992" s="13" t="str">
        <f t="shared" si="6"/>
        <v/>
      </c>
      <c r="G992" s="162"/>
      <c r="H992" s="162"/>
      <c r="I992" s="162"/>
      <c r="J992" s="13" t="str">
        <f t="shared" si="20"/>
        <v/>
      </c>
      <c r="N992" s="13" t="str">
        <f t="shared" si="8"/>
        <v/>
      </c>
      <c r="O992" s="13"/>
      <c r="P992" s="163"/>
      <c r="Q992" s="116" t="str">
        <f t="shared" si="17"/>
        <v/>
      </c>
      <c r="R992" s="117" t="str">
        <f t="shared" si="9"/>
        <v/>
      </c>
      <c r="S992" s="176"/>
      <c r="T992" s="68"/>
      <c r="U992" s="163"/>
      <c r="V992" s="172"/>
      <c r="W992" s="172"/>
      <c r="X992" s="116" t="str">
        <f t="shared" si="26"/>
        <v/>
      </c>
      <c r="Y992" s="117" t="str">
        <f t="shared" si="23"/>
        <v/>
      </c>
      <c r="Z992" s="176"/>
      <c r="AB992" s="142" t="str">
        <f>if(isblank($B992),"",vlookup($B992,'Sort by Position'!$D$2:$M$34,10,FALSE))</f>
        <v/>
      </c>
      <c r="AC992" s="142" t="str">
        <f>if(isblank($B992),"",vlookup($C992,'Sort by Position'!$D$2:$M$34,10,FALSE))</f>
        <v/>
      </c>
      <c r="AD992" s="142" t="str">
        <f t="shared" si="12"/>
        <v/>
      </c>
      <c r="AE992" s="142" t="str">
        <f t="shared" si="13"/>
        <v/>
      </c>
      <c r="AF992" s="163"/>
      <c r="AG992" s="151" t="str">
        <f t="shared" si="27"/>
        <v/>
      </c>
      <c r="AH992" s="138"/>
      <c r="AI992" s="176"/>
      <c r="AK992" s="142" t="str">
        <f>if(isblank(B992),"",vlookup(B992,'Sort by Position'!$D$2:$M$34,2,FALSE))</f>
        <v/>
      </c>
      <c r="AL992" s="142" t="str">
        <f>if(isblank(B992),"",vlookup(C992,'Sort by Position'!$D$2:$M$34,10,FALSE))</f>
        <v/>
      </c>
      <c r="AM992" s="142" t="str">
        <f t="shared" si="15"/>
        <v/>
      </c>
      <c r="AN992" s="142" t="str">
        <f t="shared" si="24"/>
        <v/>
      </c>
      <c r="AO992" s="163"/>
      <c r="AP992" s="117" t="str">
        <f t="shared" si="22"/>
        <v/>
      </c>
      <c r="AR992" s="177"/>
    </row>
    <row r="993">
      <c r="A993" s="156"/>
      <c r="B993" s="175"/>
      <c r="C993" s="162"/>
      <c r="D993" s="162"/>
      <c r="E993" s="162"/>
      <c r="F993" s="13" t="str">
        <f t="shared" si="6"/>
        <v/>
      </c>
      <c r="G993" s="162"/>
      <c r="H993" s="162"/>
      <c r="I993" s="162"/>
      <c r="J993" s="13" t="str">
        <f t="shared" si="20"/>
        <v/>
      </c>
      <c r="N993" s="13" t="str">
        <f t="shared" si="8"/>
        <v/>
      </c>
      <c r="O993" s="13"/>
      <c r="P993" s="163"/>
      <c r="Q993" s="116" t="str">
        <f t="shared" si="17"/>
        <v/>
      </c>
      <c r="R993" s="117" t="str">
        <f t="shared" si="9"/>
        <v/>
      </c>
      <c r="S993" s="176"/>
      <c r="T993" s="68"/>
      <c r="U993" s="163"/>
      <c r="V993" s="172"/>
      <c r="W993" s="172"/>
      <c r="X993" s="116" t="str">
        <f t="shared" si="26"/>
        <v/>
      </c>
      <c r="Y993" s="117" t="str">
        <f t="shared" si="23"/>
        <v/>
      </c>
      <c r="Z993" s="176"/>
      <c r="AB993" s="142" t="str">
        <f>if(isblank($B993),"",vlookup($B993,'Sort by Position'!$D$2:$M$34,10,FALSE))</f>
        <v/>
      </c>
      <c r="AC993" s="142" t="str">
        <f>if(isblank($B993),"",vlookup($C993,'Sort by Position'!$D$2:$M$34,10,FALSE))</f>
        <v/>
      </c>
      <c r="AD993" s="142" t="str">
        <f t="shared" si="12"/>
        <v/>
      </c>
      <c r="AE993" s="142" t="str">
        <f t="shared" si="13"/>
        <v/>
      </c>
      <c r="AF993" s="163"/>
      <c r="AG993" s="151" t="str">
        <f t="shared" si="27"/>
        <v/>
      </c>
      <c r="AH993" s="138"/>
      <c r="AI993" s="176"/>
      <c r="AK993" s="142" t="str">
        <f>if(isblank(B993),"",vlookup(B993,'Sort by Position'!$D$2:$M$34,2,FALSE))</f>
        <v/>
      </c>
      <c r="AL993" s="142" t="str">
        <f>if(isblank(B993),"",vlookup(C993,'Sort by Position'!$D$2:$M$34,10,FALSE))</f>
        <v/>
      </c>
      <c r="AM993" s="142" t="str">
        <f t="shared" si="15"/>
        <v/>
      </c>
      <c r="AN993" s="142" t="str">
        <f t="shared" si="24"/>
        <v/>
      </c>
      <c r="AO993" s="163"/>
      <c r="AP993" s="117" t="str">
        <f t="shared" si="22"/>
        <v/>
      </c>
      <c r="AR993" s="177"/>
    </row>
    <row r="994">
      <c r="A994" s="156"/>
      <c r="B994" s="175"/>
      <c r="C994" s="162"/>
      <c r="D994" s="162"/>
      <c r="E994" s="162"/>
      <c r="F994" s="13" t="str">
        <f t="shared" si="6"/>
        <v/>
      </c>
      <c r="G994" s="162"/>
      <c r="H994" s="162"/>
      <c r="I994" s="162"/>
      <c r="J994" s="13" t="str">
        <f t="shared" si="20"/>
        <v/>
      </c>
      <c r="N994" s="13" t="str">
        <f t="shared" si="8"/>
        <v/>
      </c>
      <c r="O994" s="13"/>
      <c r="P994" s="163"/>
      <c r="Q994" s="116" t="str">
        <f t="shared" si="17"/>
        <v/>
      </c>
      <c r="R994" s="117" t="str">
        <f t="shared" si="9"/>
        <v/>
      </c>
      <c r="S994" s="176"/>
      <c r="T994" s="68"/>
      <c r="U994" s="163"/>
      <c r="V994" s="172"/>
      <c r="W994" s="172"/>
      <c r="X994" s="116" t="str">
        <f t="shared" si="26"/>
        <v/>
      </c>
      <c r="Y994" s="117" t="str">
        <f t="shared" si="23"/>
        <v/>
      </c>
      <c r="Z994" s="176"/>
      <c r="AB994" s="142" t="str">
        <f>if(isblank($B994),"",vlookup($B994,'Sort by Position'!$D$2:$M$34,10,FALSE))</f>
        <v/>
      </c>
      <c r="AC994" s="142" t="str">
        <f>if(isblank($B994),"",vlookup($C994,'Sort by Position'!$D$2:$M$34,10,FALSE))</f>
        <v/>
      </c>
      <c r="AD994" s="142" t="str">
        <f t="shared" si="12"/>
        <v/>
      </c>
      <c r="AE994" s="142" t="str">
        <f t="shared" si="13"/>
        <v/>
      </c>
      <c r="AF994" s="163"/>
      <c r="AG994" s="151" t="str">
        <f t="shared" si="27"/>
        <v/>
      </c>
      <c r="AH994" s="138"/>
      <c r="AI994" s="176"/>
      <c r="AK994" s="142" t="str">
        <f>if(isblank(B994),"",vlookup(B994,'Sort by Position'!$D$2:$M$34,2,FALSE))</f>
        <v/>
      </c>
      <c r="AL994" s="142" t="str">
        <f>if(isblank(B994),"",vlookup(C994,'Sort by Position'!$D$2:$M$34,10,FALSE))</f>
        <v/>
      </c>
      <c r="AM994" s="142" t="str">
        <f t="shared" si="15"/>
        <v/>
      </c>
      <c r="AN994" s="142" t="str">
        <f t="shared" si="24"/>
        <v/>
      </c>
      <c r="AO994" s="163"/>
      <c r="AP994" s="117" t="str">
        <f t="shared" si="22"/>
        <v/>
      </c>
      <c r="AR994" s="177"/>
    </row>
    <row r="995">
      <c r="A995" s="156"/>
      <c r="B995" s="175"/>
      <c r="C995" s="162"/>
      <c r="D995" s="162"/>
      <c r="E995" s="162"/>
      <c r="F995" s="13" t="str">
        <f t="shared" si="6"/>
        <v/>
      </c>
      <c r="G995" s="162"/>
      <c r="H995" s="162"/>
      <c r="I995" s="162"/>
      <c r="J995" s="13" t="str">
        <f t="shared" si="20"/>
        <v/>
      </c>
      <c r="N995" s="13" t="str">
        <f t="shared" si="8"/>
        <v/>
      </c>
      <c r="O995" s="13"/>
      <c r="P995" s="163"/>
      <c r="Q995" s="116" t="str">
        <f t="shared" si="17"/>
        <v/>
      </c>
      <c r="R995" s="117" t="str">
        <f t="shared" si="9"/>
        <v/>
      </c>
      <c r="S995" s="176"/>
      <c r="T995" s="68"/>
      <c r="U995" s="163"/>
      <c r="V995" s="172"/>
      <c r="W995" s="172"/>
      <c r="X995" s="116" t="str">
        <f t="shared" si="26"/>
        <v/>
      </c>
      <c r="Y995" s="117" t="str">
        <f t="shared" si="23"/>
        <v/>
      </c>
      <c r="Z995" s="176"/>
      <c r="AB995" s="142" t="str">
        <f>if(isblank($B995),"",vlookup($B995,'Sort by Position'!$D$2:$M$34,10,FALSE))</f>
        <v/>
      </c>
      <c r="AC995" s="142" t="str">
        <f>if(isblank($B995),"",vlookup($C995,'Sort by Position'!$D$2:$M$34,10,FALSE))</f>
        <v/>
      </c>
      <c r="AD995" s="142" t="str">
        <f t="shared" si="12"/>
        <v/>
      </c>
      <c r="AE995" s="142" t="str">
        <f t="shared" si="13"/>
        <v/>
      </c>
      <c r="AF995" s="163"/>
      <c r="AG995" s="151" t="str">
        <f t="shared" si="27"/>
        <v/>
      </c>
      <c r="AH995" s="138"/>
      <c r="AI995" s="176"/>
      <c r="AK995" s="142" t="str">
        <f>if(isblank(B995),"",vlookup(B995,'Sort by Position'!$D$2:$M$34,2,FALSE))</f>
        <v/>
      </c>
      <c r="AL995" s="142" t="str">
        <f>if(isblank(B995),"",vlookup(C995,'Sort by Position'!$D$2:$M$34,10,FALSE))</f>
        <v/>
      </c>
      <c r="AM995" s="142" t="str">
        <f t="shared" si="15"/>
        <v/>
      </c>
      <c r="AN995" s="142" t="str">
        <f t="shared" si="24"/>
        <v/>
      </c>
      <c r="AO995" s="163"/>
      <c r="AP995" s="117" t="str">
        <f t="shared" si="22"/>
        <v/>
      </c>
      <c r="AR995" s="177"/>
    </row>
    <row r="996">
      <c r="A996" s="156"/>
      <c r="B996" s="175"/>
      <c r="C996" s="162"/>
      <c r="D996" s="162"/>
      <c r="E996" s="162"/>
      <c r="F996" s="13" t="str">
        <f t="shared" si="6"/>
        <v/>
      </c>
      <c r="G996" s="162"/>
      <c r="H996" s="162"/>
      <c r="I996" s="162"/>
      <c r="J996" s="13" t="str">
        <f t="shared" si="20"/>
        <v/>
      </c>
      <c r="N996" s="13" t="str">
        <f t="shared" si="8"/>
        <v/>
      </c>
      <c r="O996" s="13"/>
      <c r="P996" s="163"/>
      <c r="Q996" s="116" t="str">
        <f t="shared" si="17"/>
        <v/>
      </c>
      <c r="R996" s="117" t="str">
        <f t="shared" si="9"/>
        <v/>
      </c>
      <c r="S996" s="176"/>
      <c r="T996" s="68"/>
      <c r="U996" s="163"/>
      <c r="V996" s="172"/>
      <c r="W996" s="172"/>
      <c r="X996" s="116" t="str">
        <f t="shared" si="26"/>
        <v/>
      </c>
      <c r="Y996" s="117" t="str">
        <f t="shared" si="23"/>
        <v/>
      </c>
      <c r="Z996" s="176"/>
      <c r="AB996" s="142" t="str">
        <f>if(isblank($B996),"",vlookup($B996,'Sort by Position'!$D$2:$M$34,10,FALSE))</f>
        <v/>
      </c>
      <c r="AC996" s="142" t="str">
        <f>if(isblank($B996),"",vlookup($C996,'Sort by Position'!$D$2:$M$34,10,FALSE))</f>
        <v/>
      </c>
      <c r="AD996" s="142" t="str">
        <f t="shared" si="12"/>
        <v/>
      </c>
      <c r="AE996" s="142" t="str">
        <f t="shared" si="13"/>
        <v/>
      </c>
      <c r="AF996" s="163"/>
      <c r="AG996" s="151" t="str">
        <f t="shared" si="27"/>
        <v/>
      </c>
      <c r="AH996" s="138"/>
      <c r="AI996" s="176"/>
      <c r="AK996" s="142" t="str">
        <f>if(isblank(B996),"",vlookup(B996,'Sort by Position'!$D$2:$M$34,2,FALSE))</f>
        <v/>
      </c>
      <c r="AL996" s="142" t="str">
        <f>if(isblank(B996),"",vlookup(C996,'Sort by Position'!$D$2:$M$34,10,FALSE))</f>
        <v/>
      </c>
      <c r="AM996" s="142" t="str">
        <f t="shared" si="15"/>
        <v/>
      </c>
      <c r="AN996" s="142" t="str">
        <f t="shared" si="24"/>
        <v/>
      </c>
      <c r="AO996" s="163"/>
      <c r="AP996" s="117" t="str">
        <f t="shared" si="22"/>
        <v/>
      </c>
      <c r="AR996" s="177"/>
    </row>
    <row r="997">
      <c r="A997" s="156"/>
      <c r="B997" s="175"/>
      <c r="C997" s="162"/>
      <c r="D997" s="162"/>
      <c r="E997" s="162"/>
      <c r="F997" s="13" t="str">
        <f t="shared" si="6"/>
        <v/>
      </c>
      <c r="G997" s="162"/>
      <c r="H997" s="162"/>
      <c r="I997" s="162"/>
      <c r="J997" s="13" t="str">
        <f t="shared" si="20"/>
        <v/>
      </c>
      <c r="N997" s="13" t="str">
        <f t="shared" si="8"/>
        <v/>
      </c>
      <c r="O997" s="13"/>
      <c r="P997" s="163"/>
      <c r="Q997" s="116" t="str">
        <f t="shared" si="17"/>
        <v/>
      </c>
      <c r="R997" s="117" t="str">
        <f t="shared" si="9"/>
        <v/>
      </c>
      <c r="S997" s="176"/>
      <c r="T997" s="68"/>
      <c r="U997" s="163"/>
      <c r="V997" s="172"/>
      <c r="W997" s="172"/>
      <c r="X997" s="116" t="str">
        <f t="shared" si="26"/>
        <v/>
      </c>
      <c r="Y997" s="117" t="str">
        <f t="shared" si="23"/>
        <v/>
      </c>
      <c r="Z997" s="176"/>
      <c r="AB997" s="142" t="str">
        <f>if(isblank($B997),"",vlookup($B997,'Sort by Position'!$D$2:$M$34,10,FALSE))</f>
        <v/>
      </c>
      <c r="AC997" s="142" t="str">
        <f>if(isblank($B997),"",vlookup($C997,'Sort by Position'!$D$2:$M$34,10,FALSE))</f>
        <v/>
      </c>
      <c r="AD997" s="142" t="str">
        <f t="shared" si="12"/>
        <v/>
      </c>
      <c r="AE997" s="142" t="str">
        <f t="shared" si="13"/>
        <v/>
      </c>
      <c r="AF997" s="163"/>
      <c r="AG997" s="151" t="str">
        <f t="shared" si="27"/>
        <v/>
      </c>
      <c r="AH997" s="138"/>
      <c r="AI997" s="176"/>
      <c r="AK997" s="142" t="str">
        <f>if(isblank(B997),"",vlookup(B997,'Sort by Position'!$D$2:$M$34,2,FALSE))</f>
        <v/>
      </c>
      <c r="AL997" s="142" t="str">
        <f>if(isblank(B997),"",vlookup(C997,'Sort by Position'!$D$2:$M$34,10,FALSE))</f>
        <v/>
      </c>
      <c r="AM997" s="142" t="str">
        <f t="shared" si="15"/>
        <v/>
      </c>
      <c r="AN997" s="142" t="str">
        <f t="shared" si="24"/>
        <v/>
      </c>
      <c r="AO997" s="163"/>
      <c r="AP997" s="117" t="str">
        <f t="shared" si="22"/>
        <v/>
      </c>
      <c r="AR997" s="177"/>
    </row>
    <row r="998">
      <c r="A998" s="156"/>
      <c r="B998" s="175"/>
      <c r="C998" s="162"/>
      <c r="D998" s="162"/>
      <c r="E998" s="162"/>
      <c r="F998" s="13" t="str">
        <f t="shared" si="6"/>
        <v/>
      </c>
      <c r="G998" s="162"/>
      <c r="H998" s="162"/>
      <c r="I998" s="162"/>
      <c r="J998" s="13" t="str">
        <f t="shared" si="20"/>
        <v/>
      </c>
      <c r="N998" s="13" t="str">
        <f t="shared" si="8"/>
        <v/>
      </c>
      <c r="O998" s="13"/>
      <c r="P998" s="163"/>
      <c r="Q998" s="116" t="str">
        <f t="shared" si="17"/>
        <v/>
      </c>
      <c r="R998" s="117" t="str">
        <f t="shared" si="9"/>
        <v/>
      </c>
      <c r="S998" s="176"/>
      <c r="T998" s="68"/>
      <c r="U998" s="163"/>
      <c r="V998" s="172"/>
      <c r="W998" s="172"/>
      <c r="X998" s="116" t="str">
        <f t="shared" si="26"/>
        <v/>
      </c>
      <c r="Y998" s="117" t="str">
        <f t="shared" si="23"/>
        <v/>
      </c>
      <c r="Z998" s="176"/>
      <c r="AB998" s="142" t="str">
        <f>if(isblank($B998),"",vlookup($B998,'Sort by Position'!$D$2:$M$34,10,FALSE))</f>
        <v/>
      </c>
      <c r="AC998" s="142" t="str">
        <f>if(isblank($B998),"",vlookup($C998,'Sort by Position'!$D$2:$M$34,10,FALSE))</f>
        <v/>
      </c>
      <c r="AD998" s="142" t="str">
        <f t="shared" si="12"/>
        <v/>
      </c>
      <c r="AE998" s="142" t="str">
        <f t="shared" si="13"/>
        <v/>
      </c>
      <c r="AF998" s="163"/>
      <c r="AG998" s="151" t="str">
        <f t="shared" si="27"/>
        <v/>
      </c>
      <c r="AH998" s="138"/>
      <c r="AI998" s="176"/>
      <c r="AK998" s="142" t="str">
        <f>if(isblank(B998),"",vlookup(B998,'Sort by Position'!$D$2:$M$34,2,FALSE))</f>
        <v/>
      </c>
      <c r="AL998" s="142" t="str">
        <f>if(isblank(B998),"",vlookup(C998,'Sort by Position'!$D$2:$M$34,10,FALSE))</f>
        <v/>
      </c>
      <c r="AM998" s="142" t="str">
        <f t="shared" si="15"/>
        <v/>
      </c>
      <c r="AN998" s="142" t="str">
        <f t="shared" si="24"/>
        <v/>
      </c>
      <c r="AO998" s="163"/>
      <c r="AP998" s="117" t="str">
        <f t="shared" si="22"/>
        <v/>
      </c>
      <c r="AR998" s="177"/>
    </row>
    <row r="999">
      <c r="A999" s="156"/>
      <c r="B999" s="175"/>
      <c r="C999" s="162"/>
      <c r="D999" s="162"/>
      <c r="E999" s="162"/>
      <c r="F999" s="13" t="str">
        <f t="shared" si="6"/>
        <v/>
      </c>
      <c r="G999" s="162"/>
      <c r="H999" s="162"/>
      <c r="I999" s="162"/>
      <c r="J999" s="13" t="str">
        <f t="shared" si="20"/>
        <v/>
      </c>
      <c r="N999" s="13" t="str">
        <f t="shared" si="8"/>
        <v/>
      </c>
      <c r="O999" s="13"/>
      <c r="P999" s="163"/>
      <c r="Q999" s="116" t="str">
        <f t="shared" si="17"/>
        <v/>
      </c>
      <c r="R999" s="117" t="str">
        <f t="shared" si="9"/>
        <v/>
      </c>
      <c r="S999" s="176"/>
      <c r="T999" s="68"/>
      <c r="U999" s="163"/>
      <c r="V999" s="172"/>
      <c r="W999" s="172"/>
      <c r="X999" s="116" t="str">
        <f t="shared" si="26"/>
        <v/>
      </c>
      <c r="Y999" s="117" t="str">
        <f t="shared" si="23"/>
        <v/>
      </c>
      <c r="Z999" s="176"/>
      <c r="AB999" s="142" t="str">
        <f>if(isblank($B999),"",vlookup($B999,'Sort by Position'!$D$2:$M$34,10,FALSE))</f>
        <v/>
      </c>
      <c r="AC999" s="142" t="str">
        <f>if(isblank($B999),"",vlookup($C999,'Sort by Position'!$D$2:$M$34,10,FALSE))</f>
        <v/>
      </c>
      <c r="AD999" s="142" t="str">
        <f t="shared" si="12"/>
        <v/>
      </c>
      <c r="AE999" s="142" t="str">
        <f t="shared" si="13"/>
        <v/>
      </c>
      <c r="AF999" s="163"/>
      <c r="AG999" s="151" t="str">
        <f t="shared" si="27"/>
        <v/>
      </c>
      <c r="AH999" s="138"/>
      <c r="AI999" s="176"/>
      <c r="AK999" s="142" t="str">
        <f>if(isblank(B999),"",vlookup(B999,'Sort by Position'!$D$2:$M$34,2,FALSE))</f>
        <v/>
      </c>
      <c r="AL999" s="142" t="str">
        <f>if(isblank(B999),"",vlookup(C999,'Sort by Position'!$D$2:$M$34,10,FALSE))</f>
        <v/>
      </c>
      <c r="AM999" s="142" t="str">
        <f t="shared" si="15"/>
        <v/>
      </c>
      <c r="AN999" s="142" t="str">
        <f t="shared" si="24"/>
        <v/>
      </c>
      <c r="AO999" s="163"/>
      <c r="AP999" s="117" t="str">
        <f t="shared" si="22"/>
        <v/>
      </c>
      <c r="AR999" s="177"/>
    </row>
    <row r="1000">
      <c r="A1000" s="156"/>
      <c r="B1000" s="175"/>
      <c r="C1000" s="162"/>
      <c r="D1000" s="162"/>
      <c r="E1000" s="162"/>
      <c r="F1000" s="13" t="str">
        <f t="shared" si="6"/>
        <v/>
      </c>
      <c r="G1000" s="162"/>
      <c r="H1000" s="162"/>
      <c r="I1000" s="162"/>
      <c r="J1000" s="13" t="str">
        <f t="shared" si="20"/>
        <v/>
      </c>
      <c r="N1000" s="13" t="str">
        <f t="shared" si="8"/>
        <v/>
      </c>
      <c r="O1000" s="13"/>
      <c r="P1000" s="163"/>
      <c r="Q1000" s="116" t="str">
        <f t="shared" si="17"/>
        <v/>
      </c>
      <c r="R1000" s="117" t="str">
        <f t="shared" si="9"/>
        <v/>
      </c>
      <c r="S1000" s="176"/>
      <c r="T1000" s="68"/>
      <c r="U1000" s="163"/>
      <c r="V1000" s="172"/>
      <c r="W1000" s="172"/>
      <c r="X1000" s="116" t="str">
        <f t="shared" si="26"/>
        <v/>
      </c>
      <c r="Y1000" s="117" t="str">
        <f t="shared" si="23"/>
        <v/>
      </c>
      <c r="Z1000" s="176"/>
      <c r="AB1000" s="142" t="str">
        <f>if(isblank($B1000),"",vlookup($B1000,'Sort by Position'!$D$2:$M$34,10,FALSE))</f>
        <v/>
      </c>
      <c r="AC1000" s="142" t="str">
        <f>if(isblank($B1000),"",vlookup($C1000,'Sort by Position'!$D$2:$M$34,10,FALSE))</f>
        <v/>
      </c>
      <c r="AD1000" s="142" t="str">
        <f t="shared" si="12"/>
        <v/>
      </c>
      <c r="AE1000" s="142" t="str">
        <f t="shared" si="13"/>
        <v/>
      </c>
      <c r="AF1000" s="163"/>
      <c r="AG1000" s="151" t="str">
        <f t="shared" si="27"/>
        <v/>
      </c>
      <c r="AH1000" s="138"/>
      <c r="AI1000" s="176"/>
      <c r="AK1000" s="142" t="str">
        <f>if(isblank(B1000),"",vlookup(B1000,'Sort by Position'!$D$2:$M$34,2,FALSE))</f>
        <v/>
      </c>
      <c r="AL1000" s="142" t="str">
        <f>if(isblank(B1000),"",vlookup(C1000,'Sort by Position'!$D$2:$M$34,10,FALSE))</f>
        <v/>
      </c>
      <c r="AM1000" s="142" t="str">
        <f t="shared" si="15"/>
        <v/>
      </c>
      <c r="AN1000" s="142" t="str">
        <f t="shared" si="24"/>
        <v/>
      </c>
      <c r="AO1000" s="163"/>
      <c r="AP1000" s="117" t="str">
        <f t="shared" si="22"/>
        <v/>
      </c>
      <c r="AR1000" s="177"/>
    </row>
    <row r="1001">
      <c r="A1001" s="156"/>
      <c r="B1001" s="175"/>
      <c r="C1001" s="162"/>
      <c r="D1001" s="162"/>
      <c r="E1001" s="162"/>
      <c r="F1001" s="13" t="str">
        <f t="shared" si="6"/>
        <v/>
      </c>
      <c r="G1001" s="162"/>
      <c r="H1001" s="162"/>
      <c r="I1001" s="162"/>
      <c r="J1001" s="13" t="str">
        <f t="shared" si="20"/>
        <v/>
      </c>
      <c r="N1001" s="13" t="str">
        <f t="shared" si="8"/>
        <v/>
      </c>
      <c r="O1001" s="13"/>
      <c r="P1001" s="163"/>
      <c r="Q1001" s="116" t="str">
        <f t="shared" si="17"/>
        <v/>
      </c>
      <c r="R1001" s="117" t="str">
        <f t="shared" si="9"/>
        <v/>
      </c>
      <c r="S1001" s="176"/>
      <c r="T1001" s="68"/>
      <c r="U1001" s="163"/>
      <c r="V1001" s="172"/>
      <c r="W1001" s="172"/>
      <c r="X1001" s="116" t="str">
        <f t="shared" si="26"/>
        <v/>
      </c>
      <c r="Y1001" s="117" t="str">
        <f t="shared" si="23"/>
        <v/>
      </c>
      <c r="Z1001" s="176"/>
      <c r="AB1001" s="142" t="str">
        <f>if(isblank($B1001),"",vlookup($B1001,'Sort by Position'!$D$2:$M$34,10,FALSE))</f>
        <v/>
      </c>
      <c r="AC1001" s="142" t="str">
        <f>if(isblank($B1001),"",vlookup($C1001,'Sort by Position'!$D$2:$M$34,10,FALSE))</f>
        <v/>
      </c>
      <c r="AD1001" s="142" t="str">
        <f t="shared" si="12"/>
        <v/>
      </c>
      <c r="AE1001" s="142" t="str">
        <f t="shared" si="13"/>
        <v/>
      </c>
      <c r="AF1001" s="163"/>
      <c r="AG1001" s="151" t="str">
        <f t="shared" si="27"/>
        <v/>
      </c>
      <c r="AH1001" s="138"/>
      <c r="AI1001" s="176"/>
      <c r="AK1001" s="142" t="str">
        <f>if(isblank(B1001),"",vlookup(B1001,'Sort by Position'!$D$2:$M$34,2,FALSE))</f>
        <v/>
      </c>
      <c r="AL1001" s="142" t="str">
        <f>if(isblank(B1001),"",vlookup(C1001,'Sort by Position'!$D$2:$M$34,10,FALSE))</f>
        <v/>
      </c>
      <c r="AM1001" s="142" t="str">
        <f t="shared" si="15"/>
        <v/>
      </c>
      <c r="AN1001" s="142" t="str">
        <f t="shared" si="24"/>
        <v/>
      </c>
      <c r="AO1001" s="163"/>
      <c r="AP1001" s="117" t="str">
        <f t="shared" si="22"/>
        <v/>
      </c>
      <c r="AR1001" s="177"/>
    </row>
    <row r="1002">
      <c r="A1002" s="156"/>
      <c r="B1002" s="175"/>
      <c r="C1002" s="162"/>
      <c r="D1002" s="162"/>
      <c r="E1002" s="162"/>
      <c r="F1002" s="13" t="str">
        <f t="shared" si="6"/>
        <v/>
      </c>
      <c r="G1002" s="162"/>
      <c r="H1002" s="162"/>
      <c r="I1002" s="162"/>
      <c r="J1002" s="13" t="str">
        <f t="shared" si="20"/>
        <v/>
      </c>
      <c r="N1002" s="13" t="str">
        <f t="shared" si="8"/>
        <v/>
      </c>
      <c r="O1002" s="13"/>
      <c r="P1002" s="163"/>
      <c r="Q1002" s="116" t="str">
        <f t="shared" si="17"/>
        <v/>
      </c>
      <c r="R1002" s="117" t="str">
        <f t="shared" si="9"/>
        <v/>
      </c>
      <c r="S1002" s="176"/>
      <c r="T1002" s="68"/>
      <c r="U1002" s="163"/>
      <c r="V1002" s="172"/>
      <c r="W1002" s="172"/>
      <c r="X1002" s="116" t="str">
        <f t="shared" si="26"/>
        <v/>
      </c>
      <c r="Y1002" s="117" t="str">
        <f t="shared" si="23"/>
        <v/>
      </c>
      <c r="Z1002" s="176"/>
      <c r="AB1002" s="142" t="str">
        <f>if(isblank($B1002),"",vlookup($B1002,'Sort by Position'!$D$2:$M$34,10,FALSE))</f>
        <v/>
      </c>
      <c r="AC1002" s="142" t="str">
        <f>if(isblank($B1002),"",vlookup($C1002,'Sort by Position'!$D$2:$M$34,10,FALSE))</f>
        <v/>
      </c>
      <c r="AD1002" s="142" t="str">
        <f t="shared" si="12"/>
        <v/>
      </c>
      <c r="AE1002" s="142" t="str">
        <f t="shared" si="13"/>
        <v/>
      </c>
      <c r="AF1002" s="163"/>
      <c r="AG1002" s="151" t="str">
        <f t="shared" si="27"/>
        <v/>
      </c>
      <c r="AH1002" s="138"/>
      <c r="AI1002" s="176"/>
      <c r="AK1002" s="142" t="str">
        <f>if(isblank(B1002),"",vlookup(B1002,'Sort by Position'!$D$2:$M$34,2,FALSE))</f>
        <v/>
      </c>
      <c r="AL1002" s="142" t="str">
        <f>if(isblank(B1002),"",vlookup(C1002,'Sort by Position'!$D$2:$M$34,10,FALSE))</f>
        <v/>
      </c>
      <c r="AM1002" s="142" t="str">
        <f t="shared" si="15"/>
        <v/>
      </c>
      <c r="AN1002" s="142" t="str">
        <f t="shared" si="24"/>
        <v/>
      </c>
      <c r="AO1002" s="163"/>
      <c r="AP1002" s="117" t="str">
        <f t="shared" si="22"/>
        <v/>
      </c>
      <c r="AR1002" s="177"/>
    </row>
    <row r="1003">
      <c r="A1003" s="156"/>
      <c r="B1003" s="175"/>
      <c r="C1003" s="162"/>
      <c r="D1003" s="162"/>
      <c r="E1003" s="162"/>
      <c r="F1003" s="13" t="str">
        <f t="shared" si="6"/>
        <v/>
      </c>
      <c r="G1003" s="162"/>
      <c r="H1003" s="162"/>
      <c r="I1003" s="162"/>
      <c r="J1003" s="13" t="str">
        <f t="shared" si="20"/>
        <v/>
      </c>
      <c r="N1003" s="13" t="str">
        <f t="shared" si="8"/>
        <v/>
      </c>
      <c r="O1003" s="13"/>
      <c r="P1003" s="163"/>
      <c r="Q1003" s="116" t="str">
        <f t="shared" si="17"/>
        <v/>
      </c>
      <c r="R1003" s="117" t="str">
        <f t="shared" si="9"/>
        <v/>
      </c>
      <c r="S1003" s="176"/>
      <c r="T1003" s="68"/>
      <c r="U1003" s="163"/>
      <c r="V1003" s="172"/>
      <c r="W1003" s="172"/>
      <c r="X1003" s="116" t="str">
        <f t="shared" si="26"/>
        <v/>
      </c>
      <c r="Y1003" s="117" t="str">
        <f t="shared" si="23"/>
        <v/>
      </c>
      <c r="Z1003" s="176"/>
      <c r="AB1003" s="142" t="str">
        <f>if(isblank($B1003),"",vlookup($B1003,'Sort by Position'!$D$2:$M$34,10,FALSE))</f>
        <v/>
      </c>
      <c r="AC1003" s="142" t="str">
        <f>if(isblank($B1003),"",vlookup($C1003,'Sort by Position'!$D$2:$M$34,10,FALSE))</f>
        <v/>
      </c>
      <c r="AD1003" s="142" t="str">
        <f t="shared" si="12"/>
        <v/>
      </c>
      <c r="AE1003" s="142" t="str">
        <f t="shared" si="13"/>
        <v/>
      </c>
      <c r="AF1003" s="163"/>
      <c r="AG1003" s="151" t="str">
        <f t="shared" si="27"/>
        <v/>
      </c>
      <c r="AH1003" s="138"/>
      <c r="AI1003" s="176"/>
      <c r="AK1003" s="142" t="str">
        <f>if(isblank(B1003),"",vlookup(B1003,'Sort by Position'!$D$2:$M$34,2,FALSE))</f>
        <v/>
      </c>
      <c r="AL1003" s="142" t="str">
        <f>if(isblank(B1003),"",vlookup(C1003,'Sort by Position'!$D$2:$M$34,10,FALSE))</f>
        <v/>
      </c>
      <c r="AM1003" s="142" t="str">
        <f t="shared" si="15"/>
        <v/>
      </c>
      <c r="AN1003" s="142" t="str">
        <f t="shared" si="24"/>
        <v/>
      </c>
      <c r="AO1003" s="163"/>
      <c r="AP1003" s="117" t="str">
        <f t="shared" si="22"/>
        <v/>
      </c>
      <c r="AR1003" s="177"/>
    </row>
    <row r="1004">
      <c r="A1004" s="156"/>
      <c r="B1004" s="175"/>
      <c r="C1004" s="162"/>
      <c r="D1004" s="162"/>
      <c r="E1004" s="162"/>
      <c r="F1004" s="13" t="str">
        <f t="shared" si="6"/>
        <v/>
      </c>
      <c r="G1004" s="162"/>
      <c r="H1004" s="162"/>
      <c r="I1004" s="162"/>
      <c r="J1004" s="13" t="str">
        <f t="shared" si="20"/>
        <v/>
      </c>
      <c r="N1004" s="13" t="str">
        <f t="shared" si="8"/>
        <v/>
      </c>
      <c r="O1004" s="13"/>
      <c r="P1004" s="163"/>
      <c r="Q1004" s="116" t="str">
        <f t="shared" si="17"/>
        <v/>
      </c>
      <c r="R1004" s="117" t="str">
        <f t="shared" si="9"/>
        <v/>
      </c>
      <c r="S1004" s="176"/>
      <c r="T1004" s="68"/>
      <c r="U1004" s="163"/>
      <c r="V1004" s="172"/>
      <c r="W1004" s="172"/>
      <c r="X1004" s="116" t="str">
        <f t="shared" si="26"/>
        <v/>
      </c>
      <c r="Y1004" s="117" t="str">
        <f t="shared" si="23"/>
        <v/>
      </c>
      <c r="Z1004" s="176"/>
      <c r="AB1004" s="142" t="str">
        <f>if(isblank($B1004),"",vlookup($B1004,'Sort by Position'!$D$2:$M$34,10,FALSE))</f>
        <v/>
      </c>
      <c r="AC1004" s="142" t="str">
        <f>if(isblank($B1004),"",vlookup($C1004,'Sort by Position'!$D$2:$M$34,10,FALSE))</f>
        <v/>
      </c>
      <c r="AD1004" s="142" t="str">
        <f t="shared" si="12"/>
        <v/>
      </c>
      <c r="AE1004" s="142" t="str">
        <f t="shared" si="13"/>
        <v/>
      </c>
      <c r="AF1004" s="163"/>
      <c r="AG1004" s="151" t="str">
        <f t="shared" si="27"/>
        <v/>
      </c>
      <c r="AH1004" s="138"/>
      <c r="AI1004" s="176"/>
      <c r="AK1004" s="142" t="str">
        <f>if(isblank(B1004),"",vlookup(B1004,'Sort by Position'!$D$2:$M$34,2,FALSE))</f>
        <v/>
      </c>
      <c r="AL1004" s="142" t="str">
        <f>if(isblank(B1004),"",vlookup(C1004,'Sort by Position'!$D$2:$M$34,10,FALSE))</f>
        <v/>
      </c>
      <c r="AM1004" s="142" t="str">
        <f t="shared" si="15"/>
        <v/>
      </c>
      <c r="AN1004" s="142" t="str">
        <f t="shared" si="24"/>
        <v/>
      </c>
      <c r="AO1004" s="163"/>
      <c r="AP1004" s="117" t="str">
        <f t="shared" si="22"/>
        <v/>
      </c>
      <c r="AR1004" s="177"/>
    </row>
    <row r="1005">
      <c r="A1005" s="156"/>
      <c r="B1005" s="175"/>
      <c r="C1005" s="162"/>
      <c r="D1005" s="162"/>
      <c r="E1005" s="162"/>
      <c r="F1005" s="13" t="str">
        <f t="shared" si="6"/>
        <v/>
      </c>
      <c r="G1005" s="162"/>
      <c r="H1005" s="162"/>
      <c r="I1005" s="162"/>
      <c r="J1005" s="13" t="str">
        <f t="shared" si="20"/>
        <v/>
      </c>
      <c r="N1005" s="13" t="str">
        <f t="shared" si="8"/>
        <v/>
      </c>
      <c r="O1005" s="13"/>
      <c r="P1005" s="163"/>
      <c r="Q1005" s="116" t="str">
        <f t="shared" si="17"/>
        <v/>
      </c>
      <c r="R1005" s="117" t="str">
        <f t="shared" si="9"/>
        <v/>
      </c>
      <c r="S1005" s="176"/>
      <c r="T1005" s="68"/>
      <c r="U1005" s="163"/>
      <c r="V1005" s="172"/>
      <c r="W1005" s="172"/>
      <c r="X1005" s="116" t="str">
        <f t="shared" si="26"/>
        <v/>
      </c>
      <c r="Y1005" s="117" t="str">
        <f t="shared" si="23"/>
        <v/>
      </c>
      <c r="Z1005" s="176"/>
      <c r="AB1005" s="142" t="str">
        <f>if(isblank($B1005),"",vlookup($B1005,'Sort by Position'!$D$2:$M$34,10,FALSE))</f>
        <v/>
      </c>
      <c r="AC1005" s="142" t="str">
        <f>if(isblank($B1005),"",vlookup($C1005,'Sort by Position'!$D$2:$M$34,10,FALSE))</f>
        <v/>
      </c>
      <c r="AD1005" s="142" t="str">
        <f t="shared" si="12"/>
        <v/>
      </c>
      <c r="AE1005" s="142" t="str">
        <f t="shared" si="13"/>
        <v/>
      </c>
      <c r="AF1005" s="163"/>
      <c r="AG1005" s="151" t="str">
        <f t="shared" si="27"/>
        <v/>
      </c>
      <c r="AH1005" s="138"/>
      <c r="AI1005" s="176"/>
      <c r="AK1005" s="142" t="str">
        <f>if(isblank(B1005),"",vlookup(B1005,'Sort by Position'!$D$2:$M$34,2,FALSE))</f>
        <v/>
      </c>
      <c r="AL1005" s="142" t="str">
        <f>if(isblank(B1005),"",vlookup(C1005,'Sort by Position'!$D$2:$M$34,10,FALSE))</f>
        <v/>
      </c>
      <c r="AM1005" s="142" t="str">
        <f t="shared" si="15"/>
        <v/>
      </c>
      <c r="AN1005" s="142" t="str">
        <f t="shared" si="24"/>
        <v/>
      </c>
      <c r="AO1005" s="163"/>
      <c r="AP1005" s="117" t="str">
        <f t="shared" si="22"/>
        <v/>
      </c>
      <c r="AR1005" s="177"/>
    </row>
    <row r="1006">
      <c r="A1006" s="156"/>
      <c r="B1006" s="175"/>
      <c r="C1006" s="162"/>
      <c r="D1006" s="162"/>
      <c r="E1006" s="162"/>
      <c r="F1006" s="13" t="str">
        <f t="shared" si="6"/>
        <v/>
      </c>
      <c r="G1006" s="162"/>
      <c r="H1006" s="162"/>
      <c r="I1006" s="162"/>
      <c r="J1006" s="13" t="str">
        <f t="shared" si="20"/>
        <v/>
      </c>
      <c r="N1006" s="13" t="str">
        <f t="shared" si="8"/>
        <v/>
      </c>
      <c r="O1006" s="13"/>
      <c r="P1006" s="163"/>
      <c r="Q1006" s="116" t="str">
        <f t="shared" si="17"/>
        <v/>
      </c>
      <c r="R1006" s="117" t="str">
        <f t="shared" si="9"/>
        <v/>
      </c>
      <c r="S1006" s="176"/>
      <c r="T1006" s="68"/>
      <c r="U1006" s="163"/>
      <c r="V1006" s="172"/>
      <c r="W1006" s="172"/>
      <c r="X1006" s="116" t="str">
        <f t="shared" si="26"/>
        <v/>
      </c>
      <c r="Y1006" s="117" t="str">
        <f t="shared" si="23"/>
        <v/>
      </c>
      <c r="Z1006" s="176"/>
      <c r="AB1006" s="142" t="str">
        <f>if(isblank($B1006),"",vlookup($B1006,'Sort by Position'!$D$2:$M$34,10,FALSE))</f>
        <v/>
      </c>
      <c r="AC1006" s="142" t="str">
        <f>if(isblank($B1006),"",vlookup($C1006,'Sort by Position'!$D$2:$M$34,10,FALSE))</f>
        <v/>
      </c>
      <c r="AD1006" s="142" t="str">
        <f t="shared" si="12"/>
        <v/>
      </c>
      <c r="AE1006" s="142" t="str">
        <f t="shared" si="13"/>
        <v/>
      </c>
      <c r="AF1006" s="163"/>
      <c r="AG1006" s="151" t="str">
        <f t="shared" si="27"/>
        <v/>
      </c>
      <c r="AH1006" s="138"/>
      <c r="AI1006" s="176"/>
      <c r="AK1006" s="142" t="str">
        <f>if(isblank(B1006),"",vlookup(B1006,'Sort by Position'!$D$2:$M$34,2,FALSE))</f>
        <v/>
      </c>
      <c r="AL1006" s="142" t="str">
        <f>if(isblank(B1006),"",vlookup(C1006,'Sort by Position'!$D$2:$M$34,10,FALSE))</f>
        <v/>
      </c>
      <c r="AM1006" s="142" t="str">
        <f t="shared" si="15"/>
        <v/>
      </c>
      <c r="AN1006" s="142" t="str">
        <f t="shared" si="24"/>
        <v/>
      </c>
      <c r="AO1006" s="163"/>
      <c r="AP1006" s="117" t="str">
        <f t="shared" si="22"/>
        <v/>
      </c>
      <c r="AR1006" s="177"/>
    </row>
    <row r="1007">
      <c r="A1007" s="156"/>
      <c r="B1007" s="175"/>
      <c r="C1007" s="162"/>
      <c r="D1007" s="162"/>
      <c r="E1007" s="162"/>
      <c r="F1007" s="13" t="str">
        <f t="shared" si="6"/>
        <v/>
      </c>
      <c r="G1007" s="162"/>
      <c r="H1007" s="162"/>
      <c r="I1007" s="162"/>
      <c r="J1007" s="13" t="str">
        <f t="shared" si="20"/>
        <v/>
      </c>
      <c r="N1007" s="13" t="str">
        <f t="shared" si="8"/>
        <v/>
      </c>
      <c r="O1007" s="13"/>
      <c r="P1007" s="178"/>
      <c r="Q1007" s="116" t="str">
        <f t="shared" si="17"/>
        <v/>
      </c>
      <c r="R1007" s="117" t="str">
        <f t="shared" si="9"/>
        <v/>
      </c>
      <c r="S1007" s="179"/>
      <c r="T1007" s="68"/>
      <c r="U1007" s="178"/>
      <c r="V1007" s="180"/>
      <c r="W1007" s="180"/>
      <c r="X1007" s="116" t="str">
        <f t="shared" si="26"/>
        <v/>
      </c>
      <c r="Y1007" s="117" t="str">
        <f t="shared" si="23"/>
        <v/>
      </c>
      <c r="Z1007" s="179"/>
      <c r="AB1007" s="142" t="str">
        <f>if(isblank($B1007),"",vlookup($B1007,'Sort by Position'!$D$2:$M$34,10,FALSE))</f>
        <v/>
      </c>
      <c r="AC1007" s="142" t="str">
        <f>if(isblank($B1007),"",vlookup($C1007,'Sort by Position'!$D$2:$M$34,10,FALSE))</f>
        <v/>
      </c>
      <c r="AD1007" s="142" t="str">
        <f t="shared" si="12"/>
        <v/>
      </c>
      <c r="AE1007" s="142" t="str">
        <f t="shared" si="13"/>
        <v/>
      </c>
      <c r="AF1007" s="178"/>
      <c r="AG1007" s="151" t="str">
        <f t="shared" si="27"/>
        <v/>
      </c>
      <c r="AH1007" s="181"/>
      <c r="AI1007" s="179"/>
      <c r="AK1007" s="142" t="str">
        <f>if(isblank(B1007),"",vlookup(B1007,'Sort by Position'!$D$2:$M$34,2,FALSE))</f>
        <v/>
      </c>
      <c r="AL1007" s="142" t="str">
        <f>if(isblank(B1007),"",vlookup(C1007,'Sort by Position'!$D$2:$M$34,10,FALSE))</f>
        <v/>
      </c>
      <c r="AM1007" s="142" t="str">
        <f t="shared" si="15"/>
        <v/>
      </c>
      <c r="AN1007" s="142" t="str">
        <f t="shared" si="24"/>
        <v/>
      </c>
      <c r="AO1007" s="178"/>
      <c r="AP1007" s="117" t="str">
        <f t="shared" si="22"/>
        <v/>
      </c>
      <c r="AQ1007" s="173"/>
      <c r="AR1007" s="182"/>
    </row>
  </sheetData>
  <conditionalFormatting sqref="F7:F1007 N7:N1007">
    <cfRule type="containsText" dxfId="0" priority="1" operator="containsText" text="Yes">
      <formula>NOT(ISERROR(SEARCH(("Yes"),(F7))))</formula>
    </cfRule>
  </conditionalFormatting>
  <conditionalFormatting sqref="F7:F1007 N7:N1007">
    <cfRule type="containsText" dxfId="2" priority="2" operator="containsText" text="Wrong">
      <formula>NOT(ISERROR(SEARCH(("Wrong"),(F7))))</formula>
    </cfRule>
  </conditionalFormatting>
  <conditionalFormatting sqref="J7:J1007">
    <cfRule type="containsText" dxfId="0" priority="3" operator="containsText" text="Yes">
      <formula>NOT(ISERROR(SEARCH(("Yes"),(J7))))</formula>
    </cfRule>
  </conditionalFormatting>
  <conditionalFormatting sqref="J7:J1007">
    <cfRule type="containsText" dxfId="2" priority="4" operator="containsText" text="Wrong">
      <formula>NOT(ISERROR(SEARCH(("Wrong"),(J7))))</formula>
    </cfRule>
  </conditionalFormatting>
  <conditionalFormatting sqref="F7:F1007">
    <cfRule type="containsText" dxfId="3" priority="5" operator="containsText" text="Tie">
      <formula>NOT(ISERROR(SEARCH(("Tie"),(F7))))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1" max="2" width="17.86"/>
    <col customWidth="1" min="3" max="3" width="18.14"/>
    <col customWidth="1" min="4" max="4" width="5.86"/>
    <col customWidth="1" min="5" max="5" width="7.0"/>
    <col customWidth="1" min="6" max="6" width="19.0"/>
    <col customWidth="1" min="7" max="7" width="22.86"/>
    <col customWidth="1" min="8" max="8" width="20.29"/>
    <col customWidth="1" min="11" max="11" width="18.71"/>
    <col customWidth="1" min="12" max="12" width="5.86"/>
    <col customWidth="1" min="13" max="13" width="7.0"/>
    <col customWidth="1" min="14" max="14" width="15.57"/>
    <col customWidth="1" min="15" max="15" width="22.86"/>
    <col customWidth="1" min="16" max="16" width="20.29"/>
    <col hidden="1" min="17" max="18" width="14.43"/>
    <col customWidth="1" min="22" max="22" width="15.71"/>
    <col customWidth="1" min="23" max="25" width="15.86"/>
    <col customWidth="1" min="26" max="26" width="14.86"/>
  </cols>
  <sheetData>
    <row r="1">
      <c r="A1" s="183"/>
      <c r="B1" s="183"/>
      <c r="C1" s="184" t="s">
        <v>178</v>
      </c>
      <c r="D1" s="185" t="s">
        <v>161</v>
      </c>
      <c r="E1" s="185" t="s">
        <v>163</v>
      </c>
      <c r="F1" s="185" t="s">
        <v>179</v>
      </c>
      <c r="G1" s="5" t="s">
        <v>180</v>
      </c>
      <c r="H1" s="5" t="s">
        <v>181</v>
      </c>
      <c r="K1" s="186" t="s">
        <v>182</v>
      </c>
      <c r="L1" s="187" t="s">
        <v>161</v>
      </c>
      <c r="M1" s="187" t="s">
        <v>163</v>
      </c>
      <c r="N1" s="187" t="s">
        <v>183</v>
      </c>
      <c r="O1" s="5" t="s">
        <v>180</v>
      </c>
      <c r="P1" s="5" t="s">
        <v>181</v>
      </c>
      <c r="T1" s="5" t="s">
        <v>184</v>
      </c>
      <c r="U1" s="5" t="s">
        <v>185</v>
      </c>
      <c r="V1" s="5" t="s">
        <v>186</v>
      </c>
      <c r="W1" s="5" t="s">
        <v>187</v>
      </c>
      <c r="X1" s="5" t="s">
        <v>188</v>
      </c>
      <c r="Y1" s="5" t="s">
        <v>189</v>
      </c>
      <c r="Z1" s="5" t="s">
        <v>190</v>
      </c>
    </row>
    <row r="2">
      <c r="A2" s="60"/>
      <c r="B2" s="60"/>
      <c r="C2" s="185" t="s">
        <v>191</v>
      </c>
      <c r="D2" s="185">
        <v>6.0</v>
      </c>
      <c r="E2" s="185">
        <v>4.0</v>
      </c>
      <c r="F2" s="188">
        <f t="shared" ref="F2:F6" si="1">D2/sum(D2:E2)</f>
        <v>0.6</v>
      </c>
      <c r="G2" s="108">
        <f t="shared" ref="G2:G6" si="2">average(F10,F17,F24,F31,F38,F45,F52,F59,F80,F87,F94,F101)</f>
        <v>0.2681952511</v>
      </c>
      <c r="H2" s="189">
        <f t="shared" ref="H2:H6" si="3">average(E10,E17,E24,E31,E38,E45,E52,E59,E66,E73,E80,E87,E94,E101)</f>
        <v>93.5</v>
      </c>
      <c r="K2" s="187" t="s">
        <v>191</v>
      </c>
      <c r="L2" s="187">
        <v>2.0</v>
      </c>
      <c r="M2" s="187">
        <v>8.0</v>
      </c>
      <c r="N2" s="190">
        <f t="shared" ref="N2:N6" si="4">L2/sum(L2:M2)</f>
        <v>0.2</v>
      </c>
      <c r="O2" s="108">
        <f t="shared" ref="O2:O6" si="5">average(N10,N17,N24,N31,N38,N45,N52,N59,N80,N87,N94,N101)</f>
        <v>-0.2338603381</v>
      </c>
      <c r="P2" s="189">
        <f t="shared" ref="P2:P6" si="6">average(M10,M17,M24,M31,M38,M45,M52,M59,M66,M73,M80,M87,M94,M101)</f>
        <v>71.92857143</v>
      </c>
      <c r="T2" s="5" t="s">
        <v>192</v>
      </c>
      <c r="U2" s="59">
        <f>average(M73)</f>
        <v>98</v>
      </c>
      <c r="V2" s="189">
        <f>average(M10,E31,M38,M45,E59,M59,E66,E80,M80,M87,E101)</f>
        <v>74.45454545</v>
      </c>
      <c r="W2" s="59">
        <f>average(E17,M17,M24,E24,E38,E69,M69,M76,E94)</f>
        <v>63</v>
      </c>
      <c r="X2" s="189">
        <f>average(E10,M31,E45,M66,E73,E87,M94,M101)</f>
        <v>105.125</v>
      </c>
    </row>
    <row r="3">
      <c r="A3" s="60"/>
      <c r="B3" s="60"/>
      <c r="C3" s="185" t="s">
        <v>193</v>
      </c>
      <c r="D3" s="185">
        <v>6.0</v>
      </c>
      <c r="E3" s="185">
        <v>4.0</v>
      </c>
      <c r="F3" s="188">
        <f t="shared" si="1"/>
        <v>0.6</v>
      </c>
      <c r="G3" s="108">
        <f t="shared" si="2"/>
        <v>0.05893829744</v>
      </c>
      <c r="H3" s="189">
        <f t="shared" si="3"/>
        <v>352.2857143</v>
      </c>
      <c r="K3" s="187" t="s">
        <v>193</v>
      </c>
      <c r="L3" s="187">
        <v>2.0</v>
      </c>
      <c r="M3" s="187">
        <v>8.0</v>
      </c>
      <c r="N3" s="190">
        <f t="shared" si="4"/>
        <v>0.2</v>
      </c>
      <c r="O3" s="108">
        <f t="shared" si="5"/>
        <v>-0.08808509292</v>
      </c>
      <c r="P3" s="189">
        <f t="shared" si="6"/>
        <v>305.5</v>
      </c>
      <c r="T3" s="5" t="s">
        <v>107</v>
      </c>
      <c r="U3" s="59">
        <f>average(E11,E67,E74,E81,E88)</f>
        <v>311</v>
      </c>
      <c r="V3" s="189">
        <f>average(E25,E32,E102)</f>
        <v>394.6666667</v>
      </c>
      <c r="W3" s="189">
        <f>average(E18,M18,E60,M67,M74,E95)</f>
        <v>348</v>
      </c>
      <c r="X3" s="59">
        <f>average(M32,E39,M95)</f>
        <v>339</v>
      </c>
      <c r="Y3" s="189">
        <f>average(M11,M25,M46,E46,M53,M60,M81,M88,M102)</f>
        <v>297.4444444</v>
      </c>
      <c r="Z3" s="59">
        <f>average(M39)</f>
        <v>259</v>
      </c>
    </row>
    <row r="4">
      <c r="A4" s="60"/>
      <c r="B4" s="60"/>
      <c r="C4" s="185" t="s">
        <v>194</v>
      </c>
      <c r="D4" s="185">
        <v>4.0</v>
      </c>
      <c r="E4" s="185">
        <v>4.0</v>
      </c>
      <c r="F4" s="188">
        <f t="shared" si="1"/>
        <v>0.5</v>
      </c>
      <c r="G4" s="108">
        <f t="shared" si="2"/>
        <v>-0.07023750642</v>
      </c>
      <c r="H4" s="189">
        <f t="shared" si="3"/>
        <v>78.85714286</v>
      </c>
      <c r="K4" s="187" t="s">
        <v>194</v>
      </c>
      <c r="L4" s="187">
        <v>4.0</v>
      </c>
      <c r="M4" s="187">
        <v>4.0</v>
      </c>
      <c r="N4" s="190">
        <f t="shared" si="4"/>
        <v>0.5</v>
      </c>
      <c r="O4" s="108">
        <f t="shared" si="5"/>
        <v>0.1037557089</v>
      </c>
      <c r="P4" s="189">
        <f t="shared" si="6"/>
        <v>81.5</v>
      </c>
      <c r="T4" s="5" t="s">
        <v>112</v>
      </c>
      <c r="U4" s="189">
        <f>average(E26,E33,M33,M75,M96,E103)</f>
        <v>108</v>
      </c>
      <c r="V4" s="189">
        <f>average(E12,M26,M34,E47,E75,E68,E89,E96,M97,M103)</f>
        <v>76.7</v>
      </c>
      <c r="W4" s="191">
        <f>average(M12,E27,E34,M40,E40,E41,E48,M47,M54,E61,M61,M62,M69,M76,E69,E82,M82,M83,M89,E97)</f>
        <v>60.1</v>
      </c>
      <c r="X4" s="189">
        <f>average(E13,M13,M20,E19,M27,M48,E55,M55,E62,E76,E83,E90,M90,M104)</f>
        <v>79.5</v>
      </c>
      <c r="Y4" s="59">
        <f>average(M41,E104)</f>
        <v>60</v>
      </c>
    </row>
    <row r="5">
      <c r="A5" s="60"/>
      <c r="B5" s="60"/>
      <c r="C5" s="185" t="s">
        <v>195</v>
      </c>
      <c r="D5" s="185">
        <v>4.0</v>
      </c>
      <c r="E5" s="185">
        <v>2.0</v>
      </c>
      <c r="F5" s="188">
        <f t="shared" si="1"/>
        <v>0.6666666667</v>
      </c>
      <c r="G5" s="108">
        <f t="shared" si="2"/>
        <v>0.1599012495</v>
      </c>
      <c r="H5" s="189">
        <f t="shared" si="3"/>
        <v>79.28571429</v>
      </c>
      <c r="K5" s="187" t="s">
        <v>195</v>
      </c>
      <c r="L5" s="187">
        <v>3.0</v>
      </c>
      <c r="M5" s="187">
        <v>3.0</v>
      </c>
      <c r="N5" s="190">
        <f t="shared" si="4"/>
        <v>0.5</v>
      </c>
      <c r="O5" s="108">
        <f t="shared" si="5"/>
        <v>-0.1683137246</v>
      </c>
      <c r="P5" s="189">
        <f t="shared" si="6"/>
        <v>55.57142857</v>
      </c>
    </row>
    <row r="6">
      <c r="A6" s="60"/>
      <c r="B6" s="60"/>
      <c r="C6" s="185" t="s">
        <v>196</v>
      </c>
      <c r="D6" s="185">
        <v>5.0</v>
      </c>
      <c r="E6" s="185">
        <v>2.0</v>
      </c>
      <c r="F6" s="188">
        <f t="shared" si="1"/>
        <v>0.7142857143</v>
      </c>
      <c r="G6" s="108">
        <f t="shared" si="2"/>
        <v>0.0243197497</v>
      </c>
      <c r="H6" s="189">
        <f t="shared" si="3"/>
        <v>71.57142857</v>
      </c>
      <c r="K6" s="187" t="s">
        <v>196</v>
      </c>
      <c r="L6" s="187">
        <v>2.0</v>
      </c>
      <c r="M6" s="187">
        <v>3.0</v>
      </c>
      <c r="N6" s="190">
        <f t="shared" si="4"/>
        <v>0.4</v>
      </c>
      <c r="O6" s="108">
        <f t="shared" si="5"/>
        <v>-0.1837006396</v>
      </c>
      <c r="P6" s="189">
        <f t="shared" si="6"/>
        <v>65.28571429</v>
      </c>
      <c r="S6" s="55" t="s">
        <v>197</v>
      </c>
      <c r="T6" s="5" t="s">
        <v>108</v>
      </c>
      <c r="U6" s="59">
        <f>average(E21,M70)</f>
        <v>71</v>
      </c>
      <c r="V6" s="59">
        <f>average(M14,M28,E35,M49,E63)</f>
        <v>90</v>
      </c>
      <c r="W6" s="189">
        <f>average(M35,E49,E70,E84,M98,M105,E105)</f>
        <v>68</v>
      </c>
      <c r="X6" s="189">
        <f>average(E14,M21,E28,M42,M56,E56,M63,M77,E77,M84,E91,M91,E98)</f>
        <v>59.92307692</v>
      </c>
      <c r="Y6" s="59">
        <f>average(E42)</f>
        <v>69</v>
      </c>
    </row>
    <row r="7">
      <c r="D7" s="59">
        <f t="shared" ref="D7:E7" si="7">SUM(D2:D6)</f>
        <v>25</v>
      </c>
      <c r="E7" s="59">
        <f t="shared" si="7"/>
        <v>16</v>
      </c>
      <c r="F7" s="108">
        <f>D7/(D7+E7)</f>
        <v>0.6097560976</v>
      </c>
      <c r="L7" s="59">
        <f>SUM(L2:L6)</f>
        <v>13</v>
      </c>
      <c r="M7" s="59">
        <f>sum(M2:M6)</f>
        <v>26</v>
      </c>
      <c r="N7" s="108">
        <f>L7/(L7+M7)</f>
        <v>0.3333333333</v>
      </c>
      <c r="Q7" s="59">
        <f t="shared" ref="Q7:R7" si="8">D7+L7</f>
        <v>38</v>
      </c>
      <c r="R7" s="59">
        <f t="shared" si="8"/>
        <v>42</v>
      </c>
      <c r="S7" s="108">
        <f>Q7/(Q7+R7)</f>
        <v>0.475</v>
      </c>
    </row>
    <row r="8">
      <c r="A8" s="5"/>
      <c r="B8" s="5"/>
      <c r="C8" s="5" t="s">
        <v>198</v>
      </c>
    </row>
    <row r="9">
      <c r="A9" s="55"/>
      <c r="B9" s="55"/>
      <c r="C9" s="55" t="s">
        <v>199</v>
      </c>
      <c r="D9" s="55" t="s">
        <v>200</v>
      </c>
      <c r="E9" s="55" t="s">
        <v>153</v>
      </c>
      <c r="F9" s="55" t="s">
        <v>201</v>
      </c>
      <c r="G9" s="55" t="s">
        <v>202</v>
      </c>
      <c r="K9" s="55" t="s">
        <v>199</v>
      </c>
      <c r="L9" s="55" t="s">
        <v>200</v>
      </c>
      <c r="M9" s="55" t="s">
        <v>153</v>
      </c>
      <c r="N9" s="55" t="s">
        <v>201</v>
      </c>
    </row>
    <row r="10">
      <c r="A10" s="5" t="str">
        <f>vlookup(C10,'2-column'!B:D,3,FALSE)</f>
        <v>HB</v>
      </c>
      <c r="B10" s="5">
        <f>vlookup(C10,'2-column'!B:C,2,FALSE)</f>
        <v>79</v>
      </c>
      <c r="C10" s="5" t="s">
        <v>203</v>
      </c>
      <c r="D10" s="5">
        <v>82.5</v>
      </c>
      <c r="E10" s="5">
        <v>252.0</v>
      </c>
      <c r="F10" s="108">
        <f t="shared" ref="F10:F14" si="9">(E10-D10)/D10</f>
        <v>2.054545455</v>
      </c>
      <c r="G10" s="59" t="str">
        <f t="shared" ref="G10:G14" si="10">if(E10&gt;D10, "Covered", "Sorry your loss")</f>
        <v>Covered</v>
      </c>
      <c r="I10" s="59" t="str">
        <f>vlookup(K10,'2-column'!B:D,3,FALSE)</f>
        <v>HB</v>
      </c>
      <c r="J10" s="59">
        <f>vlookup(K10,'2-column'!B:C,2,FALSE)</f>
        <v>89</v>
      </c>
      <c r="K10" s="5" t="s">
        <v>204</v>
      </c>
      <c r="L10" s="5">
        <v>100.5</v>
      </c>
      <c r="M10" s="5">
        <v>83.0</v>
      </c>
      <c r="N10" s="108">
        <f t="shared" ref="N10:N13" si="11">(M10-L10)/L10</f>
        <v>-0.1741293532</v>
      </c>
      <c r="O10" s="59" t="str">
        <f t="shared" ref="O10:O13" si="12">if(M10&gt;L10, "Covered", "Sorry your loss")</f>
        <v>Sorry your loss</v>
      </c>
    </row>
    <row r="11">
      <c r="A11" s="5" t="str">
        <f>vlookup(C11,'2-column'!B:D,3,FALSE)</f>
        <v>QB</v>
      </c>
      <c r="B11" s="5">
        <f>vlookup(C11,'2-column'!B:C,2,FALSE)</f>
        <v>91</v>
      </c>
      <c r="C11" s="5" t="s">
        <v>205</v>
      </c>
      <c r="D11" s="5">
        <v>395.5</v>
      </c>
      <c r="E11" s="5">
        <v>265.0</v>
      </c>
      <c r="F11" s="108">
        <f t="shared" si="9"/>
        <v>-0.3299620733</v>
      </c>
      <c r="G11" s="59" t="str">
        <f t="shared" si="10"/>
        <v>Sorry your loss</v>
      </c>
      <c r="I11" s="59" t="str">
        <f>vlookup(K11,'2-column'!B:D,3,FALSE)</f>
        <v>QB</v>
      </c>
      <c r="J11" s="59">
        <f>vlookup(K11,'2-column'!B:C,2,FALSE)</f>
        <v>70</v>
      </c>
      <c r="K11" s="5" t="s">
        <v>206</v>
      </c>
      <c r="L11" s="5">
        <v>320.5</v>
      </c>
      <c r="M11" s="5">
        <v>237.0</v>
      </c>
      <c r="N11" s="108">
        <f t="shared" si="11"/>
        <v>-0.2605304212</v>
      </c>
      <c r="O11" s="59" t="str">
        <f t="shared" si="12"/>
        <v>Sorry your loss</v>
      </c>
      <c r="U11" s="59" t="str">
        <f>averageifs($E$10:$E$63,$A$10:$A$63,$T$2,$B$10:$B$63,"&gt;89")</f>
        <v>#DIV/0!</v>
      </c>
      <c r="V11" s="59" t="str">
        <f>averageifs($E$10:$E$63,$A$10:$A$63,$T$2,$B$10:$B$63,AND("&gt;84","&lt;90"))</f>
        <v>#DIV/0!</v>
      </c>
      <c r="W11" s="59" t="str">
        <f t="shared" ref="W11:X11" si="13">averageifs($E$10:$E$63,$A$10:$A$63,$T$2,$B$10:$B$63,"&gt;89")</f>
        <v>#DIV/0!</v>
      </c>
      <c r="X11" s="59" t="str">
        <f t="shared" si="13"/>
        <v>#DIV/0!</v>
      </c>
    </row>
    <row r="12">
      <c r="A12" s="5" t="str">
        <f>vlookup(C12,'2-column'!B:D,3,FALSE)</f>
        <v>WR</v>
      </c>
      <c r="B12" s="5">
        <f>vlookup(C12,'2-column'!B:C,2,FALSE)</f>
        <v>87</v>
      </c>
      <c r="C12" s="5" t="s">
        <v>207</v>
      </c>
      <c r="D12" s="5">
        <v>70.5</v>
      </c>
      <c r="E12" s="5">
        <v>38.0</v>
      </c>
      <c r="F12" s="108">
        <f t="shared" si="9"/>
        <v>-0.4609929078</v>
      </c>
      <c r="G12" s="59" t="str">
        <f t="shared" si="10"/>
        <v>Sorry your loss</v>
      </c>
      <c r="I12" s="59" t="str">
        <f>vlookup(K12,'2-column'!B:D,3,FALSE)</f>
        <v>WR</v>
      </c>
      <c r="J12" s="59">
        <f>vlookup(K12,'2-column'!B:C,2,FALSE)</f>
        <v>83</v>
      </c>
      <c r="K12" s="5" t="s">
        <v>208</v>
      </c>
      <c r="L12" s="5">
        <v>65.5</v>
      </c>
      <c r="M12" s="5">
        <v>41.0</v>
      </c>
      <c r="N12" s="108">
        <f t="shared" si="11"/>
        <v>-0.3740458015</v>
      </c>
      <c r="O12" s="59" t="str">
        <f t="shared" si="12"/>
        <v>Sorry your loss</v>
      </c>
      <c r="U12" s="59">
        <f t="shared" ref="U12:Z12" si="14">averageifs($E$10:$E$63,$A$10:$A$63,$T$3,$B$10:$B$63,"&gt;89")</f>
        <v>265</v>
      </c>
      <c r="V12" s="59">
        <f t="shared" si="14"/>
        <v>265</v>
      </c>
      <c r="W12" s="59">
        <f t="shared" si="14"/>
        <v>265</v>
      </c>
      <c r="X12" s="59">
        <f t="shared" si="14"/>
        <v>265</v>
      </c>
      <c r="Y12" s="59">
        <f t="shared" si="14"/>
        <v>265</v>
      </c>
      <c r="Z12" s="59">
        <f t="shared" si="14"/>
        <v>265</v>
      </c>
    </row>
    <row r="13">
      <c r="A13" s="5" t="str">
        <f>vlookup(C13,'2-column'!B:D,3,FALSE)</f>
        <v>WR</v>
      </c>
      <c r="B13" s="5">
        <f>vlookup(C13,'2-column'!B:C,2,FALSE)</f>
        <v>79</v>
      </c>
      <c r="C13" s="5" t="s">
        <v>209</v>
      </c>
      <c r="D13" s="5">
        <v>98.5</v>
      </c>
      <c r="E13" s="5">
        <v>125.0</v>
      </c>
      <c r="F13" s="108">
        <f t="shared" si="9"/>
        <v>0.269035533</v>
      </c>
      <c r="G13" s="59" t="str">
        <f t="shared" si="10"/>
        <v>Covered</v>
      </c>
      <c r="I13" s="59" t="str">
        <f>vlookup(K13,'2-column'!B:D,3,FALSE)</f>
        <v>WR</v>
      </c>
      <c r="J13" s="59">
        <f>vlookup(K13,'2-column'!B:C,2,FALSE)</f>
        <v>77</v>
      </c>
      <c r="K13" s="5" t="s">
        <v>210</v>
      </c>
      <c r="L13" s="5">
        <v>50.5</v>
      </c>
      <c r="M13" s="5">
        <v>61.0</v>
      </c>
      <c r="N13" s="108">
        <f t="shared" si="11"/>
        <v>0.2079207921</v>
      </c>
      <c r="O13" s="59" t="str">
        <f t="shared" si="12"/>
        <v>Covered</v>
      </c>
      <c r="U13" s="59">
        <f t="shared" ref="U13:Y13" si="15">averageifs($E$10:$E$63,$A$10:$A$63,$T$4,$B$10:$B$63,"&gt;89")</f>
        <v>89.5</v>
      </c>
      <c r="V13" s="59">
        <f t="shared" si="15"/>
        <v>89.5</v>
      </c>
      <c r="W13" s="59">
        <f t="shared" si="15"/>
        <v>89.5</v>
      </c>
      <c r="X13" s="59">
        <f t="shared" si="15"/>
        <v>89.5</v>
      </c>
      <c r="Y13" s="59">
        <f t="shared" si="15"/>
        <v>89.5</v>
      </c>
    </row>
    <row r="14">
      <c r="A14" s="5" t="str">
        <f>vlookup(C14,'2-column'!B:D,3,FALSE)</f>
        <v>TE</v>
      </c>
      <c r="B14" s="5">
        <f>vlookup(C14,'2-column'!B:C,2,FALSE)</f>
        <v>79</v>
      </c>
      <c r="C14" s="5" t="s">
        <v>211</v>
      </c>
      <c r="D14" s="5">
        <v>85.5</v>
      </c>
      <c r="E14" s="5">
        <v>10.0</v>
      </c>
      <c r="F14" s="108">
        <f t="shared" si="9"/>
        <v>-0.8830409357</v>
      </c>
      <c r="G14" s="59" t="str">
        <f t="shared" si="10"/>
        <v>Sorry your loss</v>
      </c>
      <c r="I14" s="59" t="str">
        <f>vlookup(K14,'2-column'!B:D,3,FALSE)</f>
        <v>TE</v>
      </c>
      <c r="J14" s="59">
        <f>vlookup(K14,'2-column'!B:C,2,FALSE)</f>
        <v>88</v>
      </c>
      <c r="K14" s="5" t="s">
        <v>212</v>
      </c>
      <c r="L14" s="5" t="s">
        <v>213</v>
      </c>
      <c r="M14" s="5">
        <v>78.0</v>
      </c>
      <c r="N14" s="108"/>
    </row>
    <row r="15">
      <c r="F15" s="108"/>
      <c r="N15" s="108"/>
      <c r="U15" s="59">
        <f t="shared" ref="U15:Y15" si="16">averageifs($E$10:$E$63,$A$10:$A$63,$T$6,$B$10:$B$63,"&gt;89")</f>
        <v>72</v>
      </c>
      <c r="V15" s="59">
        <f t="shared" si="16"/>
        <v>72</v>
      </c>
      <c r="W15" s="59">
        <f t="shared" si="16"/>
        <v>72</v>
      </c>
      <c r="X15" s="59">
        <f t="shared" si="16"/>
        <v>72</v>
      </c>
      <c r="Y15" s="59">
        <f t="shared" si="16"/>
        <v>72</v>
      </c>
    </row>
    <row r="16">
      <c r="F16" s="108"/>
      <c r="N16" s="108"/>
    </row>
    <row r="17">
      <c r="A17" s="5" t="str">
        <f>vlookup(C17,'2-column'!B:D,3,FALSE)</f>
        <v>HB</v>
      </c>
      <c r="B17" s="5">
        <f>vlookup(C17,'2-column'!B:C,2,FALSE)</f>
        <v>82</v>
      </c>
      <c r="C17" s="5" t="s">
        <v>214</v>
      </c>
      <c r="D17" s="5">
        <v>133.5</v>
      </c>
      <c r="E17" s="5">
        <v>128.0</v>
      </c>
      <c r="F17" s="108">
        <f t="shared" ref="F17:F20" si="17">(E17-D17)/D17</f>
        <v>-0.04119850187</v>
      </c>
      <c r="G17" s="59" t="str">
        <f t="shared" ref="G17:G20" si="18">if(E17&gt;D17, "Covered", "Sorry your loss")</f>
        <v>Sorry your loss</v>
      </c>
      <c r="I17" s="59" t="str">
        <f>vlookup(K17,'2-column'!B:D,3,FALSE)</f>
        <v>HB</v>
      </c>
      <c r="J17" s="59">
        <f>vlookup(K17,'2-column'!B:C,2,FALSE)</f>
        <v>81</v>
      </c>
      <c r="K17" s="5" t="s">
        <v>215</v>
      </c>
      <c r="L17" s="5">
        <v>72.5</v>
      </c>
      <c r="M17" s="5">
        <v>81.0</v>
      </c>
      <c r="N17" s="108">
        <f t="shared" ref="N17:N21" si="19">(M17-L17)/L17</f>
        <v>0.1172413793</v>
      </c>
      <c r="O17" s="59" t="str">
        <f t="shared" ref="O17:O21" si="20">if(M17&gt;L17, "Covered", "Sorry your loss")</f>
        <v>Covered</v>
      </c>
    </row>
    <row r="18">
      <c r="A18" s="5" t="str">
        <f>vlookup(C18,'2-column'!B:D,3,FALSE)</f>
        <v>QB</v>
      </c>
      <c r="B18" s="5">
        <f>vlookup(C18,'2-column'!B:C,2,FALSE)</f>
        <v>84</v>
      </c>
      <c r="C18" s="5" t="s">
        <v>216</v>
      </c>
      <c r="D18" s="5">
        <v>340.5</v>
      </c>
      <c r="E18" s="5">
        <v>395.0</v>
      </c>
      <c r="F18" s="108">
        <f t="shared" si="17"/>
        <v>0.1600587372</v>
      </c>
      <c r="G18" s="59" t="str">
        <f t="shared" si="18"/>
        <v>Covered</v>
      </c>
      <c r="I18" s="59" t="str">
        <f>vlookup(K18,'2-column'!B:D,3,FALSE)</f>
        <v>QB</v>
      </c>
      <c r="J18" s="59">
        <f>vlookup(K18,'2-column'!B:C,2,FALSE)</f>
        <v>81</v>
      </c>
      <c r="K18" s="5" t="s">
        <v>217</v>
      </c>
      <c r="L18" s="5">
        <v>345.5</v>
      </c>
      <c r="M18" s="5">
        <v>262.0</v>
      </c>
      <c r="N18" s="108">
        <f t="shared" si="19"/>
        <v>-0.2416787265</v>
      </c>
      <c r="O18" s="59" t="str">
        <f t="shared" si="20"/>
        <v>Sorry your loss</v>
      </c>
    </row>
    <row r="19">
      <c r="A19" s="5" t="str">
        <f>vlookup(C19,'2-column'!B:D,3,FALSE)</f>
        <v>WR</v>
      </c>
      <c r="B19" s="5">
        <f>vlookup(C19,'2-column'!B:C,2,FALSE)</f>
        <v>79</v>
      </c>
      <c r="C19" s="5" t="s">
        <v>218</v>
      </c>
      <c r="D19" s="5">
        <v>76.5</v>
      </c>
      <c r="E19" s="5">
        <v>184.0</v>
      </c>
      <c r="F19" s="108">
        <f t="shared" si="17"/>
        <v>1.405228758</v>
      </c>
      <c r="G19" s="59" t="str">
        <f t="shared" si="18"/>
        <v>Covered</v>
      </c>
      <c r="I19" s="59" t="str">
        <f>vlookup(K19,'2-column'!B:D,3,FALSE)</f>
        <v>WR</v>
      </c>
      <c r="J19" s="59">
        <f>vlookup(K19,'2-column'!B:C,2,FALSE)</f>
        <v>86</v>
      </c>
      <c r="K19" s="5" t="s">
        <v>219</v>
      </c>
      <c r="L19" s="5">
        <v>104.5</v>
      </c>
      <c r="M19" s="5">
        <v>97.0</v>
      </c>
      <c r="N19" s="108">
        <f t="shared" si="19"/>
        <v>-0.07177033493</v>
      </c>
      <c r="O19" s="59" t="str">
        <f t="shared" si="20"/>
        <v>Sorry your loss</v>
      </c>
    </row>
    <row r="20">
      <c r="A20" s="5" t="str">
        <f>vlookup(C20,'2-column'!B:D,3,FALSE)</f>
        <v>WR</v>
      </c>
      <c r="B20" s="5">
        <f>vlookup(C20,'2-column'!B:C,2,FALSE)</f>
        <v>89</v>
      </c>
      <c r="C20" s="5" t="s">
        <v>220</v>
      </c>
      <c r="D20" s="5">
        <v>73.5</v>
      </c>
      <c r="E20" s="5">
        <v>69.0</v>
      </c>
      <c r="F20" s="108">
        <f t="shared" si="17"/>
        <v>-0.0612244898</v>
      </c>
      <c r="G20" s="59" t="str">
        <f t="shared" si="18"/>
        <v>Sorry your loss</v>
      </c>
      <c r="I20" s="59" t="str">
        <f>vlookup(K20,'2-column'!B:D,3,FALSE)</f>
        <v>WR</v>
      </c>
      <c r="J20" s="59">
        <f>vlookup(K20,'2-column'!B:C,2,FALSE)</f>
        <v>77</v>
      </c>
      <c r="K20" s="5" t="s">
        <v>221</v>
      </c>
      <c r="L20" s="5">
        <v>60.5</v>
      </c>
      <c r="M20" s="5">
        <v>37.0</v>
      </c>
      <c r="N20" s="108">
        <f t="shared" si="19"/>
        <v>-0.3884297521</v>
      </c>
      <c r="O20" s="59" t="str">
        <f t="shared" si="20"/>
        <v>Sorry your loss</v>
      </c>
    </row>
    <row r="21">
      <c r="A21" s="5" t="str">
        <f>vlookup(C21,'2-column'!B:D,3,FALSE)</f>
        <v>TE</v>
      </c>
      <c r="B21" s="5">
        <f>vlookup(C21,'2-column'!B:C,2,FALSE)</f>
        <v>97</v>
      </c>
      <c r="C21" s="5" t="s">
        <v>222</v>
      </c>
      <c r="D21" s="5" t="s">
        <v>213</v>
      </c>
      <c r="E21" s="5">
        <v>72.0</v>
      </c>
      <c r="F21" s="108"/>
      <c r="I21" s="59" t="str">
        <f>vlookup(K21,'2-column'!B:D,3,FALSE)</f>
        <v>TE</v>
      </c>
      <c r="J21" s="59">
        <f>vlookup(K21,'2-column'!B:C,2,FALSE)</f>
        <v>78</v>
      </c>
      <c r="K21" s="5" t="s">
        <v>223</v>
      </c>
      <c r="L21" s="5">
        <v>75.5</v>
      </c>
      <c r="M21" s="5">
        <v>34.0</v>
      </c>
      <c r="N21" s="108">
        <f t="shared" si="19"/>
        <v>-0.5496688742</v>
      </c>
      <c r="O21" s="59" t="str">
        <f t="shared" si="20"/>
        <v>Sorry your loss</v>
      </c>
    </row>
    <row r="22">
      <c r="F22" s="108"/>
      <c r="N22" s="108"/>
    </row>
    <row r="23">
      <c r="F23" s="108"/>
      <c r="N23" s="108"/>
    </row>
    <row r="24">
      <c r="A24" s="5" t="str">
        <f>vlookup(C24,'2-column'!B:D,3,FALSE)</f>
        <v>HB</v>
      </c>
      <c r="B24" s="5">
        <f>vlookup(C24,'2-column'!B:C,2,FALSE)</f>
        <v>84</v>
      </c>
      <c r="C24" s="5" t="s">
        <v>224</v>
      </c>
      <c r="D24" s="5">
        <v>73.5</v>
      </c>
      <c r="E24" s="5">
        <v>50.0</v>
      </c>
      <c r="F24" s="108">
        <f t="shared" ref="F24:F26" si="21">(E24-D24)/D24</f>
        <v>-0.3197278912</v>
      </c>
      <c r="G24" s="59" t="str">
        <f t="shared" ref="G24:G26" si="22">if(E24&gt;D24, "Covered", "Sorry your loss")</f>
        <v>Sorry your loss</v>
      </c>
      <c r="I24" s="59" t="str">
        <f>vlookup(K24,'2-column'!B:D,3,FALSE)</f>
        <v>HB</v>
      </c>
      <c r="J24" s="59">
        <f>vlookup(K24,'2-column'!B:C,2,FALSE)</f>
        <v>84</v>
      </c>
      <c r="K24" s="5" t="s">
        <v>225</v>
      </c>
      <c r="L24" s="5">
        <v>58.5</v>
      </c>
      <c r="M24" s="5">
        <v>30.0</v>
      </c>
      <c r="N24" s="108">
        <f t="shared" ref="N24:N26" si="23">(M24-L24)/L24</f>
        <v>-0.4871794872</v>
      </c>
      <c r="O24" s="59" t="str">
        <f t="shared" ref="O24:O26" si="24">if(M24&gt;L24, "Covered", "Sorry your loss")</f>
        <v>Sorry your loss</v>
      </c>
    </row>
    <row r="25">
      <c r="A25" s="5" t="str">
        <f>vlookup(C25,'2-column'!B:D,3,FALSE)</f>
        <v>QB</v>
      </c>
      <c r="B25" s="5">
        <f>vlookup(C25,'2-column'!B:C,2,FALSE)</f>
        <v>86</v>
      </c>
      <c r="C25" s="5" t="s">
        <v>226</v>
      </c>
      <c r="D25" s="5">
        <v>310.5</v>
      </c>
      <c r="E25" s="5">
        <v>316.0</v>
      </c>
      <c r="F25" s="108">
        <f t="shared" si="21"/>
        <v>0.01771336554</v>
      </c>
      <c r="G25" s="59" t="str">
        <f t="shared" si="22"/>
        <v>Covered</v>
      </c>
      <c r="I25" s="59" t="str">
        <f>vlookup(K25,'2-column'!B:D,3,FALSE)</f>
        <v>QB</v>
      </c>
      <c r="J25" s="59">
        <f>vlookup(K25,'2-column'!B:C,2,FALSE)</f>
        <v>72</v>
      </c>
      <c r="K25" s="5" t="s">
        <v>227</v>
      </c>
      <c r="L25" s="5">
        <v>365.5</v>
      </c>
      <c r="M25" s="5">
        <v>348.0</v>
      </c>
      <c r="N25" s="108">
        <f t="shared" si="23"/>
        <v>-0.04787961696</v>
      </c>
      <c r="O25" s="59" t="str">
        <f t="shared" si="24"/>
        <v>Sorry your loss</v>
      </c>
    </row>
    <row r="26">
      <c r="A26" s="5" t="str">
        <f>vlookup(C26,'2-column'!B:D,3,FALSE)</f>
        <v>WR</v>
      </c>
      <c r="B26" s="5">
        <f>vlookup(C26,'2-column'!B:C,2,FALSE)</f>
        <v>98</v>
      </c>
      <c r="C26" s="5" t="s">
        <v>228</v>
      </c>
      <c r="D26" s="5">
        <v>96.5</v>
      </c>
      <c r="E26" s="5">
        <v>36.0</v>
      </c>
      <c r="F26" s="108">
        <f t="shared" si="21"/>
        <v>-0.6269430052</v>
      </c>
      <c r="G26" s="59" t="str">
        <f t="shared" si="22"/>
        <v>Sorry your loss</v>
      </c>
      <c r="I26" s="59" t="str">
        <f>vlookup(K26,'2-column'!B:D,3,FALSE)</f>
        <v>WR</v>
      </c>
      <c r="J26" s="59">
        <f>vlookup(K26,'2-column'!B:C,2,FALSE)</f>
        <v>88</v>
      </c>
      <c r="K26" s="5" t="s">
        <v>229</v>
      </c>
      <c r="L26" s="5">
        <v>90.5</v>
      </c>
      <c r="M26" s="5">
        <v>107.0</v>
      </c>
      <c r="N26" s="108">
        <f t="shared" si="23"/>
        <v>0.182320442</v>
      </c>
      <c r="O26" s="59" t="str">
        <f t="shared" si="24"/>
        <v>Covered</v>
      </c>
    </row>
    <row r="27">
      <c r="A27" s="5" t="str">
        <f>vlookup(C27,'2-column'!B:D,3,FALSE)</f>
        <v>WR</v>
      </c>
      <c r="B27" s="5">
        <f>vlookup(C27,'2-column'!B:C,2,FALSE)</f>
        <v>82</v>
      </c>
      <c r="C27" s="5" t="s">
        <v>230</v>
      </c>
      <c r="D27" s="5" t="s">
        <v>213</v>
      </c>
      <c r="E27" s="5">
        <v>29.0</v>
      </c>
      <c r="F27" s="108"/>
      <c r="I27" s="59" t="str">
        <f>vlookup(K27,'2-column'!B:D,3,FALSE)</f>
        <v>WR</v>
      </c>
      <c r="J27" s="59">
        <f>vlookup(K27,'2-column'!B:C,2,FALSE)</f>
        <v>79</v>
      </c>
      <c r="K27" s="5" t="s">
        <v>231</v>
      </c>
      <c r="L27" s="5" t="s">
        <v>213</v>
      </c>
      <c r="M27" s="5">
        <v>37.0</v>
      </c>
      <c r="N27" s="108"/>
    </row>
    <row r="28">
      <c r="A28" s="5" t="str">
        <f>vlookup(C28,'2-column'!B:D,3,FALSE)</f>
        <v>TE</v>
      </c>
      <c r="B28" s="5">
        <f>vlookup(C28,'2-column'!B:C,2,FALSE)</f>
        <v>77</v>
      </c>
      <c r="C28" s="5" t="s">
        <v>232</v>
      </c>
      <c r="D28" s="5">
        <v>66.5</v>
      </c>
      <c r="E28" s="5">
        <v>95.0</v>
      </c>
      <c r="F28" s="108">
        <f>(E28-D28)/D28</f>
        <v>0.4285714286</v>
      </c>
      <c r="G28" s="59" t="str">
        <f>if(E28&gt;D28, "Covered", "Sorry your loss")</f>
        <v>Covered</v>
      </c>
      <c r="I28" s="59" t="str">
        <f>vlookup(K28,'2-column'!B:D,3,FALSE)</f>
        <v>TE</v>
      </c>
      <c r="J28" s="59">
        <f>vlookup(K28,'2-column'!B:C,2,FALSE)</f>
        <v>86</v>
      </c>
      <c r="K28" s="5" t="s">
        <v>233</v>
      </c>
      <c r="L28" s="5">
        <v>87.5</v>
      </c>
      <c r="M28" s="5">
        <v>68.0</v>
      </c>
      <c r="N28" s="108">
        <f>(M28-L28)/L28</f>
        <v>-0.2228571429</v>
      </c>
      <c r="O28" s="59" t="str">
        <f>if(M28&gt;L28, "Covered", "Sorry your loss")</f>
        <v>Sorry your loss</v>
      </c>
    </row>
    <row r="29">
      <c r="F29" s="108"/>
      <c r="N29" s="108"/>
    </row>
    <row r="30">
      <c r="F30" s="108"/>
      <c r="N30" s="108"/>
    </row>
    <row r="31">
      <c r="A31" s="5" t="str">
        <f>vlookup(C31,'2-column'!B:D,3,FALSE)</f>
        <v>HB</v>
      </c>
      <c r="B31" s="5">
        <f>vlookup(C31,'2-column'!B:C,2,FALSE)</f>
        <v>85</v>
      </c>
      <c r="C31" s="5" t="s">
        <v>234</v>
      </c>
      <c r="D31" s="5">
        <v>93.5</v>
      </c>
      <c r="E31" s="5">
        <v>117.0</v>
      </c>
      <c r="F31" s="108">
        <f t="shared" ref="F31:F34" si="25">(E31-D31)/D31</f>
        <v>0.2513368984</v>
      </c>
      <c r="G31" s="59" t="str">
        <f t="shared" ref="G31:G34" si="26">if(E31&gt;D31, "Covered", "Sorry your loss")</f>
        <v>Covered</v>
      </c>
      <c r="I31" s="59" t="str">
        <f>vlookup(K31,'2-column'!B:D,3,FALSE)</f>
        <v>HB</v>
      </c>
      <c r="J31" s="59">
        <f>vlookup(K31,'2-column'!B:C,2,FALSE)</f>
        <v>77</v>
      </c>
      <c r="K31" s="5" t="s">
        <v>235</v>
      </c>
      <c r="L31" s="5">
        <v>66.5</v>
      </c>
      <c r="M31" s="5">
        <v>43.0</v>
      </c>
      <c r="N31" s="108">
        <f t="shared" ref="N31:N35" si="27">(M31-L31)/L31</f>
        <v>-0.3533834586</v>
      </c>
      <c r="O31" s="59" t="str">
        <f t="shared" ref="O31:O35" si="28">if(M31&gt;L31, "Covered", "Sorry your loss")</f>
        <v>Sorry your loss</v>
      </c>
    </row>
    <row r="32">
      <c r="A32" s="5" t="str">
        <f>vlookup(C32,'2-column'!B:D,3,FALSE)</f>
        <v>QB</v>
      </c>
      <c r="B32" s="5">
        <f>vlookup(C32,'2-column'!B:C,2,FALSE)</f>
        <v>87</v>
      </c>
      <c r="C32" s="5" t="s">
        <v>236</v>
      </c>
      <c r="D32" s="5">
        <v>380.5</v>
      </c>
      <c r="E32" s="5">
        <v>448.0</v>
      </c>
      <c r="F32" s="108">
        <f t="shared" si="25"/>
        <v>0.1773981603</v>
      </c>
      <c r="G32" s="59" t="str">
        <f t="shared" si="26"/>
        <v>Covered</v>
      </c>
      <c r="I32" s="59" t="str">
        <f>vlookup(K32,'2-column'!B:D,3,FALSE)</f>
        <v>QB</v>
      </c>
      <c r="J32" s="59">
        <f>vlookup(K32,'2-column'!B:C,2,FALSE)</f>
        <v>78</v>
      </c>
      <c r="K32" s="5" t="s">
        <v>237</v>
      </c>
      <c r="L32" s="5">
        <v>360.5</v>
      </c>
      <c r="M32" s="5">
        <v>433.0</v>
      </c>
      <c r="N32" s="108">
        <f t="shared" si="27"/>
        <v>0.20110957</v>
      </c>
      <c r="O32" s="59" t="str">
        <f t="shared" si="28"/>
        <v>Covered</v>
      </c>
    </row>
    <row r="33">
      <c r="A33" s="5" t="str">
        <f>vlookup(C33,'2-column'!B:D,3,FALSE)</f>
        <v>WR</v>
      </c>
      <c r="B33" s="5">
        <f>vlookup(C33,'2-column'!B:C,2,FALSE)</f>
        <v>97</v>
      </c>
      <c r="C33" s="5" t="s">
        <v>238</v>
      </c>
      <c r="D33" s="5">
        <v>110.5</v>
      </c>
      <c r="E33" s="5">
        <v>143.0</v>
      </c>
      <c r="F33" s="108">
        <f t="shared" si="25"/>
        <v>0.2941176471</v>
      </c>
      <c r="G33" s="59" t="str">
        <f t="shared" si="26"/>
        <v>Covered</v>
      </c>
      <c r="I33" s="59" t="str">
        <f>vlookup(K33,'2-column'!B:D,3,FALSE)</f>
        <v>WR</v>
      </c>
      <c r="J33" s="59">
        <f>vlookup(K33,'2-column'!B:C,2,FALSE)</f>
        <v>92</v>
      </c>
      <c r="K33" s="5" t="s">
        <v>239</v>
      </c>
      <c r="L33" s="5">
        <v>92.5</v>
      </c>
      <c r="M33" s="5">
        <v>174.0</v>
      </c>
      <c r="N33" s="108">
        <f t="shared" si="27"/>
        <v>0.8810810811</v>
      </c>
      <c r="O33" s="59" t="str">
        <f t="shared" si="28"/>
        <v>Covered</v>
      </c>
    </row>
    <row r="34">
      <c r="A34" s="5" t="str">
        <f>vlookup(C34,'2-column'!B:D,3,FALSE)</f>
        <v>WR</v>
      </c>
      <c r="B34" s="5">
        <f>vlookup(C34,'2-column'!B:C,2,FALSE)</f>
        <v>82</v>
      </c>
      <c r="C34" s="5" t="s">
        <v>240</v>
      </c>
      <c r="D34" s="5">
        <v>75.5</v>
      </c>
      <c r="E34" s="5">
        <v>101.0</v>
      </c>
      <c r="F34" s="108">
        <f t="shared" si="25"/>
        <v>0.3377483444</v>
      </c>
      <c r="G34" s="59" t="str">
        <f t="shared" si="26"/>
        <v>Covered</v>
      </c>
      <c r="I34" s="59" t="str">
        <f>vlookup(K34,'2-column'!B:D,3,FALSE)</f>
        <v>WR</v>
      </c>
      <c r="J34" s="59">
        <f>vlookup(K34,'2-column'!B:C,2,FALSE)</f>
        <v>87</v>
      </c>
      <c r="K34" s="5" t="s">
        <v>241</v>
      </c>
      <c r="L34" s="5">
        <v>70.5</v>
      </c>
      <c r="M34" s="5">
        <v>72.0</v>
      </c>
      <c r="N34" s="108">
        <f t="shared" si="27"/>
        <v>0.02127659574</v>
      </c>
      <c r="O34" s="59" t="str">
        <f t="shared" si="28"/>
        <v>Covered</v>
      </c>
    </row>
    <row r="35">
      <c r="A35" s="5" t="str">
        <f>vlookup(C35,'2-column'!B:D,3,FALSE)</f>
        <v>TE</v>
      </c>
      <c r="B35" s="5">
        <f>vlookup(C35,'2-column'!B:C,2,FALSE)</f>
        <v>89</v>
      </c>
      <c r="C35" s="5" t="s">
        <v>242</v>
      </c>
      <c r="D35" s="5" t="s">
        <v>213</v>
      </c>
      <c r="E35" s="5">
        <v>110.0</v>
      </c>
      <c r="F35" s="108"/>
      <c r="I35" s="59" t="str">
        <f>vlookup(K35,'2-column'!B:D,3,FALSE)</f>
        <v>TE</v>
      </c>
      <c r="J35" s="59">
        <f>vlookup(K35,'2-column'!B:C,2,FALSE)</f>
        <v>81</v>
      </c>
      <c r="K35" s="5" t="s">
        <v>243</v>
      </c>
      <c r="L35" s="5">
        <v>75.5</v>
      </c>
      <c r="M35" s="5">
        <v>79.0</v>
      </c>
      <c r="N35" s="108">
        <f t="shared" si="27"/>
        <v>0.04635761589</v>
      </c>
      <c r="O35" s="59" t="str">
        <f t="shared" si="28"/>
        <v>Covered</v>
      </c>
    </row>
    <row r="36">
      <c r="F36" s="108"/>
      <c r="N36" s="108"/>
    </row>
    <row r="37">
      <c r="F37" s="108"/>
      <c r="N37" s="108"/>
    </row>
    <row r="38">
      <c r="A38" s="5" t="str">
        <f>vlookup(C38,'2-column'!B:D,3,FALSE)</f>
        <v>HB</v>
      </c>
      <c r="B38" s="5">
        <f>vlookup(C38,'2-column'!B:C,2,FALSE)</f>
        <v>80</v>
      </c>
      <c r="C38" s="5" t="s">
        <v>244</v>
      </c>
      <c r="D38" s="5">
        <v>80.5</v>
      </c>
      <c r="E38" s="5">
        <v>69.0</v>
      </c>
      <c r="F38" s="108">
        <f t="shared" ref="F38:F39" si="29">(E38-D38)/D38</f>
        <v>-0.1428571429</v>
      </c>
      <c r="G38" s="59" t="str">
        <f t="shared" ref="G38:G39" si="30">if(E38&gt;D38, "Covered", "Sorry your loss")</f>
        <v>Sorry your loss</v>
      </c>
      <c r="I38" s="59" t="str">
        <f>vlookup(K38,'2-column'!B:D,3,FALSE)</f>
        <v>HB</v>
      </c>
      <c r="J38" s="59">
        <f>vlookup(K38,'2-column'!B:C,2,FALSE)</f>
        <v>85</v>
      </c>
      <c r="K38" s="5" t="s">
        <v>245</v>
      </c>
      <c r="L38" s="5">
        <v>100.5</v>
      </c>
      <c r="M38" s="5">
        <v>74.0</v>
      </c>
      <c r="N38" s="108">
        <f t="shared" ref="N38:N40" si="31">(M38-L38)/L38</f>
        <v>-0.263681592</v>
      </c>
      <c r="O38" s="59" t="str">
        <f t="shared" ref="O38:O40" si="32">if(M38&gt;L38, "Covered", "Sorry your loss")</f>
        <v>Sorry your loss</v>
      </c>
    </row>
    <row r="39">
      <c r="A39" s="5" t="str">
        <f>vlookup(C39,'2-column'!B:D,3,FALSE)</f>
        <v>QB</v>
      </c>
      <c r="B39" s="5">
        <f>vlookup(C39,'2-column'!B:C,2,FALSE)</f>
        <v>77</v>
      </c>
      <c r="C39" s="5" t="s">
        <v>246</v>
      </c>
      <c r="D39" s="5">
        <v>245.5</v>
      </c>
      <c r="E39" s="5">
        <v>245.0</v>
      </c>
      <c r="F39" s="108">
        <f t="shared" si="29"/>
        <v>-0.002036659878</v>
      </c>
      <c r="G39" s="59" t="str">
        <f t="shared" si="30"/>
        <v>Sorry your loss</v>
      </c>
      <c r="I39" s="59" t="str">
        <f>vlookup(K39,'2-column'!B:D,3,FALSE)</f>
        <v>QB</v>
      </c>
      <c r="J39" s="59">
        <f>vlookup(K39,'2-column'!B:C,2,FALSE)</f>
        <v>68</v>
      </c>
      <c r="K39" s="5" t="s">
        <v>247</v>
      </c>
      <c r="L39" s="5">
        <v>320.5</v>
      </c>
      <c r="M39" s="5">
        <v>259.0</v>
      </c>
      <c r="N39" s="108">
        <f t="shared" si="31"/>
        <v>-0.1918876755</v>
      </c>
      <c r="O39" s="59" t="str">
        <f t="shared" si="32"/>
        <v>Sorry your loss</v>
      </c>
    </row>
    <row r="40">
      <c r="A40" s="5" t="str">
        <f>vlookup(C40,'2-column'!B:D,3,FALSE)</f>
        <v>WR</v>
      </c>
      <c r="B40" s="5">
        <f>vlookup(C40,'2-column'!B:C,2,FALSE)</f>
        <v>83</v>
      </c>
      <c r="C40" s="5" t="s">
        <v>248</v>
      </c>
      <c r="D40" s="5" t="s">
        <v>213</v>
      </c>
      <c r="E40" s="5">
        <v>26.0</v>
      </c>
      <c r="F40" s="108"/>
      <c r="I40" s="59" t="str">
        <f>vlookup(K40,'2-column'!B:D,3,FALSE)</f>
        <v>WR</v>
      </c>
      <c r="J40" s="59">
        <f>vlookup(K40,'2-column'!B:C,2,FALSE)</f>
        <v>84</v>
      </c>
      <c r="K40" s="5" t="s">
        <v>249</v>
      </c>
      <c r="L40" s="5">
        <v>85.5</v>
      </c>
      <c r="M40" s="5">
        <v>138.0</v>
      </c>
      <c r="N40" s="108">
        <f t="shared" si="31"/>
        <v>0.6140350877</v>
      </c>
      <c r="O40" s="59" t="str">
        <f t="shared" si="32"/>
        <v>Covered</v>
      </c>
    </row>
    <row r="41">
      <c r="A41" s="5" t="str">
        <f>vlookup(C41,'2-column'!B:D,3,FALSE)</f>
        <v>WR</v>
      </c>
      <c r="B41" s="5">
        <f>vlookup(C41,'2-column'!B:C,2,FALSE)</f>
        <v>83</v>
      </c>
      <c r="C41" s="5" t="s">
        <v>250</v>
      </c>
      <c r="D41" s="5" t="s">
        <v>213</v>
      </c>
      <c r="E41" s="5">
        <v>66.0</v>
      </c>
      <c r="F41" s="108"/>
      <c r="I41" s="59" t="str">
        <f>vlookup(K41,'2-column'!B:D,3,FALSE)</f>
        <v>WR</v>
      </c>
      <c r="J41" s="59">
        <f>vlookup(K41,'2-column'!B:C,2,FALSE)</f>
        <v>70</v>
      </c>
      <c r="K41" s="5" t="s">
        <v>251</v>
      </c>
      <c r="L41" s="5" t="s">
        <v>213</v>
      </c>
      <c r="M41" s="5">
        <v>28.0</v>
      </c>
      <c r="N41" s="108"/>
    </row>
    <row r="42">
      <c r="A42" s="5" t="str">
        <f>vlookup(C42,'2-column'!B:D,3,FALSE)</f>
        <v>TE</v>
      </c>
      <c r="B42" s="5">
        <f>vlookup(C42,'2-column'!B:C,2,FALSE)</f>
        <v>73</v>
      </c>
      <c r="C42" s="5" t="s">
        <v>252</v>
      </c>
      <c r="D42" s="5">
        <v>55.5</v>
      </c>
      <c r="E42" s="5">
        <v>69.0</v>
      </c>
      <c r="F42" s="108">
        <f>(E42-D42)/D42</f>
        <v>0.2432432432</v>
      </c>
      <c r="G42" s="59" t="str">
        <f>if(E42&gt;D42, "Covered", "Sorry your loss")</f>
        <v>Covered</v>
      </c>
      <c r="I42" s="59" t="str">
        <f>vlookup(K42,'2-column'!B:D,3,FALSE)</f>
        <v>TE</v>
      </c>
      <c r="J42" s="59">
        <f>vlookup(K42,'2-column'!B:C,2,FALSE)</f>
        <v>75</v>
      </c>
      <c r="K42" s="5" t="s">
        <v>253</v>
      </c>
      <c r="L42" s="5" t="s">
        <v>213</v>
      </c>
      <c r="M42" s="5">
        <v>49.0</v>
      </c>
      <c r="N42" s="108"/>
    </row>
    <row r="43">
      <c r="F43" s="108"/>
      <c r="N43" s="108"/>
    </row>
    <row r="44">
      <c r="F44" s="108"/>
      <c r="N44" s="108"/>
    </row>
    <row r="45">
      <c r="A45" s="5" t="str">
        <f>vlookup(C45,'2-column'!B:D,3,FALSE)</f>
        <v>HB</v>
      </c>
      <c r="B45" s="5">
        <f>vlookup(C45,'2-column'!B:C,2,FALSE)</f>
        <v>76</v>
      </c>
      <c r="C45" s="5" t="s">
        <v>254</v>
      </c>
      <c r="D45" s="5">
        <v>56.5</v>
      </c>
      <c r="E45" s="5">
        <v>71.0</v>
      </c>
      <c r="F45" s="108">
        <f t="shared" ref="F45:F47" si="33">(E45-D45)/D45</f>
        <v>0.2566371681</v>
      </c>
      <c r="G45" s="59" t="str">
        <f t="shared" ref="G45:G47" si="34">if(E45&gt;D45, "Covered", "Sorry your loss")</f>
        <v>Covered</v>
      </c>
      <c r="I45" s="59" t="str">
        <f>vlookup(K45,'2-column'!B:D,3,FALSE)</f>
        <v>HB</v>
      </c>
      <c r="J45" s="59">
        <f>vlookup(K45,'2-column'!B:C,2,FALSE)</f>
        <v>89</v>
      </c>
      <c r="K45" s="5" t="s">
        <v>204</v>
      </c>
      <c r="L45" s="5">
        <v>110.5</v>
      </c>
      <c r="M45" s="5">
        <v>82.0</v>
      </c>
      <c r="N45" s="108">
        <f t="shared" ref="N45:N48" si="35">(M45-L45)/L45</f>
        <v>-0.257918552</v>
      </c>
      <c r="O45" s="59" t="str">
        <f t="shared" ref="O45:O48" si="36">if(M45&gt;L45, "Covered", "Sorry your loss")</f>
        <v>Sorry your loss</v>
      </c>
    </row>
    <row r="46">
      <c r="A46" s="5" t="str">
        <f>vlookup(C46,'2-column'!B:D,3,FALSE)</f>
        <v>QB</v>
      </c>
      <c r="B46" s="5">
        <f>vlookup(C46,'2-column'!B:C,2,FALSE)</f>
        <v>73</v>
      </c>
      <c r="C46" s="5" t="s">
        <v>255</v>
      </c>
      <c r="D46" s="5">
        <v>255.5</v>
      </c>
      <c r="E46" s="5">
        <v>276.0</v>
      </c>
      <c r="F46" s="108">
        <f t="shared" si="33"/>
        <v>0.08023483366</v>
      </c>
      <c r="G46" s="59" t="str">
        <f t="shared" si="34"/>
        <v>Covered</v>
      </c>
      <c r="I46" s="59" t="str">
        <f>vlookup(K46,'2-column'!B:D,3,FALSE)</f>
        <v>QB</v>
      </c>
      <c r="J46" s="59">
        <f>vlookup(K46,'2-column'!B:C,2,FALSE)</f>
        <v>70</v>
      </c>
      <c r="K46" s="5" t="s">
        <v>206</v>
      </c>
      <c r="L46" s="5">
        <v>300.5</v>
      </c>
      <c r="M46" s="5">
        <v>279.0</v>
      </c>
      <c r="N46" s="108">
        <f t="shared" si="35"/>
        <v>-0.07154742097</v>
      </c>
      <c r="O46" s="59" t="str">
        <f t="shared" si="36"/>
        <v>Sorry your loss</v>
      </c>
    </row>
    <row r="47">
      <c r="A47" s="5" t="str">
        <f>vlookup(C47,'2-column'!B:D,3,FALSE)</f>
        <v>WR</v>
      </c>
      <c r="B47" s="5">
        <f>vlookup(C47,'2-column'!B:C,2,FALSE)</f>
        <v>89</v>
      </c>
      <c r="C47" s="5" t="s">
        <v>256</v>
      </c>
      <c r="D47" s="5">
        <v>68.5</v>
      </c>
      <c r="E47" s="5">
        <v>73.0</v>
      </c>
      <c r="F47" s="108">
        <f t="shared" si="33"/>
        <v>0.06569343066</v>
      </c>
      <c r="G47" s="59" t="str">
        <f t="shared" si="34"/>
        <v>Covered</v>
      </c>
      <c r="I47" s="59" t="str">
        <f>vlookup(K47,'2-column'!B:D,3,FALSE)</f>
        <v>WR</v>
      </c>
      <c r="J47" s="59">
        <f>vlookup(K47,'2-column'!B:C,2,FALSE)</f>
        <v>83</v>
      </c>
      <c r="K47" s="5" t="s">
        <v>208</v>
      </c>
      <c r="L47" s="5">
        <v>63.5</v>
      </c>
      <c r="M47" s="5">
        <v>38.0</v>
      </c>
      <c r="N47" s="108">
        <f t="shared" si="35"/>
        <v>-0.4015748031</v>
      </c>
      <c r="O47" s="59" t="str">
        <f t="shared" si="36"/>
        <v>Sorry your loss</v>
      </c>
    </row>
    <row r="48">
      <c r="A48" s="5" t="str">
        <f>vlookup(C48,'2-column'!B:D,3,FALSE)</f>
        <v>WR</v>
      </c>
      <c r="B48" s="5">
        <f>vlookup(C48,'2-column'!B:C,2,FALSE)</f>
        <v>81</v>
      </c>
      <c r="C48" s="5" t="s">
        <v>257</v>
      </c>
      <c r="D48" s="5" t="s">
        <v>213</v>
      </c>
      <c r="E48" s="5">
        <v>40.0</v>
      </c>
      <c r="F48" s="108"/>
      <c r="I48" s="59" t="str">
        <f>vlookup(K48,'2-column'!B:D,3,FALSE)</f>
        <v>WR</v>
      </c>
      <c r="J48" s="59">
        <f>vlookup(K48,'2-column'!B:C,2,FALSE)</f>
        <v>77</v>
      </c>
      <c r="K48" s="5" t="s">
        <v>210</v>
      </c>
      <c r="L48" s="5">
        <v>48.5</v>
      </c>
      <c r="M48" s="5">
        <v>53.0</v>
      </c>
      <c r="N48" s="108">
        <f t="shared" si="35"/>
        <v>0.09278350515</v>
      </c>
      <c r="O48" s="59" t="str">
        <f t="shared" si="36"/>
        <v>Covered</v>
      </c>
    </row>
    <row r="49">
      <c r="A49" s="5" t="str">
        <f>vlookup(C49,'2-column'!B:D,3,FALSE)</f>
        <v>TE</v>
      </c>
      <c r="B49" s="5">
        <f>vlookup(C49,'2-column'!B:C,2,FALSE)</f>
        <v>82</v>
      </c>
      <c r="C49" s="5" t="s">
        <v>258</v>
      </c>
      <c r="D49" s="5" t="s">
        <v>213</v>
      </c>
      <c r="E49" s="5">
        <v>55.0</v>
      </c>
      <c r="F49" s="108"/>
      <c r="I49" s="59" t="str">
        <f>vlookup(K49,'2-column'!B:D,3,FALSE)</f>
        <v>TE</v>
      </c>
      <c r="J49" s="59">
        <f>vlookup(K49,'2-column'!B:C,2,FALSE)</f>
        <v>88</v>
      </c>
      <c r="K49" s="5" t="s">
        <v>212</v>
      </c>
      <c r="L49" s="5" t="s">
        <v>213</v>
      </c>
      <c r="M49" s="5">
        <v>113.0</v>
      </c>
      <c r="N49" s="108"/>
    </row>
    <row r="50">
      <c r="F50" s="108"/>
      <c r="N50" s="108"/>
    </row>
    <row r="51">
      <c r="F51" s="108"/>
      <c r="N51" s="108"/>
    </row>
    <row r="52">
      <c r="A52" s="5" t="str">
        <f>vlookup(C52,'2-column'!B:D,3,FALSE)</f>
        <v>HB</v>
      </c>
      <c r="B52" s="5">
        <f>vlookup(C52,'2-column'!B:C,2,FALSE)</f>
        <v>81</v>
      </c>
      <c r="C52" s="5" t="s">
        <v>215</v>
      </c>
      <c r="D52" s="5">
        <v>90.5</v>
      </c>
      <c r="E52" s="5">
        <v>128.0</v>
      </c>
      <c r="F52" s="108">
        <f t="shared" ref="F52:F56" si="37">(E52-D52)/D52</f>
        <v>0.4143646409</v>
      </c>
      <c r="G52" s="59" t="str">
        <f t="shared" ref="G52:G56" si="38">if(E52&gt;D52, "Covered", "Sorry your loss")</f>
        <v>Covered</v>
      </c>
      <c r="I52" s="59" t="str">
        <f>vlookup(K52,'2-column'!B:D,3,FALSE)</f>
        <v>HB</v>
      </c>
      <c r="J52" s="59">
        <f>vlookup(K52,'2-column'!B:C,2,FALSE)</f>
        <v>87</v>
      </c>
      <c r="K52" s="5" t="s">
        <v>259</v>
      </c>
      <c r="L52" s="5">
        <v>50.5</v>
      </c>
      <c r="M52" s="5">
        <v>33.0</v>
      </c>
      <c r="N52" s="108">
        <f t="shared" ref="N52:N53" si="39">(M52-L52)/L52</f>
        <v>-0.3465346535</v>
      </c>
      <c r="O52" s="59" t="str">
        <f t="shared" ref="O52:O53" si="40">if(M52&gt;L52, "Covered", "Sorry your loss")</f>
        <v>Sorry your loss</v>
      </c>
    </row>
    <row r="53">
      <c r="A53" s="5" t="str">
        <f>vlookup(C53,'2-column'!B:D,3,FALSE)</f>
        <v>QB</v>
      </c>
      <c r="B53" s="5">
        <f>vlookup(C53,'2-column'!B:C,2,FALSE)</f>
        <v>81</v>
      </c>
      <c r="C53" s="5" t="s">
        <v>217</v>
      </c>
      <c r="D53" s="5">
        <v>355.5</v>
      </c>
      <c r="E53" s="5">
        <v>429.0</v>
      </c>
      <c r="F53" s="108">
        <f t="shared" si="37"/>
        <v>0.2067510549</v>
      </c>
      <c r="G53" s="59" t="str">
        <f t="shared" si="38"/>
        <v>Covered</v>
      </c>
      <c r="I53" s="59" t="str">
        <f>vlookup(K53,'2-column'!B:D,3,FALSE)</f>
        <v>QB</v>
      </c>
      <c r="J53" s="59">
        <f>vlookup(K53,'2-column'!B:C,2,FALSE)</f>
        <v>72</v>
      </c>
      <c r="K53" s="5" t="s">
        <v>260</v>
      </c>
      <c r="L53" s="5">
        <v>300.5</v>
      </c>
      <c r="M53" s="5">
        <v>235.0</v>
      </c>
      <c r="N53" s="108">
        <f t="shared" si="39"/>
        <v>-0.2179700499</v>
      </c>
      <c r="O53" s="59" t="str">
        <f t="shared" si="40"/>
        <v>Sorry your loss</v>
      </c>
    </row>
    <row r="54">
      <c r="A54" s="5" t="str">
        <f>vlookup(C54,'2-column'!B:D,3,FALSE)</f>
        <v>WR</v>
      </c>
      <c r="B54" s="5">
        <f>vlookup(C54,'2-column'!B:C,2,FALSE)</f>
        <v>86</v>
      </c>
      <c r="C54" s="5" t="s">
        <v>261</v>
      </c>
      <c r="D54" s="5">
        <v>90.5</v>
      </c>
      <c r="E54" s="5">
        <v>92.0</v>
      </c>
      <c r="F54" s="108">
        <f t="shared" si="37"/>
        <v>0.01657458564</v>
      </c>
      <c r="G54" s="59" t="str">
        <f t="shared" si="38"/>
        <v>Covered</v>
      </c>
      <c r="I54" s="59" t="str">
        <f>vlookup(K54,'2-column'!B:D,3,FALSE)</f>
        <v>WR</v>
      </c>
      <c r="J54" s="59">
        <f>vlookup(K54,'2-column'!B:C,2,FALSE)</f>
        <v>83</v>
      </c>
      <c r="K54" s="5" t="s">
        <v>262</v>
      </c>
      <c r="L54" s="5" t="s">
        <v>213</v>
      </c>
      <c r="M54" s="5">
        <v>18.0</v>
      </c>
      <c r="N54" s="108"/>
    </row>
    <row r="55">
      <c r="A55" s="5" t="str">
        <f>vlookup(C55,'2-column'!B:D,3,FALSE)</f>
        <v>WR</v>
      </c>
      <c r="B55" s="5">
        <f>vlookup(C55,'2-column'!B:C,2,FALSE)</f>
        <v>77</v>
      </c>
      <c r="C55" s="5" t="s">
        <v>263</v>
      </c>
      <c r="D55" s="5">
        <v>65.5</v>
      </c>
      <c r="E55" s="5">
        <v>101.0</v>
      </c>
      <c r="F55" s="108">
        <f t="shared" si="37"/>
        <v>0.5419847328</v>
      </c>
      <c r="G55" s="59" t="str">
        <f t="shared" si="38"/>
        <v>Covered</v>
      </c>
      <c r="I55" s="59" t="str">
        <f>vlookup(K55,'2-column'!B:D,3,FALSE)</f>
        <v>WR</v>
      </c>
      <c r="J55" s="59">
        <f>vlookup(K55,'2-column'!B:C,2,FALSE)</f>
        <v>76</v>
      </c>
      <c r="K55" s="5" t="s">
        <v>264</v>
      </c>
      <c r="L55" s="5">
        <v>69.5</v>
      </c>
      <c r="M55" s="5">
        <v>38.0</v>
      </c>
      <c r="N55" s="108">
        <f>(M55-L55)/L55</f>
        <v>-0.4532374101</v>
      </c>
      <c r="O55" s="59" t="str">
        <f>if(M55&gt;L55, "Covered", "Sorry your loss")</f>
        <v>Sorry your loss</v>
      </c>
    </row>
    <row r="56">
      <c r="A56" s="5" t="str">
        <f>vlookup(C56,'2-column'!B:D,3,FALSE)</f>
        <v>TE</v>
      </c>
      <c r="B56" s="5">
        <f>vlookup(C56,'2-column'!B:C,2,FALSE)</f>
        <v>78</v>
      </c>
      <c r="C56" s="5" t="s">
        <v>223</v>
      </c>
      <c r="D56" s="5">
        <v>76.5</v>
      </c>
      <c r="E56" s="5">
        <v>85.0</v>
      </c>
      <c r="F56" s="108">
        <f t="shared" si="37"/>
        <v>0.1111111111</v>
      </c>
      <c r="G56" s="59" t="str">
        <f t="shared" si="38"/>
        <v>Covered</v>
      </c>
      <c r="I56" s="59" t="str">
        <f>vlookup(K56,'2-column'!B:D,3,FALSE)</f>
        <v>TE</v>
      </c>
      <c r="J56" s="59">
        <f>vlookup(K56,'2-column'!B:C,2,FALSE)</f>
        <v>75</v>
      </c>
      <c r="K56" s="5" t="s">
        <v>265</v>
      </c>
      <c r="L56" s="5" t="s">
        <v>213</v>
      </c>
      <c r="M56" s="5">
        <v>22.0</v>
      </c>
      <c r="N56" s="108"/>
    </row>
    <row r="57">
      <c r="F57" s="108"/>
      <c r="N57" s="108"/>
    </row>
    <row r="58">
      <c r="F58" s="108"/>
      <c r="N58" s="108"/>
    </row>
    <row r="59">
      <c r="A59" s="5" t="str">
        <f>vlookup(C59,'2-column'!B:D,3,FALSE)</f>
        <v>HB</v>
      </c>
      <c r="B59" s="5">
        <f>vlookup(C59,'2-column'!B:C,2,FALSE)</f>
        <v>85</v>
      </c>
      <c r="C59" s="5" t="s">
        <v>266</v>
      </c>
      <c r="D59" s="5">
        <v>67.5</v>
      </c>
      <c r="E59" s="5">
        <v>98.0</v>
      </c>
      <c r="F59" s="108">
        <f t="shared" ref="F59:F61" si="41">(E59-D59)/D59</f>
        <v>0.4518518519</v>
      </c>
      <c r="G59" s="59" t="str">
        <f t="shared" ref="G59:G61" si="42">if(E59&gt;D59, "Covered", "Sorry your loss")</f>
        <v>Covered</v>
      </c>
      <c r="I59" s="59" t="str">
        <f>vlookup(K59,'2-column'!B:D,3,FALSE)</f>
        <v>HB</v>
      </c>
      <c r="J59" s="59">
        <f>vlookup(K59,'2-column'!B:C,2,FALSE)</f>
        <v>88</v>
      </c>
      <c r="K59" s="5" t="s">
        <v>267</v>
      </c>
      <c r="L59" s="5">
        <v>84.5</v>
      </c>
      <c r="M59" s="5">
        <v>94.0</v>
      </c>
      <c r="N59" s="108">
        <f t="shared" ref="N59:N61" si="43">(M59-L59)/L59</f>
        <v>0.1124260355</v>
      </c>
      <c r="O59" s="59" t="str">
        <f t="shared" ref="O59:O61" si="44">if(M59&gt;L59, "Covered", "Sorry your loss")</f>
        <v>Covered</v>
      </c>
    </row>
    <row r="60">
      <c r="A60" s="5" t="str">
        <f>vlookup(C60,'2-column'!B:D,3,FALSE)</f>
        <v>QB</v>
      </c>
      <c r="B60" s="5">
        <f>vlookup(C60,'2-column'!B:C,2,FALSE)</f>
        <v>80</v>
      </c>
      <c r="C60" s="5" t="s">
        <v>268</v>
      </c>
      <c r="D60" s="5">
        <v>354.5</v>
      </c>
      <c r="E60" s="5">
        <v>352.0</v>
      </c>
      <c r="F60" s="108">
        <f t="shared" si="41"/>
        <v>-0.007052186178</v>
      </c>
      <c r="G60" s="59" t="str">
        <f t="shared" si="42"/>
        <v>Sorry your loss</v>
      </c>
      <c r="I60" s="59" t="str">
        <f>vlookup(K60,'2-column'!B:D,3,FALSE)</f>
        <v>QB</v>
      </c>
      <c r="J60" s="59">
        <f>vlookup(K60,'2-column'!B:C,2,FALSE)</f>
        <v>74</v>
      </c>
      <c r="K60" s="5" t="s">
        <v>269</v>
      </c>
      <c r="L60" s="5">
        <v>328.5</v>
      </c>
      <c r="M60" s="5">
        <v>348.0</v>
      </c>
      <c r="N60" s="108">
        <f t="shared" si="43"/>
        <v>0.05936073059</v>
      </c>
      <c r="O60" s="59" t="str">
        <f t="shared" si="44"/>
        <v>Covered</v>
      </c>
    </row>
    <row r="61">
      <c r="A61" s="5" t="str">
        <f>vlookup(C61,'2-column'!B:D,3,FALSE)</f>
        <v>WR</v>
      </c>
      <c r="B61" s="5">
        <f>vlookup(C61,'2-column'!B:C,2,FALSE)</f>
        <v>82</v>
      </c>
      <c r="C61" s="5" t="s">
        <v>270</v>
      </c>
      <c r="D61" s="5">
        <v>80.5</v>
      </c>
      <c r="E61" s="5">
        <v>48.0</v>
      </c>
      <c r="F61" s="108">
        <f t="shared" si="41"/>
        <v>-0.4037267081</v>
      </c>
      <c r="G61" s="59" t="str">
        <f t="shared" si="42"/>
        <v>Sorry your loss</v>
      </c>
      <c r="I61" s="59" t="str">
        <f>vlookup(K61,'2-column'!B:D,3,FALSE)</f>
        <v>WR</v>
      </c>
      <c r="J61" s="59">
        <f>vlookup(K61,'2-column'!B:C,2,FALSE)</f>
        <v>84</v>
      </c>
      <c r="K61" s="5" t="s">
        <v>271</v>
      </c>
      <c r="L61" s="5">
        <v>75.5</v>
      </c>
      <c r="M61" s="5">
        <v>55.0</v>
      </c>
      <c r="N61" s="108">
        <f t="shared" si="43"/>
        <v>-0.2715231788</v>
      </c>
      <c r="O61" s="59" t="str">
        <f t="shared" si="44"/>
        <v>Sorry your loss</v>
      </c>
    </row>
    <row r="62">
      <c r="A62" s="5" t="str">
        <f>vlookup(C62,'2-column'!B:D,3,FALSE)</f>
        <v>WR</v>
      </c>
      <c r="B62" s="5">
        <f>vlookup(C62,'2-column'!B:C,2,FALSE)</f>
        <v>75</v>
      </c>
      <c r="C62" s="5" t="s">
        <v>272</v>
      </c>
      <c r="D62" s="5" t="s">
        <v>213</v>
      </c>
      <c r="E62" s="5">
        <v>176.0</v>
      </c>
      <c r="I62" s="59" t="str">
        <f>vlookup(K62,'2-column'!B:D,3,FALSE)</f>
        <v>WR</v>
      </c>
      <c r="J62" s="59">
        <f>vlookup(K62,'2-column'!B:C,2,FALSE)</f>
        <v>80</v>
      </c>
      <c r="K62" s="5" t="s">
        <v>273</v>
      </c>
      <c r="L62" s="5" t="s">
        <v>213</v>
      </c>
      <c r="M62" s="5">
        <v>106.0</v>
      </c>
      <c r="N62" s="108"/>
    </row>
    <row r="63">
      <c r="A63" s="5" t="str">
        <f>vlookup(C63,'2-column'!B:D,3,FALSE)</f>
        <v>TE</v>
      </c>
      <c r="B63" s="5">
        <f>vlookup(C63,'2-column'!B:C,2,FALSE)</f>
        <v>85</v>
      </c>
      <c r="C63" s="5" t="s">
        <v>274</v>
      </c>
      <c r="D63" s="5">
        <v>105.5</v>
      </c>
      <c r="E63" s="5">
        <v>81.0</v>
      </c>
      <c r="F63" s="108">
        <f>(E63-D63)/D63</f>
        <v>-0.2322274882</v>
      </c>
      <c r="G63" s="59" t="str">
        <f>if(E63&gt;D63, "Covered", "Sorry your loss")</f>
        <v>Sorry your loss</v>
      </c>
      <c r="I63" s="59" t="str">
        <f>vlookup(K63,'2-column'!B:D,3,FALSE)</f>
        <v>TE</v>
      </c>
      <c r="J63" s="59">
        <f>vlookup(K63,'2-column'!B:C,2,FALSE)</f>
        <v>75</v>
      </c>
      <c r="K63" s="5" t="s">
        <v>275</v>
      </c>
      <c r="L63" s="5">
        <v>64.5</v>
      </c>
      <c r="M63" s="5">
        <v>76.0</v>
      </c>
      <c r="N63" s="108">
        <f>(M63-L63)/L63</f>
        <v>0.1782945736</v>
      </c>
      <c r="O63" s="59" t="str">
        <f>if(M63&gt;L63, "Covered", "Sorry your loss")</f>
        <v>Covered</v>
      </c>
    </row>
    <row r="64">
      <c r="F64" s="108"/>
      <c r="N64" s="108"/>
    </row>
    <row r="65">
      <c r="F65" s="108"/>
      <c r="N65" s="108"/>
    </row>
    <row r="66">
      <c r="A66" s="5" t="str">
        <f>vlookup(C66,'2-column'!B:D,3,FALSE)</f>
        <v>HB</v>
      </c>
      <c r="B66" s="5">
        <f>vlookup(C66,'2-column'!B:C,2,FALSE)</f>
        <v>86</v>
      </c>
      <c r="C66" s="5" t="s">
        <v>276</v>
      </c>
      <c r="E66" s="5">
        <v>58.0</v>
      </c>
      <c r="F66" s="108" t="str">
        <f t="shared" ref="F66:F70" si="45">(E66-D66)/D66</f>
        <v>#DIV/0!</v>
      </c>
      <c r="I66" s="59" t="str">
        <f>vlookup(K66,'2-column'!B:D,3,FALSE)</f>
        <v>HB</v>
      </c>
      <c r="J66" s="59">
        <f>vlookup(K66,'2-column'!B:C,2,FALSE)</f>
        <v>79</v>
      </c>
      <c r="K66" s="5" t="s">
        <v>277</v>
      </c>
      <c r="M66" s="5">
        <v>98.0</v>
      </c>
      <c r="N66" s="108" t="str">
        <f t="shared" ref="N66:N70" si="46">(M66-L66)/L66</f>
        <v>#DIV/0!</v>
      </c>
    </row>
    <row r="67">
      <c r="A67" s="5" t="str">
        <f>vlookup(C67,'2-column'!B:D,3,FALSE)</f>
        <v>QB</v>
      </c>
      <c r="B67" s="5">
        <f>vlookup(C67,'2-column'!B:C,2,FALSE)</f>
        <v>97</v>
      </c>
      <c r="C67" s="5" t="s">
        <v>278</v>
      </c>
      <c r="E67" s="5">
        <v>293.0</v>
      </c>
      <c r="F67" s="108" t="str">
        <f t="shared" si="45"/>
        <v>#DIV/0!</v>
      </c>
      <c r="I67" s="59" t="str">
        <f>vlookup(K67,'2-column'!B:D,3,FALSE)</f>
        <v>QB</v>
      </c>
      <c r="J67" s="59">
        <f>vlookup(K67,'2-column'!B:C,2,FALSE)</f>
        <v>83</v>
      </c>
      <c r="K67" s="5" t="s">
        <v>279</v>
      </c>
      <c r="M67" s="5">
        <v>238.0</v>
      </c>
      <c r="N67" s="108" t="str">
        <f t="shared" si="46"/>
        <v>#DIV/0!</v>
      </c>
    </row>
    <row r="68">
      <c r="A68" s="5" t="str">
        <f>vlookup(C68,'2-column'!B:D,3,FALSE)</f>
        <v>WR</v>
      </c>
      <c r="B68" s="5">
        <f>vlookup(C68,'2-column'!B:C,2,FALSE)</f>
        <v>88</v>
      </c>
      <c r="C68" s="5" t="s">
        <v>280</v>
      </c>
      <c r="E68" s="5">
        <v>23.0</v>
      </c>
      <c r="F68" s="108" t="str">
        <f t="shared" si="45"/>
        <v>#DIV/0!</v>
      </c>
      <c r="I68" s="59" t="str">
        <f>vlookup(K68,'2-column'!B:D,3,FALSE)</f>
        <v>WR</v>
      </c>
      <c r="J68" s="59">
        <f>vlookup(K68,'2-column'!B:C,2,FALSE)</f>
        <v>85</v>
      </c>
      <c r="K68" s="5" t="s">
        <v>281</v>
      </c>
      <c r="M68" s="5">
        <v>25.0</v>
      </c>
      <c r="N68" s="108" t="str">
        <f t="shared" si="46"/>
        <v>#DIV/0!</v>
      </c>
    </row>
    <row r="69">
      <c r="A69" s="5" t="str">
        <f>vlookup(C69,'2-column'!B:D,3,FALSE)</f>
        <v>WR</v>
      </c>
      <c r="B69" s="5">
        <f>vlookup(C69,'2-column'!B:C,2,FALSE)</f>
        <v>80</v>
      </c>
      <c r="C69" s="5" t="s">
        <v>282</v>
      </c>
      <c r="E69" s="5">
        <v>70.0</v>
      </c>
      <c r="F69" s="108" t="str">
        <f t="shared" si="45"/>
        <v>#DIV/0!</v>
      </c>
      <c r="I69" s="59" t="str">
        <f>vlookup(K69,'2-column'!B:D,3,FALSE)</f>
        <v>WR</v>
      </c>
      <c r="J69" s="59">
        <f>vlookup(K69,'2-column'!B:C,2,FALSE)</f>
        <v>84</v>
      </c>
      <c r="K69" s="5" t="s">
        <v>283</v>
      </c>
      <c r="M69" s="5">
        <v>35.0</v>
      </c>
      <c r="N69" s="108" t="str">
        <f t="shared" si="46"/>
        <v>#DIV/0!</v>
      </c>
    </row>
    <row r="70">
      <c r="A70" s="5" t="str">
        <f>vlookup(C70,'2-column'!B:D,3,FALSE)</f>
        <v>TE</v>
      </c>
      <c r="B70" s="5">
        <f>vlookup(C70,'2-column'!B:C,2,FALSE)</f>
        <v>80</v>
      </c>
      <c r="C70" s="5" t="s">
        <v>284</v>
      </c>
      <c r="E70" s="5">
        <v>60.0</v>
      </c>
      <c r="F70" s="108" t="str">
        <f t="shared" si="45"/>
        <v>#DIV/0!</v>
      </c>
      <c r="I70" s="59" t="str">
        <f>vlookup(K70,'2-column'!B:D,3,FALSE)</f>
        <v>TE</v>
      </c>
      <c r="J70" s="59">
        <f>vlookup(K70,'2-column'!B:C,2,FALSE)</f>
        <v>90</v>
      </c>
      <c r="K70" s="5" t="s">
        <v>285</v>
      </c>
      <c r="M70" s="5">
        <v>70.0</v>
      </c>
      <c r="N70" s="108" t="str">
        <f t="shared" si="46"/>
        <v>#DIV/0!</v>
      </c>
    </row>
    <row r="71">
      <c r="F71" s="108"/>
      <c r="N71" s="108"/>
    </row>
    <row r="72">
      <c r="F72" s="108"/>
      <c r="N72" s="108"/>
    </row>
    <row r="73">
      <c r="A73" s="5" t="str">
        <f>vlookup(C73,'2-column'!B:D,3,FALSE)</f>
        <v>HB</v>
      </c>
      <c r="B73" s="5">
        <f>vlookup(C73,'2-column'!B:C,2,FALSE)</f>
        <v>79</v>
      </c>
      <c r="C73" s="5" t="s">
        <v>203</v>
      </c>
      <c r="E73" s="5">
        <v>67.0</v>
      </c>
      <c r="F73" s="108" t="str">
        <f t="shared" ref="F73:F77" si="47">(E73-D73)/D73</f>
        <v>#DIV/0!</v>
      </c>
      <c r="I73" s="59" t="str">
        <f>vlookup(K73,'2-column'!B:D,3,FALSE)</f>
        <v>HB</v>
      </c>
      <c r="J73" s="59">
        <f>vlookup(K73,'2-column'!B:C,2,FALSE)</f>
        <v>93</v>
      </c>
      <c r="K73" s="5" t="s">
        <v>286</v>
      </c>
      <c r="M73" s="5">
        <v>98.0</v>
      </c>
      <c r="N73" s="108" t="str">
        <f t="shared" ref="N73:N77" si="48">(M73-L73)/L73</f>
        <v>#DIV/0!</v>
      </c>
    </row>
    <row r="74">
      <c r="A74" s="5" t="str">
        <f>vlookup(C74,'2-column'!B:D,3,FALSE)</f>
        <v>QB</v>
      </c>
      <c r="B74" s="5">
        <f>vlookup(C74,'2-column'!B:C,2,FALSE)</f>
        <v>91</v>
      </c>
      <c r="C74" s="5" t="s">
        <v>205</v>
      </c>
      <c r="E74" s="5">
        <v>348.0</v>
      </c>
      <c r="F74" s="108" t="str">
        <f t="shared" si="47"/>
        <v>#DIV/0!</v>
      </c>
      <c r="I74" s="59" t="str">
        <f>vlookup(K74,'2-column'!B:D,3,FALSE)</f>
        <v>QB</v>
      </c>
      <c r="J74" s="59">
        <f>vlookup(K74,'2-column'!B:C,2,FALSE)</f>
        <v>81</v>
      </c>
      <c r="K74" s="5" t="s">
        <v>287</v>
      </c>
      <c r="M74" s="5">
        <v>345.0</v>
      </c>
      <c r="N74" s="108" t="str">
        <f t="shared" si="48"/>
        <v>#DIV/0!</v>
      </c>
    </row>
    <row r="75">
      <c r="A75" s="5" t="str">
        <f>vlookup(C75,'2-column'!B:D,3,FALSE)</f>
        <v>WR</v>
      </c>
      <c r="B75" s="5">
        <f>vlookup(C75,'2-column'!B:C,2,FALSE)</f>
        <v>87</v>
      </c>
      <c r="C75" s="5" t="s">
        <v>207</v>
      </c>
      <c r="E75" s="5">
        <v>142.0</v>
      </c>
      <c r="F75" s="108" t="str">
        <f t="shared" si="47"/>
        <v>#DIV/0!</v>
      </c>
      <c r="I75" s="59" t="str">
        <f>vlookup(K75,'2-column'!B:D,3,FALSE)</f>
        <v>WR</v>
      </c>
      <c r="J75" s="59">
        <f>vlookup(K75,'2-column'!B:C,2,FALSE)</f>
        <v>91</v>
      </c>
      <c r="K75" s="5" t="s">
        <v>288</v>
      </c>
      <c r="M75" s="5">
        <v>53.0</v>
      </c>
      <c r="N75" s="108" t="str">
        <f t="shared" si="48"/>
        <v>#DIV/0!</v>
      </c>
    </row>
    <row r="76">
      <c r="A76" s="5" t="str">
        <f>vlookup(C76,'2-column'!B:D,3,FALSE)</f>
        <v>WR</v>
      </c>
      <c r="B76" s="5">
        <f>vlookup(C76,'2-column'!B:C,2,FALSE)</f>
        <v>79</v>
      </c>
      <c r="C76" s="5" t="s">
        <v>209</v>
      </c>
      <c r="E76" s="5">
        <v>46.0</v>
      </c>
      <c r="F76" s="108" t="str">
        <f t="shared" si="47"/>
        <v>#DIV/0!</v>
      </c>
      <c r="I76" s="59" t="str">
        <f>vlookup(K76,'2-column'!B:D,3,FALSE)</f>
        <v>WR</v>
      </c>
      <c r="J76" s="59">
        <f>vlookup(K76,'2-column'!B:C,2,FALSE)</f>
        <v>80</v>
      </c>
      <c r="K76" s="5" t="s">
        <v>289</v>
      </c>
      <c r="M76" s="5">
        <v>65.0</v>
      </c>
      <c r="N76" s="108" t="str">
        <f t="shared" si="48"/>
        <v>#DIV/0!</v>
      </c>
    </row>
    <row r="77">
      <c r="A77" s="5" t="str">
        <f>vlookup(C77,'2-column'!B:D,3,FALSE)</f>
        <v>TE</v>
      </c>
      <c r="B77" s="5">
        <f>vlookup(C77,'2-column'!B:C,2,FALSE)</f>
        <v>79</v>
      </c>
      <c r="C77" s="5" t="s">
        <v>211</v>
      </c>
      <c r="E77" s="5">
        <v>53.0</v>
      </c>
      <c r="F77" s="108" t="str">
        <f t="shared" si="47"/>
        <v>#DIV/0!</v>
      </c>
      <c r="I77" s="59" t="str">
        <f>vlookup(K77,'2-column'!B:D,3,FALSE)</f>
        <v>TE</v>
      </c>
      <c r="J77" s="59">
        <f>vlookup(K77,'2-column'!B:C,2,FALSE)</f>
        <v>79</v>
      </c>
      <c r="K77" s="5" t="s">
        <v>290</v>
      </c>
      <c r="M77" s="5">
        <v>71.0</v>
      </c>
      <c r="N77" s="108" t="str">
        <f t="shared" si="48"/>
        <v>#DIV/0!</v>
      </c>
    </row>
    <row r="78">
      <c r="F78" s="108"/>
      <c r="N78" s="108"/>
    </row>
    <row r="79">
      <c r="F79" s="108"/>
      <c r="N79" s="108"/>
    </row>
    <row r="80">
      <c r="A80" s="5" t="str">
        <f>vlookup(C80,'2-column'!B:D,3,FALSE)</f>
        <v>HB</v>
      </c>
      <c r="B80" s="5">
        <f>vlookup(C80,'2-column'!B:C,2,FALSE)</f>
        <v>86</v>
      </c>
      <c r="C80" s="5" t="s">
        <v>291</v>
      </c>
      <c r="D80" s="5">
        <v>93.5</v>
      </c>
      <c r="E80" s="5">
        <v>40.0</v>
      </c>
      <c r="F80" s="108">
        <f t="shared" ref="F80:F81" si="49">(E80-D80)/D80</f>
        <v>-0.5721925134</v>
      </c>
      <c r="G80" s="59" t="str">
        <f t="shared" ref="G80:G81" si="50">if(E80&gt;D80, "Covered", "Sorry your loss")</f>
        <v>Sorry your loss</v>
      </c>
      <c r="I80" s="59" t="str">
        <f>vlookup(K80,'2-column'!B:D,3,FALSE)</f>
        <v>HB</v>
      </c>
      <c r="J80" s="59">
        <f>vlookup(K80,'2-column'!B:C,2,FALSE)</f>
        <v>88</v>
      </c>
      <c r="K80" s="5" t="s">
        <v>267</v>
      </c>
      <c r="L80" s="5">
        <v>80.5</v>
      </c>
      <c r="M80" s="5">
        <v>58.0</v>
      </c>
      <c r="N80" s="108">
        <f t="shared" ref="N80:N82" si="51">(M80-L80)/L80</f>
        <v>-0.2795031056</v>
      </c>
      <c r="O80" s="59" t="str">
        <f t="shared" ref="O80:O82" si="52">if(M80&gt;L80, "Covered", "Sorry your loss")</f>
        <v>Sorry your loss</v>
      </c>
    </row>
    <row r="81">
      <c r="A81" s="5" t="str">
        <f>vlookup(C81,'2-column'!B:D,3,FALSE)</f>
        <v>QB</v>
      </c>
      <c r="B81" s="5">
        <f>vlookup(C81,'2-column'!B:C,2,FALSE)</f>
        <v>92</v>
      </c>
      <c r="C81" s="5" t="s">
        <v>292</v>
      </c>
      <c r="D81" s="5">
        <v>240.5</v>
      </c>
      <c r="E81" s="5">
        <v>365.0</v>
      </c>
      <c r="F81" s="108">
        <f t="shared" si="49"/>
        <v>0.5176715177</v>
      </c>
      <c r="G81" s="59" t="str">
        <f t="shared" si="50"/>
        <v>Covered</v>
      </c>
      <c r="I81" s="59" t="str">
        <f>vlookup(K81,'2-column'!B:D,3,FALSE)</f>
        <v>QB</v>
      </c>
      <c r="J81" s="59">
        <f>vlookup(K81,'2-column'!B:C,2,FALSE)</f>
        <v>74</v>
      </c>
      <c r="K81" s="5" t="s">
        <v>269</v>
      </c>
      <c r="L81" s="5">
        <v>325.5</v>
      </c>
      <c r="M81" s="5">
        <v>306.0</v>
      </c>
      <c r="N81" s="108">
        <f t="shared" si="51"/>
        <v>-0.0599078341</v>
      </c>
      <c r="O81" s="59" t="str">
        <f t="shared" si="52"/>
        <v>Sorry your loss</v>
      </c>
    </row>
    <row r="82">
      <c r="A82" s="5" t="str">
        <f>vlookup(C82,'2-column'!B:D,3,FALSE)</f>
        <v>WR</v>
      </c>
      <c r="B82" s="5">
        <f>vlookup(C82,'2-column'!B:C,2,FALSE)</f>
        <v>80</v>
      </c>
      <c r="C82" s="5" t="s">
        <v>293</v>
      </c>
      <c r="D82" s="5" t="s">
        <v>213</v>
      </c>
      <c r="E82" s="5">
        <v>66.0</v>
      </c>
      <c r="F82" s="108"/>
      <c r="I82" s="59" t="str">
        <f>vlookup(K82,'2-column'!B:D,3,FALSE)</f>
        <v>WR</v>
      </c>
      <c r="J82" s="59">
        <f>vlookup(K82,'2-column'!B:C,2,FALSE)</f>
        <v>84</v>
      </c>
      <c r="K82" s="5" t="s">
        <v>271</v>
      </c>
      <c r="L82" s="5">
        <v>75.5</v>
      </c>
      <c r="M82" s="5">
        <v>96.0</v>
      </c>
      <c r="N82" s="108">
        <f t="shared" si="51"/>
        <v>0.2715231788</v>
      </c>
      <c r="O82" s="59" t="str">
        <f t="shared" si="52"/>
        <v>Covered</v>
      </c>
    </row>
    <row r="83">
      <c r="A83" s="5" t="str">
        <f>vlookup(C83,'2-column'!B:D,3,FALSE)</f>
        <v>WR</v>
      </c>
      <c r="B83" s="5">
        <f>vlookup(C83,'2-column'!B:C,2,FALSE)</f>
        <v>78</v>
      </c>
      <c r="C83" s="5" t="s">
        <v>294</v>
      </c>
      <c r="D83" s="5">
        <v>50.5</v>
      </c>
      <c r="E83" s="5">
        <v>63.0</v>
      </c>
      <c r="F83" s="108">
        <f t="shared" ref="F83:F84" si="53">(E83-D83)/D83</f>
        <v>0.2475247525</v>
      </c>
      <c r="G83" s="59" t="str">
        <f t="shared" ref="G83:G84" si="54">if(E83&gt;D83, "Covered", "Sorry your loss")</f>
        <v>Covered</v>
      </c>
      <c r="I83" s="59" t="str">
        <f>vlookup(K83,'2-column'!B:D,3,FALSE)</f>
        <v>WR</v>
      </c>
      <c r="J83" s="59">
        <f>vlookup(K83,'2-column'!B:C,2,FALSE)</f>
        <v>80</v>
      </c>
      <c r="K83" s="5" t="s">
        <v>273</v>
      </c>
      <c r="L83" s="5" t="s">
        <v>213</v>
      </c>
      <c r="M83" s="5">
        <v>35.0</v>
      </c>
      <c r="N83" s="108"/>
    </row>
    <row r="84">
      <c r="A84" s="5" t="str">
        <f>vlookup(C84,'2-column'!B:D,3,FALSE)</f>
        <v>TE</v>
      </c>
      <c r="B84" s="5">
        <f>vlookup(C84,'2-column'!B:C,2,FALSE)</f>
        <v>81</v>
      </c>
      <c r="C84" s="5" t="s">
        <v>295</v>
      </c>
      <c r="D84" s="5">
        <v>70.5</v>
      </c>
      <c r="E84" s="5">
        <v>93.0</v>
      </c>
      <c r="F84" s="108">
        <f t="shared" si="53"/>
        <v>0.3191489362</v>
      </c>
      <c r="G84" s="59" t="str">
        <f t="shared" si="54"/>
        <v>Covered</v>
      </c>
      <c r="I84" s="59" t="str">
        <f>vlookup(K84,'2-column'!B:D,3,FALSE)</f>
        <v>TE</v>
      </c>
      <c r="J84" s="59">
        <f>vlookup(K84,'2-column'!B:C,2,FALSE)</f>
        <v>75</v>
      </c>
      <c r="K84" s="5" t="s">
        <v>275</v>
      </c>
      <c r="L84" s="5">
        <v>71.5</v>
      </c>
      <c r="M84" s="5">
        <v>45.0</v>
      </c>
      <c r="N84" s="108">
        <f>(M84-L84)/L84</f>
        <v>-0.3706293706</v>
      </c>
      <c r="O84" s="59" t="str">
        <f>if(M84&gt;L84, "Covered", "Sorry your loss")</f>
        <v>Sorry your loss</v>
      </c>
    </row>
    <row r="85">
      <c r="F85" s="108"/>
      <c r="N85" s="108"/>
    </row>
    <row r="86">
      <c r="F86" s="108"/>
      <c r="N86" s="108"/>
    </row>
    <row r="87">
      <c r="A87" s="5" t="str">
        <f>vlookup(C87,'2-column'!B:D,3,FALSE)</f>
        <v>HB</v>
      </c>
      <c r="B87" s="5">
        <f>vlookup(C87,'2-column'!B:C,2,FALSE)</f>
        <v>79</v>
      </c>
      <c r="C87" s="5" t="s">
        <v>203</v>
      </c>
      <c r="D87" s="5">
        <v>80.5</v>
      </c>
      <c r="E87" s="5">
        <v>107.0</v>
      </c>
      <c r="F87" s="108">
        <f t="shared" ref="F87:F91" si="55">(E87-D87)/D87</f>
        <v>0.3291925466</v>
      </c>
      <c r="G87" s="59" t="str">
        <f t="shared" ref="G87:G91" si="56">if(E87&gt;D87, "Covered", "Sorry your loss")</f>
        <v>Covered</v>
      </c>
      <c r="I87" s="59" t="str">
        <f>vlookup(K87,'2-column'!B:D,3,FALSE)</f>
        <v>HB</v>
      </c>
      <c r="J87" s="59">
        <f>vlookup(K87,'2-column'!B:C,2,FALSE)</f>
        <v>87</v>
      </c>
      <c r="K87" s="5" t="s">
        <v>259</v>
      </c>
      <c r="L87" s="5">
        <v>50.5</v>
      </c>
      <c r="M87" s="5">
        <v>30.0</v>
      </c>
      <c r="N87" s="108">
        <f t="shared" ref="N87:N88" si="57">(M87-L87)/L87</f>
        <v>-0.4059405941</v>
      </c>
      <c r="O87" s="59" t="str">
        <f t="shared" ref="O87:O88" si="58">if(M87&gt;L87, "Covered", "Sorry your loss")</f>
        <v>Sorry your loss</v>
      </c>
      <c r="P87" s="5" t="s">
        <v>14</v>
      </c>
    </row>
    <row r="88">
      <c r="A88" s="5" t="str">
        <f>vlookup(C88,'2-column'!B:D,3,FALSE)</f>
        <v>QB</v>
      </c>
      <c r="B88" s="5">
        <f>vlookup(C88,'2-column'!B:C,2,FALSE)</f>
        <v>91</v>
      </c>
      <c r="C88" s="5" t="s">
        <v>205</v>
      </c>
      <c r="D88" s="5">
        <v>369.5</v>
      </c>
      <c r="E88" s="5">
        <v>284.0</v>
      </c>
      <c r="F88" s="108">
        <f t="shared" si="55"/>
        <v>-0.2313937754</v>
      </c>
      <c r="G88" s="59" t="str">
        <f t="shared" si="56"/>
        <v>Sorry your loss</v>
      </c>
      <c r="H88" s="5" t="s">
        <v>18</v>
      </c>
      <c r="I88" s="59" t="str">
        <f>vlookup(K88,'2-column'!B:D,3,FALSE)</f>
        <v>QB</v>
      </c>
      <c r="J88" s="59">
        <f>vlookup(K88,'2-column'!B:C,2,FALSE)</f>
        <v>72</v>
      </c>
      <c r="K88" s="5" t="s">
        <v>260</v>
      </c>
      <c r="L88" s="5">
        <v>310.5</v>
      </c>
      <c r="M88" s="5">
        <v>295.0</v>
      </c>
      <c r="N88" s="108">
        <f t="shared" si="57"/>
        <v>-0.0499194847</v>
      </c>
      <c r="O88" s="59" t="str">
        <f t="shared" si="58"/>
        <v>Sorry your loss</v>
      </c>
    </row>
    <row r="89">
      <c r="A89" s="5" t="str">
        <f>vlookup(C89,'2-column'!B:D,3,FALSE)</f>
        <v>WR</v>
      </c>
      <c r="B89" s="5">
        <f>vlookup(C89,'2-column'!B:C,2,FALSE)</f>
        <v>87</v>
      </c>
      <c r="C89" s="5" t="s">
        <v>207</v>
      </c>
      <c r="D89" s="5">
        <v>67.5</v>
      </c>
      <c r="E89" s="5">
        <v>10.0</v>
      </c>
      <c r="F89" s="108">
        <f t="shared" si="55"/>
        <v>-0.8518518519</v>
      </c>
      <c r="G89" s="59" t="str">
        <f t="shared" si="56"/>
        <v>Sorry your loss</v>
      </c>
      <c r="I89" s="59" t="str">
        <f>vlookup(K89,'2-column'!B:D,3,FALSE)</f>
        <v>WR</v>
      </c>
      <c r="J89" s="59">
        <f>vlookup(K89,'2-column'!B:C,2,FALSE)</f>
        <v>83</v>
      </c>
      <c r="K89" s="5" t="s">
        <v>262</v>
      </c>
      <c r="L89" s="5" t="s">
        <v>213</v>
      </c>
      <c r="M89" s="5">
        <v>56.0</v>
      </c>
      <c r="N89" s="108"/>
    </row>
    <row r="90">
      <c r="A90" s="5" t="str">
        <f>vlookup(C90,'2-column'!B:D,3,FALSE)</f>
        <v>WR</v>
      </c>
      <c r="B90" s="5">
        <f>vlookup(C90,'2-column'!B:C,2,FALSE)</f>
        <v>79</v>
      </c>
      <c r="C90" s="5" t="s">
        <v>209</v>
      </c>
      <c r="D90" s="5">
        <v>94.5</v>
      </c>
      <c r="E90" s="5">
        <v>59.0</v>
      </c>
      <c r="F90" s="108">
        <f t="shared" si="55"/>
        <v>-0.3756613757</v>
      </c>
      <c r="G90" s="59" t="str">
        <f t="shared" si="56"/>
        <v>Sorry your loss</v>
      </c>
      <c r="I90" s="59" t="str">
        <f>vlookup(K90,'2-column'!B:D,3,FALSE)</f>
        <v>WR</v>
      </c>
      <c r="J90" s="59">
        <f>vlookup(K90,'2-column'!B:C,2,FALSE)</f>
        <v>76</v>
      </c>
      <c r="K90" s="5" t="s">
        <v>264</v>
      </c>
      <c r="L90" s="5">
        <v>76.5</v>
      </c>
      <c r="M90" s="5">
        <v>39.0</v>
      </c>
      <c r="N90" s="108">
        <f>(M90-L90)/L90</f>
        <v>-0.4901960784</v>
      </c>
      <c r="O90" s="59" t="str">
        <f>if(M90&gt;L90, "Covered", "Sorry your loss")</f>
        <v>Sorry your loss</v>
      </c>
    </row>
    <row r="91">
      <c r="A91" s="5" t="str">
        <f>vlookup(C91,'2-column'!B:D,3,FALSE)</f>
        <v>TE</v>
      </c>
      <c r="B91" s="5">
        <f>vlookup(C91,'2-column'!B:C,2,FALSE)</f>
        <v>79</v>
      </c>
      <c r="C91" s="5" t="s">
        <v>211</v>
      </c>
      <c r="D91" s="5">
        <v>84.5</v>
      </c>
      <c r="E91" s="5">
        <v>100.0</v>
      </c>
      <c r="F91" s="108">
        <f t="shared" si="55"/>
        <v>0.1834319527</v>
      </c>
      <c r="G91" s="59" t="str">
        <f t="shared" si="56"/>
        <v>Covered</v>
      </c>
      <c r="I91" s="59" t="str">
        <f>vlookup(K91,'2-column'!B:D,3,FALSE)</f>
        <v>TE</v>
      </c>
      <c r="J91" s="59">
        <f>vlookup(K91,'2-column'!B:C,2,FALSE)</f>
        <v>79</v>
      </c>
      <c r="K91" s="5" t="s">
        <v>296</v>
      </c>
      <c r="L91" s="5" t="s">
        <v>213</v>
      </c>
      <c r="M91" s="5">
        <v>89.0</v>
      </c>
      <c r="N91" s="108"/>
    </row>
    <row r="92">
      <c r="F92" s="108"/>
      <c r="N92" s="108"/>
    </row>
    <row r="93">
      <c r="F93" s="108"/>
      <c r="N93" s="108"/>
    </row>
    <row r="94">
      <c r="A94" s="5" t="str">
        <f>vlookup(C94,'2-column'!B:D,3,FALSE)</f>
        <v>HB</v>
      </c>
      <c r="B94" s="5">
        <f>vlookup(C94,'2-column'!B:C,2,FALSE)</f>
        <v>82</v>
      </c>
      <c r="C94" s="192" t="s">
        <v>297</v>
      </c>
      <c r="D94" s="5" t="s">
        <v>213</v>
      </c>
      <c r="E94" s="5">
        <v>39.0</v>
      </c>
      <c r="F94" s="108"/>
      <c r="I94" s="59" t="str">
        <f>vlookup(K94,'2-column'!B:D,3,FALSE)</f>
        <v>HB</v>
      </c>
      <c r="J94" s="59">
        <f>vlookup(K94,'2-column'!B:C,2,FALSE)</f>
        <v>77</v>
      </c>
      <c r="K94" s="5" t="s">
        <v>235</v>
      </c>
      <c r="L94" s="5" t="s">
        <v>213</v>
      </c>
      <c r="M94" s="5">
        <v>152.0</v>
      </c>
      <c r="N94" s="108"/>
    </row>
    <row r="95">
      <c r="A95" s="5" t="str">
        <f>vlookup(C95,'2-column'!B:D,3,FALSE)</f>
        <v>QB</v>
      </c>
      <c r="B95" s="5">
        <f>vlookup(C95,'2-column'!B:C,2,FALSE)</f>
        <v>82</v>
      </c>
      <c r="C95" s="5" t="s">
        <v>298</v>
      </c>
      <c r="D95" s="5" t="s">
        <v>213</v>
      </c>
      <c r="E95" s="5">
        <v>496.0</v>
      </c>
      <c r="F95" s="108"/>
      <c r="I95" s="59" t="str">
        <f>vlookup(K95,'2-column'!B:D,3,FALSE)</f>
        <v>QB</v>
      </c>
      <c r="J95" s="59">
        <f>vlookup(K95,'2-column'!B:C,2,FALSE)</f>
        <v>78</v>
      </c>
      <c r="K95" s="5" t="s">
        <v>237</v>
      </c>
      <c r="L95" s="5" t="s">
        <v>213</v>
      </c>
      <c r="M95" s="5">
        <v>339.0</v>
      </c>
      <c r="N95" s="108"/>
    </row>
    <row r="96">
      <c r="A96" s="5" t="str">
        <f>vlookup(C96,'2-column'!B:D,3,FALSE)</f>
        <v>WR</v>
      </c>
      <c r="B96" s="5">
        <f>vlookup(C96,'2-column'!B:C,2,FALSE)</f>
        <v>86</v>
      </c>
      <c r="C96" s="5" t="s">
        <v>299</v>
      </c>
      <c r="D96" s="5" t="s">
        <v>213</v>
      </c>
      <c r="E96" s="5">
        <v>101.0</v>
      </c>
      <c r="F96" s="108"/>
      <c r="I96" s="59" t="str">
        <f>vlookup(K96,'2-column'!B:D,3,FALSE)</f>
        <v>WR</v>
      </c>
      <c r="J96" s="59">
        <f>vlookup(K96,'2-column'!B:C,2,FALSE)</f>
        <v>92</v>
      </c>
      <c r="K96" s="5" t="s">
        <v>239</v>
      </c>
      <c r="L96" s="5" t="s">
        <v>213</v>
      </c>
      <c r="M96" s="5">
        <v>120.0</v>
      </c>
      <c r="N96" s="108"/>
    </row>
    <row r="97">
      <c r="A97" s="5" t="str">
        <f>vlookup(C97,'2-column'!B:D,3,FALSE)</f>
        <v>WR</v>
      </c>
      <c r="B97" s="5">
        <f>vlookup(C97,'2-column'!B:C,2,FALSE)</f>
        <v>80</v>
      </c>
      <c r="C97" s="5" t="s">
        <v>300</v>
      </c>
      <c r="D97" s="5" t="s">
        <v>213</v>
      </c>
      <c r="E97" s="5">
        <v>73.0</v>
      </c>
      <c r="F97" s="108"/>
      <c r="I97" s="59" t="str">
        <f>vlookup(K97,'2-column'!B:D,3,FALSE)</f>
        <v>WR</v>
      </c>
      <c r="J97" s="59">
        <f>vlookup(K97,'2-column'!B:C,2,FALSE)</f>
        <v>87</v>
      </c>
      <c r="K97" s="5" t="s">
        <v>241</v>
      </c>
      <c r="L97" s="5" t="s">
        <v>213</v>
      </c>
      <c r="M97" s="5">
        <v>78.0</v>
      </c>
      <c r="N97" s="108"/>
    </row>
    <row r="98">
      <c r="A98" s="5" t="str">
        <f>vlookup(C98,'2-column'!B:D,3,FALSE)</f>
        <v>TE</v>
      </c>
      <c r="B98" s="5">
        <f>vlookup(C98,'2-column'!B:C,2,FALSE)</f>
        <v>78</v>
      </c>
      <c r="C98" s="5" t="s">
        <v>301</v>
      </c>
      <c r="D98" s="5" t="s">
        <v>213</v>
      </c>
      <c r="E98" s="5">
        <v>50.0</v>
      </c>
      <c r="F98" s="108"/>
      <c r="I98" s="59" t="str">
        <f>vlookup(K98,'2-column'!B:D,3,FALSE)</f>
        <v>TE</v>
      </c>
      <c r="J98" s="59">
        <f>vlookup(K98,'2-column'!B:C,2,FALSE)</f>
        <v>81</v>
      </c>
      <c r="K98" s="5" t="s">
        <v>243</v>
      </c>
      <c r="L98" s="5" t="s">
        <v>213</v>
      </c>
      <c r="M98" s="5">
        <v>35.0</v>
      </c>
      <c r="N98" s="108"/>
    </row>
    <row r="99">
      <c r="F99" s="108"/>
      <c r="N99" s="108"/>
    </row>
    <row r="100">
      <c r="F100" s="108"/>
      <c r="N100" s="108"/>
    </row>
    <row r="101">
      <c r="A101" s="5" t="str">
        <f>vlookup(C101,'2-column'!B:D,3,FALSE)</f>
        <v>HB</v>
      </c>
      <c r="B101" s="5">
        <f>vlookup(C101,'2-column'!B:C,2,FALSE)</f>
        <v>87</v>
      </c>
      <c r="C101" s="5" t="s">
        <v>302</v>
      </c>
      <c r="D101" s="5" t="s">
        <v>213</v>
      </c>
      <c r="E101" s="5">
        <v>85.0</v>
      </c>
      <c r="F101" s="108"/>
      <c r="I101" s="59" t="str">
        <f>vlookup(K101,'2-column'!B:D,3,FALSE)</f>
        <v>HB</v>
      </c>
      <c r="J101" s="59">
        <f>vlookup(K101,'2-column'!B:C,2,FALSE)</f>
        <v>76</v>
      </c>
      <c r="K101" s="5" t="s">
        <v>254</v>
      </c>
      <c r="L101" s="5" t="s">
        <v>213</v>
      </c>
      <c r="M101" s="5">
        <v>51.0</v>
      </c>
      <c r="N101" s="108"/>
    </row>
    <row r="102">
      <c r="A102" s="5" t="str">
        <f>vlookup(C102,'2-column'!B:D,3,FALSE)</f>
        <v>QB</v>
      </c>
      <c r="B102" s="5">
        <f>vlookup(C102,'2-column'!B:C,2,FALSE)</f>
        <v>89</v>
      </c>
      <c r="C102" s="5" t="s">
        <v>303</v>
      </c>
      <c r="D102" s="5" t="s">
        <v>213</v>
      </c>
      <c r="E102" s="5">
        <v>420.0</v>
      </c>
      <c r="F102" s="108"/>
      <c r="I102" s="59" t="str">
        <f>vlookup(K102,'2-column'!B:D,3,FALSE)</f>
        <v>QB</v>
      </c>
      <c r="J102" s="59">
        <f>vlookup(K102,'2-column'!B:C,2,FALSE)</f>
        <v>73</v>
      </c>
      <c r="K102" s="5" t="s">
        <v>255</v>
      </c>
      <c r="L102" s="5" t="s">
        <v>213</v>
      </c>
      <c r="M102" s="5">
        <v>353.0</v>
      </c>
      <c r="N102" s="108"/>
    </row>
    <row r="103">
      <c r="A103" s="5" t="str">
        <f>vlookup(C103,'2-column'!B:D,3,FALSE)</f>
        <v>WR</v>
      </c>
      <c r="B103" s="5">
        <f>vlookup(C103,'2-column'!B:C,2,FALSE)</f>
        <v>94</v>
      </c>
      <c r="C103" s="5" t="s">
        <v>304</v>
      </c>
      <c r="D103" s="5" t="s">
        <v>213</v>
      </c>
      <c r="E103" s="5">
        <v>122.0</v>
      </c>
      <c r="F103" s="108"/>
      <c r="I103" s="59" t="str">
        <f>vlookup(K103,'2-column'!B:D,3,FALSE)</f>
        <v>WR</v>
      </c>
      <c r="J103" s="59">
        <f>vlookup(K103,'2-column'!B:C,2,FALSE)</f>
        <v>89</v>
      </c>
      <c r="K103" s="5" t="s">
        <v>256</v>
      </c>
      <c r="L103" s="5" t="s">
        <v>213</v>
      </c>
      <c r="M103" s="5">
        <v>123.0</v>
      </c>
      <c r="N103" s="108"/>
    </row>
    <row r="104">
      <c r="A104" s="5" t="str">
        <f>vlookup(C104,'2-column'!B:D,3,FALSE)</f>
        <v>WR</v>
      </c>
      <c r="B104" s="5">
        <f>vlookup(C104,'2-column'!B:C,2,FALSE)</f>
        <v>73</v>
      </c>
      <c r="C104" s="5" t="s">
        <v>305</v>
      </c>
      <c r="D104" s="5" t="s">
        <v>213</v>
      </c>
      <c r="E104" s="5">
        <v>92.0</v>
      </c>
      <c r="F104" s="108"/>
      <c r="I104" s="59" t="str">
        <f>vlookup(K104,'2-column'!B:D,3,FALSE)</f>
        <v>WR</v>
      </c>
      <c r="J104" s="59">
        <f>vlookup(K104,'2-column'!B:C,2,FALSE)</f>
        <v>76</v>
      </c>
      <c r="K104" s="5" t="s">
        <v>306</v>
      </c>
      <c r="L104" s="5" t="s">
        <v>213</v>
      </c>
      <c r="M104" s="5">
        <v>94.0</v>
      </c>
      <c r="N104" s="108"/>
    </row>
    <row r="105">
      <c r="A105" s="5" t="str">
        <f>vlookup(C105,'2-column'!B:D,3,FALSE)</f>
        <v>TE</v>
      </c>
      <c r="B105" s="5">
        <f>vlookup(C105,'2-column'!B:C,2,FALSE)</f>
        <v>80</v>
      </c>
      <c r="C105" s="5" t="s">
        <v>307</v>
      </c>
      <c r="D105" s="5" t="s">
        <v>213</v>
      </c>
      <c r="E105" s="5">
        <v>69.0</v>
      </c>
      <c r="F105" s="108"/>
      <c r="I105" s="59" t="str">
        <f>vlookup(K105,'2-column'!B:D,3,FALSE)</f>
        <v>TE</v>
      </c>
      <c r="J105" s="59">
        <f>vlookup(K105,'2-column'!B:C,2,FALSE)</f>
        <v>82</v>
      </c>
      <c r="K105" s="5" t="s">
        <v>258</v>
      </c>
      <c r="L105" s="5" t="s">
        <v>213</v>
      </c>
      <c r="M105" s="5">
        <v>85.0</v>
      </c>
      <c r="N105" s="108"/>
    </row>
    <row r="106">
      <c r="F106" s="108"/>
      <c r="N106" s="108"/>
    </row>
    <row r="107">
      <c r="F107" s="108"/>
      <c r="N107" s="108"/>
    </row>
    <row r="108">
      <c r="A108" s="5" t="str">
        <f>vlookup(C108,'2-column'!B:D,3,FALSE)</f>
        <v>HB</v>
      </c>
      <c r="B108" s="5">
        <f>vlookup(C108,'2-column'!B:C,2,FALSE)</f>
        <v>83</v>
      </c>
      <c r="C108" s="5" t="s">
        <v>308</v>
      </c>
      <c r="F108" s="108" t="str">
        <f t="shared" ref="F108:F112" si="59">(E108-D108)/D108</f>
        <v>#DIV/0!</v>
      </c>
      <c r="I108" s="59" t="str">
        <f>vlookup(K108,'2-column'!B:D,3,FALSE)</f>
        <v>HB</v>
      </c>
      <c r="J108" s="59">
        <f>vlookup(K108,'2-column'!B:C,2,FALSE)</f>
        <v>85</v>
      </c>
      <c r="K108" s="5" t="s">
        <v>245</v>
      </c>
      <c r="N108" s="108" t="str">
        <f t="shared" ref="N108:N112" si="60">(M108-L108)/L108</f>
        <v>#DIV/0!</v>
      </c>
    </row>
    <row r="109">
      <c r="A109" s="5" t="str">
        <f>vlookup(C109,'2-column'!B:D,3,FALSE)</f>
        <v>QB</v>
      </c>
      <c r="B109" s="5">
        <f>vlookup(C109,'2-column'!B:C,2,FALSE)</f>
        <v>99</v>
      </c>
      <c r="C109" s="5" t="s">
        <v>309</v>
      </c>
      <c r="F109" s="108" t="str">
        <f t="shared" si="59"/>
        <v>#DIV/0!</v>
      </c>
      <c r="I109" s="59" t="str">
        <f>vlookup(K109,'2-column'!B:D,3,FALSE)</f>
        <v>QB</v>
      </c>
      <c r="J109" s="59">
        <f>vlookup(K109,'2-column'!B:C,2,FALSE)</f>
        <v>68</v>
      </c>
      <c r="K109" s="5" t="s">
        <v>247</v>
      </c>
      <c r="N109" s="108" t="str">
        <f t="shared" si="60"/>
        <v>#DIV/0!</v>
      </c>
    </row>
    <row r="110">
      <c r="A110" s="5" t="str">
        <f>vlookup(C110,'2-column'!B:D,3,FALSE)</f>
        <v>WR</v>
      </c>
      <c r="B110" s="5">
        <f>vlookup(C110,'2-column'!B:C,2,FALSE)</f>
        <v>96</v>
      </c>
      <c r="C110" s="5" t="s">
        <v>310</v>
      </c>
      <c r="F110" s="108" t="str">
        <f t="shared" si="59"/>
        <v>#DIV/0!</v>
      </c>
      <c r="I110" s="59" t="str">
        <f>vlookup(K110,'2-column'!B:D,3,FALSE)</f>
        <v>WR</v>
      </c>
      <c r="J110" s="59">
        <f>vlookup(K110,'2-column'!B:C,2,FALSE)</f>
        <v>84</v>
      </c>
      <c r="K110" s="5" t="s">
        <v>249</v>
      </c>
      <c r="N110" s="108" t="str">
        <f t="shared" si="60"/>
        <v>#DIV/0!</v>
      </c>
    </row>
    <row r="111">
      <c r="A111" s="5" t="str">
        <f>vlookup(C111,'2-column'!B:D,3,FALSE)</f>
        <v>WR</v>
      </c>
      <c r="B111" s="5">
        <f>vlookup(C111,'2-column'!B:C,2,FALSE)</f>
        <v>81</v>
      </c>
      <c r="C111" s="5" t="s">
        <v>311</v>
      </c>
      <c r="F111" s="108" t="str">
        <f t="shared" si="59"/>
        <v>#DIV/0!</v>
      </c>
      <c r="I111" s="59" t="str">
        <f>vlookup(K111,'2-column'!B:D,3,FALSE)</f>
        <v>WR</v>
      </c>
      <c r="J111" s="59">
        <f>vlookup(K111,'2-column'!B:C,2,FALSE)</f>
        <v>70</v>
      </c>
      <c r="K111" s="5" t="s">
        <v>251</v>
      </c>
      <c r="N111" s="108" t="str">
        <f t="shared" si="60"/>
        <v>#DIV/0!</v>
      </c>
    </row>
    <row r="112">
      <c r="A112" s="5" t="str">
        <f>vlookup(C112,'2-column'!B:D,3,FALSE)</f>
        <v>TE</v>
      </c>
      <c r="B112" s="5">
        <f>vlookup(C112,'2-column'!B:C,2,FALSE)</f>
        <v>96</v>
      </c>
      <c r="C112" s="5" t="s">
        <v>312</v>
      </c>
      <c r="F112" s="108" t="str">
        <f t="shared" si="59"/>
        <v>#DIV/0!</v>
      </c>
      <c r="I112" s="59" t="str">
        <f>vlookup(K112,'2-column'!B:D,3,FALSE)</f>
        <v>TE</v>
      </c>
      <c r="J112" s="59">
        <f>vlookup(K112,'2-column'!B:C,2,FALSE)</f>
        <v>75</v>
      </c>
      <c r="K112" s="5" t="s">
        <v>253</v>
      </c>
      <c r="N112" s="108" t="str">
        <f t="shared" si="60"/>
        <v>#DIV/0!</v>
      </c>
    </row>
    <row r="113">
      <c r="F113" s="108"/>
      <c r="N113" s="108"/>
    </row>
    <row r="114">
      <c r="F114" s="108"/>
      <c r="N114" s="108"/>
    </row>
    <row r="115">
      <c r="A115" s="5" t="str">
        <f>vlookup(C115,'2-column'!B:D,3,FALSE)</f>
        <v>HB</v>
      </c>
      <c r="B115" s="5">
        <f>vlookup(C115,'2-column'!B:C,2,FALSE)</f>
        <v>70</v>
      </c>
      <c r="C115" s="5" t="s">
        <v>313</v>
      </c>
      <c r="F115" s="108" t="str">
        <f t="shared" ref="F115:F119" si="61">(E115-D115)/D115</f>
        <v>#DIV/0!</v>
      </c>
      <c r="I115" s="59" t="str">
        <f>vlookup(K115,'2-column'!B:D,3,FALSE)</f>
        <v>HB</v>
      </c>
      <c r="J115" s="59">
        <f>vlookup(K115,'2-column'!B:C,2,FALSE)</f>
        <v>89</v>
      </c>
      <c r="K115" s="5" t="s">
        <v>204</v>
      </c>
      <c r="N115" s="108" t="str">
        <f t="shared" ref="N115:N119" si="62">(M115-L115)/L115</f>
        <v>#DIV/0!</v>
      </c>
    </row>
    <row r="116">
      <c r="A116" s="5" t="str">
        <f>vlookup(C116,'2-column'!B:D,3,FALSE)</f>
        <v>QB</v>
      </c>
      <c r="B116" s="5">
        <f>vlookup(C116,'2-column'!B:C,2,FALSE)</f>
        <v>74</v>
      </c>
      <c r="C116" s="5" t="s">
        <v>314</v>
      </c>
      <c r="F116" s="108" t="str">
        <f t="shared" si="61"/>
        <v>#DIV/0!</v>
      </c>
      <c r="I116" s="59" t="str">
        <f>vlookup(K116,'2-column'!B:D,3,FALSE)</f>
        <v>QB</v>
      </c>
      <c r="J116" s="59">
        <f>vlookup(K116,'2-column'!B:C,2,FALSE)</f>
        <v>70</v>
      </c>
      <c r="K116" s="5" t="s">
        <v>206</v>
      </c>
      <c r="N116" s="108" t="str">
        <f t="shared" si="62"/>
        <v>#DIV/0!</v>
      </c>
    </row>
    <row r="117">
      <c r="A117" s="5" t="str">
        <f>vlookup(C117,'2-column'!B:D,3,FALSE)</f>
        <v>WR</v>
      </c>
      <c r="B117" s="5">
        <f>vlookup(C117,'2-column'!B:C,2,FALSE)</f>
        <v>84</v>
      </c>
      <c r="C117" s="5" t="s">
        <v>315</v>
      </c>
      <c r="F117" s="108" t="str">
        <f t="shared" si="61"/>
        <v>#DIV/0!</v>
      </c>
      <c r="I117" s="59" t="str">
        <f>vlookup(K117,'2-column'!B:D,3,FALSE)</f>
        <v>WR</v>
      </c>
      <c r="J117" s="59">
        <f>vlookup(K117,'2-column'!B:C,2,FALSE)</f>
        <v>83</v>
      </c>
      <c r="K117" s="5" t="s">
        <v>208</v>
      </c>
      <c r="N117" s="108" t="str">
        <f t="shared" si="62"/>
        <v>#DIV/0!</v>
      </c>
    </row>
    <row r="118">
      <c r="A118" s="5" t="str">
        <f>vlookup(C118,'2-column'!B:D,3,FALSE)</f>
        <v>WR</v>
      </c>
      <c r="B118" s="5">
        <f>vlookup(C118,'2-column'!B:C,2,FALSE)</f>
        <v>76</v>
      </c>
      <c r="C118" s="5" t="s">
        <v>316</v>
      </c>
      <c r="F118" s="108" t="str">
        <f t="shared" si="61"/>
        <v>#DIV/0!</v>
      </c>
      <c r="I118" s="59" t="str">
        <f>vlookup(K118,'2-column'!B:D,3,FALSE)</f>
        <v>WR</v>
      </c>
      <c r="J118" s="59">
        <f>vlookup(K118,'2-column'!B:C,2,FALSE)</f>
        <v>77</v>
      </c>
      <c r="K118" s="5" t="s">
        <v>210</v>
      </c>
      <c r="N118" s="108" t="str">
        <f t="shared" si="62"/>
        <v>#DIV/0!</v>
      </c>
    </row>
    <row r="119">
      <c r="A119" s="5" t="str">
        <f>vlookup(C119,'2-column'!B:D,3,FALSE)</f>
        <v>TE</v>
      </c>
      <c r="B119" s="5">
        <f>vlookup(C119,'2-column'!B:C,2,FALSE)</f>
        <v>79</v>
      </c>
      <c r="C119" s="5" t="s">
        <v>317</v>
      </c>
      <c r="F119" s="108" t="str">
        <f t="shared" si="61"/>
        <v>#DIV/0!</v>
      </c>
      <c r="I119" s="59" t="str">
        <f>vlookup(K119,'2-column'!B:D,3,FALSE)</f>
        <v>TE</v>
      </c>
      <c r="J119" s="59">
        <f>vlookup(K119,'2-column'!B:C,2,FALSE)</f>
        <v>88</v>
      </c>
      <c r="K119" s="5" t="s">
        <v>212</v>
      </c>
      <c r="N119" s="108" t="str">
        <f t="shared" si="62"/>
        <v>#DIV/0!</v>
      </c>
    </row>
    <row r="120">
      <c r="F120" s="108"/>
      <c r="N120" s="108"/>
    </row>
    <row r="121">
      <c r="F121" s="108"/>
      <c r="N121" s="108"/>
    </row>
    <row r="122">
      <c r="A122" s="5" t="str">
        <f>vlookup(C122,'2-column'!B:D,3,FALSE)</f>
        <v>HB</v>
      </c>
      <c r="B122" s="5">
        <f>vlookup(C122,'2-column'!B:C,2,FALSE)</f>
        <v>79</v>
      </c>
      <c r="C122" s="5" t="s">
        <v>277</v>
      </c>
      <c r="F122" s="108" t="str">
        <f t="shared" ref="F122:F126" si="63">(E122-D122)/D122</f>
        <v>#DIV/0!</v>
      </c>
      <c r="I122" s="59" t="str">
        <f>vlookup(K122,'2-column'!B:D,3,FALSE)</f>
        <v>HB</v>
      </c>
      <c r="J122" s="59">
        <f>vlookup(K122,'2-column'!B:C,2,FALSE)</f>
        <v>79</v>
      </c>
      <c r="K122" s="5" t="s">
        <v>318</v>
      </c>
      <c r="N122" s="108" t="str">
        <f t="shared" ref="N122:N126" si="64">(M122-L122)/L122</f>
        <v>#DIV/0!</v>
      </c>
    </row>
    <row r="123">
      <c r="A123" s="5" t="str">
        <f>vlookup(C123,'2-column'!B:D,3,FALSE)</f>
        <v>QB</v>
      </c>
      <c r="B123" s="5">
        <f>vlookup(C123,'2-column'!B:C,2,FALSE)</f>
        <v>83</v>
      </c>
      <c r="C123" s="5" t="s">
        <v>279</v>
      </c>
      <c r="F123" s="108" t="str">
        <f t="shared" si="63"/>
        <v>#DIV/0!</v>
      </c>
      <c r="I123" s="59" t="str">
        <f>vlookup(K123,'2-column'!B:D,3,FALSE)</f>
        <v>QB</v>
      </c>
      <c r="J123" s="59">
        <f>vlookup(K123,'2-column'!B:C,2,FALSE)</f>
        <v>70</v>
      </c>
      <c r="K123" s="5" t="s">
        <v>319</v>
      </c>
      <c r="N123" s="108" t="str">
        <f t="shared" si="64"/>
        <v>#DIV/0!</v>
      </c>
    </row>
    <row r="124">
      <c r="A124" s="5" t="str">
        <f>vlookup(C124,'2-column'!B:D,3,FALSE)</f>
        <v>WR</v>
      </c>
      <c r="B124" s="5">
        <f>vlookup(C124,'2-column'!B:C,2,FALSE)</f>
        <v>85</v>
      </c>
      <c r="C124" s="5" t="s">
        <v>281</v>
      </c>
      <c r="F124" s="108" t="str">
        <f t="shared" si="63"/>
        <v>#DIV/0!</v>
      </c>
      <c r="I124" s="59" t="str">
        <f>vlookup(K124,'2-column'!B:D,3,FALSE)</f>
        <v>WR</v>
      </c>
      <c r="J124" s="59">
        <f>vlookup(K124,'2-column'!B:C,2,FALSE)</f>
        <v>81</v>
      </c>
      <c r="K124" s="5" t="s">
        <v>320</v>
      </c>
      <c r="N124" s="108" t="str">
        <f t="shared" si="64"/>
        <v>#DIV/0!</v>
      </c>
    </row>
    <row r="125">
      <c r="A125" s="5" t="str">
        <f>vlookup(C125,'2-column'!B:D,3,FALSE)</f>
        <v>WR</v>
      </c>
      <c r="B125" s="5">
        <f>vlookup(C125,'2-column'!B:C,2,FALSE)</f>
        <v>84</v>
      </c>
      <c r="C125" s="5" t="s">
        <v>283</v>
      </c>
      <c r="F125" s="108" t="str">
        <f t="shared" si="63"/>
        <v>#DIV/0!</v>
      </c>
      <c r="I125" s="59" t="str">
        <f>vlookup(K125,'2-column'!B:D,3,FALSE)</f>
        <v>WR</v>
      </c>
      <c r="J125" s="59">
        <f>vlookup(K125,'2-column'!B:C,2,FALSE)</f>
        <v>78</v>
      </c>
      <c r="K125" s="5" t="s">
        <v>321</v>
      </c>
      <c r="N125" s="108" t="str">
        <f t="shared" si="64"/>
        <v>#DIV/0!</v>
      </c>
    </row>
    <row r="126">
      <c r="A126" s="5" t="str">
        <f>vlookup(C126,'2-column'!B:D,3,FALSE)</f>
        <v>TE</v>
      </c>
      <c r="B126" s="5">
        <f>vlookup(C126,'2-column'!B:C,2,FALSE)</f>
        <v>90</v>
      </c>
      <c r="C126" s="5" t="s">
        <v>285</v>
      </c>
      <c r="F126" s="108" t="str">
        <f t="shared" si="63"/>
        <v>#DIV/0!</v>
      </c>
      <c r="I126" s="59" t="str">
        <f>vlookup(K126,'2-column'!B:D,3,FALSE)</f>
        <v>TE</v>
      </c>
      <c r="J126" s="59">
        <f>vlookup(K126,'2-column'!B:C,2,FALSE)</f>
        <v>84</v>
      </c>
      <c r="K126" s="5" t="s">
        <v>322</v>
      </c>
      <c r="N126" s="108" t="str">
        <f t="shared" si="64"/>
        <v>#DIV/0!</v>
      </c>
    </row>
    <row r="127">
      <c r="F127" s="108"/>
      <c r="N127" s="108"/>
    </row>
    <row r="128">
      <c r="F128" s="108"/>
      <c r="N128" s="108"/>
    </row>
    <row r="129">
      <c r="A129" s="5" t="str">
        <f>vlookup(C129,'2-column'!B:D,3,FALSE)</f>
        <v>HB</v>
      </c>
      <c r="B129" s="5">
        <f>vlookup(C129,'2-column'!B:C,2,FALSE)</f>
        <v>84</v>
      </c>
      <c r="C129" s="5" t="s">
        <v>323</v>
      </c>
      <c r="F129" s="108" t="str">
        <f t="shared" ref="F129:F133" si="65">(E129-D129)/D129</f>
        <v>#DIV/0!</v>
      </c>
      <c r="I129" s="59" t="str">
        <f>vlookup(K129,'2-column'!B:D,3,FALSE)</f>
        <v>HB</v>
      </c>
      <c r="J129" s="59">
        <f>vlookup(K129,'2-column'!B:C,2,FALSE)</f>
        <v>93</v>
      </c>
      <c r="K129" s="5" t="s">
        <v>286</v>
      </c>
      <c r="N129" s="108" t="str">
        <f t="shared" ref="N129:N133" si="66">(M129-L129)/L129</f>
        <v>#DIV/0!</v>
      </c>
    </row>
    <row r="130">
      <c r="A130" s="5" t="str">
        <f>vlookup(C130,'2-column'!B:D,3,FALSE)</f>
        <v>QB</v>
      </c>
      <c r="B130" s="5">
        <f>vlookup(C130,'2-column'!B:C,2,FALSE)</f>
        <v>84</v>
      </c>
      <c r="C130" s="5" t="s">
        <v>324</v>
      </c>
      <c r="F130" s="108" t="str">
        <f t="shared" si="65"/>
        <v>#DIV/0!</v>
      </c>
      <c r="I130" s="59" t="str">
        <f>vlookup(K130,'2-column'!B:D,3,FALSE)</f>
        <v>QB</v>
      </c>
      <c r="J130" s="59">
        <f>vlookup(K130,'2-column'!B:C,2,FALSE)</f>
        <v>81</v>
      </c>
      <c r="K130" s="5" t="s">
        <v>287</v>
      </c>
      <c r="N130" s="108" t="str">
        <f t="shared" si="66"/>
        <v>#DIV/0!</v>
      </c>
    </row>
    <row r="131">
      <c r="A131" s="5" t="str">
        <f>vlookup(C131,'2-column'!B:D,3,FALSE)</f>
        <v>WR</v>
      </c>
      <c r="B131" s="5">
        <f>vlookup(C131,'2-column'!B:C,2,FALSE)</f>
        <v>92</v>
      </c>
      <c r="C131" s="5" t="s">
        <v>325</v>
      </c>
      <c r="F131" s="108" t="str">
        <f t="shared" si="65"/>
        <v>#DIV/0!</v>
      </c>
      <c r="I131" s="59" t="str">
        <f>vlookup(K131,'2-column'!B:D,3,FALSE)</f>
        <v>WR</v>
      </c>
      <c r="J131" s="59">
        <f>vlookup(K131,'2-column'!B:C,2,FALSE)</f>
        <v>91</v>
      </c>
      <c r="K131" s="5" t="s">
        <v>288</v>
      </c>
      <c r="N131" s="108" t="str">
        <f t="shared" si="66"/>
        <v>#DIV/0!</v>
      </c>
    </row>
    <row r="132">
      <c r="A132" s="5" t="str">
        <f>vlookup(C132,'2-column'!B:D,3,FALSE)</f>
        <v>WR</v>
      </c>
      <c r="B132" s="5">
        <f>vlookup(C132,'2-column'!B:C,2,FALSE)</f>
        <v>81</v>
      </c>
      <c r="C132" s="5" t="s">
        <v>326</v>
      </c>
      <c r="F132" s="108" t="str">
        <f t="shared" si="65"/>
        <v>#DIV/0!</v>
      </c>
      <c r="I132" s="59" t="str">
        <f>vlookup(K132,'2-column'!B:D,3,FALSE)</f>
        <v>WR</v>
      </c>
      <c r="J132" s="59">
        <f>vlookup(K132,'2-column'!B:C,2,FALSE)</f>
        <v>80</v>
      </c>
      <c r="K132" s="5" t="s">
        <v>289</v>
      </c>
      <c r="N132" s="108" t="str">
        <f t="shared" si="66"/>
        <v>#DIV/0!</v>
      </c>
    </row>
    <row r="133">
      <c r="A133" s="5" t="str">
        <f>vlookup(C133,'2-column'!B:D,3,FALSE)</f>
        <v>TE</v>
      </c>
      <c r="B133" s="5">
        <f>vlookup(C133,'2-column'!B:C,2,FALSE)</f>
        <v>87</v>
      </c>
      <c r="C133" s="5" t="s">
        <v>327</v>
      </c>
      <c r="F133" s="108" t="str">
        <f t="shared" si="65"/>
        <v>#DIV/0!</v>
      </c>
      <c r="I133" s="59" t="str">
        <f>vlookup(K133,'2-column'!B:D,3,FALSE)</f>
        <v>TE</v>
      </c>
      <c r="J133" s="59">
        <f>vlookup(K133,'2-column'!B:C,2,FALSE)</f>
        <v>79</v>
      </c>
      <c r="K133" s="5" t="s">
        <v>290</v>
      </c>
      <c r="N133" s="108" t="str">
        <f t="shared" si="66"/>
        <v>#DIV/0!</v>
      </c>
    </row>
    <row r="134">
      <c r="F134" s="108"/>
      <c r="N134" s="108"/>
    </row>
    <row r="135">
      <c r="F135" s="108"/>
      <c r="N135" s="108"/>
    </row>
    <row r="136">
      <c r="A136" s="5" t="str">
        <f>vlookup(C136,'2-column'!B:D,3,FALSE)</f>
        <v>HB</v>
      </c>
      <c r="B136" s="5">
        <f>vlookup(C136,'2-column'!B:C,2,FALSE)</f>
        <v>81</v>
      </c>
      <c r="C136" s="5" t="s">
        <v>215</v>
      </c>
      <c r="F136" s="108" t="str">
        <f t="shared" ref="F136:F140" si="67">(E136-D136)/D136</f>
        <v>#DIV/0!</v>
      </c>
      <c r="I136" s="59" t="str">
        <f>vlookup(K136,'2-column'!B:D,3,FALSE)</f>
        <v>HB</v>
      </c>
      <c r="J136" s="59">
        <f>vlookup(K136,'2-column'!B:C,2,FALSE)</f>
        <v>80</v>
      </c>
      <c r="K136" s="5" t="s">
        <v>244</v>
      </c>
      <c r="N136" s="108" t="str">
        <f t="shared" ref="N136:N140" si="68">(M136-L136)/L136</f>
        <v>#DIV/0!</v>
      </c>
    </row>
    <row r="137">
      <c r="A137" s="5" t="str">
        <f>vlookup(C137,'2-column'!B:D,3,FALSE)</f>
        <v>QB</v>
      </c>
      <c r="B137" s="5">
        <f>vlookup(C137,'2-column'!B:C,2,FALSE)</f>
        <v>81</v>
      </c>
      <c r="C137" s="5" t="s">
        <v>217</v>
      </c>
      <c r="F137" s="108" t="str">
        <f t="shared" si="67"/>
        <v>#DIV/0!</v>
      </c>
      <c r="I137" s="59" t="str">
        <f>vlookup(K137,'2-column'!B:D,3,FALSE)</f>
        <v>QB</v>
      </c>
      <c r="J137" s="59">
        <f>vlookup(K137,'2-column'!B:C,2,FALSE)</f>
        <v>77</v>
      </c>
      <c r="K137" s="5" t="s">
        <v>246</v>
      </c>
      <c r="N137" s="108" t="str">
        <f t="shared" si="68"/>
        <v>#DIV/0!</v>
      </c>
    </row>
    <row r="138">
      <c r="A138" s="5" t="str">
        <f>vlookup(C138,'2-column'!B:D,3,FALSE)</f>
        <v>WR</v>
      </c>
      <c r="B138" s="5">
        <f>vlookup(C138,'2-column'!B:C,2,FALSE)</f>
        <v>86</v>
      </c>
      <c r="C138" s="5" t="s">
        <v>261</v>
      </c>
      <c r="F138" s="108" t="str">
        <f t="shared" si="67"/>
        <v>#DIV/0!</v>
      </c>
      <c r="I138" s="59" t="str">
        <f>vlookup(K138,'2-column'!B:D,3,FALSE)</f>
        <v>WR</v>
      </c>
      <c r="J138" s="59">
        <f>vlookup(K138,'2-column'!B:C,2,FALSE)</f>
        <v>83</v>
      </c>
      <c r="K138" s="5" t="s">
        <v>248</v>
      </c>
      <c r="N138" s="108" t="str">
        <f t="shared" si="68"/>
        <v>#DIV/0!</v>
      </c>
    </row>
    <row r="139">
      <c r="A139" s="5" t="str">
        <f>vlookup(C139,'2-column'!B:D,3,FALSE)</f>
        <v>WR</v>
      </c>
      <c r="B139" s="5">
        <f>vlookup(C139,'2-column'!B:C,2,FALSE)</f>
        <v>77</v>
      </c>
      <c r="C139" s="5" t="s">
        <v>221</v>
      </c>
      <c r="F139" s="108" t="str">
        <f t="shared" si="67"/>
        <v>#DIV/0!</v>
      </c>
      <c r="I139" s="59" t="str">
        <f>vlookup(K139,'2-column'!B:D,3,FALSE)</f>
        <v>WR</v>
      </c>
      <c r="J139" s="59">
        <f>vlookup(K139,'2-column'!B:C,2,FALSE)</f>
        <v>83</v>
      </c>
      <c r="K139" s="5" t="s">
        <v>250</v>
      </c>
      <c r="N139" s="108" t="str">
        <f t="shared" si="68"/>
        <v>#DIV/0!</v>
      </c>
    </row>
    <row r="140">
      <c r="A140" s="5" t="str">
        <f>vlookup(C140,'2-column'!B:D,3,FALSE)</f>
        <v>TE</v>
      </c>
      <c r="B140" s="5">
        <f>vlookup(C140,'2-column'!B:C,2,FALSE)</f>
        <v>78</v>
      </c>
      <c r="C140" s="5" t="s">
        <v>223</v>
      </c>
      <c r="F140" s="108" t="str">
        <f t="shared" si="67"/>
        <v>#DIV/0!</v>
      </c>
      <c r="I140" s="59" t="str">
        <f>vlookup(K140,'2-column'!B:D,3,FALSE)</f>
        <v>TE</v>
      </c>
      <c r="J140" s="59">
        <f>vlookup(K140,'2-column'!B:C,2,FALSE)</f>
        <v>73</v>
      </c>
      <c r="K140" s="5" t="s">
        <v>252</v>
      </c>
      <c r="N140" s="108" t="str">
        <f t="shared" si="68"/>
        <v>#DIV/0!</v>
      </c>
    </row>
    <row r="141">
      <c r="F141" s="108"/>
      <c r="N141" s="108"/>
    </row>
    <row r="142">
      <c r="F142" s="108"/>
      <c r="N142" s="108"/>
    </row>
    <row r="143">
      <c r="A143" s="5" t="str">
        <f>vlookup(C143,'2-column'!B:D,3,FALSE)</f>
        <v>HB</v>
      </c>
      <c r="B143" s="5">
        <f>vlookup(C143,'2-column'!B:C,2,FALSE)</f>
        <v>89</v>
      </c>
      <c r="C143" s="5" t="s">
        <v>328</v>
      </c>
      <c r="F143" s="108" t="str">
        <f t="shared" ref="F143:F147" si="69">(E143-D143)/D143</f>
        <v>#DIV/0!</v>
      </c>
      <c r="I143" s="59" t="str">
        <f>vlookup(K143,'2-column'!B:D,3,FALSE)</f>
        <v>HB</v>
      </c>
      <c r="J143" s="59">
        <f>vlookup(K143,'2-column'!B:C,2,FALSE)</f>
        <v>84</v>
      </c>
      <c r="K143" s="5" t="s">
        <v>225</v>
      </c>
      <c r="N143" s="108" t="str">
        <f t="shared" ref="N143:N147" si="70">(M143-L143)/L143</f>
        <v>#DIV/0!</v>
      </c>
    </row>
    <row r="144">
      <c r="A144" s="5" t="str">
        <f>vlookup(C144,'2-column'!B:D,3,FALSE)</f>
        <v>QB</v>
      </c>
      <c r="B144" s="5">
        <f>vlookup(C144,'2-column'!B:C,2,FALSE)</f>
        <v>94</v>
      </c>
      <c r="C144" s="5" t="s">
        <v>329</v>
      </c>
      <c r="F144" s="108" t="str">
        <f t="shared" si="69"/>
        <v>#DIV/0!</v>
      </c>
      <c r="I144" s="59" t="str">
        <f>vlookup(K144,'2-column'!B:D,3,FALSE)</f>
        <v>QB</v>
      </c>
      <c r="J144" s="59">
        <f>vlookup(K144,'2-column'!B:C,2,FALSE)</f>
        <v>72</v>
      </c>
      <c r="K144" s="5" t="s">
        <v>227</v>
      </c>
      <c r="N144" s="108" t="str">
        <f t="shared" si="70"/>
        <v>#DIV/0!</v>
      </c>
    </row>
    <row r="145">
      <c r="A145" s="5" t="str">
        <f>vlookup(C145,'2-column'!B:D,3,FALSE)</f>
        <v>WR</v>
      </c>
      <c r="B145" s="5">
        <f>vlookup(C145,'2-column'!B:C,2,FALSE)</f>
        <v>99</v>
      </c>
      <c r="C145" s="5" t="s">
        <v>330</v>
      </c>
      <c r="F145" s="108" t="str">
        <f t="shared" si="69"/>
        <v>#DIV/0!</v>
      </c>
      <c r="I145" s="59" t="str">
        <f>vlookup(K145,'2-column'!B:D,3,FALSE)</f>
        <v>WR</v>
      </c>
      <c r="J145" s="59">
        <f>vlookup(K145,'2-column'!B:C,2,FALSE)</f>
        <v>88</v>
      </c>
      <c r="K145" s="5" t="s">
        <v>229</v>
      </c>
      <c r="N145" s="108" t="str">
        <f t="shared" si="70"/>
        <v>#DIV/0!</v>
      </c>
    </row>
    <row r="146">
      <c r="A146" s="5" t="str">
        <f>vlookup(C146,'2-column'!B:D,3,FALSE)</f>
        <v>WR</v>
      </c>
      <c r="B146" s="5">
        <f>vlookup(C146,'2-column'!B:C,2,FALSE)</f>
        <v>76</v>
      </c>
      <c r="C146" s="5" t="s">
        <v>331</v>
      </c>
      <c r="F146" s="108" t="str">
        <f t="shared" si="69"/>
        <v>#DIV/0!</v>
      </c>
      <c r="I146" s="59" t="str">
        <f>vlookup(K146,'2-column'!B:D,3,FALSE)</f>
        <v>WR</v>
      </c>
      <c r="J146" s="59">
        <f>vlookup(K146,'2-column'!B:C,2,FALSE)</f>
        <v>79</v>
      </c>
      <c r="K146" s="5" t="s">
        <v>231</v>
      </c>
      <c r="N146" s="108" t="str">
        <f t="shared" si="70"/>
        <v>#DIV/0!</v>
      </c>
    </row>
    <row r="147">
      <c r="A147" s="5" t="str">
        <f>vlookup(C147,'2-column'!B:D,3,FALSE)</f>
        <v>TE</v>
      </c>
      <c r="B147" s="5">
        <f>vlookup(C147,'2-column'!B:C,2,FALSE)</f>
        <v>87</v>
      </c>
      <c r="C147" s="5" t="s">
        <v>332</v>
      </c>
      <c r="F147" s="108" t="str">
        <f t="shared" si="69"/>
        <v>#DIV/0!</v>
      </c>
      <c r="I147" s="59" t="str">
        <f>vlookup(K147,'2-column'!B:D,3,FALSE)</f>
        <v>TE</v>
      </c>
      <c r="J147" s="59">
        <f>vlookup(K147,'2-column'!B:C,2,FALSE)</f>
        <v>86</v>
      </c>
      <c r="K147" s="5" t="s">
        <v>233</v>
      </c>
      <c r="N147" s="108" t="str">
        <f t="shared" si="70"/>
        <v>#DIV/0!</v>
      </c>
    </row>
    <row r="148">
      <c r="F148" s="108"/>
      <c r="N148" s="108"/>
    </row>
    <row r="149">
      <c r="F149" s="108"/>
      <c r="N149" s="108"/>
    </row>
    <row r="150">
      <c r="A150" s="5" t="str">
        <f>vlookup(C150,'2-column'!B:D,3,FALSE)</f>
        <v>#N/A</v>
      </c>
      <c r="B150" s="5" t="str">
        <f>vlookup(C150,'2-column'!B:C,2,FALSE)</f>
        <v>#N/A</v>
      </c>
      <c r="F150" s="108" t="str">
        <f t="shared" ref="F150:F1002" si="71">(E150-D150)/D150</f>
        <v>#DIV/0!</v>
      </c>
      <c r="I150" s="59" t="str">
        <f>vlookup(K150,'2-column'!B:D,3,FALSE)</f>
        <v>#N/A</v>
      </c>
      <c r="J150" s="59" t="str">
        <f>vlookup(K150,'2-column'!B:C,2,FALSE)</f>
        <v>#N/A</v>
      </c>
      <c r="N150" s="108" t="str">
        <f t="shared" ref="N150:N1002" si="72">(M150-L150)/L150</f>
        <v>#DIV/0!</v>
      </c>
    </row>
    <row r="151">
      <c r="A151" s="5" t="str">
        <f>vlookup(C151,'2-column'!B:D,3,FALSE)</f>
        <v>#N/A</v>
      </c>
      <c r="B151" s="5" t="str">
        <f>vlookup(C151,'2-column'!B:C,2,FALSE)</f>
        <v>#N/A</v>
      </c>
      <c r="F151" s="108" t="str">
        <f t="shared" si="71"/>
        <v>#DIV/0!</v>
      </c>
      <c r="I151" s="59" t="str">
        <f>vlookup(K151,'2-column'!B:D,3,FALSE)</f>
        <v>#N/A</v>
      </c>
      <c r="J151" s="59" t="str">
        <f>vlookup(K151,'2-column'!B:C,2,FALSE)</f>
        <v>#N/A</v>
      </c>
      <c r="N151" s="108" t="str">
        <f t="shared" si="72"/>
        <v>#DIV/0!</v>
      </c>
    </row>
    <row r="152">
      <c r="A152" s="5" t="str">
        <f>vlookup(C152,'2-column'!B:D,3,FALSE)</f>
        <v>#N/A</v>
      </c>
      <c r="B152" s="5" t="str">
        <f>vlookup(C152,'2-column'!B:C,2,FALSE)</f>
        <v>#N/A</v>
      </c>
      <c r="F152" s="108" t="str">
        <f t="shared" si="71"/>
        <v>#DIV/0!</v>
      </c>
      <c r="I152" s="59" t="str">
        <f>vlookup(K152,'2-column'!B:D,3,FALSE)</f>
        <v>#N/A</v>
      </c>
      <c r="J152" s="59" t="str">
        <f>vlookup(K152,'2-column'!B:C,2,FALSE)</f>
        <v>#N/A</v>
      </c>
      <c r="N152" s="108" t="str">
        <f t="shared" si="72"/>
        <v>#DIV/0!</v>
      </c>
    </row>
    <row r="153">
      <c r="A153" s="5" t="str">
        <f>vlookup(C153,'2-column'!B:D,3,FALSE)</f>
        <v>#N/A</v>
      </c>
      <c r="B153" s="5" t="str">
        <f>vlookup(C153,'2-column'!B:C,2,FALSE)</f>
        <v>#N/A</v>
      </c>
      <c r="F153" s="108" t="str">
        <f t="shared" si="71"/>
        <v>#DIV/0!</v>
      </c>
      <c r="I153" s="59" t="str">
        <f>vlookup(K153,'2-column'!B:D,3,FALSE)</f>
        <v>#N/A</v>
      </c>
      <c r="J153" s="59" t="str">
        <f>vlookup(K153,'2-column'!B:C,2,FALSE)</f>
        <v>#N/A</v>
      </c>
      <c r="N153" s="108" t="str">
        <f t="shared" si="72"/>
        <v>#DIV/0!</v>
      </c>
    </row>
    <row r="154">
      <c r="A154" s="5" t="str">
        <f>vlookup(C154,'2-column'!B:D,3,FALSE)</f>
        <v>#N/A</v>
      </c>
      <c r="B154" s="5" t="str">
        <f>vlookup(C154,'2-column'!B:C,2,FALSE)</f>
        <v>#N/A</v>
      </c>
      <c r="F154" s="108" t="str">
        <f t="shared" si="71"/>
        <v>#DIV/0!</v>
      </c>
      <c r="I154" s="59" t="str">
        <f>vlookup(K154,'2-column'!B:D,3,FALSE)</f>
        <v>#N/A</v>
      </c>
      <c r="J154" s="59" t="str">
        <f>vlookup(K154,'2-column'!B:C,2,FALSE)</f>
        <v>#N/A</v>
      </c>
      <c r="N154" s="108" t="str">
        <f t="shared" si="72"/>
        <v>#DIV/0!</v>
      </c>
    </row>
    <row r="155">
      <c r="A155" s="5" t="str">
        <f>vlookup(C155,'2-column'!B:D,3,FALSE)</f>
        <v>#N/A</v>
      </c>
      <c r="B155" s="5" t="str">
        <f>vlookup(C155,'2-column'!B:C,2,FALSE)</f>
        <v>#N/A</v>
      </c>
      <c r="F155" s="108" t="str">
        <f t="shared" si="71"/>
        <v>#DIV/0!</v>
      </c>
      <c r="I155" s="59" t="str">
        <f>vlookup(K155,'2-column'!B:D,3,FALSE)</f>
        <v>#N/A</v>
      </c>
      <c r="J155" s="59" t="str">
        <f>vlookup(K155,'2-column'!B:C,2,FALSE)</f>
        <v>#N/A</v>
      </c>
      <c r="N155" s="108" t="str">
        <f t="shared" si="72"/>
        <v>#DIV/0!</v>
      </c>
    </row>
    <row r="156">
      <c r="A156" s="5" t="str">
        <f>vlookup(C156,'2-column'!B:D,3,FALSE)</f>
        <v>#N/A</v>
      </c>
      <c r="B156" s="5" t="str">
        <f>vlookup(C156,'2-column'!B:C,2,FALSE)</f>
        <v>#N/A</v>
      </c>
      <c r="F156" s="108" t="str">
        <f t="shared" si="71"/>
        <v>#DIV/0!</v>
      </c>
      <c r="I156" s="59" t="str">
        <f>vlookup(K156,'2-column'!B:D,3,FALSE)</f>
        <v>#N/A</v>
      </c>
      <c r="J156" s="59" t="str">
        <f>vlookup(K156,'2-column'!B:C,2,FALSE)</f>
        <v>#N/A</v>
      </c>
      <c r="N156" s="108" t="str">
        <f t="shared" si="72"/>
        <v>#DIV/0!</v>
      </c>
    </row>
    <row r="157">
      <c r="A157" s="5" t="str">
        <f>vlookup(C157,'2-column'!B:D,3,FALSE)</f>
        <v>#N/A</v>
      </c>
      <c r="B157" s="5" t="str">
        <f>vlookup(C157,'2-column'!B:C,2,FALSE)</f>
        <v>#N/A</v>
      </c>
      <c r="F157" s="108" t="str">
        <f t="shared" si="71"/>
        <v>#DIV/0!</v>
      </c>
      <c r="I157" s="59" t="str">
        <f>vlookup(K157,'2-column'!B:D,3,FALSE)</f>
        <v>#N/A</v>
      </c>
      <c r="J157" s="59" t="str">
        <f>vlookup(K157,'2-column'!B:C,2,FALSE)</f>
        <v>#N/A</v>
      </c>
      <c r="N157" s="108" t="str">
        <f t="shared" si="72"/>
        <v>#DIV/0!</v>
      </c>
    </row>
    <row r="158">
      <c r="A158" s="5" t="str">
        <f>vlookup(C158,'2-column'!B:D,3,FALSE)</f>
        <v>#N/A</v>
      </c>
      <c r="B158" s="5" t="str">
        <f>vlookup(C158,'2-column'!B:C,2,FALSE)</f>
        <v>#N/A</v>
      </c>
      <c r="F158" s="108" t="str">
        <f t="shared" si="71"/>
        <v>#DIV/0!</v>
      </c>
      <c r="I158" s="59" t="str">
        <f>vlookup(K158,'2-column'!B:D,3,FALSE)</f>
        <v>#N/A</v>
      </c>
      <c r="J158" s="59" t="str">
        <f>vlookup(K158,'2-column'!B:C,2,FALSE)</f>
        <v>#N/A</v>
      </c>
      <c r="N158" s="108" t="str">
        <f t="shared" si="72"/>
        <v>#DIV/0!</v>
      </c>
    </row>
    <row r="159">
      <c r="A159" s="5" t="str">
        <f>vlookup(C159,'2-column'!B:D,3,FALSE)</f>
        <v>#N/A</v>
      </c>
      <c r="B159" s="5" t="str">
        <f>vlookup(C159,'2-column'!B:C,2,FALSE)</f>
        <v>#N/A</v>
      </c>
      <c r="F159" s="108" t="str">
        <f t="shared" si="71"/>
        <v>#DIV/0!</v>
      </c>
      <c r="I159" s="59" t="str">
        <f>vlookup(K159,'2-column'!B:D,3,FALSE)</f>
        <v>#N/A</v>
      </c>
      <c r="J159" s="59" t="str">
        <f>vlookup(K159,'2-column'!B:C,2,FALSE)</f>
        <v>#N/A</v>
      </c>
      <c r="N159" s="108" t="str">
        <f t="shared" si="72"/>
        <v>#DIV/0!</v>
      </c>
    </row>
    <row r="160">
      <c r="A160" s="5" t="str">
        <f>vlookup(C160,'2-column'!B:D,3,FALSE)</f>
        <v>#N/A</v>
      </c>
      <c r="B160" s="5" t="str">
        <f>vlookup(C160,'2-column'!B:C,2,FALSE)</f>
        <v>#N/A</v>
      </c>
      <c r="F160" s="108" t="str">
        <f t="shared" si="71"/>
        <v>#DIV/0!</v>
      </c>
      <c r="I160" s="59" t="str">
        <f>vlookup(K160,'2-column'!B:D,3,FALSE)</f>
        <v>#N/A</v>
      </c>
      <c r="J160" s="59" t="str">
        <f>vlookup(K160,'2-column'!B:C,2,FALSE)</f>
        <v>#N/A</v>
      </c>
      <c r="N160" s="108" t="str">
        <f t="shared" si="72"/>
        <v>#DIV/0!</v>
      </c>
    </row>
    <row r="161">
      <c r="A161" s="5" t="str">
        <f>vlookup(C161,'2-column'!B:D,3,FALSE)</f>
        <v>#N/A</v>
      </c>
      <c r="B161" s="5" t="str">
        <f>vlookup(C161,'2-column'!B:C,2,FALSE)</f>
        <v>#N/A</v>
      </c>
      <c r="F161" s="108" t="str">
        <f t="shared" si="71"/>
        <v>#DIV/0!</v>
      </c>
      <c r="I161" s="59" t="str">
        <f>vlookup(K161,'2-column'!B:D,3,FALSE)</f>
        <v>#N/A</v>
      </c>
      <c r="J161" s="59" t="str">
        <f>vlookup(K161,'2-column'!B:C,2,FALSE)</f>
        <v>#N/A</v>
      </c>
      <c r="N161" s="108" t="str">
        <f t="shared" si="72"/>
        <v>#DIV/0!</v>
      </c>
    </row>
    <row r="162">
      <c r="A162" s="5" t="str">
        <f>vlookup(C162,'2-column'!B:D,3,FALSE)</f>
        <v>#N/A</v>
      </c>
      <c r="B162" s="5" t="str">
        <f>vlookup(C162,'2-column'!B:C,2,FALSE)</f>
        <v>#N/A</v>
      </c>
      <c r="F162" s="108" t="str">
        <f t="shared" si="71"/>
        <v>#DIV/0!</v>
      </c>
      <c r="I162" s="59" t="str">
        <f>vlookup(K162,'2-column'!B:D,3,FALSE)</f>
        <v>#N/A</v>
      </c>
      <c r="J162" s="59" t="str">
        <f>vlookup(K162,'2-column'!B:C,2,FALSE)</f>
        <v>#N/A</v>
      </c>
      <c r="N162" s="108" t="str">
        <f t="shared" si="72"/>
        <v>#DIV/0!</v>
      </c>
    </row>
    <row r="163">
      <c r="A163" s="5" t="str">
        <f>vlookup(C163,'2-column'!B:D,3,FALSE)</f>
        <v>#N/A</v>
      </c>
      <c r="B163" s="5" t="str">
        <f>vlookup(C163,'2-column'!B:C,2,FALSE)</f>
        <v>#N/A</v>
      </c>
      <c r="F163" s="108" t="str">
        <f t="shared" si="71"/>
        <v>#DIV/0!</v>
      </c>
      <c r="I163" s="59" t="str">
        <f>vlookup(K163,'2-column'!B:D,3,FALSE)</f>
        <v>#N/A</v>
      </c>
      <c r="J163" s="59" t="str">
        <f>vlookup(K163,'2-column'!B:C,2,FALSE)</f>
        <v>#N/A</v>
      </c>
      <c r="N163" s="108" t="str">
        <f t="shared" si="72"/>
        <v>#DIV/0!</v>
      </c>
    </row>
    <row r="164">
      <c r="A164" s="5" t="str">
        <f>vlookup(C164,'2-column'!B:D,3,FALSE)</f>
        <v>#N/A</v>
      </c>
      <c r="B164" s="5" t="str">
        <f>vlookup(C164,'2-column'!B:C,2,FALSE)</f>
        <v>#N/A</v>
      </c>
      <c r="F164" s="108" t="str">
        <f t="shared" si="71"/>
        <v>#DIV/0!</v>
      </c>
      <c r="I164" s="59" t="str">
        <f>vlookup(K164,'2-column'!B:D,3,FALSE)</f>
        <v>#N/A</v>
      </c>
      <c r="J164" s="59" t="str">
        <f>vlookup(K164,'2-column'!B:C,2,FALSE)</f>
        <v>#N/A</v>
      </c>
      <c r="N164" s="108" t="str">
        <f t="shared" si="72"/>
        <v>#DIV/0!</v>
      </c>
    </row>
    <row r="165">
      <c r="A165" s="5" t="str">
        <f>vlookup(C165,'2-column'!B:D,3,FALSE)</f>
        <v>#N/A</v>
      </c>
      <c r="B165" s="5" t="str">
        <f>vlookup(C165,'2-column'!B:C,2,FALSE)</f>
        <v>#N/A</v>
      </c>
      <c r="F165" s="108" t="str">
        <f t="shared" si="71"/>
        <v>#DIV/0!</v>
      </c>
      <c r="I165" s="59" t="str">
        <f>vlookup(K165,'2-column'!B:D,3,FALSE)</f>
        <v>#N/A</v>
      </c>
      <c r="J165" s="59" t="str">
        <f>vlookup(K165,'2-column'!B:C,2,FALSE)</f>
        <v>#N/A</v>
      </c>
      <c r="N165" s="108" t="str">
        <f t="shared" si="72"/>
        <v>#DIV/0!</v>
      </c>
    </row>
    <row r="166">
      <c r="A166" s="5" t="str">
        <f>vlookup(C166,'2-column'!B:D,3,FALSE)</f>
        <v>#N/A</v>
      </c>
      <c r="B166" s="5" t="str">
        <f>vlookup(C166,'2-column'!B:C,2,FALSE)</f>
        <v>#N/A</v>
      </c>
      <c r="F166" s="108" t="str">
        <f t="shared" si="71"/>
        <v>#DIV/0!</v>
      </c>
      <c r="I166" s="59" t="str">
        <f>vlookup(K166,'2-column'!B:D,3,FALSE)</f>
        <v>#N/A</v>
      </c>
      <c r="J166" s="59" t="str">
        <f>vlookup(K166,'2-column'!B:C,2,FALSE)</f>
        <v>#N/A</v>
      </c>
      <c r="N166" s="108" t="str">
        <f t="shared" si="72"/>
        <v>#DIV/0!</v>
      </c>
    </row>
    <row r="167">
      <c r="A167" s="5" t="str">
        <f>vlookup(C167,'2-column'!B:D,3,FALSE)</f>
        <v>#N/A</v>
      </c>
      <c r="B167" s="5" t="str">
        <f>vlookup(C167,'2-column'!B:C,2,FALSE)</f>
        <v>#N/A</v>
      </c>
      <c r="F167" s="108" t="str">
        <f t="shared" si="71"/>
        <v>#DIV/0!</v>
      </c>
      <c r="I167" s="59" t="str">
        <f>vlookup(K167,'2-column'!B:D,3,FALSE)</f>
        <v>#N/A</v>
      </c>
      <c r="J167" s="59" t="str">
        <f>vlookup(K167,'2-column'!B:C,2,FALSE)</f>
        <v>#N/A</v>
      </c>
      <c r="N167" s="108" t="str">
        <f t="shared" si="72"/>
        <v>#DIV/0!</v>
      </c>
    </row>
    <row r="168">
      <c r="A168" s="5" t="str">
        <f>vlookup(C168,'2-column'!B:D,3,FALSE)</f>
        <v>#N/A</v>
      </c>
      <c r="B168" s="5" t="str">
        <f>vlookup(C168,'2-column'!B:C,2,FALSE)</f>
        <v>#N/A</v>
      </c>
      <c r="F168" s="108" t="str">
        <f t="shared" si="71"/>
        <v>#DIV/0!</v>
      </c>
      <c r="I168" s="59" t="str">
        <f>vlookup(K168,'2-column'!B:D,3,FALSE)</f>
        <v>#N/A</v>
      </c>
      <c r="J168" s="59" t="str">
        <f>vlookup(K168,'2-column'!B:C,2,FALSE)</f>
        <v>#N/A</v>
      </c>
      <c r="N168" s="108" t="str">
        <f t="shared" si="72"/>
        <v>#DIV/0!</v>
      </c>
    </row>
    <row r="169">
      <c r="A169" s="5" t="str">
        <f>vlookup(C169,'2-column'!B:D,3,FALSE)</f>
        <v>#N/A</v>
      </c>
      <c r="B169" s="5" t="str">
        <f>vlookup(C169,'2-column'!B:C,2,FALSE)</f>
        <v>#N/A</v>
      </c>
      <c r="F169" s="108" t="str">
        <f t="shared" si="71"/>
        <v>#DIV/0!</v>
      </c>
      <c r="I169" s="59" t="str">
        <f>vlookup(K169,'2-column'!B:D,3,FALSE)</f>
        <v>#N/A</v>
      </c>
      <c r="J169" s="59" t="str">
        <f>vlookup(K169,'2-column'!B:C,2,FALSE)</f>
        <v>#N/A</v>
      </c>
      <c r="N169" s="108" t="str">
        <f t="shared" si="72"/>
        <v>#DIV/0!</v>
      </c>
    </row>
    <row r="170">
      <c r="A170" s="5" t="str">
        <f>vlookup(C170,'2-column'!B:D,3,FALSE)</f>
        <v>#N/A</v>
      </c>
      <c r="B170" s="5" t="str">
        <f>vlookup(C170,'2-column'!B:C,2,FALSE)</f>
        <v>#N/A</v>
      </c>
      <c r="F170" s="108" t="str">
        <f t="shared" si="71"/>
        <v>#DIV/0!</v>
      </c>
      <c r="I170" s="59" t="str">
        <f>vlookup(K170,'2-column'!B:D,3,FALSE)</f>
        <v>#N/A</v>
      </c>
      <c r="J170" s="59" t="str">
        <f>vlookup(K170,'2-column'!B:C,2,FALSE)</f>
        <v>#N/A</v>
      </c>
      <c r="N170" s="108" t="str">
        <f t="shared" si="72"/>
        <v>#DIV/0!</v>
      </c>
    </row>
    <row r="171">
      <c r="A171" s="5" t="str">
        <f>vlookup(C171,'2-column'!B:D,3,FALSE)</f>
        <v>#N/A</v>
      </c>
      <c r="B171" s="5" t="str">
        <f>vlookup(C171,'2-column'!B:C,2,FALSE)</f>
        <v>#N/A</v>
      </c>
      <c r="F171" s="108" t="str">
        <f t="shared" si="71"/>
        <v>#DIV/0!</v>
      </c>
      <c r="I171" s="59" t="str">
        <f>vlookup(K171,'2-column'!B:D,3,FALSE)</f>
        <v>#N/A</v>
      </c>
      <c r="J171" s="59" t="str">
        <f>vlookup(K171,'2-column'!B:C,2,FALSE)</f>
        <v>#N/A</v>
      </c>
      <c r="N171" s="108" t="str">
        <f t="shared" si="72"/>
        <v>#DIV/0!</v>
      </c>
    </row>
    <row r="172">
      <c r="A172" s="5" t="str">
        <f>vlookup(C172,'2-column'!B:D,3,FALSE)</f>
        <v>#N/A</v>
      </c>
      <c r="B172" s="5" t="str">
        <f>vlookup(C172,'2-column'!B:C,2,FALSE)</f>
        <v>#N/A</v>
      </c>
      <c r="F172" s="108" t="str">
        <f t="shared" si="71"/>
        <v>#DIV/0!</v>
      </c>
      <c r="I172" s="59" t="str">
        <f>vlookup(K172,'2-column'!B:D,3,FALSE)</f>
        <v>#N/A</v>
      </c>
      <c r="J172" s="59" t="str">
        <f>vlookup(K172,'2-column'!B:C,2,FALSE)</f>
        <v>#N/A</v>
      </c>
      <c r="N172" s="108" t="str">
        <f t="shared" si="72"/>
        <v>#DIV/0!</v>
      </c>
    </row>
    <row r="173">
      <c r="A173" s="5" t="str">
        <f>vlookup(C173,'2-column'!B:D,3,FALSE)</f>
        <v>#N/A</v>
      </c>
      <c r="B173" s="5" t="str">
        <f>vlookup(C173,'2-column'!B:C,2,FALSE)</f>
        <v>#N/A</v>
      </c>
      <c r="F173" s="108" t="str">
        <f t="shared" si="71"/>
        <v>#DIV/0!</v>
      </c>
      <c r="I173" s="59" t="str">
        <f>vlookup(K173,'2-column'!B:D,3,FALSE)</f>
        <v>#N/A</v>
      </c>
      <c r="J173" s="59" t="str">
        <f>vlookup(K173,'2-column'!B:C,2,FALSE)</f>
        <v>#N/A</v>
      </c>
      <c r="N173" s="108" t="str">
        <f t="shared" si="72"/>
        <v>#DIV/0!</v>
      </c>
    </row>
    <row r="174">
      <c r="A174" s="5" t="str">
        <f>vlookup(C174,'2-column'!B:D,3,FALSE)</f>
        <v>#N/A</v>
      </c>
      <c r="B174" s="5" t="str">
        <f>vlookup(C174,'2-column'!B:C,2,FALSE)</f>
        <v>#N/A</v>
      </c>
      <c r="F174" s="108" t="str">
        <f t="shared" si="71"/>
        <v>#DIV/0!</v>
      </c>
      <c r="I174" s="59" t="str">
        <f>vlookup(K174,'2-column'!B:D,3,FALSE)</f>
        <v>#N/A</v>
      </c>
      <c r="J174" s="59" t="str">
        <f>vlookup(K174,'2-column'!B:C,2,FALSE)</f>
        <v>#N/A</v>
      </c>
      <c r="N174" s="108" t="str">
        <f t="shared" si="72"/>
        <v>#DIV/0!</v>
      </c>
    </row>
    <row r="175">
      <c r="A175" s="5" t="str">
        <f>vlookup(C175,'2-column'!B:D,3,FALSE)</f>
        <v>#N/A</v>
      </c>
      <c r="B175" s="5" t="str">
        <f>vlookup(C175,'2-column'!B:C,2,FALSE)</f>
        <v>#N/A</v>
      </c>
      <c r="F175" s="108" t="str">
        <f t="shared" si="71"/>
        <v>#DIV/0!</v>
      </c>
      <c r="I175" s="59" t="str">
        <f>vlookup(K175,'2-column'!B:D,3,FALSE)</f>
        <v>#N/A</v>
      </c>
      <c r="J175" s="59" t="str">
        <f>vlookup(K175,'2-column'!B:C,2,FALSE)</f>
        <v>#N/A</v>
      </c>
      <c r="N175" s="108" t="str">
        <f t="shared" si="72"/>
        <v>#DIV/0!</v>
      </c>
    </row>
    <row r="176">
      <c r="A176" s="5" t="str">
        <f>vlookup(C176,'2-column'!B:D,3,FALSE)</f>
        <v>#N/A</v>
      </c>
      <c r="B176" s="5" t="str">
        <f>vlookup(C176,'2-column'!B:C,2,FALSE)</f>
        <v>#N/A</v>
      </c>
      <c r="F176" s="108" t="str">
        <f t="shared" si="71"/>
        <v>#DIV/0!</v>
      </c>
      <c r="I176" s="59" t="str">
        <f>vlookup(K176,'2-column'!B:D,3,FALSE)</f>
        <v>#N/A</v>
      </c>
      <c r="J176" s="59" t="str">
        <f>vlookup(K176,'2-column'!B:C,2,FALSE)</f>
        <v>#N/A</v>
      </c>
      <c r="N176" s="108" t="str">
        <f t="shared" si="72"/>
        <v>#DIV/0!</v>
      </c>
    </row>
    <row r="177">
      <c r="A177" s="5" t="str">
        <f>vlookup(C177,'2-column'!B:D,3,FALSE)</f>
        <v>#N/A</v>
      </c>
      <c r="B177" s="5" t="str">
        <f>vlookup(C177,'2-column'!B:C,2,FALSE)</f>
        <v>#N/A</v>
      </c>
      <c r="F177" s="108" t="str">
        <f t="shared" si="71"/>
        <v>#DIV/0!</v>
      </c>
      <c r="I177" s="59" t="str">
        <f>vlookup(K177,'2-column'!B:D,3,FALSE)</f>
        <v>#N/A</v>
      </c>
      <c r="J177" s="59" t="str">
        <f>vlookup(K177,'2-column'!B:C,2,FALSE)</f>
        <v>#N/A</v>
      </c>
      <c r="N177" s="108" t="str">
        <f t="shared" si="72"/>
        <v>#DIV/0!</v>
      </c>
    </row>
    <row r="178">
      <c r="A178" s="5" t="str">
        <f>vlookup(C178,'2-column'!B:D,3,FALSE)</f>
        <v>#N/A</v>
      </c>
      <c r="B178" s="5" t="str">
        <f>vlookup(C178,'2-column'!B:C,2,FALSE)</f>
        <v>#N/A</v>
      </c>
      <c r="F178" s="108" t="str">
        <f t="shared" si="71"/>
        <v>#DIV/0!</v>
      </c>
      <c r="I178" s="59" t="str">
        <f>vlookup(K178,'2-column'!B:D,3,FALSE)</f>
        <v>#N/A</v>
      </c>
      <c r="J178" s="59" t="str">
        <f>vlookup(K178,'2-column'!B:C,2,FALSE)</f>
        <v>#N/A</v>
      </c>
      <c r="N178" s="108" t="str">
        <f t="shared" si="72"/>
        <v>#DIV/0!</v>
      </c>
    </row>
    <row r="179">
      <c r="A179" s="5" t="str">
        <f>vlookup(C179,'2-column'!B:D,3,FALSE)</f>
        <v>#N/A</v>
      </c>
      <c r="B179" s="5" t="str">
        <f>vlookup(C179,'2-column'!B:C,2,FALSE)</f>
        <v>#N/A</v>
      </c>
      <c r="F179" s="108" t="str">
        <f t="shared" si="71"/>
        <v>#DIV/0!</v>
      </c>
      <c r="I179" s="59" t="str">
        <f>vlookup(K179,'2-column'!B:D,3,FALSE)</f>
        <v>#N/A</v>
      </c>
      <c r="J179" s="59" t="str">
        <f>vlookup(K179,'2-column'!B:C,2,FALSE)</f>
        <v>#N/A</v>
      </c>
      <c r="N179" s="108" t="str">
        <f t="shared" si="72"/>
        <v>#DIV/0!</v>
      </c>
    </row>
    <row r="180">
      <c r="A180" s="5" t="str">
        <f>vlookup(C180,'2-column'!B:D,3,FALSE)</f>
        <v>#N/A</v>
      </c>
      <c r="B180" s="5" t="str">
        <f>vlookup(C180,'2-column'!B:C,2,FALSE)</f>
        <v>#N/A</v>
      </c>
      <c r="F180" s="108" t="str">
        <f t="shared" si="71"/>
        <v>#DIV/0!</v>
      </c>
      <c r="I180" s="59" t="str">
        <f>vlookup(K180,'2-column'!B:D,3,FALSE)</f>
        <v>#N/A</v>
      </c>
      <c r="J180" s="59" t="str">
        <f>vlookup(K180,'2-column'!B:C,2,FALSE)</f>
        <v>#N/A</v>
      </c>
      <c r="N180" s="108" t="str">
        <f t="shared" si="72"/>
        <v>#DIV/0!</v>
      </c>
    </row>
    <row r="181">
      <c r="A181" s="5" t="str">
        <f>vlookup(C181,'2-column'!B:D,3,FALSE)</f>
        <v>#N/A</v>
      </c>
      <c r="B181" s="5" t="str">
        <f>vlookup(C181,'2-column'!B:C,2,FALSE)</f>
        <v>#N/A</v>
      </c>
      <c r="F181" s="108" t="str">
        <f t="shared" si="71"/>
        <v>#DIV/0!</v>
      </c>
      <c r="I181" s="59" t="str">
        <f>vlookup(K181,'2-column'!B:D,3,FALSE)</f>
        <v>#N/A</v>
      </c>
      <c r="J181" s="59" t="str">
        <f>vlookup(K181,'2-column'!B:C,2,FALSE)</f>
        <v>#N/A</v>
      </c>
      <c r="N181" s="108" t="str">
        <f t="shared" si="72"/>
        <v>#DIV/0!</v>
      </c>
    </row>
    <row r="182">
      <c r="A182" s="5"/>
      <c r="B182" s="5" t="str">
        <f>vlookup(C182,'2-column'!B:C,2,FALSE)</f>
        <v>#N/A</v>
      </c>
      <c r="F182" s="108" t="str">
        <f t="shared" si="71"/>
        <v>#DIV/0!</v>
      </c>
      <c r="I182" s="59" t="str">
        <f>vlookup(K182,'2-column'!B:D,3,FALSE)</f>
        <v>#N/A</v>
      </c>
      <c r="J182" s="59" t="str">
        <f>vlookup(K182,'2-column'!B:C,2,FALSE)</f>
        <v>#N/A</v>
      </c>
      <c r="N182" s="108" t="str">
        <f t="shared" si="72"/>
        <v>#DIV/0!</v>
      </c>
    </row>
    <row r="183">
      <c r="A183" s="5"/>
      <c r="B183" s="5" t="str">
        <f>vlookup(C183,'2-column'!B:C,2,FALSE)</f>
        <v>#N/A</v>
      </c>
      <c r="F183" s="108" t="str">
        <f t="shared" si="71"/>
        <v>#DIV/0!</v>
      </c>
      <c r="I183" s="59" t="str">
        <f>vlookup(K183,'2-column'!B:D,3,FALSE)</f>
        <v>#N/A</v>
      </c>
      <c r="J183" s="59" t="str">
        <f>vlookup(K183,'2-column'!B:C,2,FALSE)</f>
        <v>#N/A</v>
      </c>
      <c r="N183" s="108" t="str">
        <f t="shared" si="72"/>
        <v>#DIV/0!</v>
      </c>
    </row>
    <row r="184">
      <c r="A184" s="5"/>
      <c r="B184" s="5" t="str">
        <f>vlookup(C184,'2-column'!B:C,2,FALSE)</f>
        <v>#N/A</v>
      </c>
      <c r="F184" s="108" t="str">
        <f t="shared" si="71"/>
        <v>#DIV/0!</v>
      </c>
      <c r="I184" s="59" t="str">
        <f>vlookup(K184,'2-column'!B:D,3,FALSE)</f>
        <v>#N/A</v>
      </c>
      <c r="J184" s="59" t="str">
        <f>vlookup(K184,'2-column'!B:C,2,FALSE)</f>
        <v>#N/A</v>
      </c>
      <c r="N184" s="108" t="str">
        <f t="shared" si="72"/>
        <v>#DIV/0!</v>
      </c>
    </row>
    <row r="185">
      <c r="A185" s="5"/>
      <c r="B185" s="5" t="str">
        <f>vlookup(C185,'2-column'!B:C,2,FALSE)</f>
        <v>#N/A</v>
      </c>
      <c r="F185" s="108" t="str">
        <f t="shared" si="71"/>
        <v>#DIV/0!</v>
      </c>
      <c r="I185" s="59" t="str">
        <f>vlookup(K185,'2-column'!B:D,3,FALSE)</f>
        <v>#N/A</v>
      </c>
      <c r="J185" s="59" t="str">
        <f>vlookup(K185,'2-column'!B:C,2,FALSE)</f>
        <v>#N/A</v>
      </c>
      <c r="N185" s="108" t="str">
        <f t="shared" si="72"/>
        <v>#DIV/0!</v>
      </c>
    </row>
    <row r="186">
      <c r="A186" s="5"/>
      <c r="B186" s="5" t="str">
        <f>vlookup(C186,'2-column'!B:C,2,FALSE)</f>
        <v>#N/A</v>
      </c>
      <c r="F186" s="108" t="str">
        <f t="shared" si="71"/>
        <v>#DIV/0!</v>
      </c>
      <c r="I186" s="59" t="str">
        <f>vlookup(K186,'2-column'!B:D,3,FALSE)</f>
        <v>#N/A</v>
      </c>
      <c r="J186" s="59" t="str">
        <f>vlookup(K186,'2-column'!B:C,2,FALSE)</f>
        <v>#N/A</v>
      </c>
      <c r="N186" s="108" t="str">
        <f t="shared" si="72"/>
        <v>#DIV/0!</v>
      </c>
    </row>
    <row r="187">
      <c r="A187" s="5"/>
      <c r="B187" s="5" t="str">
        <f>vlookup(C187,'2-column'!B:C,2,FALSE)</f>
        <v>#N/A</v>
      </c>
      <c r="F187" s="108" t="str">
        <f t="shared" si="71"/>
        <v>#DIV/0!</v>
      </c>
      <c r="I187" s="59" t="str">
        <f>vlookup(K187,'2-column'!B:D,3,FALSE)</f>
        <v>#N/A</v>
      </c>
      <c r="J187" s="59" t="str">
        <f>vlookup(K187,'2-column'!B:C,2,FALSE)</f>
        <v>#N/A</v>
      </c>
      <c r="N187" s="108" t="str">
        <f t="shared" si="72"/>
        <v>#DIV/0!</v>
      </c>
    </row>
    <row r="188">
      <c r="A188" s="5"/>
      <c r="B188" s="5" t="str">
        <f>vlookup(C188,'2-column'!B:C,2,FALSE)</f>
        <v>#N/A</v>
      </c>
      <c r="F188" s="108" t="str">
        <f t="shared" si="71"/>
        <v>#DIV/0!</v>
      </c>
      <c r="I188" s="59" t="str">
        <f>vlookup(K188,'2-column'!B:D,3,FALSE)</f>
        <v>#N/A</v>
      </c>
      <c r="J188" s="59" t="str">
        <f>vlookup(K188,'2-column'!B:C,2,FALSE)</f>
        <v>#N/A</v>
      </c>
      <c r="N188" s="108" t="str">
        <f t="shared" si="72"/>
        <v>#DIV/0!</v>
      </c>
    </row>
    <row r="189">
      <c r="A189" s="5"/>
      <c r="B189" s="5" t="str">
        <f>vlookup(C189,'2-column'!B:C,2,FALSE)</f>
        <v>#N/A</v>
      </c>
      <c r="F189" s="108" t="str">
        <f t="shared" si="71"/>
        <v>#DIV/0!</v>
      </c>
      <c r="I189" s="59" t="str">
        <f>vlookup(K189,'2-column'!B:D,3,FALSE)</f>
        <v>#N/A</v>
      </c>
      <c r="J189" s="59" t="str">
        <f>vlookup(K189,'2-column'!B:C,2,FALSE)</f>
        <v>#N/A</v>
      </c>
      <c r="N189" s="108" t="str">
        <f t="shared" si="72"/>
        <v>#DIV/0!</v>
      </c>
    </row>
    <row r="190">
      <c r="A190" s="5"/>
      <c r="B190" s="5" t="str">
        <f>vlookup(C190,'2-column'!B:C,2,FALSE)</f>
        <v>#N/A</v>
      </c>
      <c r="F190" s="108" t="str">
        <f t="shared" si="71"/>
        <v>#DIV/0!</v>
      </c>
      <c r="I190" s="59" t="str">
        <f>vlookup(K190,'2-column'!B:D,3,FALSE)</f>
        <v>#N/A</v>
      </c>
      <c r="J190" s="59" t="str">
        <f>vlookup(K190,'2-column'!B:C,2,FALSE)</f>
        <v>#N/A</v>
      </c>
      <c r="N190" s="108" t="str">
        <f t="shared" si="72"/>
        <v>#DIV/0!</v>
      </c>
    </row>
    <row r="191">
      <c r="A191" s="5"/>
      <c r="B191" s="5" t="str">
        <f>vlookup(C191,'2-column'!B:C,2,FALSE)</f>
        <v>#N/A</v>
      </c>
      <c r="F191" s="108" t="str">
        <f t="shared" si="71"/>
        <v>#DIV/0!</v>
      </c>
      <c r="I191" s="59" t="str">
        <f>vlookup(K191,'2-column'!B:D,3,FALSE)</f>
        <v>#N/A</v>
      </c>
      <c r="J191" s="59" t="str">
        <f>vlookup(K191,'2-column'!B:C,2,FALSE)</f>
        <v>#N/A</v>
      </c>
      <c r="N191" s="108" t="str">
        <f t="shared" si="72"/>
        <v>#DIV/0!</v>
      </c>
    </row>
    <row r="192">
      <c r="A192" s="5"/>
      <c r="B192" s="5" t="str">
        <f>vlookup(C192,'2-column'!B:C,2,FALSE)</f>
        <v>#N/A</v>
      </c>
      <c r="F192" s="108" t="str">
        <f t="shared" si="71"/>
        <v>#DIV/0!</v>
      </c>
      <c r="J192" s="59" t="str">
        <f>vlookup(K192,'2-column'!B:C,2,FALSE)</f>
        <v>#N/A</v>
      </c>
      <c r="N192" s="108" t="str">
        <f t="shared" si="72"/>
        <v>#DIV/0!</v>
      </c>
    </row>
    <row r="193">
      <c r="A193" s="5"/>
      <c r="B193" s="5" t="str">
        <f>vlookup(C193,'2-column'!B:C,2,FALSE)</f>
        <v>#N/A</v>
      </c>
      <c r="F193" s="108" t="str">
        <f t="shared" si="71"/>
        <v>#DIV/0!</v>
      </c>
      <c r="J193" s="59" t="str">
        <f>vlookup(K193,'2-column'!B:C,2,FALSE)</f>
        <v>#N/A</v>
      </c>
      <c r="N193" s="108" t="str">
        <f t="shared" si="72"/>
        <v>#DIV/0!</v>
      </c>
    </row>
    <row r="194">
      <c r="A194" s="5"/>
      <c r="B194" s="5" t="str">
        <f>vlookup(C194,'2-column'!B:C,2,FALSE)</f>
        <v>#N/A</v>
      </c>
      <c r="F194" s="108" t="str">
        <f t="shared" si="71"/>
        <v>#DIV/0!</v>
      </c>
      <c r="J194" s="59" t="str">
        <f>vlookup(K194,'2-column'!B:C,2,FALSE)</f>
        <v>#N/A</v>
      </c>
      <c r="N194" s="108" t="str">
        <f t="shared" si="72"/>
        <v>#DIV/0!</v>
      </c>
    </row>
    <row r="195">
      <c r="A195" s="5"/>
      <c r="B195" s="5" t="str">
        <f>vlookup(C195,'2-column'!B:C,2,FALSE)</f>
        <v>#N/A</v>
      </c>
      <c r="F195" s="108" t="str">
        <f t="shared" si="71"/>
        <v>#DIV/0!</v>
      </c>
      <c r="J195" s="59" t="str">
        <f>vlookup(K195,'2-column'!B:C,2,FALSE)</f>
        <v>#N/A</v>
      </c>
      <c r="N195" s="108" t="str">
        <f t="shared" si="72"/>
        <v>#DIV/0!</v>
      </c>
    </row>
    <row r="196">
      <c r="A196" s="5"/>
      <c r="B196" s="5" t="str">
        <f>vlookup(C196,'2-column'!B:C,2,FALSE)</f>
        <v>#N/A</v>
      </c>
      <c r="F196" s="108" t="str">
        <f t="shared" si="71"/>
        <v>#DIV/0!</v>
      </c>
      <c r="J196" s="59" t="str">
        <f>vlookup(K196,'2-column'!B:C,2,FALSE)</f>
        <v>#N/A</v>
      </c>
      <c r="N196" s="108" t="str">
        <f t="shared" si="72"/>
        <v>#DIV/0!</v>
      </c>
    </row>
    <row r="197">
      <c r="A197" s="5"/>
      <c r="B197" s="5" t="str">
        <f>vlookup(C197,'2-column'!B:C,2,FALSE)</f>
        <v>#N/A</v>
      </c>
      <c r="F197" s="108" t="str">
        <f t="shared" si="71"/>
        <v>#DIV/0!</v>
      </c>
      <c r="J197" s="59" t="str">
        <f>vlookup(K197,'2-column'!B:C,2,FALSE)</f>
        <v>#N/A</v>
      </c>
      <c r="N197" s="108" t="str">
        <f t="shared" si="72"/>
        <v>#DIV/0!</v>
      </c>
    </row>
    <row r="198">
      <c r="A198" s="5"/>
      <c r="B198" s="5" t="str">
        <f>vlookup(C198,'2-column'!B:C,2,FALSE)</f>
        <v>#N/A</v>
      </c>
      <c r="F198" s="108" t="str">
        <f t="shared" si="71"/>
        <v>#DIV/0!</v>
      </c>
      <c r="J198" s="59" t="str">
        <f>vlookup(K198,'2-column'!B:C,2,FALSE)</f>
        <v>#N/A</v>
      </c>
      <c r="N198" s="108" t="str">
        <f t="shared" si="72"/>
        <v>#DIV/0!</v>
      </c>
    </row>
    <row r="199">
      <c r="A199" s="5"/>
      <c r="B199" s="5" t="str">
        <f>vlookup(C199,'2-column'!B:C,2,FALSE)</f>
        <v>#N/A</v>
      </c>
      <c r="F199" s="108" t="str">
        <f t="shared" si="71"/>
        <v>#DIV/0!</v>
      </c>
      <c r="J199" s="59" t="str">
        <f>vlookup(K199,'2-column'!B:C,2,FALSE)</f>
        <v>#N/A</v>
      </c>
      <c r="N199" s="108" t="str">
        <f t="shared" si="72"/>
        <v>#DIV/0!</v>
      </c>
    </row>
    <row r="200">
      <c r="A200" s="5"/>
      <c r="B200" s="5" t="str">
        <f>vlookup(C200,'2-column'!B:C,2,FALSE)</f>
        <v>#N/A</v>
      </c>
      <c r="F200" s="108" t="str">
        <f t="shared" si="71"/>
        <v>#DIV/0!</v>
      </c>
      <c r="J200" s="59" t="str">
        <f>vlookup(K200,'2-column'!B:C,2,FALSE)</f>
        <v>#N/A</v>
      </c>
      <c r="N200" s="108" t="str">
        <f t="shared" si="72"/>
        <v>#DIV/0!</v>
      </c>
    </row>
    <row r="201">
      <c r="A201" s="5"/>
      <c r="B201" s="5" t="str">
        <f>vlookup(C201,'2-column'!B:C,2,FALSE)</f>
        <v>#N/A</v>
      </c>
      <c r="F201" s="108" t="str">
        <f t="shared" si="71"/>
        <v>#DIV/0!</v>
      </c>
      <c r="J201" s="59" t="str">
        <f>vlookup(K201,'2-column'!B:C,2,FALSE)</f>
        <v>#N/A</v>
      </c>
      <c r="N201" s="108" t="str">
        <f t="shared" si="72"/>
        <v>#DIV/0!</v>
      </c>
    </row>
    <row r="202">
      <c r="A202" s="5"/>
      <c r="B202" s="5" t="str">
        <f>vlookup(C202,'2-column'!B:C,2,FALSE)</f>
        <v>#N/A</v>
      </c>
      <c r="F202" s="108" t="str">
        <f t="shared" si="71"/>
        <v>#DIV/0!</v>
      </c>
      <c r="J202" s="59" t="str">
        <f>vlookup(K202,'2-column'!B:C,2,FALSE)</f>
        <v>#N/A</v>
      </c>
      <c r="N202" s="108" t="str">
        <f t="shared" si="72"/>
        <v>#DIV/0!</v>
      </c>
    </row>
    <row r="203">
      <c r="A203" s="5"/>
      <c r="B203" s="5" t="str">
        <f>vlookup(C203,'2-column'!B:C,2,FALSE)</f>
        <v>#N/A</v>
      </c>
      <c r="F203" s="108" t="str">
        <f t="shared" si="71"/>
        <v>#DIV/0!</v>
      </c>
      <c r="J203" s="59" t="str">
        <f>vlookup(K203,'2-column'!B:C,2,FALSE)</f>
        <v>#N/A</v>
      </c>
      <c r="N203" s="108" t="str">
        <f t="shared" si="72"/>
        <v>#DIV/0!</v>
      </c>
    </row>
    <row r="204">
      <c r="A204" s="5"/>
      <c r="B204" s="5" t="str">
        <f>vlookup(C204,'2-column'!B:C,2,FALSE)</f>
        <v>#N/A</v>
      </c>
      <c r="F204" s="108" t="str">
        <f t="shared" si="71"/>
        <v>#DIV/0!</v>
      </c>
      <c r="J204" s="59" t="str">
        <f>vlookup(K204,'2-column'!B:C,2,FALSE)</f>
        <v>#N/A</v>
      </c>
      <c r="N204" s="108" t="str">
        <f t="shared" si="72"/>
        <v>#DIV/0!</v>
      </c>
    </row>
    <row r="205">
      <c r="A205" s="5"/>
      <c r="B205" s="5" t="str">
        <f>vlookup(C205,'2-column'!B:C,2,FALSE)</f>
        <v>#N/A</v>
      </c>
      <c r="F205" s="108" t="str">
        <f t="shared" si="71"/>
        <v>#DIV/0!</v>
      </c>
      <c r="J205" s="59" t="str">
        <f>vlookup(K205,'2-column'!B:C,2,FALSE)</f>
        <v>#N/A</v>
      </c>
      <c r="N205" s="108" t="str">
        <f t="shared" si="72"/>
        <v>#DIV/0!</v>
      </c>
    </row>
    <row r="206">
      <c r="A206" s="5"/>
      <c r="B206" s="5" t="str">
        <f>vlookup(C206,'2-column'!B:C,2,FALSE)</f>
        <v>#N/A</v>
      </c>
      <c r="F206" s="108" t="str">
        <f t="shared" si="71"/>
        <v>#DIV/0!</v>
      </c>
      <c r="J206" s="59" t="str">
        <f>vlookup(K206,'2-column'!B:C,2,FALSE)</f>
        <v>#N/A</v>
      </c>
      <c r="N206" s="108" t="str">
        <f t="shared" si="72"/>
        <v>#DIV/0!</v>
      </c>
    </row>
    <row r="207">
      <c r="A207" s="5"/>
      <c r="B207" s="5" t="str">
        <f>vlookup(C207,'2-column'!B:C,2,FALSE)</f>
        <v>#N/A</v>
      </c>
      <c r="F207" s="108" t="str">
        <f t="shared" si="71"/>
        <v>#DIV/0!</v>
      </c>
      <c r="J207" s="59" t="str">
        <f>vlookup(K207,'2-column'!B:C,2,FALSE)</f>
        <v>#N/A</v>
      </c>
      <c r="N207" s="108" t="str">
        <f t="shared" si="72"/>
        <v>#DIV/0!</v>
      </c>
    </row>
    <row r="208">
      <c r="A208" s="5"/>
      <c r="B208" s="5" t="str">
        <f>vlookup(C208,'2-column'!B:C,2,FALSE)</f>
        <v>#N/A</v>
      </c>
      <c r="F208" s="108" t="str">
        <f t="shared" si="71"/>
        <v>#DIV/0!</v>
      </c>
      <c r="J208" s="59" t="str">
        <f>vlookup(K208,'2-column'!B:C,2,FALSE)</f>
        <v>#N/A</v>
      </c>
      <c r="N208" s="108" t="str">
        <f t="shared" si="72"/>
        <v>#DIV/0!</v>
      </c>
    </row>
    <row r="209">
      <c r="A209" s="5"/>
      <c r="B209" s="5" t="str">
        <f>vlookup(C209,'2-column'!B:C,2,FALSE)</f>
        <v>#N/A</v>
      </c>
      <c r="F209" s="108" t="str">
        <f t="shared" si="71"/>
        <v>#DIV/0!</v>
      </c>
      <c r="J209" s="59" t="str">
        <f>vlookup(K209,'2-column'!B:C,2,FALSE)</f>
        <v>#N/A</v>
      </c>
      <c r="N209" s="108" t="str">
        <f t="shared" si="72"/>
        <v>#DIV/0!</v>
      </c>
    </row>
    <row r="210">
      <c r="A210" s="5"/>
      <c r="B210" s="5" t="str">
        <f>vlookup(C210,'2-column'!B:C,2,FALSE)</f>
        <v>#N/A</v>
      </c>
      <c r="F210" s="108" t="str">
        <f t="shared" si="71"/>
        <v>#DIV/0!</v>
      </c>
      <c r="J210" s="59" t="str">
        <f>vlookup(K210,'2-column'!B:C,2,FALSE)</f>
        <v>#N/A</v>
      </c>
      <c r="N210" s="108" t="str">
        <f t="shared" si="72"/>
        <v>#DIV/0!</v>
      </c>
    </row>
    <row r="211">
      <c r="A211" s="5"/>
      <c r="B211" s="5" t="str">
        <f>vlookup(C211,'2-column'!B:C,2,FALSE)</f>
        <v>#N/A</v>
      </c>
      <c r="F211" s="108" t="str">
        <f t="shared" si="71"/>
        <v>#DIV/0!</v>
      </c>
      <c r="J211" s="59" t="str">
        <f>vlookup(K211,'2-column'!B:C,2,FALSE)</f>
        <v>#N/A</v>
      </c>
      <c r="N211" s="108" t="str">
        <f t="shared" si="72"/>
        <v>#DIV/0!</v>
      </c>
    </row>
    <row r="212">
      <c r="A212" s="5"/>
      <c r="B212" s="5" t="str">
        <f>vlookup(C212,'2-column'!B:C,2,FALSE)</f>
        <v>#N/A</v>
      </c>
      <c r="F212" s="108" t="str">
        <f t="shared" si="71"/>
        <v>#DIV/0!</v>
      </c>
      <c r="J212" s="59" t="str">
        <f>vlookup(K212,'2-column'!B:C,2,FALSE)</f>
        <v>#N/A</v>
      </c>
      <c r="N212" s="108" t="str">
        <f t="shared" si="72"/>
        <v>#DIV/0!</v>
      </c>
    </row>
    <row r="213">
      <c r="A213" s="5"/>
      <c r="B213" s="5" t="str">
        <f>vlookup(C213,'2-column'!B:C,2,FALSE)</f>
        <v>#N/A</v>
      </c>
      <c r="F213" s="108" t="str">
        <f t="shared" si="71"/>
        <v>#DIV/0!</v>
      </c>
      <c r="J213" s="59" t="str">
        <f>vlookup(K213,'2-column'!B:C,2,FALSE)</f>
        <v>#N/A</v>
      </c>
      <c r="N213" s="108" t="str">
        <f t="shared" si="72"/>
        <v>#DIV/0!</v>
      </c>
    </row>
    <row r="214">
      <c r="A214" s="5"/>
      <c r="B214" s="5" t="str">
        <f>vlookup(C214,'2-column'!B:C,2,FALSE)</f>
        <v>#N/A</v>
      </c>
      <c r="F214" s="108" t="str">
        <f t="shared" si="71"/>
        <v>#DIV/0!</v>
      </c>
      <c r="J214" s="59" t="str">
        <f>vlookup(K214,'2-column'!B:C,2,FALSE)</f>
        <v>#N/A</v>
      </c>
      <c r="N214" s="108" t="str">
        <f t="shared" si="72"/>
        <v>#DIV/0!</v>
      </c>
    </row>
    <row r="215">
      <c r="A215" s="5"/>
      <c r="B215" s="5" t="str">
        <f>vlookup(C215,'2-column'!B:C,2,FALSE)</f>
        <v>#N/A</v>
      </c>
      <c r="F215" s="108" t="str">
        <f t="shared" si="71"/>
        <v>#DIV/0!</v>
      </c>
      <c r="J215" s="59" t="str">
        <f>vlookup(K215,'2-column'!B:C,2,FALSE)</f>
        <v>#N/A</v>
      </c>
      <c r="N215" s="108" t="str">
        <f t="shared" si="72"/>
        <v>#DIV/0!</v>
      </c>
    </row>
    <row r="216">
      <c r="A216" s="5"/>
      <c r="B216" s="5" t="str">
        <f>vlookup(C216,'2-column'!B:C,2,FALSE)</f>
        <v>#N/A</v>
      </c>
      <c r="F216" s="108" t="str">
        <f t="shared" si="71"/>
        <v>#DIV/0!</v>
      </c>
      <c r="J216" s="59" t="str">
        <f>vlookup(K216,'2-column'!B:C,2,FALSE)</f>
        <v>#N/A</v>
      </c>
      <c r="N216" s="108" t="str">
        <f t="shared" si="72"/>
        <v>#DIV/0!</v>
      </c>
    </row>
    <row r="217">
      <c r="A217" s="5"/>
      <c r="B217" s="5" t="str">
        <f>vlookup(C217,'2-column'!B:C,2,FALSE)</f>
        <v>#N/A</v>
      </c>
      <c r="F217" s="108" t="str">
        <f t="shared" si="71"/>
        <v>#DIV/0!</v>
      </c>
      <c r="J217" s="59" t="str">
        <f>vlookup(K217,'2-column'!B:C,2,FALSE)</f>
        <v>#N/A</v>
      </c>
      <c r="N217" s="108" t="str">
        <f t="shared" si="72"/>
        <v>#DIV/0!</v>
      </c>
    </row>
    <row r="218">
      <c r="A218" s="5"/>
      <c r="B218" s="5" t="str">
        <f>vlookup(C218,'2-column'!B:C,2,FALSE)</f>
        <v>#N/A</v>
      </c>
      <c r="F218" s="108" t="str">
        <f t="shared" si="71"/>
        <v>#DIV/0!</v>
      </c>
      <c r="J218" s="59" t="str">
        <f>vlookup(K218,'2-column'!B:C,2,FALSE)</f>
        <v>#N/A</v>
      </c>
      <c r="N218" s="108" t="str">
        <f t="shared" si="72"/>
        <v>#DIV/0!</v>
      </c>
    </row>
    <row r="219">
      <c r="A219" s="5"/>
      <c r="B219" s="5" t="str">
        <f>vlookup(C219,'2-column'!B:C,2,FALSE)</f>
        <v>#N/A</v>
      </c>
      <c r="F219" s="108" t="str">
        <f t="shared" si="71"/>
        <v>#DIV/0!</v>
      </c>
      <c r="J219" s="59" t="str">
        <f>vlookup(K219,'2-column'!B:C,2,FALSE)</f>
        <v>#N/A</v>
      </c>
      <c r="N219" s="108" t="str">
        <f t="shared" si="72"/>
        <v>#DIV/0!</v>
      </c>
    </row>
    <row r="220">
      <c r="A220" s="5"/>
      <c r="B220" s="5" t="str">
        <f>vlookup(C220,'2-column'!B:C,2,FALSE)</f>
        <v>#N/A</v>
      </c>
      <c r="F220" s="108" t="str">
        <f t="shared" si="71"/>
        <v>#DIV/0!</v>
      </c>
      <c r="J220" s="59" t="str">
        <f>vlookup(K220,'2-column'!B:C,2,FALSE)</f>
        <v>#N/A</v>
      </c>
      <c r="N220" s="108" t="str">
        <f t="shared" si="72"/>
        <v>#DIV/0!</v>
      </c>
    </row>
    <row r="221">
      <c r="A221" s="5"/>
      <c r="B221" s="5" t="str">
        <f>vlookup(C221,'2-column'!B:C,2,FALSE)</f>
        <v>#N/A</v>
      </c>
      <c r="F221" s="108" t="str">
        <f t="shared" si="71"/>
        <v>#DIV/0!</v>
      </c>
      <c r="J221" s="59" t="str">
        <f>vlookup(K221,'2-column'!B:C,2,FALSE)</f>
        <v>#N/A</v>
      </c>
      <c r="N221" s="108" t="str">
        <f t="shared" si="72"/>
        <v>#DIV/0!</v>
      </c>
    </row>
    <row r="222">
      <c r="A222" s="5"/>
      <c r="B222" s="5" t="str">
        <f>vlookup(C222,'2-column'!B:C,2,FALSE)</f>
        <v>#N/A</v>
      </c>
      <c r="F222" s="108" t="str">
        <f t="shared" si="71"/>
        <v>#DIV/0!</v>
      </c>
      <c r="J222" s="59" t="str">
        <f>vlookup(K222,'2-column'!B:C,2,FALSE)</f>
        <v>#N/A</v>
      </c>
      <c r="N222" s="108" t="str">
        <f t="shared" si="72"/>
        <v>#DIV/0!</v>
      </c>
    </row>
    <row r="223">
      <c r="A223" s="5"/>
      <c r="B223" s="5" t="str">
        <f>vlookup(C223,'2-column'!B:C,2,FALSE)</f>
        <v>#N/A</v>
      </c>
      <c r="F223" s="108" t="str">
        <f t="shared" si="71"/>
        <v>#DIV/0!</v>
      </c>
      <c r="J223" s="59" t="str">
        <f>vlookup(K223,'2-column'!B:C,2,FALSE)</f>
        <v>#N/A</v>
      </c>
      <c r="N223" s="108" t="str">
        <f t="shared" si="72"/>
        <v>#DIV/0!</v>
      </c>
    </row>
    <row r="224">
      <c r="A224" s="5"/>
      <c r="B224" s="5" t="str">
        <f>vlookup(C224,'2-column'!B:C,2,FALSE)</f>
        <v>#N/A</v>
      </c>
      <c r="F224" s="108" t="str">
        <f t="shared" si="71"/>
        <v>#DIV/0!</v>
      </c>
      <c r="J224" s="59" t="str">
        <f>vlookup(K224,'2-column'!B:C,2,FALSE)</f>
        <v>#N/A</v>
      </c>
      <c r="N224" s="108" t="str">
        <f t="shared" si="72"/>
        <v>#DIV/0!</v>
      </c>
    </row>
    <row r="225">
      <c r="A225" s="5"/>
      <c r="B225" s="5" t="str">
        <f>vlookup(C225,'2-column'!B:C,2,FALSE)</f>
        <v>#N/A</v>
      </c>
      <c r="F225" s="108" t="str">
        <f t="shared" si="71"/>
        <v>#DIV/0!</v>
      </c>
      <c r="J225" s="59" t="str">
        <f>vlookup(K225,'2-column'!B:C,2,FALSE)</f>
        <v>#N/A</v>
      </c>
      <c r="N225" s="108" t="str">
        <f t="shared" si="72"/>
        <v>#DIV/0!</v>
      </c>
    </row>
    <row r="226">
      <c r="A226" s="5"/>
      <c r="B226" s="5" t="str">
        <f>vlookup(C226,'2-column'!B:C,2,FALSE)</f>
        <v>#N/A</v>
      </c>
      <c r="F226" s="108" t="str">
        <f t="shared" si="71"/>
        <v>#DIV/0!</v>
      </c>
      <c r="J226" s="59" t="str">
        <f>vlookup(K226,'2-column'!B:C,2,FALSE)</f>
        <v>#N/A</v>
      </c>
      <c r="N226" s="108" t="str">
        <f t="shared" si="72"/>
        <v>#DIV/0!</v>
      </c>
    </row>
    <row r="227">
      <c r="A227" s="5"/>
      <c r="B227" s="5" t="str">
        <f>vlookup(C227,'2-column'!B:C,2,FALSE)</f>
        <v>#N/A</v>
      </c>
      <c r="F227" s="108" t="str">
        <f t="shared" si="71"/>
        <v>#DIV/0!</v>
      </c>
      <c r="J227" s="59" t="str">
        <f>vlookup(K227,'2-column'!B:C,2,FALSE)</f>
        <v>#N/A</v>
      </c>
      <c r="N227" s="108" t="str">
        <f t="shared" si="72"/>
        <v>#DIV/0!</v>
      </c>
    </row>
    <row r="228">
      <c r="A228" s="5"/>
      <c r="B228" s="5" t="str">
        <f>vlookup(C228,'2-column'!B:C,2,FALSE)</f>
        <v>#N/A</v>
      </c>
      <c r="F228" s="108" t="str">
        <f t="shared" si="71"/>
        <v>#DIV/0!</v>
      </c>
      <c r="J228" s="59" t="str">
        <f>vlookup(K228,'2-column'!B:C,2,FALSE)</f>
        <v>#N/A</v>
      </c>
      <c r="N228" s="108" t="str">
        <f t="shared" si="72"/>
        <v>#DIV/0!</v>
      </c>
    </row>
    <row r="229">
      <c r="A229" s="5"/>
      <c r="B229" s="5" t="str">
        <f>vlookup(C229,'2-column'!B:C,2,FALSE)</f>
        <v>#N/A</v>
      </c>
      <c r="F229" s="108" t="str">
        <f t="shared" si="71"/>
        <v>#DIV/0!</v>
      </c>
      <c r="J229" s="59" t="str">
        <f>vlookup(K229,'2-column'!B:C,2,FALSE)</f>
        <v>#N/A</v>
      </c>
      <c r="N229" s="108" t="str">
        <f t="shared" si="72"/>
        <v>#DIV/0!</v>
      </c>
    </row>
    <row r="230">
      <c r="A230" s="5"/>
      <c r="B230" s="5" t="str">
        <f>vlookup(C230,'2-column'!B:C,2,FALSE)</f>
        <v>#N/A</v>
      </c>
      <c r="F230" s="108" t="str">
        <f t="shared" si="71"/>
        <v>#DIV/0!</v>
      </c>
      <c r="J230" s="59" t="str">
        <f>vlookup(K230,'2-column'!B:C,2,FALSE)</f>
        <v>#N/A</v>
      </c>
      <c r="N230" s="108" t="str">
        <f t="shared" si="72"/>
        <v>#DIV/0!</v>
      </c>
    </row>
    <row r="231">
      <c r="A231" s="5"/>
      <c r="B231" s="5" t="str">
        <f>vlookup(C231,'2-column'!B:C,2,FALSE)</f>
        <v>#N/A</v>
      </c>
      <c r="F231" s="108" t="str">
        <f t="shared" si="71"/>
        <v>#DIV/0!</v>
      </c>
      <c r="J231" s="59" t="str">
        <f>vlookup(K231,'2-column'!B:C,2,FALSE)</f>
        <v>#N/A</v>
      </c>
      <c r="N231" s="108" t="str">
        <f t="shared" si="72"/>
        <v>#DIV/0!</v>
      </c>
    </row>
    <row r="232">
      <c r="A232" s="5"/>
      <c r="B232" s="5" t="str">
        <f>vlookup(C232,'2-column'!B:C,2,FALSE)</f>
        <v>#N/A</v>
      </c>
      <c r="F232" s="108" t="str">
        <f t="shared" si="71"/>
        <v>#DIV/0!</v>
      </c>
      <c r="J232" s="59" t="str">
        <f>vlookup(K232,'2-column'!B:C,2,FALSE)</f>
        <v>#N/A</v>
      </c>
      <c r="N232" s="108" t="str">
        <f t="shared" si="72"/>
        <v>#DIV/0!</v>
      </c>
    </row>
    <row r="233">
      <c r="A233" s="5"/>
      <c r="B233" s="5" t="str">
        <f>vlookup(C233,'2-column'!B:C,2,FALSE)</f>
        <v>#N/A</v>
      </c>
      <c r="F233" s="108" t="str">
        <f t="shared" si="71"/>
        <v>#DIV/0!</v>
      </c>
      <c r="J233" s="59" t="str">
        <f>vlookup(K233,'2-column'!B:C,2,FALSE)</f>
        <v>#N/A</v>
      </c>
      <c r="N233" s="108" t="str">
        <f t="shared" si="72"/>
        <v>#DIV/0!</v>
      </c>
    </row>
    <row r="234">
      <c r="A234" s="5"/>
      <c r="B234" s="5" t="str">
        <f>vlookup(C234,'2-column'!B:C,2,FALSE)</f>
        <v>#N/A</v>
      </c>
      <c r="F234" s="108" t="str">
        <f t="shared" si="71"/>
        <v>#DIV/0!</v>
      </c>
      <c r="J234" s="59" t="str">
        <f>vlookup(K234,'2-column'!B:C,2,FALSE)</f>
        <v>#N/A</v>
      </c>
      <c r="N234" s="108" t="str">
        <f t="shared" si="72"/>
        <v>#DIV/0!</v>
      </c>
    </row>
    <row r="235">
      <c r="A235" s="5"/>
      <c r="B235" s="5" t="str">
        <f>vlookup(C235,'2-column'!B:C,2,FALSE)</f>
        <v>#N/A</v>
      </c>
      <c r="F235" s="108" t="str">
        <f t="shared" si="71"/>
        <v>#DIV/0!</v>
      </c>
      <c r="J235" s="59" t="str">
        <f>vlookup(K235,'2-column'!B:C,2,FALSE)</f>
        <v>#N/A</v>
      </c>
      <c r="N235" s="108" t="str">
        <f t="shared" si="72"/>
        <v>#DIV/0!</v>
      </c>
    </row>
    <row r="236">
      <c r="A236" s="5"/>
      <c r="B236" s="5" t="str">
        <f>vlookup(C236,'2-column'!B:C,2,FALSE)</f>
        <v>#N/A</v>
      </c>
      <c r="F236" s="108" t="str">
        <f t="shared" si="71"/>
        <v>#DIV/0!</v>
      </c>
      <c r="J236" s="59" t="str">
        <f>vlookup(K236,'2-column'!B:C,2,FALSE)</f>
        <v>#N/A</v>
      </c>
      <c r="N236" s="108" t="str">
        <f t="shared" si="72"/>
        <v>#DIV/0!</v>
      </c>
    </row>
    <row r="237">
      <c r="A237" s="5"/>
      <c r="B237" s="5" t="str">
        <f>vlookup(C237,'2-column'!B:C,2,FALSE)</f>
        <v>#N/A</v>
      </c>
      <c r="F237" s="108" t="str">
        <f t="shared" si="71"/>
        <v>#DIV/0!</v>
      </c>
      <c r="J237" s="59" t="str">
        <f>vlookup(K237,'2-column'!B:C,2,FALSE)</f>
        <v>#N/A</v>
      </c>
      <c r="N237" s="108" t="str">
        <f t="shared" si="72"/>
        <v>#DIV/0!</v>
      </c>
    </row>
    <row r="238">
      <c r="A238" s="5"/>
      <c r="B238" s="5" t="str">
        <f>vlookup(C238,'2-column'!B:C,2,FALSE)</f>
        <v>#N/A</v>
      </c>
      <c r="F238" s="108" t="str">
        <f t="shared" si="71"/>
        <v>#DIV/0!</v>
      </c>
      <c r="J238" s="59" t="str">
        <f>vlookup(K238,'2-column'!B:C,2,FALSE)</f>
        <v>#N/A</v>
      </c>
      <c r="N238" s="108" t="str">
        <f t="shared" si="72"/>
        <v>#DIV/0!</v>
      </c>
    </row>
    <row r="239">
      <c r="A239" s="5"/>
      <c r="B239" s="5" t="str">
        <f>vlookup(C239,'2-column'!B:C,2,FALSE)</f>
        <v>#N/A</v>
      </c>
      <c r="F239" s="108" t="str">
        <f t="shared" si="71"/>
        <v>#DIV/0!</v>
      </c>
      <c r="J239" s="59" t="str">
        <f>vlookup(K239,'2-column'!B:C,2,FALSE)</f>
        <v>#N/A</v>
      </c>
      <c r="N239" s="108" t="str">
        <f t="shared" si="72"/>
        <v>#DIV/0!</v>
      </c>
    </row>
    <row r="240">
      <c r="A240" s="5"/>
      <c r="B240" s="5" t="str">
        <f>vlookup(C240,'2-column'!B:C,2,FALSE)</f>
        <v>#N/A</v>
      </c>
      <c r="F240" s="108" t="str">
        <f t="shared" si="71"/>
        <v>#DIV/0!</v>
      </c>
      <c r="J240" s="59" t="str">
        <f>vlookup(K240,'2-column'!B:C,2,FALSE)</f>
        <v>#N/A</v>
      </c>
      <c r="N240" s="108" t="str">
        <f t="shared" si="72"/>
        <v>#DIV/0!</v>
      </c>
    </row>
    <row r="241">
      <c r="A241" s="5"/>
      <c r="B241" s="5" t="str">
        <f>vlookup(C241,'2-column'!B:C,2,FALSE)</f>
        <v>#N/A</v>
      </c>
      <c r="F241" s="108" t="str">
        <f t="shared" si="71"/>
        <v>#DIV/0!</v>
      </c>
      <c r="J241" s="59" t="str">
        <f>vlookup(K241,'2-column'!B:C,2,FALSE)</f>
        <v>#N/A</v>
      </c>
      <c r="N241" s="108" t="str">
        <f t="shared" si="72"/>
        <v>#DIV/0!</v>
      </c>
    </row>
    <row r="242">
      <c r="A242" s="5"/>
      <c r="B242" s="5" t="str">
        <f>vlookup(C242,'2-column'!B:C,2,FALSE)</f>
        <v>#N/A</v>
      </c>
      <c r="F242" s="108" t="str">
        <f t="shared" si="71"/>
        <v>#DIV/0!</v>
      </c>
      <c r="J242" s="59" t="str">
        <f>vlookup(K242,'2-column'!B:C,2,FALSE)</f>
        <v>#N/A</v>
      </c>
      <c r="N242" s="108" t="str">
        <f t="shared" si="72"/>
        <v>#DIV/0!</v>
      </c>
    </row>
    <row r="243">
      <c r="A243" s="5"/>
      <c r="B243" s="5" t="str">
        <f>vlookup(C243,'2-column'!B:C,2,FALSE)</f>
        <v>#N/A</v>
      </c>
      <c r="F243" s="108" t="str">
        <f t="shared" si="71"/>
        <v>#DIV/0!</v>
      </c>
      <c r="J243" s="59" t="str">
        <f>vlookup(K243,'2-column'!B:C,2,FALSE)</f>
        <v>#N/A</v>
      </c>
      <c r="N243" s="108" t="str">
        <f t="shared" si="72"/>
        <v>#DIV/0!</v>
      </c>
    </row>
    <row r="244">
      <c r="A244" s="5"/>
      <c r="B244" s="5" t="str">
        <f>vlookup(C244,'2-column'!B:C,2,FALSE)</f>
        <v>#N/A</v>
      </c>
      <c r="F244" s="108" t="str">
        <f t="shared" si="71"/>
        <v>#DIV/0!</v>
      </c>
      <c r="J244" s="59" t="str">
        <f>vlookup(K244,'2-column'!B:C,2,FALSE)</f>
        <v>#N/A</v>
      </c>
      <c r="N244" s="108" t="str">
        <f t="shared" si="72"/>
        <v>#DIV/0!</v>
      </c>
    </row>
    <row r="245">
      <c r="A245" s="5"/>
      <c r="B245" s="5" t="str">
        <f>vlookup(C245,'2-column'!B:C,2,FALSE)</f>
        <v>#N/A</v>
      </c>
      <c r="F245" s="108" t="str">
        <f t="shared" si="71"/>
        <v>#DIV/0!</v>
      </c>
      <c r="J245" s="59" t="str">
        <f>vlookup(K245,'2-column'!B:C,2,FALSE)</f>
        <v>#N/A</v>
      </c>
      <c r="N245" s="108" t="str">
        <f t="shared" si="72"/>
        <v>#DIV/0!</v>
      </c>
    </row>
    <row r="246">
      <c r="A246" s="5"/>
      <c r="B246" s="5" t="str">
        <f>vlookup(C246,'2-column'!B:C,2,FALSE)</f>
        <v>#N/A</v>
      </c>
      <c r="F246" s="108" t="str">
        <f t="shared" si="71"/>
        <v>#DIV/0!</v>
      </c>
      <c r="J246" s="59" t="str">
        <f>vlookup(K246,'2-column'!B:C,2,FALSE)</f>
        <v>#N/A</v>
      </c>
      <c r="N246" s="108" t="str">
        <f t="shared" si="72"/>
        <v>#DIV/0!</v>
      </c>
    </row>
    <row r="247">
      <c r="A247" s="5"/>
      <c r="B247" s="5" t="str">
        <f>vlookup(C247,'2-column'!B:C,2,FALSE)</f>
        <v>#N/A</v>
      </c>
      <c r="F247" s="108" t="str">
        <f t="shared" si="71"/>
        <v>#DIV/0!</v>
      </c>
      <c r="J247" s="59" t="str">
        <f>vlookup(K247,'2-column'!B:C,2,FALSE)</f>
        <v>#N/A</v>
      </c>
      <c r="N247" s="108" t="str">
        <f t="shared" si="72"/>
        <v>#DIV/0!</v>
      </c>
    </row>
    <row r="248">
      <c r="A248" s="5"/>
      <c r="B248" s="5" t="str">
        <f>vlookup(C248,'2-column'!B:C,2,FALSE)</f>
        <v>#N/A</v>
      </c>
      <c r="F248" s="108" t="str">
        <f t="shared" si="71"/>
        <v>#DIV/0!</v>
      </c>
      <c r="J248" s="59" t="str">
        <f>vlookup(K248,'2-column'!B:C,2,FALSE)</f>
        <v>#N/A</v>
      </c>
      <c r="N248" s="108" t="str">
        <f t="shared" si="72"/>
        <v>#DIV/0!</v>
      </c>
    </row>
    <row r="249">
      <c r="A249" s="5"/>
      <c r="B249" s="5" t="str">
        <f>vlookup(C249,'2-column'!B:C,2,FALSE)</f>
        <v>#N/A</v>
      </c>
      <c r="F249" s="108" t="str">
        <f t="shared" si="71"/>
        <v>#DIV/0!</v>
      </c>
      <c r="J249" s="59" t="str">
        <f>vlookup(K249,'2-column'!B:C,2,FALSE)</f>
        <v>#N/A</v>
      </c>
      <c r="N249" s="108" t="str">
        <f t="shared" si="72"/>
        <v>#DIV/0!</v>
      </c>
    </row>
    <row r="250">
      <c r="A250" s="5"/>
      <c r="B250" s="5" t="str">
        <f>vlookup(C250,'2-column'!B:C,2,FALSE)</f>
        <v>#N/A</v>
      </c>
      <c r="F250" s="108" t="str">
        <f t="shared" si="71"/>
        <v>#DIV/0!</v>
      </c>
      <c r="J250" s="59" t="str">
        <f>vlookup(K250,'2-column'!B:C,2,FALSE)</f>
        <v>#N/A</v>
      </c>
      <c r="N250" s="108" t="str">
        <f t="shared" si="72"/>
        <v>#DIV/0!</v>
      </c>
    </row>
    <row r="251">
      <c r="A251" s="5"/>
      <c r="B251" s="5" t="str">
        <f>vlookup(C251,'2-column'!B:C,2,FALSE)</f>
        <v>#N/A</v>
      </c>
      <c r="F251" s="108" t="str">
        <f t="shared" si="71"/>
        <v>#DIV/0!</v>
      </c>
      <c r="J251" s="59" t="str">
        <f>vlookup(K251,'2-column'!B:C,2,FALSE)</f>
        <v>#N/A</v>
      </c>
      <c r="N251" s="108" t="str">
        <f t="shared" si="72"/>
        <v>#DIV/0!</v>
      </c>
    </row>
    <row r="252">
      <c r="A252" s="5"/>
      <c r="B252" s="5" t="str">
        <f>vlookup(C252,'2-column'!B:C,2,FALSE)</f>
        <v>#N/A</v>
      </c>
      <c r="F252" s="108" t="str">
        <f t="shared" si="71"/>
        <v>#DIV/0!</v>
      </c>
      <c r="J252" s="59" t="str">
        <f>vlookup(K252,'2-column'!B:C,2,FALSE)</f>
        <v>#N/A</v>
      </c>
      <c r="N252" s="108" t="str">
        <f t="shared" si="72"/>
        <v>#DIV/0!</v>
      </c>
    </row>
    <row r="253">
      <c r="A253" s="5"/>
      <c r="B253" s="5" t="str">
        <f>vlookup(C253,'2-column'!B:C,2,FALSE)</f>
        <v>#N/A</v>
      </c>
      <c r="F253" s="108" t="str">
        <f t="shared" si="71"/>
        <v>#DIV/0!</v>
      </c>
      <c r="J253" s="59" t="str">
        <f>vlookup(K253,'2-column'!B:C,2,FALSE)</f>
        <v>#N/A</v>
      </c>
      <c r="N253" s="108" t="str">
        <f t="shared" si="72"/>
        <v>#DIV/0!</v>
      </c>
    </row>
    <row r="254">
      <c r="A254" s="5"/>
      <c r="B254" s="5" t="str">
        <f>vlookup(C254,'2-column'!B:C,2,FALSE)</f>
        <v>#N/A</v>
      </c>
      <c r="F254" s="108" t="str">
        <f t="shared" si="71"/>
        <v>#DIV/0!</v>
      </c>
      <c r="J254" s="59" t="str">
        <f>vlookup(K254,'2-column'!B:C,2,FALSE)</f>
        <v>#N/A</v>
      </c>
      <c r="N254" s="108" t="str">
        <f t="shared" si="72"/>
        <v>#DIV/0!</v>
      </c>
    </row>
    <row r="255">
      <c r="A255" s="5"/>
      <c r="B255" s="5" t="str">
        <f>vlookup(C255,'2-column'!B:C,2,FALSE)</f>
        <v>#N/A</v>
      </c>
      <c r="F255" s="108" t="str">
        <f t="shared" si="71"/>
        <v>#DIV/0!</v>
      </c>
      <c r="J255" s="59" t="str">
        <f>vlookup(K255,'2-column'!B:C,2,FALSE)</f>
        <v>#N/A</v>
      </c>
      <c r="N255" s="108" t="str">
        <f t="shared" si="72"/>
        <v>#DIV/0!</v>
      </c>
    </row>
    <row r="256">
      <c r="A256" s="5"/>
      <c r="B256" s="5" t="str">
        <f>vlookup(C256,'2-column'!B:C,2,FALSE)</f>
        <v>#N/A</v>
      </c>
      <c r="F256" s="108" t="str">
        <f t="shared" si="71"/>
        <v>#DIV/0!</v>
      </c>
      <c r="J256" s="59" t="str">
        <f>vlookup(K256,'2-column'!B:C,2,FALSE)</f>
        <v>#N/A</v>
      </c>
      <c r="N256" s="108" t="str">
        <f t="shared" si="72"/>
        <v>#DIV/0!</v>
      </c>
    </row>
    <row r="257">
      <c r="A257" s="5"/>
      <c r="B257" s="5" t="str">
        <f>vlookup(C257,'2-column'!B:C,2,FALSE)</f>
        <v>#N/A</v>
      </c>
      <c r="F257" s="108" t="str">
        <f t="shared" si="71"/>
        <v>#DIV/0!</v>
      </c>
      <c r="J257" s="59" t="str">
        <f>vlookup(K257,'2-column'!B:C,2,FALSE)</f>
        <v>#N/A</v>
      </c>
      <c r="N257" s="108" t="str">
        <f t="shared" si="72"/>
        <v>#DIV/0!</v>
      </c>
    </row>
    <row r="258">
      <c r="A258" s="5"/>
      <c r="B258" s="5" t="str">
        <f>vlookup(C258,'2-column'!B:C,2,FALSE)</f>
        <v>#N/A</v>
      </c>
      <c r="F258" s="108" t="str">
        <f t="shared" si="71"/>
        <v>#DIV/0!</v>
      </c>
      <c r="J258" s="59" t="str">
        <f>vlookup(K258,'2-column'!B:C,2,FALSE)</f>
        <v>#N/A</v>
      </c>
      <c r="N258" s="108" t="str">
        <f t="shared" si="72"/>
        <v>#DIV/0!</v>
      </c>
    </row>
    <row r="259">
      <c r="A259" s="5"/>
      <c r="B259" s="5" t="str">
        <f>vlookup(C259,'2-column'!B:C,2,FALSE)</f>
        <v>#N/A</v>
      </c>
      <c r="F259" s="108" t="str">
        <f t="shared" si="71"/>
        <v>#DIV/0!</v>
      </c>
      <c r="J259" s="59" t="str">
        <f>vlookup(K259,'2-column'!B:C,2,FALSE)</f>
        <v>#N/A</v>
      </c>
      <c r="N259" s="108" t="str">
        <f t="shared" si="72"/>
        <v>#DIV/0!</v>
      </c>
    </row>
    <row r="260">
      <c r="A260" s="5"/>
      <c r="B260" s="5" t="str">
        <f>vlookup(C260,'2-column'!B:C,2,FALSE)</f>
        <v>#N/A</v>
      </c>
      <c r="F260" s="108" t="str">
        <f t="shared" si="71"/>
        <v>#DIV/0!</v>
      </c>
      <c r="J260" s="59" t="str">
        <f>vlookup(K260,'2-column'!B:C,2,FALSE)</f>
        <v>#N/A</v>
      </c>
      <c r="N260" s="108" t="str">
        <f t="shared" si="72"/>
        <v>#DIV/0!</v>
      </c>
    </row>
    <row r="261">
      <c r="A261" s="5"/>
      <c r="B261" s="5" t="str">
        <f>vlookup(C261,'2-column'!B:C,2,FALSE)</f>
        <v>#N/A</v>
      </c>
      <c r="F261" s="108" t="str">
        <f t="shared" si="71"/>
        <v>#DIV/0!</v>
      </c>
      <c r="J261" s="59" t="str">
        <f>vlookup(K261,'2-column'!B:C,2,FALSE)</f>
        <v>#N/A</v>
      </c>
      <c r="N261" s="108" t="str">
        <f t="shared" si="72"/>
        <v>#DIV/0!</v>
      </c>
    </row>
    <row r="262">
      <c r="A262" s="5"/>
      <c r="B262" s="5" t="str">
        <f>vlookup(C262,'2-column'!B:C,2,FALSE)</f>
        <v>#N/A</v>
      </c>
      <c r="F262" s="108" t="str">
        <f t="shared" si="71"/>
        <v>#DIV/0!</v>
      </c>
      <c r="J262" s="59" t="str">
        <f>vlookup(K262,'2-column'!B:C,2,FALSE)</f>
        <v>#N/A</v>
      </c>
      <c r="N262" s="108" t="str">
        <f t="shared" si="72"/>
        <v>#DIV/0!</v>
      </c>
    </row>
    <row r="263">
      <c r="A263" s="5"/>
      <c r="B263" s="5" t="str">
        <f>vlookup(C263,'2-column'!B:C,2,FALSE)</f>
        <v>#N/A</v>
      </c>
      <c r="F263" s="108" t="str">
        <f t="shared" si="71"/>
        <v>#DIV/0!</v>
      </c>
      <c r="J263" s="59" t="str">
        <f>vlookup(K263,'2-column'!B:C,2,FALSE)</f>
        <v>#N/A</v>
      </c>
      <c r="N263" s="108" t="str">
        <f t="shared" si="72"/>
        <v>#DIV/0!</v>
      </c>
    </row>
    <row r="264">
      <c r="A264" s="5"/>
      <c r="B264" s="5" t="str">
        <f>vlookup(C264,'2-column'!B:C,2,FALSE)</f>
        <v>#N/A</v>
      </c>
      <c r="F264" s="108" t="str">
        <f t="shared" si="71"/>
        <v>#DIV/0!</v>
      </c>
      <c r="J264" s="59" t="str">
        <f>vlookup(K264,'2-column'!B:C,2,FALSE)</f>
        <v>#N/A</v>
      </c>
      <c r="N264" s="108" t="str">
        <f t="shared" si="72"/>
        <v>#DIV/0!</v>
      </c>
    </row>
    <row r="265">
      <c r="A265" s="5"/>
      <c r="B265" s="5" t="str">
        <f>vlookup(C265,'2-column'!B:C,2,FALSE)</f>
        <v>#N/A</v>
      </c>
      <c r="F265" s="108" t="str">
        <f t="shared" si="71"/>
        <v>#DIV/0!</v>
      </c>
      <c r="J265" s="59" t="str">
        <f>vlookup(K265,'2-column'!B:C,2,FALSE)</f>
        <v>#N/A</v>
      </c>
      <c r="N265" s="108" t="str">
        <f t="shared" si="72"/>
        <v>#DIV/0!</v>
      </c>
    </row>
    <row r="266">
      <c r="A266" s="5"/>
      <c r="B266" s="5" t="str">
        <f>vlookup(C266,'2-column'!B:C,2,FALSE)</f>
        <v>#N/A</v>
      </c>
      <c r="F266" s="108" t="str">
        <f t="shared" si="71"/>
        <v>#DIV/0!</v>
      </c>
      <c r="J266" s="59" t="str">
        <f>vlookup(K266,'2-column'!B:C,2,FALSE)</f>
        <v>#N/A</v>
      </c>
      <c r="N266" s="108" t="str">
        <f t="shared" si="72"/>
        <v>#DIV/0!</v>
      </c>
    </row>
    <row r="267">
      <c r="A267" s="5"/>
      <c r="B267" s="5" t="str">
        <f>vlookup(C267,'2-column'!B:C,2,FALSE)</f>
        <v>#N/A</v>
      </c>
      <c r="F267" s="108" t="str">
        <f t="shared" si="71"/>
        <v>#DIV/0!</v>
      </c>
      <c r="J267" s="59" t="str">
        <f>vlookup(K267,'2-column'!B:C,2,FALSE)</f>
        <v>#N/A</v>
      </c>
      <c r="N267" s="108" t="str">
        <f t="shared" si="72"/>
        <v>#DIV/0!</v>
      </c>
    </row>
    <row r="268">
      <c r="A268" s="5"/>
      <c r="B268" s="5" t="str">
        <f>vlookup(C268,'2-column'!B:C,2,FALSE)</f>
        <v>#N/A</v>
      </c>
      <c r="F268" s="108" t="str">
        <f t="shared" si="71"/>
        <v>#DIV/0!</v>
      </c>
      <c r="J268" s="59" t="str">
        <f>vlookup(K268,'2-column'!B:C,2,FALSE)</f>
        <v>#N/A</v>
      </c>
      <c r="N268" s="108" t="str">
        <f t="shared" si="72"/>
        <v>#DIV/0!</v>
      </c>
    </row>
    <row r="269">
      <c r="A269" s="5"/>
      <c r="B269" s="5" t="str">
        <f>vlookup(C269,'2-column'!B:C,2,FALSE)</f>
        <v>#N/A</v>
      </c>
      <c r="F269" s="108" t="str">
        <f t="shared" si="71"/>
        <v>#DIV/0!</v>
      </c>
      <c r="J269" s="59" t="str">
        <f>vlookup(K269,'2-column'!B:C,2,FALSE)</f>
        <v>#N/A</v>
      </c>
      <c r="N269" s="108" t="str">
        <f t="shared" si="72"/>
        <v>#DIV/0!</v>
      </c>
    </row>
    <row r="270">
      <c r="A270" s="5"/>
      <c r="B270" s="5" t="str">
        <f>vlookup(C270,'2-column'!B:C,2,FALSE)</f>
        <v>#N/A</v>
      </c>
      <c r="F270" s="108" t="str">
        <f t="shared" si="71"/>
        <v>#DIV/0!</v>
      </c>
      <c r="J270" s="59" t="str">
        <f>vlookup(K270,'2-column'!B:C,2,FALSE)</f>
        <v>#N/A</v>
      </c>
      <c r="N270" s="108" t="str">
        <f t="shared" si="72"/>
        <v>#DIV/0!</v>
      </c>
    </row>
    <row r="271">
      <c r="A271" s="5"/>
      <c r="B271" s="5" t="str">
        <f>vlookup(C271,'2-column'!B:C,2,FALSE)</f>
        <v>#N/A</v>
      </c>
      <c r="F271" s="108" t="str">
        <f t="shared" si="71"/>
        <v>#DIV/0!</v>
      </c>
      <c r="J271" s="59" t="str">
        <f>vlookup(K271,'2-column'!B:C,2,FALSE)</f>
        <v>#N/A</v>
      </c>
      <c r="N271" s="108" t="str">
        <f t="shared" si="72"/>
        <v>#DIV/0!</v>
      </c>
    </row>
    <row r="272">
      <c r="A272" s="5"/>
      <c r="B272" s="5" t="str">
        <f>vlookup(C272,'2-column'!B:C,2,FALSE)</f>
        <v>#N/A</v>
      </c>
      <c r="F272" s="108" t="str">
        <f t="shared" si="71"/>
        <v>#DIV/0!</v>
      </c>
      <c r="J272" s="59" t="str">
        <f>vlookup(K272,'2-column'!B:C,2,FALSE)</f>
        <v>#N/A</v>
      </c>
      <c r="N272" s="108" t="str">
        <f t="shared" si="72"/>
        <v>#DIV/0!</v>
      </c>
    </row>
    <row r="273">
      <c r="A273" s="5"/>
      <c r="B273" s="5" t="str">
        <f>vlookup(C273,'2-column'!B:C,2,FALSE)</f>
        <v>#N/A</v>
      </c>
      <c r="F273" s="108" t="str">
        <f t="shared" si="71"/>
        <v>#DIV/0!</v>
      </c>
      <c r="J273" s="59" t="str">
        <f>vlookup(K273,'2-column'!B:C,2,FALSE)</f>
        <v>#N/A</v>
      </c>
      <c r="N273" s="108" t="str">
        <f t="shared" si="72"/>
        <v>#DIV/0!</v>
      </c>
    </row>
    <row r="274">
      <c r="A274" s="5"/>
      <c r="B274" s="5" t="str">
        <f>vlookup(C274,'2-column'!B:C,2,FALSE)</f>
        <v>#N/A</v>
      </c>
      <c r="F274" s="108" t="str">
        <f t="shared" si="71"/>
        <v>#DIV/0!</v>
      </c>
      <c r="J274" s="59" t="str">
        <f>vlookup(K274,'2-column'!B:C,2,FALSE)</f>
        <v>#N/A</v>
      </c>
      <c r="N274" s="108" t="str">
        <f t="shared" si="72"/>
        <v>#DIV/0!</v>
      </c>
    </row>
    <row r="275">
      <c r="A275" s="5"/>
      <c r="B275" s="5" t="str">
        <f>vlookup(C275,'2-column'!B:C,2,FALSE)</f>
        <v>#N/A</v>
      </c>
      <c r="F275" s="108" t="str">
        <f t="shared" si="71"/>
        <v>#DIV/0!</v>
      </c>
      <c r="J275" s="59" t="str">
        <f>vlookup(K275,'2-column'!B:C,2,FALSE)</f>
        <v>#N/A</v>
      </c>
      <c r="N275" s="108" t="str">
        <f t="shared" si="72"/>
        <v>#DIV/0!</v>
      </c>
    </row>
    <row r="276">
      <c r="A276" s="5"/>
      <c r="B276" s="5" t="str">
        <f>vlookup(C276,'2-column'!B:C,2,FALSE)</f>
        <v>#N/A</v>
      </c>
      <c r="F276" s="108" t="str">
        <f t="shared" si="71"/>
        <v>#DIV/0!</v>
      </c>
      <c r="J276" s="59" t="str">
        <f>vlookup(K276,'2-column'!B:C,2,FALSE)</f>
        <v>#N/A</v>
      </c>
      <c r="N276" s="108" t="str">
        <f t="shared" si="72"/>
        <v>#DIV/0!</v>
      </c>
    </row>
    <row r="277">
      <c r="A277" s="5"/>
      <c r="B277" s="5" t="str">
        <f>vlookup(C277,'2-column'!B:C,2,FALSE)</f>
        <v>#N/A</v>
      </c>
      <c r="F277" s="108" t="str">
        <f t="shared" si="71"/>
        <v>#DIV/0!</v>
      </c>
      <c r="J277" s="59" t="str">
        <f>vlookup(K277,'2-column'!B:C,2,FALSE)</f>
        <v>#N/A</v>
      </c>
      <c r="N277" s="108" t="str">
        <f t="shared" si="72"/>
        <v>#DIV/0!</v>
      </c>
    </row>
    <row r="278">
      <c r="A278" s="5"/>
      <c r="B278" s="5" t="str">
        <f>vlookup(C278,'2-column'!B:C,2,FALSE)</f>
        <v>#N/A</v>
      </c>
      <c r="F278" s="108" t="str">
        <f t="shared" si="71"/>
        <v>#DIV/0!</v>
      </c>
      <c r="J278" s="59" t="str">
        <f>vlookup(K278,'2-column'!B:C,2,FALSE)</f>
        <v>#N/A</v>
      </c>
      <c r="N278" s="108" t="str">
        <f t="shared" si="72"/>
        <v>#DIV/0!</v>
      </c>
    </row>
    <row r="279">
      <c r="A279" s="5"/>
      <c r="B279" s="5" t="str">
        <f>vlookup(C279,'2-column'!B:C,2,FALSE)</f>
        <v>#N/A</v>
      </c>
      <c r="F279" s="108" t="str">
        <f t="shared" si="71"/>
        <v>#DIV/0!</v>
      </c>
      <c r="J279" s="59" t="str">
        <f>vlookup(K279,'2-column'!B:C,2,FALSE)</f>
        <v>#N/A</v>
      </c>
      <c r="N279" s="108" t="str">
        <f t="shared" si="72"/>
        <v>#DIV/0!</v>
      </c>
    </row>
    <row r="280">
      <c r="A280" s="5"/>
      <c r="B280" s="5" t="str">
        <f>vlookup(C280,'2-column'!B:C,2,FALSE)</f>
        <v>#N/A</v>
      </c>
      <c r="F280" s="108" t="str">
        <f t="shared" si="71"/>
        <v>#DIV/0!</v>
      </c>
      <c r="J280" s="59" t="str">
        <f>vlookup(K280,'2-column'!B:C,2,FALSE)</f>
        <v>#N/A</v>
      </c>
      <c r="N280" s="108" t="str">
        <f t="shared" si="72"/>
        <v>#DIV/0!</v>
      </c>
    </row>
    <row r="281">
      <c r="A281" s="5"/>
      <c r="B281" s="5" t="str">
        <f>vlookup(C281,'2-column'!B:C,2,FALSE)</f>
        <v>#N/A</v>
      </c>
      <c r="F281" s="108" t="str">
        <f t="shared" si="71"/>
        <v>#DIV/0!</v>
      </c>
      <c r="J281" s="59" t="str">
        <f>vlookup(K281,'2-column'!B:C,2,FALSE)</f>
        <v>#N/A</v>
      </c>
      <c r="N281" s="108" t="str">
        <f t="shared" si="72"/>
        <v>#DIV/0!</v>
      </c>
    </row>
    <row r="282">
      <c r="A282" s="5"/>
      <c r="B282" s="5" t="str">
        <f>vlookup(C282,'2-column'!B:C,2,FALSE)</f>
        <v>#N/A</v>
      </c>
      <c r="F282" s="108" t="str">
        <f t="shared" si="71"/>
        <v>#DIV/0!</v>
      </c>
      <c r="J282" s="59" t="str">
        <f>vlookup(K282,'2-column'!B:C,2,FALSE)</f>
        <v>#N/A</v>
      </c>
      <c r="N282" s="108" t="str">
        <f t="shared" si="72"/>
        <v>#DIV/0!</v>
      </c>
    </row>
    <row r="283">
      <c r="A283" s="5"/>
      <c r="B283" s="5" t="str">
        <f>vlookup(C283,'2-column'!B:C,2,FALSE)</f>
        <v>#N/A</v>
      </c>
      <c r="F283" s="108" t="str">
        <f t="shared" si="71"/>
        <v>#DIV/0!</v>
      </c>
      <c r="J283" s="59" t="str">
        <f>vlookup(K283,'2-column'!B:C,2,FALSE)</f>
        <v>#N/A</v>
      </c>
      <c r="N283" s="108" t="str">
        <f t="shared" si="72"/>
        <v>#DIV/0!</v>
      </c>
    </row>
    <row r="284">
      <c r="A284" s="5"/>
      <c r="B284" s="5" t="str">
        <f>vlookup(C284,'2-column'!B:C,2,FALSE)</f>
        <v>#N/A</v>
      </c>
      <c r="F284" s="108" t="str">
        <f t="shared" si="71"/>
        <v>#DIV/0!</v>
      </c>
      <c r="J284" s="59" t="str">
        <f>vlookup(K284,'2-column'!B:C,2,FALSE)</f>
        <v>#N/A</v>
      </c>
      <c r="N284" s="108" t="str">
        <f t="shared" si="72"/>
        <v>#DIV/0!</v>
      </c>
    </row>
    <row r="285">
      <c r="A285" s="5"/>
      <c r="B285" s="5" t="str">
        <f>vlookup(C285,'2-column'!B:C,2,FALSE)</f>
        <v>#N/A</v>
      </c>
      <c r="F285" s="108" t="str">
        <f t="shared" si="71"/>
        <v>#DIV/0!</v>
      </c>
      <c r="J285" s="59" t="str">
        <f>vlookup(K285,'2-column'!B:C,2,FALSE)</f>
        <v>#N/A</v>
      </c>
      <c r="N285" s="108" t="str">
        <f t="shared" si="72"/>
        <v>#DIV/0!</v>
      </c>
    </row>
    <row r="286">
      <c r="A286" s="5"/>
      <c r="B286" s="5" t="str">
        <f>vlookup(C286,'2-column'!B:C,2,FALSE)</f>
        <v>#N/A</v>
      </c>
      <c r="F286" s="108" t="str">
        <f t="shared" si="71"/>
        <v>#DIV/0!</v>
      </c>
      <c r="J286" s="59" t="str">
        <f>vlookup(K286,'2-column'!B:C,2,FALSE)</f>
        <v>#N/A</v>
      </c>
      <c r="N286" s="108" t="str">
        <f t="shared" si="72"/>
        <v>#DIV/0!</v>
      </c>
    </row>
    <row r="287">
      <c r="A287" s="5"/>
      <c r="B287" s="5" t="str">
        <f>vlookup(C287,'2-column'!B:C,2,FALSE)</f>
        <v>#N/A</v>
      </c>
      <c r="F287" s="108" t="str">
        <f t="shared" si="71"/>
        <v>#DIV/0!</v>
      </c>
      <c r="J287" s="59" t="str">
        <f>vlookup(K287,'2-column'!B:C,2,FALSE)</f>
        <v>#N/A</v>
      </c>
      <c r="N287" s="108" t="str">
        <f t="shared" si="72"/>
        <v>#DIV/0!</v>
      </c>
    </row>
    <row r="288">
      <c r="A288" s="5"/>
      <c r="B288" s="5" t="str">
        <f>vlookup(C288,'2-column'!B:C,2,FALSE)</f>
        <v>#N/A</v>
      </c>
      <c r="F288" s="108" t="str">
        <f t="shared" si="71"/>
        <v>#DIV/0!</v>
      </c>
      <c r="J288" s="59" t="str">
        <f>vlookup(K288,'2-column'!B:C,2,FALSE)</f>
        <v>#N/A</v>
      </c>
      <c r="N288" s="108" t="str">
        <f t="shared" si="72"/>
        <v>#DIV/0!</v>
      </c>
    </row>
    <row r="289">
      <c r="A289" s="5"/>
      <c r="B289" s="5" t="str">
        <f>vlookup(C289,'2-column'!B:C,2,FALSE)</f>
        <v>#N/A</v>
      </c>
      <c r="F289" s="108" t="str">
        <f t="shared" si="71"/>
        <v>#DIV/0!</v>
      </c>
      <c r="J289" s="59" t="str">
        <f>vlookup(K289,'2-column'!B:C,2,FALSE)</f>
        <v>#N/A</v>
      </c>
      <c r="N289" s="108" t="str">
        <f t="shared" si="72"/>
        <v>#DIV/0!</v>
      </c>
    </row>
    <row r="290">
      <c r="A290" s="5"/>
      <c r="B290" s="5" t="str">
        <f>vlookup(C290,'2-column'!B:C,2,FALSE)</f>
        <v>#N/A</v>
      </c>
      <c r="F290" s="108" t="str">
        <f t="shared" si="71"/>
        <v>#DIV/0!</v>
      </c>
      <c r="J290" s="59" t="str">
        <f>vlookup(K290,'2-column'!B:C,2,FALSE)</f>
        <v>#N/A</v>
      </c>
      <c r="N290" s="108" t="str">
        <f t="shared" si="72"/>
        <v>#DIV/0!</v>
      </c>
    </row>
    <row r="291">
      <c r="A291" s="5"/>
      <c r="B291" s="5" t="str">
        <f>vlookup(C291,'2-column'!B:C,2,FALSE)</f>
        <v>#N/A</v>
      </c>
      <c r="F291" s="108" t="str">
        <f t="shared" si="71"/>
        <v>#DIV/0!</v>
      </c>
      <c r="J291" s="59" t="str">
        <f>vlookup(K291,'2-column'!B:C,2,FALSE)</f>
        <v>#N/A</v>
      </c>
      <c r="N291" s="108" t="str">
        <f t="shared" si="72"/>
        <v>#DIV/0!</v>
      </c>
    </row>
    <row r="292">
      <c r="A292" s="5"/>
      <c r="B292" s="5" t="str">
        <f>vlookup(C292,'2-column'!B:C,2,FALSE)</f>
        <v>#N/A</v>
      </c>
      <c r="F292" s="108" t="str">
        <f t="shared" si="71"/>
        <v>#DIV/0!</v>
      </c>
      <c r="J292" s="59" t="str">
        <f>vlookup(K292,'2-column'!B:C,2,FALSE)</f>
        <v>#N/A</v>
      </c>
      <c r="N292" s="108" t="str">
        <f t="shared" si="72"/>
        <v>#DIV/0!</v>
      </c>
    </row>
    <row r="293">
      <c r="A293" s="5"/>
      <c r="B293" s="5" t="str">
        <f>vlookup(C293,'2-column'!B:C,2,FALSE)</f>
        <v>#N/A</v>
      </c>
      <c r="F293" s="108" t="str">
        <f t="shared" si="71"/>
        <v>#DIV/0!</v>
      </c>
      <c r="J293" s="59" t="str">
        <f>vlookup(K293,'2-column'!B:C,2,FALSE)</f>
        <v>#N/A</v>
      </c>
      <c r="N293" s="108" t="str">
        <f t="shared" si="72"/>
        <v>#DIV/0!</v>
      </c>
    </row>
    <row r="294">
      <c r="A294" s="5"/>
      <c r="B294" s="5" t="str">
        <f>vlookup(C294,'2-column'!B:C,2,FALSE)</f>
        <v>#N/A</v>
      </c>
      <c r="F294" s="108" t="str">
        <f t="shared" si="71"/>
        <v>#DIV/0!</v>
      </c>
      <c r="J294" s="59" t="str">
        <f>vlookup(K294,'2-column'!B:C,2,FALSE)</f>
        <v>#N/A</v>
      </c>
      <c r="N294" s="108" t="str">
        <f t="shared" si="72"/>
        <v>#DIV/0!</v>
      </c>
    </row>
    <row r="295">
      <c r="A295" s="5"/>
      <c r="B295" s="5" t="str">
        <f>vlookup(C295,'2-column'!B:C,2,FALSE)</f>
        <v>#N/A</v>
      </c>
      <c r="F295" s="108" t="str">
        <f t="shared" si="71"/>
        <v>#DIV/0!</v>
      </c>
      <c r="J295" s="59" t="str">
        <f>vlookup(K295,'2-column'!B:C,2,FALSE)</f>
        <v>#N/A</v>
      </c>
      <c r="N295" s="108" t="str">
        <f t="shared" si="72"/>
        <v>#DIV/0!</v>
      </c>
    </row>
    <row r="296">
      <c r="A296" s="5"/>
      <c r="B296" s="5" t="str">
        <f>vlookup(C296,'2-column'!B:C,2,FALSE)</f>
        <v>#N/A</v>
      </c>
      <c r="F296" s="108" t="str">
        <f t="shared" si="71"/>
        <v>#DIV/0!</v>
      </c>
      <c r="J296" s="59" t="str">
        <f>vlookup(K296,'2-column'!B:C,2,FALSE)</f>
        <v>#N/A</v>
      </c>
      <c r="N296" s="108" t="str">
        <f t="shared" si="72"/>
        <v>#DIV/0!</v>
      </c>
    </row>
    <row r="297">
      <c r="A297" s="5"/>
      <c r="B297" s="5" t="str">
        <f>vlookup(C297,'2-column'!B:C,2,FALSE)</f>
        <v>#N/A</v>
      </c>
      <c r="F297" s="108" t="str">
        <f t="shared" si="71"/>
        <v>#DIV/0!</v>
      </c>
      <c r="J297" s="59" t="str">
        <f>vlookup(K297,'2-column'!B:C,2,FALSE)</f>
        <v>#N/A</v>
      </c>
      <c r="N297" s="108" t="str">
        <f t="shared" si="72"/>
        <v>#DIV/0!</v>
      </c>
    </row>
    <row r="298">
      <c r="A298" s="5"/>
      <c r="B298" s="5" t="str">
        <f>vlookup(C298,'2-column'!B:C,2,FALSE)</f>
        <v>#N/A</v>
      </c>
      <c r="F298" s="108" t="str">
        <f t="shared" si="71"/>
        <v>#DIV/0!</v>
      </c>
      <c r="J298" s="59" t="str">
        <f>vlookup(K298,'2-column'!B:C,2,FALSE)</f>
        <v>#N/A</v>
      </c>
      <c r="N298" s="108" t="str">
        <f t="shared" si="72"/>
        <v>#DIV/0!</v>
      </c>
    </row>
    <row r="299">
      <c r="A299" s="5"/>
      <c r="B299" s="5" t="str">
        <f>vlookup(C299,'2-column'!B:C,2,FALSE)</f>
        <v>#N/A</v>
      </c>
      <c r="F299" s="108" t="str">
        <f t="shared" si="71"/>
        <v>#DIV/0!</v>
      </c>
      <c r="J299" s="59" t="str">
        <f>vlookup(K299,'2-column'!B:C,2,FALSE)</f>
        <v>#N/A</v>
      </c>
      <c r="N299" s="108" t="str">
        <f t="shared" si="72"/>
        <v>#DIV/0!</v>
      </c>
    </row>
    <row r="300">
      <c r="A300" s="5"/>
      <c r="B300" s="5" t="str">
        <f>vlookup(C300,'2-column'!B:C,2,FALSE)</f>
        <v>#N/A</v>
      </c>
      <c r="F300" s="108" t="str">
        <f t="shared" si="71"/>
        <v>#DIV/0!</v>
      </c>
      <c r="J300" s="59" t="str">
        <f>vlookup(K300,'2-column'!B:C,2,FALSE)</f>
        <v>#N/A</v>
      </c>
      <c r="N300" s="108" t="str">
        <f t="shared" si="72"/>
        <v>#DIV/0!</v>
      </c>
    </row>
    <row r="301">
      <c r="A301" s="5"/>
      <c r="B301" s="5" t="str">
        <f>vlookup(C301,'2-column'!B:C,2,FALSE)</f>
        <v>#N/A</v>
      </c>
      <c r="F301" s="108" t="str">
        <f t="shared" si="71"/>
        <v>#DIV/0!</v>
      </c>
      <c r="J301" s="59" t="str">
        <f>vlookup(K301,'2-column'!B:C,2,FALSE)</f>
        <v>#N/A</v>
      </c>
      <c r="N301" s="108" t="str">
        <f t="shared" si="72"/>
        <v>#DIV/0!</v>
      </c>
    </row>
    <row r="302">
      <c r="A302" s="5"/>
      <c r="B302" s="5" t="str">
        <f>vlookup(C302,'2-column'!B:C,2,FALSE)</f>
        <v>#N/A</v>
      </c>
      <c r="F302" s="108" t="str">
        <f t="shared" si="71"/>
        <v>#DIV/0!</v>
      </c>
      <c r="J302" s="59" t="str">
        <f>vlookup(K302,'2-column'!B:C,2,FALSE)</f>
        <v>#N/A</v>
      </c>
      <c r="N302" s="108" t="str">
        <f t="shared" si="72"/>
        <v>#DIV/0!</v>
      </c>
    </row>
    <row r="303">
      <c r="A303" s="5"/>
      <c r="B303" s="5" t="str">
        <f>vlookup(C303,'2-column'!B:C,2,FALSE)</f>
        <v>#N/A</v>
      </c>
      <c r="F303" s="108" t="str">
        <f t="shared" si="71"/>
        <v>#DIV/0!</v>
      </c>
      <c r="J303" s="59" t="str">
        <f>vlookup(K303,'2-column'!B:C,2,FALSE)</f>
        <v>#N/A</v>
      </c>
      <c r="N303" s="108" t="str">
        <f t="shared" si="72"/>
        <v>#DIV/0!</v>
      </c>
    </row>
    <row r="304">
      <c r="A304" s="5"/>
      <c r="B304" s="5" t="str">
        <f>vlookup(C304,'2-column'!B:C,2,FALSE)</f>
        <v>#N/A</v>
      </c>
      <c r="F304" s="108" t="str">
        <f t="shared" si="71"/>
        <v>#DIV/0!</v>
      </c>
      <c r="J304" s="59" t="str">
        <f>vlookup(K304,'2-column'!B:C,2,FALSE)</f>
        <v>#N/A</v>
      </c>
      <c r="N304" s="108" t="str">
        <f t="shared" si="72"/>
        <v>#DIV/0!</v>
      </c>
    </row>
    <row r="305">
      <c r="A305" s="5"/>
      <c r="B305" s="5" t="str">
        <f>vlookup(C305,'2-column'!B:C,2,FALSE)</f>
        <v>#N/A</v>
      </c>
      <c r="F305" s="108" t="str">
        <f t="shared" si="71"/>
        <v>#DIV/0!</v>
      </c>
      <c r="J305" s="59" t="str">
        <f>vlookup(K305,'2-column'!B:C,2,FALSE)</f>
        <v>#N/A</v>
      </c>
      <c r="N305" s="108" t="str">
        <f t="shared" si="72"/>
        <v>#DIV/0!</v>
      </c>
    </row>
    <row r="306">
      <c r="A306" s="5"/>
      <c r="B306" s="5" t="str">
        <f>vlookup(C306,'2-column'!B:C,2,FALSE)</f>
        <v>#N/A</v>
      </c>
      <c r="F306" s="108" t="str">
        <f t="shared" si="71"/>
        <v>#DIV/0!</v>
      </c>
      <c r="J306" s="59" t="str">
        <f>vlookup(K306,'2-column'!B:C,2,FALSE)</f>
        <v>#N/A</v>
      </c>
      <c r="N306" s="108" t="str">
        <f t="shared" si="72"/>
        <v>#DIV/0!</v>
      </c>
    </row>
    <row r="307">
      <c r="A307" s="5"/>
      <c r="B307" s="5" t="str">
        <f>vlookup(C307,'2-column'!B:C,2,FALSE)</f>
        <v>#N/A</v>
      </c>
      <c r="F307" s="108" t="str">
        <f t="shared" si="71"/>
        <v>#DIV/0!</v>
      </c>
      <c r="J307" s="59" t="str">
        <f>vlookup(K307,'2-column'!B:C,2,FALSE)</f>
        <v>#N/A</v>
      </c>
      <c r="N307" s="108" t="str">
        <f t="shared" si="72"/>
        <v>#DIV/0!</v>
      </c>
    </row>
    <row r="308">
      <c r="A308" s="5"/>
      <c r="B308" s="5" t="str">
        <f>vlookup(C308,'2-column'!B:C,2,FALSE)</f>
        <v>#N/A</v>
      </c>
      <c r="F308" s="108" t="str">
        <f t="shared" si="71"/>
        <v>#DIV/0!</v>
      </c>
      <c r="J308" s="59" t="str">
        <f>vlookup(K308,'2-column'!B:C,2,FALSE)</f>
        <v>#N/A</v>
      </c>
      <c r="N308" s="108" t="str">
        <f t="shared" si="72"/>
        <v>#DIV/0!</v>
      </c>
    </row>
    <row r="309">
      <c r="A309" s="5"/>
      <c r="B309" s="5" t="str">
        <f>vlookup(C309,'2-column'!B:C,2,FALSE)</f>
        <v>#N/A</v>
      </c>
      <c r="F309" s="108" t="str">
        <f t="shared" si="71"/>
        <v>#DIV/0!</v>
      </c>
      <c r="J309" s="59" t="str">
        <f>vlookup(K309,'2-column'!B:C,2,FALSE)</f>
        <v>#N/A</v>
      </c>
      <c r="N309" s="108" t="str">
        <f t="shared" si="72"/>
        <v>#DIV/0!</v>
      </c>
    </row>
    <row r="310">
      <c r="A310" s="5"/>
      <c r="B310" s="5" t="str">
        <f>vlookup(C310,'2-column'!B:C,2,FALSE)</f>
        <v>#N/A</v>
      </c>
      <c r="F310" s="108" t="str">
        <f t="shared" si="71"/>
        <v>#DIV/0!</v>
      </c>
      <c r="J310" s="59" t="str">
        <f>vlookup(K310,'2-column'!B:C,2,FALSE)</f>
        <v>#N/A</v>
      </c>
      <c r="N310" s="108" t="str">
        <f t="shared" si="72"/>
        <v>#DIV/0!</v>
      </c>
    </row>
    <row r="311">
      <c r="A311" s="5"/>
      <c r="B311" s="5" t="str">
        <f>vlookup(C311,'2-column'!B:C,2,FALSE)</f>
        <v>#N/A</v>
      </c>
      <c r="F311" s="108" t="str">
        <f t="shared" si="71"/>
        <v>#DIV/0!</v>
      </c>
      <c r="J311" s="59" t="str">
        <f>vlookup(K311,'2-column'!B:C,2,FALSE)</f>
        <v>#N/A</v>
      </c>
      <c r="N311" s="108" t="str">
        <f t="shared" si="72"/>
        <v>#DIV/0!</v>
      </c>
    </row>
    <row r="312">
      <c r="A312" s="5"/>
      <c r="B312" s="5" t="str">
        <f>vlookup(C312,'2-column'!B:C,2,FALSE)</f>
        <v>#N/A</v>
      </c>
      <c r="F312" s="108" t="str">
        <f t="shared" si="71"/>
        <v>#DIV/0!</v>
      </c>
      <c r="J312" s="59" t="str">
        <f>vlookup(K312,'2-column'!B:C,2,FALSE)</f>
        <v>#N/A</v>
      </c>
      <c r="N312" s="108" t="str">
        <f t="shared" si="72"/>
        <v>#DIV/0!</v>
      </c>
    </row>
    <row r="313">
      <c r="A313" s="5"/>
      <c r="B313" s="5" t="str">
        <f>vlookup(C313,'2-column'!B:C,2,FALSE)</f>
        <v>#N/A</v>
      </c>
      <c r="F313" s="108" t="str">
        <f t="shared" si="71"/>
        <v>#DIV/0!</v>
      </c>
      <c r="J313" s="59" t="str">
        <f>vlookup(K313,'2-column'!B:C,2,FALSE)</f>
        <v>#N/A</v>
      </c>
      <c r="N313" s="108" t="str">
        <f t="shared" si="72"/>
        <v>#DIV/0!</v>
      </c>
    </row>
    <row r="314">
      <c r="A314" s="5"/>
      <c r="B314" s="5" t="str">
        <f>vlookup(C314,'2-column'!B:C,2,FALSE)</f>
        <v>#N/A</v>
      </c>
      <c r="F314" s="108" t="str">
        <f t="shared" si="71"/>
        <v>#DIV/0!</v>
      </c>
      <c r="J314" s="59" t="str">
        <f>vlookup(K314,'2-column'!B:C,2,FALSE)</f>
        <v>#N/A</v>
      </c>
      <c r="N314" s="108" t="str">
        <f t="shared" si="72"/>
        <v>#DIV/0!</v>
      </c>
    </row>
    <row r="315">
      <c r="A315" s="5"/>
      <c r="B315" s="5" t="str">
        <f>vlookup(C315,'2-column'!B:C,2,FALSE)</f>
        <v>#N/A</v>
      </c>
      <c r="F315" s="108" t="str">
        <f t="shared" si="71"/>
        <v>#DIV/0!</v>
      </c>
      <c r="J315" s="59" t="str">
        <f>vlookup(K315,'2-column'!B:C,2,FALSE)</f>
        <v>#N/A</v>
      </c>
      <c r="N315" s="108" t="str">
        <f t="shared" si="72"/>
        <v>#DIV/0!</v>
      </c>
    </row>
    <row r="316">
      <c r="A316" s="5"/>
      <c r="B316" s="5" t="str">
        <f>vlookup(C316,'2-column'!B:C,2,FALSE)</f>
        <v>#N/A</v>
      </c>
      <c r="F316" s="108" t="str">
        <f t="shared" si="71"/>
        <v>#DIV/0!</v>
      </c>
      <c r="J316" s="59" t="str">
        <f>vlookup(K316,'2-column'!B:C,2,FALSE)</f>
        <v>#N/A</v>
      </c>
      <c r="N316" s="108" t="str">
        <f t="shared" si="72"/>
        <v>#DIV/0!</v>
      </c>
    </row>
    <row r="317">
      <c r="A317" s="5"/>
      <c r="B317" s="5" t="str">
        <f>vlookup(C317,'2-column'!B:C,2,FALSE)</f>
        <v>#N/A</v>
      </c>
      <c r="F317" s="108" t="str">
        <f t="shared" si="71"/>
        <v>#DIV/0!</v>
      </c>
      <c r="J317" s="59" t="str">
        <f>vlookup(K317,'2-column'!B:C,2,FALSE)</f>
        <v>#N/A</v>
      </c>
      <c r="N317" s="108" t="str">
        <f t="shared" si="72"/>
        <v>#DIV/0!</v>
      </c>
    </row>
    <row r="318">
      <c r="A318" s="5"/>
      <c r="B318" s="5" t="str">
        <f>vlookup(C318,'2-column'!B:C,2,FALSE)</f>
        <v>#N/A</v>
      </c>
      <c r="F318" s="108" t="str">
        <f t="shared" si="71"/>
        <v>#DIV/0!</v>
      </c>
      <c r="J318" s="59" t="str">
        <f>vlookup(K318,'2-column'!B:C,2,FALSE)</f>
        <v>#N/A</v>
      </c>
      <c r="N318" s="108" t="str">
        <f t="shared" si="72"/>
        <v>#DIV/0!</v>
      </c>
    </row>
    <row r="319">
      <c r="A319" s="5"/>
      <c r="B319" s="5" t="str">
        <f>vlookup(C319,'2-column'!B:C,2,FALSE)</f>
        <v>#N/A</v>
      </c>
      <c r="F319" s="108" t="str">
        <f t="shared" si="71"/>
        <v>#DIV/0!</v>
      </c>
      <c r="J319" s="59" t="str">
        <f>vlookup(K319,'2-column'!B:C,2,FALSE)</f>
        <v>#N/A</v>
      </c>
      <c r="N319" s="108" t="str">
        <f t="shared" si="72"/>
        <v>#DIV/0!</v>
      </c>
    </row>
    <row r="320">
      <c r="A320" s="5"/>
      <c r="B320" s="5" t="str">
        <f>vlookup(C320,'2-column'!B:C,2,FALSE)</f>
        <v>#N/A</v>
      </c>
      <c r="F320" s="108" t="str">
        <f t="shared" si="71"/>
        <v>#DIV/0!</v>
      </c>
      <c r="J320" s="59" t="str">
        <f>vlookup(K320,'2-column'!B:C,2,FALSE)</f>
        <v>#N/A</v>
      </c>
      <c r="N320" s="108" t="str">
        <f t="shared" si="72"/>
        <v>#DIV/0!</v>
      </c>
    </row>
    <row r="321">
      <c r="A321" s="5"/>
      <c r="B321" s="5" t="str">
        <f>vlookup(C321,'2-column'!B:C,2,FALSE)</f>
        <v>#N/A</v>
      </c>
      <c r="F321" s="108" t="str">
        <f t="shared" si="71"/>
        <v>#DIV/0!</v>
      </c>
      <c r="J321" s="59" t="str">
        <f>vlookup(K321,'2-column'!B:C,2,FALSE)</f>
        <v>#N/A</v>
      </c>
      <c r="N321" s="108" t="str">
        <f t="shared" si="72"/>
        <v>#DIV/0!</v>
      </c>
    </row>
    <row r="322">
      <c r="A322" s="5"/>
      <c r="B322" s="5" t="str">
        <f>vlookup(C322,'2-column'!B:C,2,FALSE)</f>
        <v>#N/A</v>
      </c>
      <c r="F322" s="108" t="str">
        <f t="shared" si="71"/>
        <v>#DIV/0!</v>
      </c>
      <c r="J322" s="59" t="str">
        <f>vlookup(K322,'2-column'!B:C,2,FALSE)</f>
        <v>#N/A</v>
      </c>
      <c r="N322" s="108" t="str">
        <f t="shared" si="72"/>
        <v>#DIV/0!</v>
      </c>
    </row>
    <row r="323">
      <c r="A323" s="5"/>
      <c r="B323" s="5" t="str">
        <f>vlookup(C323,'2-column'!B:C,2,FALSE)</f>
        <v>#N/A</v>
      </c>
      <c r="F323" s="108" t="str">
        <f t="shared" si="71"/>
        <v>#DIV/0!</v>
      </c>
      <c r="J323" s="59" t="str">
        <f>vlookup(K323,'2-column'!B:C,2,FALSE)</f>
        <v>#N/A</v>
      </c>
      <c r="N323" s="108" t="str">
        <f t="shared" si="72"/>
        <v>#DIV/0!</v>
      </c>
    </row>
    <row r="324">
      <c r="A324" s="5"/>
      <c r="B324" s="5" t="str">
        <f>vlookup(C324,'2-column'!B:C,2,FALSE)</f>
        <v>#N/A</v>
      </c>
      <c r="F324" s="108" t="str">
        <f t="shared" si="71"/>
        <v>#DIV/0!</v>
      </c>
      <c r="J324" s="59" t="str">
        <f>vlookup(K324,'2-column'!B:C,2,FALSE)</f>
        <v>#N/A</v>
      </c>
      <c r="N324" s="108" t="str">
        <f t="shared" si="72"/>
        <v>#DIV/0!</v>
      </c>
    </row>
    <row r="325">
      <c r="A325" s="5"/>
      <c r="B325" s="5" t="str">
        <f>vlookup(C325,'2-column'!B:C,2,FALSE)</f>
        <v>#N/A</v>
      </c>
      <c r="F325" s="108" t="str">
        <f t="shared" si="71"/>
        <v>#DIV/0!</v>
      </c>
      <c r="J325" s="59" t="str">
        <f>vlookup(K325,'2-column'!B:C,2,FALSE)</f>
        <v>#N/A</v>
      </c>
      <c r="N325" s="108" t="str">
        <f t="shared" si="72"/>
        <v>#DIV/0!</v>
      </c>
    </row>
    <row r="326">
      <c r="A326" s="5"/>
      <c r="B326" s="5" t="str">
        <f>vlookup(C326,'2-column'!B:C,2,FALSE)</f>
        <v>#N/A</v>
      </c>
      <c r="F326" s="108" t="str">
        <f t="shared" si="71"/>
        <v>#DIV/0!</v>
      </c>
      <c r="J326" s="59" t="str">
        <f>vlookup(K326,'2-column'!B:C,2,FALSE)</f>
        <v>#N/A</v>
      </c>
      <c r="N326" s="108" t="str">
        <f t="shared" si="72"/>
        <v>#DIV/0!</v>
      </c>
    </row>
    <row r="327">
      <c r="A327" s="5"/>
      <c r="B327" s="5" t="str">
        <f>vlookup(C327,'2-column'!B:C,2,FALSE)</f>
        <v>#N/A</v>
      </c>
      <c r="F327" s="108" t="str">
        <f t="shared" si="71"/>
        <v>#DIV/0!</v>
      </c>
      <c r="J327" s="59" t="str">
        <f>vlookup(K327,'2-column'!B:C,2,FALSE)</f>
        <v>#N/A</v>
      </c>
      <c r="N327" s="108" t="str">
        <f t="shared" si="72"/>
        <v>#DIV/0!</v>
      </c>
    </row>
    <row r="328">
      <c r="A328" s="5"/>
      <c r="B328" s="5" t="str">
        <f>vlookup(C328,'2-column'!B:C,2,FALSE)</f>
        <v>#N/A</v>
      </c>
      <c r="F328" s="108" t="str">
        <f t="shared" si="71"/>
        <v>#DIV/0!</v>
      </c>
      <c r="J328" s="59" t="str">
        <f>vlookup(K328,'2-column'!B:C,2,FALSE)</f>
        <v>#N/A</v>
      </c>
      <c r="N328" s="108" t="str">
        <f t="shared" si="72"/>
        <v>#DIV/0!</v>
      </c>
    </row>
    <row r="329">
      <c r="A329" s="5"/>
      <c r="B329" s="5" t="str">
        <f>vlookup(C329,'2-column'!B:C,2,FALSE)</f>
        <v>#N/A</v>
      </c>
      <c r="F329" s="108" t="str">
        <f t="shared" si="71"/>
        <v>#DIV/0!</v>
      </c>
      <c r="J329" s="59" t="str">
        <f>vlookup(K329,'2-column'!B:C,2,FALSE)</f>
        <v>#N/A</v>
      </c>
      <c r="N329" s="108" t="str">
        <f t="shared" si="72"/>
        <v>#DIV/0!</v>
      </c>
    </row>
    <row r="330">
      <c r="A330" s="5"/>
      <c r="B330" s="5" t="str">
        <f>vlookup(C330,'2-column'!B:C,2,FALSE)</f>
        <v>#N/A</v>
      </c>
      <c r="F330" s="108" t="str">
        <f t="shared" si="71"/>
        <v>#DIV/0!</v>
      </c>
      <c r="J330" s="59" t="str">
        <f>vlookup(K330,'2-column'!B:C,2,FALSE)</f>
        <v>#N/A</v>
      </c>
      <c r="N330" s="108" t="str">
        <f t="shared" si="72"/>
        <v>#DIV/0!</v>
      </c>
    </row>
    <row r="331">
      <c r="A331" s="5"/>
      <c r="B331" s="5" t="str">
        <f>vlookup(C331,'2-column'!B:C,2,FALSE)</f>
        <v>#N/A</v>
      </c>
      <c r="F331" s="108" t="str">
        <f t="shared" si="71"/>
        <v>#DIV/0!</v>
      </c>
      <c r="J331" s="59" t="str">
        <f>vlookup(K331,'2-column'!B:C,2,FALSE)</f>
        <v>#N/A</v>
      </c>
      <c r="N331" s="108" t="str">
        <f t="shared" si="72"/>
        <v>#DIV/0!</v>
      </c>
    </row>
    <row r="332">
      <c r="A332" s="5"/>
      <c r="B332" s="5" t="str">
        <f>vlookup(C332,'2-column'!B:C,2,FALSE)</f>
        <v>#N/A</v>
      </c>
      <c r="F332" s="108" t="str">
        <f t="shared" si="71"/>
        <v>#DIV/0!</v>
      </c>
      <c r="J332" s="59" t="str">
        <f>vlookup(K332,'2-column'!B:C,2,FALSE)</f>
        <v>#N/A</v>
      </c>
      <c r="N332" s="108" t="str">
        <f t="shared" si="72"/>
        <v>#DIV/0!</v>
      </c>
    </row>
    <row r="333">
      <c r="A333" s="5"/>
      <c r="B333" s="5" t="str">
        <f>vlookup(C333,'2-column'!B:C,2,FALSE)</f>
        <v>#N/A</v>
      </c>
      <c r="F333" s="108" t="str">
        <f t="shared" si="71"/>
        <v>#DIV/0!</v>
      </c>
      <c r="J333" s="59" t="str">
        <f>vlookup(K333,'2-column'!B:C,2,FALSE)</f>
        <v>#N/A</v>
      </c>
      <c r="N333" s="108" t="str">
        <f t="shared" si="72"/>
        <v>#DIV/0!</v>
      </c>
    </row>
    <row r="334">
      <c r="A334" s="5"/>
      <c r="B334" s="5" t="str">
        <f>vlookup(C334,'2-column'!B:C,2,FALSE)</f>
        <v>#N/A</v>
      </c>
      <c r="F334" s="108" t="str">
        <f t="shared" si="71"/>
        <v>#DIV/0!</v>
      </c>
      <c r="J334" s="59" t="str">
        <f>vlookup(K334,'2-column'!B:C,2,FALSE)</f>
        <v>#N/A</v>
      </c>
      <c r="N334" s="108" t="str">
        <f t="shared" si="72"/>
        <v>#DIV/0!</v>
      </c>
    </row>
    <row r="335">
      <c r="A335" s="5"/>
      <c r="B335" s="5" t="str">
        <f>vlookup(C335,'2-column'!B:C,2,FALSE)</f>
        <v>#N/A</v>
      </c>
      <c r="F335" s="108" t="str">
        <f t="shared" si="71"/>
        <v>#DIV/0!</v>
      </c>
      <c r="J335" s="59" t="str">
        <f>vlookup(K335,'2-column'!B:C,2,FALSE)</f>
        <v>#N/A</v>
      </c>
      <c r="N335" s="108" t="str">
        <f t="shared" si="72"/>
        <v>#DIV/0!</v>
      </c>
    </row>
    <row r="336">
      <c r="A336" s="5"/>
      <c r="B336" s="5" t="str">
        <f>vlookup(C336,'2-column'!B:C,2,FALSE)</f>
        <v>#N/A</v>
      </c>
      <c r="F336" s="108" t="str">
        <f t="shared" si="71"/>
        <v>#DIV/0!</v>
      </c>
      <c r="J336" s="59" t="str">
        <f>vlookup(K336,'2-column'!B:C,2,FALSE)</f>
        <v>#N/A</v>
      </c>
      <c r="N336" s="108" t="str">
        <f t="shared" si="72"/>
        <v>#DIV/0!</v>
      </c>
    </row>
    <row r="337">
      <c r="A337" s="5"/>
      <c r="B337" s="5" t="str">
        <f>vlookup(C337,'2-column'!B:C,2,FALSE)</f>
        <v>#N/A</v>
      </c>
      <c r="F337" s="108" t="str">
        <f t="shared" si="71"/>
        <v>#DIV/0!</v>
      </c>
      <c r="J337" s="59" t="str">
        <f>vlookup(K337,'2-column'!B:C,2,FALSE)</f>
        <v>#N/A</v>
      </c>
      <c r="N337" s="108" t="str">
        <f t="shared" si="72"/>
        <v>#DIV/0!</v>
      </c>
    </row>
    <row r="338">
      <c r="A338" s="5"/>
      <c r="B338" s="5" t="str">
        <f>vlookup(C338,'2-column'!B:C,2,FALSE)</f>
        <v>#N/A</v>
      </c>
      <c r="F338" s="108" t="str">
        <f t="shared" si="71"/>
        <v>#DIV/0!</v>
      </c>
      <c r="J338" s="59" t="str">
        <f>vlookup(K338,'2-column'!B:C,2,FALSE)</f>
        <v>#N/A</v>
      </c>
      <c r="N338" s="108" t="str">
        <f t="shared" si="72"/>
        <v>#DIV/0!</v>
      </c>
    </row>
    <row r="339">
      <c r="A339" s="5"/>
      <c r="B339" s="5" t="str">
        <f>vlookup(C339,'2-column'!B:C,2,FALSE)</f>
        <v>#N/A</v>
      </c>
      <c r="F339" s="108" t="str">
        <f t="shared" si="71"/>
        <v>#DIV/0!</v>
      </c>
      <c r="J339" s="59" t="str">
        <f>vlookup(K339,'2-column'!B:C,2,FALSE)</f>
        <v>#N/A</v>
      </c>
      <c r="N339" s="108" t="str">
        <f t="shared" si="72"/>
        <v>#DIV/0!</v>
      </c>
    </row>
    <row r="340">
      <c r="A340" s="5"/>
      <c r="B340" s="5" t="str">
        <f>vlookup(C340,'2-column'!B:C,2,FALSE)</f>
        <v>#N/A</v>
      </c>
      <c r="F340" s="108" t="str">
        <f t="shared" si="71"/>
        <v>#DIV/0!</v>
      </c>
      <c r="J340" s="59" t="str">
        <f>vlookup(K340,'2-column'!B:C,2,FALSE)</f>
        <v>#N/A</v>
      </c>
      <c r="N340" s="108" t="str">
        <f t="shared" si="72"/>
        <v>#DIV/0!</v>
      </c>
    </row>
    <row r="341">
      <c r="A341" s="5"/>
      <c r="B341" s="5" t="str">
        <f>vlookup(C341,'2-column'!B:C,2,FALSE)</f>
        <v>#N/A</v>
      </c>
      <c r="F341" s="108" t="str">
        <f t="shared" si="71"/>
        <v>#DIV/0!</v>
      </c>
      <c r="J341" s="59" t="str">
        <f>vlookup(K341,'2-column'!B:C,2,FALSE)</f>
        <v>#N/A</v>
      </c>
      <c r="N341" s="108" t="str">
        <f t="shared" si="72"/>
        <v>#DIV/0!</v>
      </c>
    </row>
    <row r="342">
      <c r="A342" s="5"/>
      <c r="B342" s="5" t="str">
        <f>vlookup(C342,'2-column'!B:C,2,FALSE)</f>
        <v>#N/A</v>
      </c>
      <c r="F342" s="108" t="str">
        <f t="shared" si="71"/>
        <v>#DIV/0!</v>
      </c>
      <c r="J342" s="59" t="str">
        <f>vlookup(K342,'2-column'!B:C,2,FALSE)</f>
        <v>#N/A</v>
      </c>
      <c r="N342" s="108" t="str">
        <f t="shared" si="72"/>
        <v>#DIV/0!</v>
      </c>
    </row>
    <row r="343">
      <c r="A343" s="5"/>
      <c r="B343" s="5" t="str">
        <f>vlookup(C343,'2-column'!B:C,2,FALSE)</f>
        <v>#N/A</v>
      </c>
      <c r="F343" s="108" t="str">
        <f t="shared" si="71"/>
        <v>#DIV/0!</v>
      </c>
      <c r="J343" s="59" t="str">
        <f>vlookup(K343,'2-column'!B:C,2,FALSE)</f>
        <v>#N/A</v>
      </c>
      <c r="N343" s="108" t="str">
        <f t="shared" si="72"/>
        <v>#DIV/0!</v>
      </c>
    </row>
    <row r="344">
      <c r="A344" s="5"/>
      <c r="B344" s="5" t="str">
        <f>vlookup(C344,'2-column'!B:C,2,FALSE)</f>
        <v>#N/A</v>
      </c>
      <c r="F344" s="108" t="str">
        <f t="shared" si="71"/>
        <v>#DIV/0!</v>
      </c>
      <c r="J344" s="59" t="str">
        <f>vlookup(K344,'2-column'!B:C,2,FALSE)</f>
        <v>#N/A</v>
      </c>
      <c r="N344" s="108" t="str">
        <f t="shared" si="72"/>
        <v>#DIV/0!</v>
      </c>
    </row>
    <row r="345">
      <c r="A345" s="5"/>
      <c r="B345" s="5" t="str">
        <f>vlookup(C345,'2-column'!B:C,2,FALSE)</f>
        <v>#N/A</v>
      </c>
      <c r="F345" s="108" t="str">
        <f t="shared" si="71"/>
        <v>#DIV/0!</v>
      </c>
      <c r="J345" s="59" t="str">
        <f>vlookup(K345,'2-column'!B:C,2,FALSE)</f>
        <v>#N/A</v>
      </c>
      <c r="N345" s="108" t="str">
        <f t="shared" si="72"/>
        <v>#DIV/0!</v>
      </c>
    </row>
    <row r="346">
      <c r="A346" s="5"/>
      <c r="B346" s="5" t="str">
        <f>vlookup(C346,'2-column'!B:C,2,FALSE)</f>
        <v>#N/A</v>
      </c>
      <c r="F346" s="108" t="str">
        <f t="shared" si="71"/>
        <v>#DIV/0!</v>
      </c>
      <c r="J346" s="59" t="str">
        <f>vlookup(K346,'2-column'!B:C,2,FALSE)</f>
        <v>#N/A</v>
      </c>
      <c r="N346" s="108" t="str">
        <f t="shared" si="72"/>
        <v>#DIV/0!</v>
      </c>
    </row>
    <row r="347">
      <c r="F347" s="108" t="str">
        <f t="shared" si="71"/>
        <v>#DIV/0!</v>
      </c>
      <c r="J347" s="59" t="str">
        <f>vlookup(K347,'2-column'!B:C,2,FALSE)</f>
        <v>#N/A</v>
      </c>
      <c r="N347" s="108" t="str">
        <f t="shared" si="72"/>
        <v>#DIV/0!</v>
      </c>
    </row>
    <row r="348">
      <c r="F348" s="108" t="str">
        <f t="shared" si="71"/>
        <v>#DIV/0!</v>
      </c>
      <c r="J348" s="59" t="str">
        <f>vlookup(K348,'2-column'!B:C,2,FALSE)</f>
        <v>#N/A</v>
      </c>
      <c r="N348" s="108" t="str">
        <f t="shared" si="72"/>
        <v>#DIV/0!</v>
      </c>
    </row>
    <row r="349">
      <c r="F349" s="108" t="str">
        <f t="shared" si="71"/>
        <v>#DIV/0!</v>
      </c>
      <c r="J349" s="59" t="str">
        <f>vlookup(K349,'2-column'!B:C,2,FALSE)</f>
        <v>#N/A</v>
      </c>
      <c r="N349" s="108" t="str">
        <f t="shared" si="72"/>
        <v>#DIV/0!</v>
      </c>
    </row>
    <row r="350">
      <c r="F350" s="108" t="str">
        <f t="shared" si="71"/>
        <v>#DIV/0!</v>
      </c>
      <c r="J350" s="59" t="str">
        <f>vlookup(K350,'2-column'!B:C,2,FALSE)</f>
        <v>#N/A</v>
      </c>
      <c r="N350" s="108" t="str">
        <f t="shared" si="72"/>
        <v>#DIV/0!</v>
      </c>
    </row>
    <row r="351">
      <c r="F351" s="108" t="str">
        <f t="shared" si="71"/>
        <v>#DIV/0!</v>
      </c>
      <c r="J351" s="59" t="str">
        <f>vlookup(K351,'2-column'!B:C,2,FALSE)</f>
        <v>#N/A</v>
      </c>
      <c r="N351" s="108" t="str">
        <f t="shared" si="72"/>
        <v>#DIV/0!</v>
      </c>
    </row>
    <row r="352">
      <c r="F352" s="108" t="str">
        <f t="shared" si="71"/>
        <v>#DIV/0!</v>
      </c>
      <c r="J352" s="59" t="str">
        <f>vlookup(K352,'2-column'!B:C,2,FALSE)</f>
        <v>#N/A</v>
      </c>
      <c r="N352" s="108" t="str">
        <f t="shared" si="72"/>
        <v>#DIV/0!</v>
      </c>
    </row>
    <row r="353">
      <c r="F353" s="108" t="str">
        <f t="shared" si="71"/>
        <v>#DIV/0!</v>
      </c>
      <c r="J353" s="59" t="str">
        <f>vlookup(K353,'2-column'!B:C,2,FALSE)</f>
        <v>#N/A</v>
      </c>
      <c r="N353" s="108" t="str">
        <f t="shared" si="72"/>
        <v>#DIV/0!</v>
      </c>
    </row>
    <row r="354">
      <c r="F354" s="108" t="str">
        <f t="shared" si="71"/>
        <v>#DIV/0!</v>
      </c>
      <c r="J354" s="59" t="str">
        <f>vlookup(K354,'2-column'!B:C,2,FALSE)</f>
        <v>#N/A</v>
      </c>
      <c r="N354" s="108" t="str">
        <f t="shared" si="72"/>
        <v>#DIV/0!</v>
      </c>
    </row>
    <row r="355">
      <c r="F355" s="108" t="str">
        <f t="shared" si="71"/>
        <v>#DIV/0!</v>
      </c>
      <c r="J355" s="59" t="str">
        <f>vlookup(K355,'2-column'!B:C,2,FALSE)</f>
        <v>#N/A</v>
      </c>
      <c r="N355" s="108" t="str">
        <f t="shared" si="72"/>
        <v>#DIV/0!</v>
      </c>
    </row>
    <row r="356">
      <c r="F356" s="108" t="str">
        <f t="shared" si="71"/>
        <v>#DIV/0!</v>
      </c>
      <c r="J356" s="59" t="str">
        <f>vlookup(K356,'2-column'!B:C,2,FALSE)</f>
        <v>#N/A</v>
      </c>
      <c r="N356" s="108" t="str">
        <f t="shared" si="72"/>
        <v>#DIV/0!</v>
      </c>
    </row>
    <row r="357">
      <c r="F357" s="108" t="str">
        <f t="shared" si="71"/>
        <v>#DIV/0!</v>
      </c>
      <c r="J357" s="59" t="str">
        <f>vlookup(K357,'2-column'!B:C,2,FALSE)</f>
        <v>#N/A</v>
      </c>
      <c r="N357" s="108" t="str">
        <f t="shared" si="72"/>
        <v>#DIV/0!</v>
      </c>
    </row>
    <row r="358">
      <c r="F358" s="108" t="str">
        <f t="shared" si="71"/>
        <v>#DIV/0!</v>
      </c>
      <c r="J358" s="59" t="str">
        <f>vlookup(K358,'2-column'!B:C,2,FALSE)</f>
        <v>#N/A</v>
      </c>
      <c r="N358" s="108" t="str">
        <f t="shared" si="72"/>
        <v>#DIV/0!</v>
      </c>
    </row>
    <row r="359">
      <c r="F359" s="108" t="str">
        <f t="shared" si="71"/>
        <v>#DIV/0!</v>
      </c>
      <c r="J359" s="59" t="str">
        <f>vlookup(K359,'2-column'!B:C,2,FALSE)</f>
        <v>#N/A</v>
      </c>
      <c r="N359" s="108" t="str">
        <f t="shared" si="72"/>
        <v>#DIV/0!</v>
      </c>
    </row>
    <row r="360">
      <c r="F360" s="108" t="str">
        <f t="shared" si="71"/>
        <v>#DIV/0!</v>
      </c>
      <c r="J360" s="59" t="str">
        <f>vlookup(K360,'2-column'!B:C,2,FALSE)</f>
        <v>#N/A</v>
      </c>
      <c r="N360" s="108" t="str">
        <f t="shared" si="72"/>
        <v>#DIV/0!</v>
      </c>
    </row>
    <row r="361">
      <c r="F361" s="108" t="str">
        <f t="shared" si="71"/>
        <v>#DIV/0!</v>
      </c>
      <c r="J361" s="59" t="str">
        <f>vlookup(K361,'2-column'!B:C,2,FALSE)</f>
        <v>#N/A</v>
      </c>
      <c r="N361" s="108" t="str">
        <f t="shared" si="72"/>
        <v>#DIV/0!</v>
      </c>
    </row>
    <row r="362">
      <c r="F362" s="108" t="str">
        <f t="shared" si="71"/>
        <v>#DIV/0!</v>
      </c>
      <c r="J362" s="59" t="str">
        <f>vlookup(K362,'2-column'!B:C,2,FALSE)</f>
        <v>#N/A</v>
      </c>
      <c r="N362" s="108" t="str">
        <f t="shared" si="72"/>
        <v>#DIV/0!</v>
      </c>
    </row>
    <row r="363">
      <c r="F363" s="108" t="str">
        <f t="shared" si="71"/>
        <v>#DIV/0!</v>
      </c>
      <c r="J363" s="59" t="str">
        <f>vlookup(K363,'2-column'!B:C,2,FALSE)</f>
        <v>#N/A</v>
      </c>
      <c r="N363" s="108" t="str">
        <f t="shared" si="72"/>
        <v>#DIV/0!</v>
      </c>
    </row>
    <row r="364">
      <c r="F364" s="108" t="str">
        <f t="shared" si="71"/>
        <v>#DIV/0!</v>
      </c>
      <c r="J364" s="59" t="str">
        <f>vlookup(K364,'2-column'!B:C,2,FALSE)</f>
        <v>#N/A</v>
      </c>
      <c r="N364" s="108" t="str">
        <f t="shared" si="72"/>
        <v>#DIV/0!</v>
      </c>
    </row>
    <row r="365">
      <c r="F365" s="108" t="str">
        <f t="shared" si="71"/>
        <v>#DIV/0!</v>
      </c>
      <c r="J365" s="59" t="str">
        <f>vlookup(K365,'2-column'!B:C,2,FALSE)</f>
        <v>#N/A</v>
      </c>
      <c r="N365" s="108" t="str">
        <f t="shared" si="72"/>
        <v>#DIV/0!</v>
      </c>
    </row>
    <row r="366">
      <c r="F366" s="108" t="str">
        <f t="shared" si="71"/>
        <v>#DIV/0!</v>
      </c>
      <c r="J366" s="59" t="str">
        <f>vlookup(K366,'2-column'!B:C,2,FALSE)</f>
        <v>#N/A</v>
      </c>
      <c r="N366" s="108" t="str">
        <f t="shared" si="72"/>
        <v>#DIV/0!</v>
      </c>
    </row>
    <row r="367">
      <c r="F367" s="108" t="str">
        <f t="shared" si="71"/>
        <v>#DIV/0!</v>
      </c>
      <c r="N367" s="108" t="str">
        <f t="shared" si="72"/>
        <v>#DIV/0!</v>
      </c>
    </row>
    <row r="368">
      <c r="F368" s="108" t="str">
        <f t="shared" si="71"/>
        <v>#DIV/0!</v>
      </c>
      <c r="N368" s="108" t="str">
        <f t="shared" si="72"/>
        <v>#DIV/0!</v>
      </c>
    </row>
    <row r="369">
      <c r="F369" s="108" t="str">
        <f t="shared" si="71"/>
        <v>#DIV/0!</v>
      </c>
      <c r="N369" s="108" t="str">
        <f t="shared" si="72"/>
        <v>#DIV/0!</v>
      </c>
    </row>
    <row r="370">
      <c r="F370" s="108" t="str">
        <f t="shared" si="71"/>
        <v>#DIV/0!</v>
      </c>
      <c r="N370" s="108" t="str">
        <f t="shared" si="72"/>
        <v>#DIV/0!</v>
      </c>
    </row>
    <row r="371">
      <c r="F371" s="108" t="str">
        <f t="shared" si="71"/>
        <v>#DIV/0!</v>
      </c>
      <c r="N371" s="108" t="str">
        <f t="shared" si="72"/>
        <v>#DIV/0!</v>
      </c>
    </row>
    <row r="372">
      <c r="F372" s="108" t="str">
        <f t="shared" si="71"/>
        <v>#DIV/0!</v>
      </c>
      <c r="N372" s="108" t="str">
        <f t="shared" si="72"/>
        <v>#DIV/0!</v>
      </c>
    </row>
    <row r="373">
      <c r="F373" s="108" t="str">
        <f t="shared" si="71"/>
        <v>#DIV/0!</v>
      </c>
      <c r="N373" s="108" t="str">
        <f t="shared" si="72"/>
        <v>#DIV/0!</v>
      </c>
    </row>
    <row r="374">
      <c r="F374" s="108" t="str">
        <f t="shared" si="71"/>
        <v>#DIV/0!</v>
      </c>
      <c r="N374" s="108" t="str">
        <f t="shared" si="72"/>
        <v>#DIV/0!</v>
      </c>
    </row>
    <row r="375">
      <c r="F375" s="108" t="str">
        <f t="shared" si="71"/>
        <v>#DIV/0!</v>
      </c>
      <c r="N375" s="108" t="str">
        <f t="shared" si="72"/>
        <v>#DIV/0!</v>
      </c>
    </row>
    <row r="376">
      <c r="F376" s="108" t="str">
        <f t="shared" si="71"/>
        <v>#DIV/0!</v>
      </c>
      <c r="N376" s="108" t="str">
        <f t="shared" si="72"/>
        <v>#DIV/0!</v>
      </c>
    </row>
    <row r="377">
      <c r="F377" s="108" t="str">
        <f t="shared" si="71"/>
        <v>#DIV/0!</v>
      </c>
      <c r="N377" s="108" t="str">
        <f t="shared" si="72"/>
        <v>#DIV/0!</v>
      </c>
    </row>
    <row r="378">
      <c r="F378" s="108" t="str">
        <f t="shared" si="71"/>
        <v>#DIV/0!</v>
      </c>
      <c r="N378" s="108" t="str">
        <f t="shared" si="72"/>
        <v>#DIV/0!</v>
      </c>
    </row>
    <row r="379">
      <c r="F379" s="108" t="str">
        <f t="shared" si="71"/>
        <v>#DIV/0!</v>
      </c>
      <c r="N379" s="108" t="str">
        <f t="shared" si="72"/>
        <v>#DIV/0!</v>
      </c>
    </row>
    <row r="380">
      <c r="F380" s="108" t="str">
        <f t="shared" si="71"/>
        <v>#DIV/0!</v>
      </c>
      <c r="N380" s="108" t="str">
        <f t="shared" si="72"/>
        <v>#DIV/0!</v>
      </c>
    </row>
    <row r="381">
      <c r="F381" s="108" t="str">
        <f t="shared" si="71"/>
        <v>#DIV/0!</v>
      </c>
      <c r="N381" s="108" t="str">
        <f t="shared" si="72"/>
        <v>#DIV/0!</v>
      </c>
    </row>
    <row r="382">
      <c r="F382" s="108" t="str">
        <f t="shared" si="71"/>
        <v>#DIV/0!</v>
      </c>
      <c r="N382" s="108" t="str">
        <f t="shared" si="72"/>
        <v>#DIV/0!</v>
      </c>
    </row>
    <row r="383">
      <c r="F383" s="108" t="str">
        <f t="shared" si="71"/>
        <v>#DIV/0!</v>
      </c>
      <c r="N383" s="108" t="str">
        <f t="shared" si="72"/>
        <v>#DIV/0!</v>
      </c>
    </row>
    <row r="384">
      <c r="F384" s="108" t="str">
        <f t="shared" si="71"/>
        <v>#DIV/0!</v>
      </c>
      <c r="N384" s="108" t="str">
        <f t="shared" si="72"/>
        <v>#DIV/0!</v>
      </c>
    </row>
    <row r="385">
      <c r="F385" s="108" t="str">
        <f t="shared" si="71"/>
        <v>#DIV/0!</v>
      </c>
      <c r="N385" s="108" t="str">
        <f t="shared" si="72"/>
        <v>#DIV/0!</v>
      </c>
    </row>
    <row r="386">
      <c r="F386" s="108" t="str">
        <f t="shared" si="71"/>
        <v>#DIV/0!</v>
      </c>
      <c r="N386" s="108" t="str">
        <f t="shared" si="72"/>
        <v>#DIV/0!</v>
      </c>
    </row>
    <row r="387">
      <c r="F387" s="108" t="str">
        <f t="shared" si="71"/>
        <v>#DIV/0!</v>
      </c>
      <c r="N387" s="108" t="str">
        <f t="shared" si="72"/>
        <v>#DIV/0!</v>
      </c>
    </row>
    <row r="388">
      <c r="F388" s="108" t="str">
        <f t="shared" si="71"/>
        <v>#DIV/0!</v>
      </c>
      <c r="N388" s="108" t="str">
        <f t="shared" si="72"/>
        <v>#DIV/0!</v>
      </c>
    </row>
    <row r="389">
      <c r="F389" s="108" t="str">
        <f t="shared" si="71"/>
        <v>#DIV/0!</v>
      </c>
      <c r="N389" s="108" t="str">
        <f t="shared" si="72"/>
        <v>#DIV/0!</v>
      </c>
    </row>
    <row r="390">
      <c r="F390" s="108" t="str">
        <f t="shared" si="71"/>
        <v>#DIV/0!</v>
      </c>
      <c r="N390" s="108" t="str">
        <f t="shared" si="72"/>
        <v>#DIV/0!</v>
      </c>
    </row>
    <row r="391">
      <c r="F391" s="108" t="str">
        <f t="shared" si="71"/>
        <v>#DIV/0!</v>
      </c>
      <c r="N391" s="108" t="str">
        <f t="shared" si="72"/>
        <v>#DIV/0!</v>
      </c>
    </row>
    <row r="392">
      <c r="F392" s="108" t="str">
        <f t="shared" si="71"/>
        <v>#DIV/0!</v>
      </c>
      <c r="N392" s="108" t="str">
        <f t="shared" si="72"/>
        <v>#DIV/0!</v>
      </c>
    </row>
    <row r="393">
      <c r="F393" s="108" t="str">
        <f t="shared" si="71"/>
        <v>#DIV/0!</v>
      </c>
      <c r="N393" s="108" t="str">
        <f t="shared" si="72"/>
        <v>#DIV/0!</v>
      </c>
    </row>
    <row r="394">
      <c r="F394" s="108" t="str">
        <f t="shared" si="71"/>
        <v>#DIV/0!</v>
      </c>
      <c r="N394" s="108" t="str">
        <f t="shared" si="72"/>
        <v>#DIV/0!</v>
      </c>
    </row>
    <row r="395">
      <c r="F395" s="108" t="str">
        <f t="shared" si="71"/>
        <v>#DIV/0!</v>
      </c>
      <c r="N395" s="108" t="str">
        <f t="shared" si="72"/>
        <v>#DIV/0!</v>
      </c>
    </row>
    <row r="396">
      <c r="F396" s="108" t="str">
        <f t="shared" si="71"/>
        <v>#DIV/0!</v>
      </c>
      <c r="N396" s="108" t="str">
        <f t="shared" si="72"/>
        <v>#DIV/0!</v>
      </c>
    </row>
    <row r="397">
      <c r="F397" s="108" t="str">
        <f t="shared" si="71"/>
        <v>#DIV/0!</v>
      </c>
      <c r="N397" s="108" t="str">
        <f t="shared" si="72"/>
        <v>#DIV/0!</v>
      </c>
    </row>
    <row r="398">
      <c r="F398" s="108" t="str">
        <f t="shared" si="71"/>
        <v>#DIV/0!</v>
      </c>
      <c r="N398" s="108" t="str">
        <f t="shared" si="72"/>
        <v>#DIV/0!</v>
      </c>
    </row>
    <row r="399">
      <c r="F399" s="108" t="str">
        <f t="shared" si="71"/>
        <v>#DIV/0!</v>
      </c>
      <c r="N399" s="108" t="str">
        <f t="shared" si="72"/>
        <v>#DIV/0!</v>
      </c>
    </row>
    <row r="400">
      <c r="F400" s="108" t="str">
        <f t="shared" si="71"/>
        <v>#DIV/0!</v>
      </c>
      <c r="N400" s="108" t="str">
        <f t="shared" si="72"/>
        <v>#DIV/0!</v>
      </c>
    </row>
    <row r="401">
      <c r="F401" s="108" t="str">
        <f t="shared" si="71"/>
        <v>#DIV/0!</v>
      </c>
      <c r="N401" s="108" t="str">
        <f t="shared" si="72"/>
        <v>#DIV/0!</v>
      </c>
    </row>
    <row r="402">
      <c r="F402" s="108" t="str">
        <f t="shared" si="71"/>
        <v>#DIV/0!</v>
      </c>
      <c r="N402" s="108" t="str">
        <f t="shared" si="72"/>
        <v>#DIV/0!</v>
      </c>
    </row>
    <row r="403">
      <c r="F403" s="108" t="str">
        <f t="shared" si="71"/>
        <v>#DIV/0!</v>
      </c>
      <c r="N403" s="108" t="str">
        <f t="shared" si="72"/>
        <v>#DIV/0!</v>
      </c>
    </row>
    <row r="404">
      <c r="F404" s="108" t="str">
        <f t="shared" si="71"/>
        <v>#DIV/0!</v>
      </c>
      <c r="N404" s="108" t="str">
        <f t="shared" si="72"/>
        <v>#DIV/0!</v>
      </c>
    </row>
    <row r="405">
      <c r="F405" s="108" t="str">
        <f t="shared" si="71"/>
        <v>#DIV/0!</v>
      </c>
      <c r="N405" s="108" t="str">
        <f t="shared" si="72"/>
        <v>#DIV/0!</v>
      </c>
    </row>
    <row r="406">
      <c r="F406" s="108" t="str">
        <f t="shared" si="71"/>
        <v>#DIV/0!</v>
      </c>
      <c r="N406" s="108" t="str">
        <f t="shared" si="72"/>
        <v>#DIV/0!</v>
      </c>
    </row>
    <row r="407">
      <c r="F407" s="108" t="str">
        <f t="shared" si="71"/>
        <v>#DIV/0!</v>
      </c>
      <c r="N407" s="108" t="str">
        <f t="shared" si="72"/>
        <v>#DIV/0!</v>
      </c>
    </row>
    <row r="408">
      <c r="F408" s="108" t="str">
        <f t="shared" si="71"/>
        <v>#DIV/0!</v>
      </c>
      <c r="N408" s="108" t="str">
        <f t="shared" si="72"/>
        <v>#DIV/0!</v>
      </c>
    </row>
    <row r="409">
      <c r="F409" s="108" t="str">
        <f t="shared" si="71"/>
        <v>#DIV/0!</v>
      </c>
      <c r="N409" s="108" t="str">
        <f t="shared" si="72"/>
        <v>#DIV/0!</v>
      </c>
    </row>
    <row r="410">
      <c r="F410" s="108" t="str">
        <f t="shared" si="71"/>
        <v>#DIV/0!</v>
      </c>
      <c r="N410" s="108" t="str">
        <f t="shared" si="72"/>
        <v>#DIV/0!</v>
      </c>
    </row>
    <row r="411">
      <c r="F411" s="108" t="str">
        <f t="shared" si="71"/>
        <v>#DIV/0!</v>
      </c>
      <c r="N411" s="108" t="str">
        <f t="shared" si="72"/>
        <v>#DIV/0!</v>
      </c>
    </row>
    <row r="412">
      <c r="F412" s="108" t="str">
        <f t="shared" si="71"/>
        <v>#DIV/0!</v>
      </c>
      <c r="N412" s="108" t="str">
        <f t="shared" si="72"/>
        <v>#DIV/0!</v>
      </c>
    </row>
    <row r="413">
      <c r="F413" s="108" t="str">
        <f t="shared" si="71"/>
        <v>#DIV/0!</v>
      </c>
      <c r="N413" s="108" t="str">
        <f t="shared" si="72"/>
        <v>#DIV/0!</v>
      </c>
    </row>
    <row r="414">
      <c r="F414" s="108" t="str">
        <f t="shared" si="71"/>
        <v>#DIV/0!</v>
      </c>
      <c r="N414" s="108" t="str">
        <f t="shared" si="72"/>
        <v>#DIV/0!</v>
      </c>
    </row>
    <row r="415">
      <c r="F415" s="108" t="str">
        <f t="shared" si="71"/>
        <v>#DIV/0!</v>
      </c>
      <c r="N415" s="108" t="str">
        <f t="shared" si="72"/>
        <v>#DIV/0!</v>
      </c>
    </row>
    <row r="416">
      <c r="F416" s="108" t="str">
        <f t="shared" si="71"/>
        <v>#DIV/0!</v>
      </c>
      <c r="N416" s="108" t="str">
        <f t="shared" si="72"/>
        <v>#DIV/0!</v>
      </c>
    </row>
    <row r="417">
      <c r="F417" s="108" t="str">
        <f t="shared" si="71"/>
        <v>#DIV/0!</v>
      </c>
      <c r="N417" s="108" t="str">
        <f t="shared" si="72"/>
        <v>#DIV/0!</v>
      </c>
    </row>
    <row r="418">
      <c r="F418" s="108" t="str">
        <f t="shared" si="71"/>
        <v>#DIV/0!</v>
      </c>
      <c r="N418" s="108" t="str">
        <f t="shared" si="72"/>
        <v>#DIV/0!</v>
      </c>
    </row>
    <row r="419">
      <c r="F419" s="108" t="str">
        <f t="shared" si="71"/>
        <v>#DIV/0!</v>
      </c>
      <c r="N419" s="108" t="str">
        <f t="shared" si="72"/>
        <v>#DIV/0!</v>
      </c>
    </row>
    <row r="420">
      <c r="F420" s="108" t="str">
        <f t="shared" si="71"/>
        <v>#DIV/0!</v>
      </c>
      <c r="N420" s="108" t="str">
        <f t="shared" si="72"/>
        <v>#DIV/0!</v>
      </c>
    </row>
    <row r="421">
      <c r="F421" s="108" t="str">
        <f t="shared" si="71"/>
        <v>#DIV/0!</v>
      </c>
      <c r="N421" s="108" t="str">
        <f t="shared" si="72"/>
        <v>#DIV/0!</v>
      </c>
    </row>
    <row r="422">
      <c r="F422" s="108" t="str">
        <f t="shared" si="71"/>
        <v>#DIV/0!</v>
      </c>
      <c r="N422" s="108" t="str">
        <f t="shared" si="72"/>
        <v>#DIV/0!</v>
      </c>
    </row>
    <row r="423">
      <c r="F423" s="108" t="str">
        <f t="shared" si="71"/>
        <v>#DIV/0!</v>
      </c>
      <c r="N423" s="108" t="str">
        <f t="shared" si="72"/>
        <v>#DIV/0!</v>
      </c>
    </row>
    <row r="424">
      <c r="F424" s="108" t="str">
        <f t="shared" si="71"/>
        <v>#DIV/0!</v>
      </c>
      <c r="N424" s="108" t="str">
        <f t="shared" si="72"/>
        <v>#DIV/0!</v>
      </c>
    </row>
    <row r="425">
      <c r="F425" s="108" t="str">
        <f t="shared" si="71"/>
        <v>#DIV/0!</v>
      </c>
      <c r="N425" s="108" t="str">
        <f t="shared" si="72"/>
        <v>#DIV/0!</v>
      </c>
    </row>
    <row r="426">
      <c r="F426" s="108" t="str">
        <f t="shared" si="71"/>
        <v>#DIV/0!</v>
      </c>
      <c r="N426" s="108" t="str">
        <f t="shared" si="72"/>
        <v>#DIV/0!</v>
      </c>
    </row>
    <row r="427">
      <c r="F427" s="108" t="str">
        <f t="shared" si="71"/>
        <v>#DIV/0!</v>
      </c>
      <c r="N427" s="108" t="str">
        <f t="shared" si="72"/>
        <v>#DIV/0!</v>
      </c>
    </row>
    <row r="428">
      <c r="F428" s="108" t="str">
        <f t="shared" si="71"/>
        <v>#DIV/0!</v>
      </c>
      <c r="N428" s="108" t="str">
        <f t="shared" si="72"/>
        <v>#DIV/0!</v>
      </c>
    </row>
    <row r="429">
      <c r="F429" s="108" t="str">
        <f t="shared" si="71"/>
        <v>#DIV/0!</v>
      </c>
      <c r="N429" s="108" t="str">
        <f t="shared" si="72"/>
        <v>#DIV/0!</v>
      </c>
    </row>
    <row r="430">
      <c r="F430" s="108" t="str">
        <f t="shared" si="71"/>
        <v>#DIV/0!</v>
      </c>
      <c r="N430" s="108" t="str">
        <f t="shared" si="72"/>
        <v>#DIV/0!</v>
      </c>
    </row>
    <row r="431">
      <c r="F431" s="108" t="str">
        <f t="shared" si="71"/>
        <v>#DIV/0!</v>
      </c>
      <c r="N431" s="108" t="str">
        <f t="shared" si="72"/>
        <v>#DIV/0!</v>
      </c>
    </row>
    <row r="432">
      <c r="F432" s="108" t="str">
        <f t="shared" si="71"/>
        <v>#DIV/0!</v>
      </c>
      <c r="N432" s="108" t="str">
        <f t="shared" si="72"/>
        <v>#DIV/0!</v>
      </c>
    </row>
    <row r="433">
      <c r="F433" s="108" t="str">
        <f t="shared" si="71"/>
        <v>#DIV/0!</v>
      </c>
      <c r="N433" s="108" t="str">
        <f t="shared" si="72"/>
        <v>#DIV/0!</v>
      </c>
    </row>
    <row r="434">
      <c r="F434" s="108" t="str">
        <f t="shared" si="71"/>
        <v>#DIV/0!</v>
      </c>
      <c r="N434" s="108" t="str">
        <f t="shared" si="72"/>
        <v>#DIV/0!</v>
      </c>
    </row>
    <row r="435">
      <c r="F435" s="108" t="str">
        <f t="shared" si="71"/>
        <v>#DIV/0!</v>
      </c>
      <c r="N435" s="108" t="str">
        <f t="shared" si="72"/>
        <v>#DIV/0!</v>
      </c>
    </row>
    <row r="436">
      <c r="F436" s="108" t="str">
        <f t="shared" si="71"/>
        <v>#DIV/0!</v>
      </c>
      <c r="N436" s="108" t="str">
        <f t="shared" si="72"/>
        <v>#DIV/0!</v>
      </c>
    </row>
    <row r="437">
      <c r="F437" s="108" t="str">
        <f t="shared" si="71"/>
        <v>#DIV/0!</v>
      </c>
      <c r="N437" s="108" t="str">
        <f t="shared" si="72"/>
        <v>#DIV/0!</v>
      </c>
    </row>
    <row r="438">
      <c r="F438" s="108" t="str">
        <f t="shared" si="71"/>
        <v>#DIV/0!</v>
      </c>
      <c r="N438" s="108" t="str">
        <f t="shared" si="72"/>
        <v>#DIV/0!</v>
      </c>
    </row>
    <row r="439">
      <c r="F439" s="108" t="str">
        <f t="shared" si="71"/>
        <v>#DIV/0!</v>
      </c>
      <c r="N439" s="108" t="str">
        <f t="shared" si="72"/>
        <v>#DIV/0!</v>
      </c>
    </row>
    <row r="440">
      <c r="F440" s="108" t="str">
        <f t="shared" si="71"/>
        <v>#DIV/0!</v>
      </c>
      <c r="N440" s="108" t="str">
        <f t="shared" si="72"/>
        <v>#DIV/0!</v>
      </c>
    </row>
    <row r="441">
      <c r="F441" s="108" t="str">
        <f t="shared" si="71"/>
        <v>#DIV/0!</v>
      </c>
      <c r="N441" s="108" t="str">
        <f t="shared" si="72"/>
        <v>#DIV/0!</v>
      </c>
    </row>
    <row r="442">
      <c r="F442" s="108" t="str">
        <f t="shared" si="71"/>
        <v>#DIV/0!</v>
      </c>
      <c r="N442" s="108" t="str">
        <f t="shared" si="72"/>
        <v>#DIV/0!</v>
      </c>
    </row>
    <row r="443">
      <c r="F443" s="108" t="str">
        <f t="shared" si="71"/>
        <v>#DIV/0!</v>
      </c>
      <c r="N443" s="108" t="str">
        <f t="shared" si="72"/>
        <v>#DIV/0!</v>
      </c>
    </row>
    <row r="444">
      <c r="F444" s="108" t="str">
        <f t="shared" si="71"/>
        <v>#DIV/0!</v>
      </c>
      <c r="N444" s="108" t="str">
        <f t="shared" si="72"/>
        <v>#DIV/0!</v>
      </c>
    </row>
    <row r="445">
      <c r="F445" s="108" t="str">
        <f t="shared" si="71"/>
        <v>#DIV/0!</v>
      </c>
      <c r="N445" s="108" t="str">
        <f t="shared" si="72"/>
        <v>#DIV/0!</v>
      </c>
    </row>
    <row r="446">
      <c r="F446" s="108" t="str">
        <f t="shared" si="71"/>
        <v>#DIV/0!</v>
      </c>
      <c r="N446" s="108" t="str">
        <f t="shared" si="72"/>
        <v>#DIV/0!</v>
      </c>
    </row>
    <row r="447">
      <c r="F447" s="108" t="str">
        <f t="shared" si="71"/>
        <v>#DIV/0!</v>
      </c>
      <c r="N447" s="108" t="str">
        <f t="shared" si="72"/>
        <v>#DIV/0!</v>
      </c>
    </row>
    <row r="448">
      <c r="F448" s="108" t="str">
        <f t="shared" si="71"/>
        <v>#DIV/0!</v>
      </c>
      <c r="N448" s="108" t="str">
        <f t="shared" si="72"/>
        <v>#DIV/0!</v>
      </c>
    </row>
    <row r="449">
      <c r="F449" s="108" t="str">
        <f t="shared" si="71"/>
        <v>#DIV/0!</v>
      </c>
      <c r="N449" s="108" t="str">
        <f t="shared" si="72"/>
        <v>#DIV/0!</v>
      </c>
    </row>
    <row r="450">
      <c r="F450" s="108" t="str">
        <f t="shared" si="71"/>
        <v>#DIV/0!</v>
      </c>
      <c r="N450" s="108" t="str">
        <f t="shared" si="72"/>
        <v>#DIV/0!</v>
      </c>
    </row>
    <row r="451">
      <c r="F451" s="108" t="str">
        <f t="shared" si="71"/>
        <v>#DIV/0!</v>
      </c>
      <c r="N451" s="108" t="str">
        <f t="shared" si="72"/>
        <v>#DIV/0!</v>
      </c>
    </row>
    <row r="452">
      <c r="F452" s="108" t="str">
        <f t="shared" si="71"/>
        <v>#DIV/0!</v>
      </c>
      <c r="N452" s="108" t="str">
        <f t="shared" si="72"/>
        <v>#DIV/0!</v>
      </c>
    </row>
    <row r="453">
      <c r="F453" s="108" t="str">
        <f t="shared" si="71"/>
        <v>#DIV/0!</v>
      </c>
      <c r="N453" s="108" t="str">
        <f t="shared" si="72"/>
        <v>#DIV/0!</v>
      </c>
    </row>
    <row r="454">
      <c r="F454" s="108" t="str">
        <f t="shared" si="71"/>
        <v>#DIV/0!</v>
      </c>
      <c r="N454" s="108" t="str">
        <f t="shared" si="72"/>
        <v>#DIV/0!</v>
      </c>
    </row>
    <row r="455">
      <c r="F455" s="108" t="str">
        <f t="shared" si="71"/>
        <v>#DIV/0!</v>
      </c>
      <c r="N455" s="108" t="str">
        <f t="shared" si="72"/>
        <v>#DIV/0!</v>
      </c>
    </row>
    <row r="456">
      <c r="F456" s="108" t="str">
        <f t="shared" si="71"/>
        <v>#DIV/0!</v>
      </c>
      <c r="N456" s="108" t="str">
        <f t="shared" si="72"/>
        <v>#DIV/0!</v>
      </c>
    </row>
    <row r="457">
      <c r="F457" s="108" t="str">
        <f t="shared" si="71"/>
        <v>#DIV/0!</v>
      </c>
      <c r="N457" s="108" t="str">
        <f t="shared" si="72"/>
        <v>#DIV/0!</v>
      </c>
    </row>
    <row r="458">
      <c r="F458" s="108" t="str">
        <f t="shared" si="71"/>
        <v>#DIV/0!</v>
      </c>
      <c r="N458" s="108" t="str">
        <f t="shared" si="72"/>
        <v>#DIV/0!</v>
      </c>
    </row>
    <row r="459">
      <c r="F459" s="108" t="str">
        <f t="shared" si="71"/>
        <v>#DIV/0!</v>
      </c>
      <c r="N459" s="108" t="str">
        <f t="shared" si="72"/>
        <v>#DIV/0!</v>
      </c>
    </row>
    <row r="460">
      <c r="F460" s="108" t="str">
        <f t="shared" si="71"/>
        <v>#DIV/0!</v>
      </c>
      <c r="N460" s="108" t="str">
        <f t="shared" si="72"/>
        <v>#DIV/0!</v>
      </c>
    </row>
    <row r="461">
      <c r="F461" s="108" t="str">
        <f t="shared" si="71"/>
        <v>#DIV/0!</v>
      </c>
      <c r="N461" s="108" t="str">
        <f t="shared" si="72"/>
        <v>#DIV/0!</v>
      </c>
    </row>
    <row r="462">
      <c r="F462" s="108" t="str">
        <f t="shared" si="71"/>
        <v>#DIV/0!</v>
      </c>
      <c r="N462" s="108" t="str">
        <f t="shared" si="72"/>
        <v>#DIV/0!</v>
      </c>
    </row>
    <row r="463">
      <c r="F463" s="108" t="str">
        <f t="shared" si="71"/>
        <v>#DIV/0!</v>
      </c>
      <c r="N463" s="108" t="str">
        <f t="shared" si="72"/>
        <v>#DIV/0!</v>
      </c>
    </row>
    <row r="464">
      <c r="F464" s="108" t="str">
        <f t="shared" si="71"/>
        <v>#DIV/0!</v>
      </c>
      <c r="N464" s="108" t="str">
        <f t="shared" si="72"/>
        <v>#DIV/0!</v>
      </c>
    </row>
    <row r="465">
      <c r="F465" s="108" t="str">
        <f t="shared" si="71"/>
        <v>#DIV/0!</v>
      </c>
      <c r="N465" s="108" t="str">
        <f t="shared" si="72"/>
        <v>#DIV/0!</v>
      </c>
    </row>
    <row r="466">
      <c r="F466" s="108" t="str">
        <f t="shared" si="71"/>
        <v>#DIV/0!</v>
      </c>
      <c r="N466" s="108" t="str">
        <f t="shared" si="72"/>
        <v>#DIV/0!</v>
      </c>
    </row>
    <row r="467">
      <c r="F467" s="108" t="str">
        <f t="shared" si="71"/>
        <v>#DIV/0!</v>
      </c>
      <c r="N467" s="108" t="str">
        <f t="shared" si="72"/>
        <v>#DIV/0!</v>
      </c>
    </row>
    <row r="468">
      <c r="F468" s="108" t="str">
        <f t="shared" si="71"/>
        <v>#DIV/0!</v>
      </c>
      <c r="N468" s="108" t="str">
        <f t="shared" si="72"/>
        <v>#DIV/0!</v>
      </c>
    </row>
    <row r="469">
      <c r="F469" s="108" t="str">
        <f t="shared" si="71"/>
        <v>#DIV/0!</v>
      </c>
      <c r="N469" s="108" t="str">
        <f t="shared" si="72"/>
        <v>#DIV/0!</v>
      </c>
    </row>
    <row r="470">
      <c r="F470" s="108" t="str">
        <f t="shared" si="71"/>
        <v>#DIV/0!</v>
      </c>
      <c r="N470" s="108" t="str">
        <f t="shared" si="72"/>
        <v>#DIV/0!</v>
      </c>
    </row>
    <row r="471">
      <c r="F471" s="108" t="str">
        <f t="shared" si="71"/>
        <v>#DIV/0!</v>
      </c>
      <c r="N471" s="108" t="str">
        <f t="shared" si="72"/>
        <v>#DIV/0!</v>
      </c>
    </row>
    <row r="472">
      <c r="F472" s="108" t="str">
        <f t="shared" si="71"/>
        <v>#DIV/0!</v>
      </c>
      <c r="N472" s="108" t="str">
        <f t="shared" si="72"/>
        <v>#DIV/0!</v>
      </c>
    </row>
    <row r="473">
      <c r="F473" s="108" t="str">
        <f t="shared" si="71"/>
        <v>#DIV/0!</v>
      </c>
      <c r="N473" s="108" t="str">
        <f t="shared" si="72"/>
        <v>#DIV/0!</v>
      </c>
    </row>
    <row r="474">
      <c r="F474" s="108" t="str">
        <f t="shared" si="71"/>
        <v>#DIV/0!</v>
      </c>
      <c r="N474" s="108" t="str">
        <f t="shared" si="72"/>
        <v>#DIV/0!</v>
      </c>
    </row>
    <row r="475">
      <c r="F475" s="108" t="str">
        <f t="shared" si="71"/>
        <v>#DIV/0!</v>
      </c>
      <c r="N475" s="108" t="str">
        <f t="shared" si="72"/>
        <v>#DIV/0!</v>
      </c>
    </row>
    <row r="476">
      <c r="F476" s="108" t="str">
        <f t="shared" si="71"/>
        <v>#DIV/0!</v>
      </c>
      <c r="N476" s="108" t="str">
        <f t="shared" si="72"/>
        <v>#DIV/0!</v>
      </c>
    </row>
    <row r="477">
      <c r="F477" s="108" t="str">
        <f t="shared" si="71"/>
        <v>#DIV/0!</v>
      </c>
      <c r="N477" s="108" t="str">
        <f t="shared" si="72"/>
        <v>#DIV/0!</v>
      </c>
    </row>
    <row r="478">
      <c r="F478" s="108" t="str">
        <f t="shared" si="71"/>
        <v>#DIV/0!</v>
      </c>
      <c r="N478" s="108" t="str">
        <f t="shared" si="72"/>
        <v>#DIV/0!</v>
      </c>
    </row>
    <row r="479">
      <c r="F479" s="108" t="str">
        <f t="shared" si="71"/>
        <v>#DIV/0!</v>
      </c>
      <c r="N479" s="108" t="str">
        <f t="shared" si="72"/>
        <v>#DIV/0!</v>
      </c>
    </row>
    <row r="480">
      <c r="F480" s="108" t="str">
        <f t="shared" si="71"/>
        <v>#DIV/0!</v>
      </c>
      <c r="N480" s="108" t="str">
        <f t="shared" si="72"/>
        <v>#DIV/0!</v>
      </c>
    </row>
    <row r="481">
      <c r="F481" s="108" t="str">
        <f t="shared" si="71"/>
        <v>#DIV/0!</v>
      </c>
      <c r="N481" s="108" t="str">
        <f t="shared" si="72"/>
        <v>#DIV/0!</v>
      </c>
    </row>
    <row r="482">
      <c r="F482" s="108" t="str">
        <f t="shared" si="71"/>
        <v>#DIV/0!</v>
      </c>
      <c r="N482" s="108" t="str">
        <f t="shared" si="72"/>
        <v>#DIV/0!</v>
      </c>
    </row>
    <row r="483">
      <c r="F483" s="108" t="str">
        <f t="shared" si="71"/>
        <v>#DIV/0!</v>
      </c>
      <c r="N483" s="108" t="str">
        <f t="shared" si="72"/>
        <v>#DIV/0!</v>
      </c>
    </row>
    <row r="484">
      <c r="F484" s="108" t="str">
        <f t="shared" si="71"/>
        <v>#DIV/0!</v>
      </c>
      <c r="N484" s="108" t="str">
        <f t="shared" si="72"/>
        <v>#DIV/0!</v>
      </c>
    </row>
    <row r="485">
      <c r="F485" s="108" t="str">
        <f t="shared" si="71"/>
        <v>#DIV/0!</v>
      </c>
      <c r="N485" s="108" t="str">
        <f t="shared" si="72"/>
        <v>#DIV/0!</v>
      </c>
    </row>
    <row r="486">
      <c r="F486" s="108" t="str">
        <f t="shared" si="71"/>
        <v>#DIV/0!</v>
      </c>
      <c r="N486" s="108" t="str">
        <f t="shared" si="72"/>
        <v>#DIV/0!</v>
      </c>
    </row>
    <row r="487">
      <c r="F487" s="108" t="str">
        <f t="shared" si="71"/>
        <v>#DIV/0!</v>
      </c>
      <c r="N487" s="108" t="str">
        <f t="shared" si="72"/>
        <v>#DIV/0!</v>
      </c>
    </row>
    <row r="488">
      <c r="F488" s="108" t="str">
        <f t="shared" si="71"/>
        <v>#DIV/0!</v>
      </c>
      <c r="N488" s="108" t="str">
        <f t="shared" si="72"/>
        <v>#DIV/0!</v>
      </c>
    </row>
    <row r="489">
      <c r="F489" s="108" t="str">
        <f t="shared" si="71"/>
        <v>#DIV/0!</v>
      </c>
      <c r="N489" s="108" t="str">
        <f t="shared" si="72"/>
        <v>#DIV/0!</v>
      </c>
    </row>
    <row r="490">
      <c r="F490" s="108" t="str">
        <f t="shared" si="71"/>
        <v>#DIV/0!</v>
      </c>
      <c r="N490" s="108" t="str">
        <f t="shared" si="72"/>
        <v>#DIV/0!</v>
      </c>
    </row>
    <row r="491">
      <c r="F491" s="108" t="str">
        <f t="shared" si="71"/>
        <v>#DIV/0!</v>
      </c>
      <c r="N491" s="108" t="str">
        <f t="shared" si="72"/>
        <v>#DIV/0!</v>
      </c>
    </row>
    <row r="492">
      <c r="F492" s="108" t="str">
        <f t="shared" si="71"/>
        <v>#DIV/0!</v>
      </c>
      <c r="N492" s="108" t="str">
        <f t="shared" si="72"/>
        <v>#DIV/0!</v>
      </c>
    </row>
    <row r="493">
      <c r="F493" s="108" t="str">
        <f t="shared" si="71"/>
        <v>#DIV/0!</v>
      </c>
      <c r="N493" s="108" t="str">
        <f t="shared" si="72"/>
        <v>#DIV/0!</v>
      </c>
    </row>
    <row r="494">
      <c r="F494" s="108" t="str">
        <f t="shared" si="71"/>
        <v>#DIV/0!</v>
      </c>
      <c r="N494" s="108" t="str">
        <f t="shared" si="72"/>
        <v>#DIV/0!</v>
      </c>
    </row>
    <row r="495">
      <c r="F495" s="108" t="str">
        <f t="shared" si="71"/>
        <v>#DIV/0!</v>
      </c>
      <c r="N495" s="108" t="str">
        <f t="shared" si="72"/>
        <v>#DIV/0!</v>
      </c>
    </row>
    <row r="496">
      <c r="F496" s="108" t="str">
        <f t="shared" si="71"/>
        <v>#DIV/0!</v>
      </c>
      <c r="N496" s="108" t="str">
        <f t="shared" si="72"/>
        <v>#DIV/0!</v>
      </c>
    </row>
    <row r="497">
      <c r="F497" s="108" t="str">
        <f t="shared" si="71"/>
        <v>#DIV/0!</v>
      </c>
      <c r="N497" s="108" t="str">
        <f t="shared" si="72"/>
        <v>#DIV/0!</v>
      </c>
    </row>
    <row r="498">
      <c r="F498" s="108" t="str">
        <f t="shared" si="71"/>
        <v>#DIV/0!</v>
      </c>
      <c r="N498" s="108" t="str">
        <f t="shared" si="72"/>
        <v>#DIV/0!</v>
      </c>
    </row>
    <row r="499">
      <c r="F499" s="108" t="str">
        <f t="shared" si="71"/>
        <v>#DIV/0!</v>
      </c>
      <c r="N499" s="108" t="str">
        <f t="shared" si="72"/>
        <v>#DIV/0!</v>
      </c>
    </row>
    <row r="500">
      <c r="F500" s="108" t="str">
        <f t="shared" si="71"/>
        <v>#DIV/0!</v>
      </c>
      <c r="N500" s="108" t="str">
        <f t="shared" si="72"/>
        <v>#DIV/0!</v>
      </c>
    </row>
    <row r="501">
      <c r="F501" s="108" t="str">
        <f t="shared" si="71"/>
        <v>#DIV/0!</v>
      </c>
      <c r="N501" s="108" t="str">
        <f t="shared" si="72"/>
        <v>#DIV/0!</v>
      </c>
    </row>
    <row r="502">
      <c r="F502" s="108" t="str">
        <f t="shared" si="71"/>
        <v>#DIV/0!</v>
      </c>
      <c r="N502" s="108" t="str">
        <f t="shared" si="72"/>
        <v>#DIV/0!</v>
      </c>
    </row>
    <row r="503">
      <c r="F503" s="108" t="str">
        <f t="shared" si="71"/>
        <v>#DIV/0!</v>
      </c>
      <c r="N503" s="108" t="str">
        <f t="shared" si="72"/>
        <v>#DIV/0!</v>
      </c>
    </row>
    <row r="504">
      <c r="F504" s="108" t="str">
        <f t="shared" si="71"/>
        <v>#DIV/0!</v>
      </c>
      <c r="N504" s="108" t="str">
        <f t="shared" si="72"/>
        <v>#DIV/0!</v>
      </c>
    </row>
    <row r="505">
      <c r="F505" s="108" t="str">
        <f t="shared" si="71"/>
        <v>#DIV/0!</v>
      </c>
      <c r="N505" s="108" t="str">
        <f t="shared" si="72"/>
        <v>#DIV/0!</v>
      </c>
    </row>
    <row r="506">
      <c r="F506" s="108" t="str">
        <f t="shared" si="71"/>
        <v>#DIV/0!</v>
      </c>
      <c r="N506" s="108" t="str">
        <f t="shared" si="72"/>
        <v>#DIV/0!</v>
      </c>
    </row>
    <row r="507">
      <c r="F507" s="108" t="str">
        <f t="shared" si="71"/>
        <v>#DIV/0!</v>
      </c>
      <c r="N507" s="108" t="str">
        <f t="shared" si="72"/>
        <v>#DIV/0!</v>
      </c>
    </row>
    <row r="508">
      <c r="F508" s="108" t="str">
        <f t="shared" si="71"/>
        <v>#DIV/0!</v>
      </c>
      <c r="N508" s="108" t="str">
        <f t="shared" si="72"/>
        <v>#DIV/0!</v>
      </c>
    </row>
    <row r="509">
      <c r="F509" s="108" t="str">
        <f t="shared" si="71"/>
        <v>#DIV/0!</v>
      </c>
      <c r="N509" s="108" t="str">
        <f t="shared" si="72"/>
        <v>#DIV/0!</v>
      </c>
    </row>
    <row r="510">
      <c r="F510" s="108" t="str">
        <f t="shared" si="71"/>
        <v>#DIV/0!</v>
      </c>
      <c r="N510" s="108" t="str">
        <f t="shared" si="72"/>
        <v>#DIV/0!</v>
      </c>
    </row>
    <row r="511">
      <c r="F511" s="108" t="str">
        <f t="shared" si="71"/>
        <v>#DIV/0!</v>
      </c>
      <c r="N511" s="108" t="str">
        <f t="shared" si="72"/>
        <v>#DIV/0!</v>
      </c>
    </row>
    <row r="512">
      <c r="F512" s="108" t="str">
        <f t="shared" si="71"/>
        <v>#DIV/0!</v>
      </c>
      <c r="N512" s="108" t="str">
        <f t="shared" si="72"/>
        <v>#DIV/0!</v>
      </c>
    </row>
    <row r="513">
      <c r="F513" s="108" t="str">
        <f t="shared" si="71"/>
        <v>#DIV/0!</v>
      </c>
      <c r="N513" s="108" t="str">
        <f t="shared" si="72"/>
        <v>#DIV/0!</v>
      </c>
    </row>
    <row r="514">
      <c r="F514" s="108" t="str">
        <f t="shared" si="71"/>
        <v>#DIV/0!</v>
      </c>
      <c r="N514" s="108" t="str">
        <f t="shared" si="72"/>
        <v>#DIV/0!</v>
      </c>
    </row>
    <row r="515">
      <c r="F515" s="108" t="str">
        <f t="shared" si="71"/>
        <v>#DIV/0!</v>
      </c>
      <c r="N515" s="108" t="str">
        <f t="shared" si="72"/>
        <v>#DIV/0!</v>
      </c>
    </row>
    <row r="516">
      <c r="F516" s="108" t="str">
        <f t="shared" si="71"/>
        <v>#DIV/0!</v>
      </c>
      <c r="N516" s="108" t="str">
        <f t="shared" si="72"/>
        <v>#DIV/0!</v>
      </c>
    </row>
    <row r="517">
      <c r="F517" s="108" t="str">
        <f t="shared" si="71"/>
        <v>#DIV/0!</v>
      </c>
      <c r="N517" s="108" t="str">
        <f t="shared" si="72"/>
        <v>#DIV/0!</v>
      </c>
    </row>
    <row r="518">
      <c r="F518" s="108" t="str">
        <f t="shared" si="71"/>
        <v>#DIV/0!</v>
      </c>
      <c r="N518" s="108" t="str">
        <f t="shared" si="72"/>
        <v>#DIV/0!</v>
      </c>
    </row>
    <row r="519">
      <c r="F519" s="108" t="str">
        <f t="shared" si="71"/>
        <v>#DIV/0!</v>
      </c>
      <c r="N519" s="108" t="str">
        <f t="shared" si="72"/>
        <v>#DIV/0!</v>
      </c>
    </row>
    <row r="520">
      <c r="F520" s="108" t="str">
        <f t="shared" si="71"/>
        <v>#DIV/0!</v>
      </c>
      <c r="N520" s="108" t="str">
        <f t="shared" si="72"/>
        <v>#DIV/0!</v>
      </c>
    </row>
    <row r="521">
      <c r="F521" s="108" t="str">
        <f t="shared" si="71"/>
        <v>#DIV/0!</v>
      </c>
      <c r="N521" s="108" t="str">
        <f t="shared" si="72"/>
        <v>#DIV/0!</v>
      </c>
    </row>
    <row r="522">
      <c r="F522" s="108" t="str">
        <f t="shared" si="71"/>
        <v>#DIV/0!</v>
      </c>
      <c r="N522" s="108" t="str">
        <f t="shared" si="72"/>
        <v>#DIV/0!</v>
      </c>
    </row>
    <row r="523">
      <c r="F523" s="108" t="str">
        <f t="shared" si="71"/>
        <v>#DIV/0!</v>
      </c>
      <c r="N523" s="108" t="str">
        <f t="shared" si="72"/>
        <v>#DIV/0!</v>
      </c>
    </row>
    <row r="524">
      <c r="F524" s="108" t="str">
        <f t="shared" si="71"/>
        <v>#DIV/0!</v>
      </c>
      <c r="N524" s="108" t="str">
        <f t="shared" si="72"/>
        <v>#DIV/0!</v>
      </c>
    </row>
    <row r="525">
      <c r="F525" s="108" t="str">
        <f t="shared" si="71"/>
        <v>#DIV/0!</v>
      </c>
      <c r="N525" s="108" t="str">
        <f t="shared" si="72"/>
        <v>#DIV/0!</v>
      </c>
    </row>
    <row r="526">
      <c r="F526" s="108" t="str">
        <f t="shared" si="71"/>
        <v>#DIV/0!</v>
      </c>
      <c r="N526" s="108" t="str">
        <f t="shared" si="72"/>
        <v>#DIV/0!</v>
      </c>
    </row>
    <row r="527">
      <c r="F527" s="108" t="str">
        <f t="shared" si="71"/>
        <v>#DIV/0!</v>
      </c>
      <c r="N527" s="108" t="str">
        <f t="shared" si="72"/>
        <v>#DIV/0!</v>
      </c>
    </row>
    <row r="528">
      <c r="F528" s="108" t="str">
        <f t="shared" si="71"/>
        <v>#DIV/0!</v>
      </c>
      <c r="N528" s="108" t="str">
        <f t="shared" si="72"/>
        <v>#DIV/0!</v>
      </c>
    </row>
    <row r="529">
      <c r="F529" s="108" t="str">
        <f t="shared" si="71"/>
        <v>#DIV/0!</v>
      </c>
      <c r="N529" s="108" t="str">
        <f t="shared" si="72"/>
        <v>#DIV/0!</v>
      </c>
    </row>
    <row r="530">
      <c r="F530" s="108" t="str">
        <f t="shared" si="71"/>
        <v>#DIV/0!</v>
      </c>
      <c r="N530" s="108" t="str">
        <f t="shared" si="72"/>
        <v>#DIV/0!</v>
      </c>
    </row>
    <row r="531">
      <c r="F531" s="108" t="str">
        <f t="shared" si="71"/>
        <v>#DIV/0!</v>
      </c>
      <c r="N531" s="108" t="str">
        <f t="shared" si="72"/>
        <v>#DIV/0!</v>
      </c>
    </row>
    <row r="532">
      <c r="F532" s="108" t="str">
        <f t="shared" si="71"/>
        <v>#DIV/0!</v>
      </c>
      <c r="N532" s="108" t="str">
        <f t="shared" si="72"/>
        <v>#DIV/0!</v>
      </c>
    </row>
    <row r="533">
      <c r="F533" s="108" t="str">
        <f t="shared" si="71"/>
        <v>#DIV/0!</v>
      </c>
      <c r="N533" s="108" t="str">
        <f t="shared" si="72"/>
        <v>#DIV/0!</v>
      </c>
    </row>
    <row r="534">
      <c r="F534" s="108" t="str">
        <f t="shared" si="71"/>
        <v>#DIV/0!</v>
      </c>
      <c r="N534" s="108" t="str">
        <f t="shared" si="72"/>
        <v>#DIV/0!</v>
      </c>
    </row>
    <row r="535">
      <c r="F535" s="108" t="str">
        <f t="shared" si="71"/>
        <v>#DIV/0!</v>
      </c>
      <c r="N535" s="108" t="str">
        <f t="shared" si="72"/>
        <v>#DIV/0!</v>
      </c>
    </row>
    <row r="536">
      <c r="F536" s="108" t="str">
        <f t="shared" si="71"/>
        <v>#DIV/0!</v>
      </c>
      <c r="N536" s="108" t="str">
        <f t="shared" si="72"/>
        <v>#DIV/0!</v>
      </c>
    </row>
    <row r="537">
      <c r="F537" s="108" t="str">
        <f t="shared" si="71"/>
        <v>#DIV/0!</v>
      </c>
      <c r="N537" s="108" t="str">
        <f t="shared" si="72"/>
        <v>#DIV/0!</v>
      </c>
    </row>
    <row r="538">
      <c r="F538" s="108" t="str">
        <f t="shared" si="71"/>
        <v>#DIV/0!</v>
      </c>
      <c r="N538" s="108" t="str">
        <f t="shared" si="72"/>
        <v>#DIV/0!</v>
      </c>
    </row>
    <row r="539">
      <c r="F539" s="108" t="str">
        <f t="shared" si="71"/>
        <v>#DIV/0!</v>
      </c>
      <c r="N539" s="108" t="str">
        <f t="shared" si="72"/>
        <v>#DIV/0!</v>
      </c>
    </row>
    <row r="540">
      <c r="F540" s="108" t="str">
        <f t="shared" si="71"/>
        <v>#DIV/0!</v>
      </c>
      <c r="N540" s="108" t="str">
        <f t="shared" si="72"/>
        <v>#DIV/0!</v>
      </c>
    </row>
    <row r="541">
      <c r="F541" s="108" t="str">
        <f t="shared" si="71"/>
        <v>#DIV/0!</v>
      </c>
      <c r="N541" s="108" t="str">
        <f t="shared" si="72"/>
        <v>#DIV/0!</v>
      </c>
    </row>
    <row r="542">
      <c r="F542" s="108" t="str">
        <f t="shared" si="71"/>
        <v>#DIV/0!</v>
      </c>
      <c r="N542" s="108" t="str">
        <f t="shared" si="72"/>
        <v>#DIV/0!</v>
      </c>
    </row>
    <row r="543">
      <c r="F543" s="108" t="str">
        <f t="shared" si="71"/>
        <v>#DIV/0!</v>
      </c>
      <c r="N543" s="108" t="str">
        <f t="shared" si="72"/>
        <v>#DIV/0!</v>
      </c>
    </row>
    <row r="544">
      <c r="F544" s="108" t="str">
        <f t="shared" si="71"/>
        <v>#DIV/0!</v>
      </c>
      <c r="N544" s="108" t="str">
        <f t="shared" si="72"/>
        <v>#DIV/0!</v>
      </c>
    </row>
    <row r="545">
      <c r="F545" s="108" t="str">
        <f t="shared" si="71"/>
        <v>#DIV/0!</v>
      </c>
      <c r="N545" s="108" t="str">
        <f t="shared" si="72"/>
        <v>#DIV/0!</v>
      </c>
    </row>
    <row r="546">
      <c r="F546" s="108" t="str">
        <f t="shared" si="71"/>
        <v>#DIV/0!</v>
      </c>
      <c r="N546" s="108" t="str">
        <f t="shared" si="72"/>
        <v>#DIV/0!</v>
      </c>
    </row>
    <row r="547">
      <c r="F547" s="108" t="str">
        <f t="shared" si="71"/>
        <v>#DIV/0!</v>
      </c>
      <c r="N547" s="108" t="str">
        <f t="shared" si="72"/>
        <v>#DIV/0!</v>
      </c>
    </row>
    <row r="548">
      <c r="F548" s="108" t="str">
        <f t="shared" si="71"/>
        <v>#DIV/0!</v>
      </c>
      <c r="N548" s="108" t="str">
        <f t="shared" si="72"/>
        <v>#DIV/0!</v>
      </c>
    </row>
    <row r="549">
      <c r="F549" s="108" t="str">
        <f t="shared" si="71"/>
        <v>#DIV/0!</v>
      </c>
      <c r="N549" s="108" t="str">
        <f t="shared" si="72"/>
        <v>#DIV/0!</v>
      </c>
    </row>
    <row r="550">
      <c r="F550" s="108" t="str">
        <f t="shared" si="71"/>
        <v>#DIV/0!</v>
      </c>
      <c r="N550" s="108" t="str">
        <f t="shared" si="72"/>
        <v>#DIV/0!</v>
      </c>
    </row>
    <row r="551">
      <c r="F551" s="108" t="str">
        <f t="shared" si="71"/>
        <v>#DIV/0!</v>
      </c>
      <c r="N551" s="108" t="str">
        <f t="shared" si="72"/>
        <v>#DIV/0!</v>
      </c>
    </row>
    <row r="552">
      <c r="F552" s="108" t="str">
        <f t="shared" si="71"/>
        <v>#DIV/0!</v>
      </c>
      <c r="N552" s="108" t="str">
        <f t="shared" si="72"/>
        <v>#DIV/0!</v>
      </c>
    </row>
    <row r="553">
      <c r="F553" s="108" t="str">
        <f t="shared" si="71"/>
        <v>#DIV/0!</v>
      </c>
      <c r="N553" s="108" t="str">
        <f t="shared" si="72"/>
        <v>#DIV/0!</v>
      </c>
    </row>
    <row r="554">
      <c r="F554" s="108" t="str">
        <f t="shared" si="71"/>
        <v>#DIV/0!</v>
      </c>
      <c r="N554" s="108" t="str">
        <f t="shared" si="72"/>
        <v>#DIV/0!</v>
      </c>
    </row>
    <row r="555">
      <c r="F555" s="108" t="str">
        <f t="shared" si="71"/>
        <v>#DIV/0!</v>
      </c>
      <c r="N555" s="108" t="str">
        <f t="shared" si="72"/>
        <v>#DIV/0!</v>
      </c>
    </row>
    <row r="556">
      <c r="F556" s="108" t="str">
        <f t="shared" si="71"/>
        <v>#DIV/0!</v>
      </c>
      <c r="N556" s="108" t="str">
        <f t="shared" si="72"/>
        <v>#DIV/0!</v>
      </c>
    </row>
    <row r="557">
      <c r="F557" s="108" t="str">
        <f t="shared" si="71"/>
        <v>#DIV/0!</v>
      </c>
      <c r="N557" s="108" t="str">
        <f t="shared" si="72"/>
        <v>#DIV/0!</v>
      </c>
    </row>
    <row r="558">
      <c r="F558" s="108" t="str">
        <f t="shared" si="71"/>
        <v>#DIV/0!</v>
      </c>
      <c r="N558" s="108" t="str">
        <f t="shared" si="72"/>
        <v>#DIV/0!</v>
      </c>
    </row>
    <row r="559">
      <c r="F559" s="108" t="str">
        <f t="shared" si="71"/>
        <v>#DIV/0!</v>
      </c>
      <c r="N559" s="108" t="str">
        <f t="shared" si="72"/>
        <v>#DIV/0!</v>
      </c>
    </row>
    <row r="560">
      <c r="F560" s="108" t="str">
        <f t="shared" si="71"/>
        <v>#DIV/0!</v>
      </c>
      <c r="N560" s="108" t="str">
        <f t="shared" si="72"/>
        <v>#DIV/0!</v>
      </c>
    </row>
    <row r="561">
      <c r="F561" s="108" t="str">
        <f t="shared" si="71"/>
        <v>#DIV/0!</v>
      </c>
      <c r="N561" s="108" t="str">
        <f t="shared" si="72"/>
        <v>#DIV/0!</v>
      </c>
    </row>
    <row r="562">
      <c r="F562" s="108" t="str">
        <f t="shared" si="71"/>
        <v>#DIV/0!</v>
      </c>
      <c r="N562" s="108" t="str">
        <f t="shared" si="72"/>
        <v>#DIV/0!</v>
      </c>
    </row>
    <row r="563">
      <c r="F563" s="108" t="str">
        <f t="shared" si="71"/>
        <v>#DIV/0!</v>
      </c>
      <c r="N563" s="108" t="str">
        <f t="shared" si="72"/>
        <v>#DIV/0!</v>
      </c>
    </row>
    <row r="564">
      <c r="F564" s="108" t="str">
        <f t="shared" si="71"/>
        <v>#DIV/0!</v>
      </c>
      <c r="N564" s="108" t="str">
        <f t="shared" si="72"/>
        <v>#DIV/0!</v>
      </c>
    </row>
    <row r="565">
      <c r="F565" s="108" t="str">
        <f t="shared" si="71"/>
        <v>#DIV/0!</v>
      </c>
      <c r="N565" s="108" t="str">
        <f t="shared" si="72"/>
        <v>#DIV/0!</v>
      </c>
    </row>
    <row r="566">
      <c r="F566" s="108" t="str">
        <f t="shared" si="71"/>
        <v>#DIV/0!</v>
      </c>
      <c r="N566" s="108" t="str">
        <f t="shared" si="72"/>
        <v>#DIV/0!</v>
      </c>
    </row>
    <row r="567">
      <c r="F567" s="108" t="str">
        <f t="shared" si="71"/>
        <v>#DIV/0!</v>
      </c>
      <c r="N567" s="108" t="str">
        <f t="shared" si="72"/>
        <v>#DIV/0!</v>
      </c>
    </row>
    <row r="568">
      <c r="F568" s="108" t="str">
        <f t="shared" si="71"/>
        <v>#DIV/0!</v>
      </c>
      <c r="N568" s="108" t="str">
        <f t="shared" si="72"/>
        <v>#DIV/0!</v>
      </c>
    </row>
    <row r="569">
      <c r="F569" s="108" t="str">
        <f t="shared" si="71"/>
        <v>#DIV/0!</v>
      </c>
      <c r="N569" s="108" t="str">
        <f t="shared" si="72"/>
        <v>#DIV/0!</v>
      </c>
    </row>
    <row r="570">
      <c r="F570" s="108" t="str">
        <f t="shared" si="71"/>
        <v>#DIV/0!</v>
      </c>
      <c r="N570" s="108" t="str">
        <f t="shared" si="72"/>
        <v>#DIV/0!</v>
      </c>
    </row>
    <row r="571">
      <c r="F571" s="108" t="str">
        <f t="shared" si="71"/>
        <v>#DIV/0!</v>
      </c>
      <c r="N571" s="108" t="str">
        <f t="shared" si="72"/>
        <v>#DIV/0!</v>
      </c>
    </row>
    <row r="572">
      <c r="F572" s="108" t="str">
        <f t="shared" si="71"/>
        <v>#DIV/0!</v>
      </c>
      <c r="N572" s="108" t="str">
        <f t="shared" si="72"/>
        <v>#DIV/0!</v>
      </c>
    </row>
    <row r="573">
      <c r="F573" s="108" t="str">
        <f t="shared" si="71"/>
        <v>#DIV/0!</v>
      </c>
      <c r="N573" s="108" t="str">
        <f t="shared" si="72"/>
        <v>#DIV/0!</v>
      </c>
    </row>
    <row r="574">
      <c r="F574" s="108" t="str">
        <f t="shared" si="71"/>
        <v>#DIV/0!</v>
      </c>
      <c r="N574" s="108" t="str">
        <f t="shared" si="72"/>
        <v>#DIV/0!</v>
      </c>
    </row>
    <row r="575">
      <c r="F575" s="108" t="str">
        <f t="shared" si="71"/>
        <v>#DIV/0!</v>
      </c>
      <c r="N575" s="108" t="str">
        <f t="shared" si="72"/>
        <v>#DIV/0!</v>
      </c>
    </row>
    <row r="576">
      <c r="F576" s="108" t="str">
        <f t="shared" si="71"/>
        <v>#DIV/0!</v>
      </c>
      <c r="N576" s="108" t="str">
        <f t="shared" si="72"/>
        <v>#DIV/0!</v>
      </c>
    </row>
    <row r="577">
      <c r="F577" s="108" t="str">
        <f t="shared" si="71"/>
        <v>#DIV/0!</v>
      </c>
      <c r="N577" s="108" t="str">
        <f t="shared" si="72"/>
        <v>#DIV/0!</v>
      </c>
    </row>
    <row r="578">
      <c r="F578" s="108" t="str">
        <f t="shared" si="71"/>
        <v>#DIV/0!</v>
      </c>
      <c r="N578" s="108" t="str">
        <f t="shared" si="72"/>
        <v>#DIV/0!</v>
      </c>
    </row>
    <row r="579">
      <c r="F579" s="108" t="str">
        <f t="shared" si="71"/>
        <v>#DIV/0!</v>
      </c>
      <c r="N579" s="108" t="str">
        <f t="shared" si="72"/>
        <v>#DIV/0!</v>
      </c>
    </row>
    <row r="580">
      <c r="F580" s="108" t="str">
        <f t="shared" si="71"/>
        <v>#DIV/0!</v>
      </c>
      <c r="N580" s="108" t="str">
        <f t="shared" si="72"/>
        <v>#DIV/0!</v>
      </c>
    </row>
    <row r="581">
      <c r="F581" s="108" t="str">
        <f t="shared" si="71"/>
        <v>#DIV/0!</v>
      </c>
      <c r="N581" s="108" t="str">
        <f t="shared" si="72"/>
        <v>#DIV/0!</v>
      </c>
    </row>
    <row r="582">
      <c r="F582" s="108" t="str">
        <f t="shared" si="71"/>
        <v>#DIV/0!</v>
      </c>
      <c r="N582" s="108" t="str">
        <f t="shared" si="72"/>
        <v>#DIV/0!</v>
      </c>
    </row>
    <row r="583">
      <c r="F583" s="108" t="str">
        <f t="shared" si="71"/>
        <v>#DIV/0!</v>
      </c>
      <c r="N583" s="108" t="str">
        <f t="shared" si="72"/>
        <v>#DIV/0!</v>
      </c>
    </row>
    <row r="584">
      <c r="F584" s="108" t="str">
        <f t="shared" si="71"/>
        <v>#DIV/0!</v>
      </c>
      <c r="N584" s="108" t="str">
        <f t="shared" si="72"/>
        <v>#DIV/0!</v>
      </c>
    </row>
    <row r="585">
      <c r="F585" s="108" t="str">
        <f t="shared" si="71"/>
        <v>#DIV/0!</v>
      </c>
      <c r="N585" s="108" t="str">
        <f t="shared" si="72"/>
        <v>#DIV/0!</v>
      </c>
    </row>
    <row r="586">
      <c r="F586" s="108" t="str">
        <f t="shared" si="71"/>
        <v>#DIV/0!</v>
      </c>
      <c r="N586" s="108" t="str">
        <f t="shared" si="72"/>
        <v>#DIV/0!</v>
      </c>
    </row>
    <row r="587">
      <c r="F587" s="108" t="str">
        <f t="shared" si="71"/>
        <v>#DIV/0!</v>
      </c>
      <c r="N587" s="108" t="str">
        <f t="shared" si="72"/>
        <v>#DIV/0!</v>
      </c>
    </row>
    <row r="588">
      <c r="F588" s="108" t="str">
        <f t="shared" si="71"/>
        <v>#DIV/0!</v>
      </c>
      <c r="N588" s="108" t="str">
        <f t="shared" si="72"/>
        <v>#DIV/0!</v>
      </c>
    </row>
    <row r="589">
      <c r="F589" s="108" t="str">
        <f t="shared" si="71"/>
        <v>#DIV/0!</v>
      </c>
      <c r="N589" s="108" t="str">
        <f t="shared" si="72"/>
        <v>#DIV/0!</v>
      </c>
    </row>
    <row r="590">
      <c r="F590" s="108" t="str">
        <f t="shared" si="71"/>
        <v>#DIV/0!</v>
      </c>
      <c r="N590" s="108" t="str">
        <f t="shared" si="72"/>
        <v>#DIV/0!</v>
      </c>
    </row>
    <row r="591">
      <c r="F591" s="108" t="str">
        <f t="shared" si="71"/>
        <v>#DIV/0!</v>
      </c>
      <c r="N591" s="108" t="str">
        <f t="shared" si="72"/>
        <v>#DIV/0!</v>
      </c>
    </row>
    <row r="592">
      <c r="F592" s="108" t="str">
        <f t="shared" si="71"/>
        <v>#DIV/0!</v>
      </c>
      <c r="N592" s="108" t="str">
        <f t="shared" si="72"/>
        <v>#DIV/0!</v>
      </c>
    </row>
    <row r="593">
      <c r="F593" s="108" t="str">
        <f t="shared" si="71"/>
        <v>#DIV/0!</v>
      </c>
      <c r="N593" s="108" t="str">
        <f t="shared" si="72"/>
        <v>#DIV/0!</v>
      </c>
    </row>
    <row r="594">
      <c r="F594" s="108" t="str">
        <f t="shared" si="71"/>
        <v>#DIV/0!</v>
      </c>
      <c r="N594" s="108" t="str">
        <f t="shared" si="72"/>
        <v>#DIV/0!</v>
      </c>
    </row>
    <row r="595">
      <c r="F595" s="108" t="str">
        <f t="shared" si="71"/>
        <v>#DIV/0!</v>
      </c>
      <c r="N595" s="108" t="str">
        <f t="shared" si="72"/>
        <v>#DIV/0!</v>
      </c>
    </row>
    <row r="596">
      <c r="F596" s="108" t="str">
        <f t="shared" si="71"/>
        <v>#DIV/0!</v>
      </c>
      <c r="N596" s="108" t="str">
        <f t="shared" si="72"/>
        <v>#DIV/0!</v>
      </c>
    </row>
    <row r="597">
      <c r="F597" s="108" t="str">
        <f t="shared" si="71"/>
        <v>#DIV/0!</v>
      </c>
      <c r="N597" s="108" t="str">
        <f t="shared" si="72"/>
        <v>#DIV/0!</v>
      </c>
    </row>
    <row r="598">
      <c r="F598" s="108" t="str">
        <f t="shared" si="71"/>
        <v>#DIV/0!</v>
      </c>
      <c r="N598" s="108" t="str">
        <f t="shared" si="72"/>
        <v>#DIV/0!</v>
      </c>
    </row>
    <row r="599">
      <c r="F599" s="108" t="str">
        <f t="shared" si="71"/>
        <v>#DIV/0!</v>
      </c>
      <c r="N599" s="108" t="str">
        <f t="shared" si="72"/>
        <v>#DIV/0!</v>
      </c>
    </row>
    <row r="600">
      <c r="F600" s="108" t="str">
        <f t="shared" si="71"/>
        <v>#DIV/0!</v>
      </c>
      <c r="N600" s="108" t="str">
        <f t="shared" si="72"/>
        <v>#DIV/0!</v>
      </c>
    </row>
    <row r="601">
      <c r="F601" s="108" t="str">
        <f t="shared" si="71"/>
        <v>#DIV/0!</v>
      </c>
      <c r="N601" s="108" t="str">
        <f t="shared" si="72"/>
        <v>#DIV/0!</v>
      </c>
    </row>
    <row r="602">
      <c r="F602" s="108" t="str">
        <f t="shared" si="71"/>
        <v>#DIV/0!</v>
      </c>
      <c r="N602" s="108" t="str">
        <f t="shared" si="72"/>
        <v>#DIV/0!</v>
      </c>
    </row>
    <row r="603">
      <c r="F603" s="108" t="str">
        <f t="shared" si="71"/>
        <v>#DIV/0!</v>
      </c>
      <c r="N603" s="108" t="str">
        <f t="shared" si="72"/>
        <v>#DIV/0!</v>
      </c>
    </row>
    <row r="604">
      <c r="F604" s="108" t="str">
        <f t="shared" si="71"/>
        <v>#DIV/0!</v>
      </c>
      <c r="N604" s="108" t="str">
        <f t="shared" si="72"/>
        <v>#DIV/0!</v>
      </c>
    </row>
    <row r="605">
      <c r="F605" s="108" t="str">
        <f t="shared" si="71"/>
        <v>#DIV/0!</v>
      </c>
      <c r="N605" s="108" t="str">
        <f t="shared" si="72"/>
        <v>#DIV/0!</v>
      </c>
    </row>
    <row r="606">
      <c r="F606" s="108" t="str">
        <f t="shared" si="71"/>
        <v>#DIV/0!</v>
      </c>
      <c r="N606" s="108" t="str">
        <f t="shared" si="72"/>
        <v>#DIV/0!</v>
      </c>
    </row>
    <row r="607">
      <c r="F607" s="108" t="str">
        <f t="shared" si="71"/>
        <v>#DIV/0!</v>
      </c>
      <c r="N607" s="108" t="str">
        <f t="shared" si="72"/>
        <v>#DIV/0!</v>
      </c>
    </row>
    <row r="608">
      <c r="F608" s="108" t="str">
        <f t="shared" si="71"/>
        <v>#DIV/0!</v>
      </c>
      <c r="N608" s="108" t="str">
        <f t="shared" si="72"/>
        <v>#DIV/0!</v>
      </c>
    </row>
    <row r="609">
      <c r="F609" s="108" t="str">
        <f t="shared" si="71"/>
        <v>#DIV/0!</v>
      </c>
      <c r="N609" s="108" t="str">
        <f t="shared" si="72"/>
        <v>#DIV/0!</v>
      </c>
    </row>
    <row r="610">
      <c r="F610" s="108" t="str">
        <f t="shared" si="71"/>
        <v>#DIV/0!</v>
      </c>
      <c r="N610" s="108" t="str">
        <f t="shared" si="72"/>
        <v>#DIV/0!</v>
      </c>
    </row>
    <row r="611">
      <c r="F611" s="108" t="str">
        <f t="shared" si="71"/>
        <v>#DIV/0!</v>
      </c>
      <c r="N611" s="108" t="str">
        <f t="shared" si="72"/>
        <v>#DIV/0!</v>
      </c>
    </row>
    <row r="612">
      <c r="F612" s="108" t="str">
        <f t="shared" si="71"/>
        <v>#DIV/0!</v>
      </c>
      <c r="N612" s="108" t="str">
        <f t="shared" si="72"/>
        <v>#DIV/0!</v>
      </c>
    </row>
    <row r="613">
      <c r="F613" s="108" t="str">
        <f t="shared" si="71"/>
        <v>#DIV/0!</v>
      </c>
      <c r="N613" s="108" t="str">
        <f t="shared" si="72"/>
        <v>#DIV/0!</v>
      </c>
    </row>
    <row r="614">
      <c r="F614" s="108" t="str">
        <f t="shared" si="71"/>
        <v>#DIV/0!</v>
      </c>
      <c r="N614" s="108" t="str">
        <f t="shared" si="72"/>
        <v>#DIV/0!</v>
      </c>
    </row>
    <row r="615">
      <c r="F615" s="108" t="str">
        <f t="shared" si="71"/>
        <v>#DIV/0!</v>
      </c>
      <c r="N615" s="108" t="str">
        <f t="shared" si="72"/>
        <v>#DIV/0!</v>
      </c>
    </row>
    <row r="616">
      <c r="F616" s="108" t="str">
        <f t="shared" si="71"/>
        <v>#DIV/0!</v>
      </c>
      <c r="N616" s="108" t="str">
        <f t="shared" si="72"/>
        <v>#DIV/0!</v>
      </c>
    </row>
    <row r="617">
      <c r="F617" s="108" t="str">
        <f t="shared" si="71"/>
        <v>#DIV/0!</v>
      </c>
      <c r="N617" s="108" t="str">
        <f t="shared" si="72"/>
        <v>#DIV/0!</v>
      </c>
    </row>
    <row r="618">
      <c r="F618" s="108" t="str">
        <f t="shared" si="71"/>
        <v>#DIV/0!</v>
      </c>
      <c r="N618" s="108" t="str">
        <f t="shared" si="72"/>
        <v>#DIV/0!</v>
      </c>
    </row>
    <row r="619">
      <c r="F619" s="108" t="str">
        <f t="shared" si="71"/>
        <v>#DIV/0!</v>
      </c>
      <c r="N619" s="108" t="str">
        <f t="shared" si="72"/>
        <v>#DIV/0!</v>
      </c>
    </row>
    <row r="620">
      <c r="F620" s="108" t="str">
        <f t="shared" si="71"/>
        <v>#DIV/0!</v>
      </c>
      <c r="N620" s="108" t="str">
        <f t="shared" si="72"/>
        <v>#DIV/0!</v>
      </c>
    </row>
    <row r="621">
      <c r="F621" s="108" t="str">
        <f t="shared" si="71"/>
        <v>#DIV/0!</v>
      </c>
      <c r="N621" s="108" t="str">
        <f t="shared" si="72"/>
        <v>#DIV/0!</v>
      </c>
    </row>
    <row r="622">
      <c r="F622" s="108" t="str">
        <f t="shared" si="71"/>
        <v>#DIV/0!</v>
      </c>
      <c r="N622" s="108" t="str">
        <f t="shared" si="72"/>
        <v>#DIV/0!</v>
      </c>
    </row>
    <row r="623">
      <c r="F623" s="108" t="str">
        <f t="shared" si="71"/>
        <v>#DIV/0!</v>
      </c>
      <c r="N623" s="108" t="str">
        <f t="shared" si="72"/>
        <v>#DIV/0!</v>
      </c>
    </row>
    <row r="624">
      <c r="F624" s="108" t="str">
        <f t="shared" si="71"/>
        <v>#DIV/0!</v>
      </c>
      <c r="N624" s="108" t="str">
        <f t="shared" si="72"/>
        <v>#DIV/0!</v>
      </c>
    </row>
    <row r="625">
      <c r="F625" s="108" t="str">
        <f t="shared" si="71"/>
        <v>#DIV/0!</v>
      </c>
      <c r="N625" s="108" t="str">
        <f t="shared" si="72"/>
        <v>#DIV/0!</v>
      </c>
    </row>
    <row r="626">
      <c r="F626" s="108" t="str">
        <f t="shared" si="71"/>
        <v>#DIV/0!</v>
      </c>
      <c r="N626" s="108" t="str">
        <f t="shared" si="72"/>
        <v>#DIV/0!</v>
      </c>
    </row>
    <row r="627">
      <c r="F627" s="108" t="str">
        <f t="shared" si="71"/>
        <v>#DIV/0!</v>
      </c>
      <c r="N627" s="108" t="str">
        <f t="shared" si="72"/>
        <v>#DIV/0!</v>
      </c>
    </row>
    <row r="628">
      <c r="F628" s="108" t="str">
        <f t="shared" si="71"/>
        <v>#DIV/0!</v>
      </c>
      <c r="N628" s="108" t="str">
        <f t="shared" si="72"/>
        <v>#DIV/0!</v>
      </c>
    </row>
    <row r="629">
      <c r="F629" s="108" t="str">
        <f t="shared" si="71"/>
        <v>#DIV/0!</v>
      </c>
      <c r="N629" s="108" t="str">
        <f t="shared" si="72"/>
        <v>#DIV/0!</v>
      </c>
    </row>
    <row r="630">
      <c r="F630" s="108" t="str">
        <f t="shared" si="71"/>
        <v>#DIV/0!</v>
      </c>
      <c r="N630" s="108" t="str">
        <f t="shared" si="72"/>
        <v>#DIV/0!</v>
      </c>
    </row>
    <row r="631">
      <c r="F631" s="108" t="str">
        <f t="shared" si="71"/>
        <v>#DIV/0!</v>
      </c>
      <c r="N631" s="108" t="str">
        <f t="shared" si="72"/>
        <v>#DIV/0!</v>
      </c>
    </row>
    <row r="632">
      <c r="F632" s="108" t="str">
        <f t="shared" si="71"/>
        <v>#DIV/0!</v>
      </c>
      <c r="N632" s="108" t="str">
        <f t="shared" si="72"/>
        <v>#DIV/0!</v>
      </c>
    </row>
    <row r="633">
      <c r="F633" s="108" t="str">
        <f t="shared" si="71"/>
        <v>#DIV/0!</v>
      </c>
      <c r="N633" s="108" t="str">
        <f t="shared" si="72"/>
        <v>#DIV/0!</v>
      </c>
    </row>
    <row r="634">
      <c r="F634" s="108" t="str">
        <f t="shared" si="71"/>
        <v>#DIV/0!</v>
      </c>
      <c r="N634" s="108" t="str">
        <f t="shared" si="72"/>
        <v>#DIV/0!</v>
      </c>
    </row>
    <row r="635">
      <c r="F635" s="108" t="str">
        <f t="shared" si="71"/>
        <v>#DIV/0!</v>
      </c>
      <c r="N635" s="108" t="str">
        <f t="shared" si="72"/>
        <v>#DIV/0!</v>
      </c>
    </row>
    <row r="636">
      <c r="F636" s="108" t="str">
        <f t="shared" si="71"/>
        <v>#DIV/0!</v>
      </c>
      <c r="N636" s="108" t="str">
        <f t="shared" si="72"/>
        <v>#DIV/0!</v>
      </c>
    </row>
    <row r="637">
      <c r="F637" s="108" t="str">
        <f t="shared" si="71"/>
        <v>#DIV/0!</v>
      </c>
      <c r="N637" s="108" t="str">
        <f t="shared" si="72"/>
        <v>#DIV/0!</v>
      </c>
    </row>
    <row r="638">
      <c r="F638" s="108" t="str">
        <f t="shared" si="71"/>
        <v>#DIV/0!</v>
      </c>
      <c r="N638" s="108" t="str">
        <f t="shared" si="72"/>
        <v>#DIV/0!</v>
      </c>
    </row>
    <row r="639">
      <c r="F639" s="108" t="str">
        <f t="shared" si="71"/>
        <v>#DIV/0!</v>
      </c>
      <c r="N639" s="108" t="str">
        <f t="shared" si="72"/>
        <v>#DIV/0!</v>
      </c>
    </row>
    <row r="640">
      <c r="F640" s="108" t="str">
        <f t="shared" si="71"/>
        <v>#DIV/0!</v>
      </c>
      <c r="N640" s="108" t="str">
        <f t="shared" si="72"/>
        <v>#DIV/0!</v>
      </c>
    </row>
    <row r="641">
      <c r="F641" s="108" t="str">
        <f t="shared" si="71"/>
        <v>#DIV/0!</v>
      </c>
      <c r="N641" s="108" t="str">
        <f t="shared" si="72"/>
        <v>#DIV/0!</v>
      </c>
    </row>
    <row r="642">
      <c r="F642" s="108" t="str">
        <f t="shared" si="71"/>
        <v>#DIV/0!</v>
      </c>
      <c r="N642" s="108" t="str">
        <f t="shared" si="72"/>
        <v>#DIV/0!</v>
      </c>
    </row>
    <row r="643">
      <c r="F643" s="108" t="str">
        <f t="shared" si="71"/>
        <v>#DIV/0!</v>
      </c>
      <c r="N643" s="108" t="str">
        <f t="shared" si="72"/>
        <v>#DIV/0!</v>
      </c>
    </row>
    <row r="644">
      <c r="F644" s="108" t="str">
        <f t="shared" si="71"/>
        <v>#DIV/0!</v>
      </c>
      <c r="N644" s="108" t="str">
        <f t="shared" si="72"/>
        <v>#DIV/0!</v>
      </c>
    </row>
    <row r="645">
      <c r="F645" s="108" t="str">
        <f t="shared" si="71"/>
        <v>#DIV/0!</v>
      </c>
      <c r="N645" s="108" t="str">
        <f t="shared" si="72"/>
        <v>#DIV/0!</v>
      </c>
    </row>
    <row r="646">
      <c r="F646" s="108" t="str">
        <f t="shared" si="71"/>
        <v>#DIV/0!</v>
      </c>
      <c r="N646" s="108" t="str">
        <f t="shared" si="72"/>
        <v>#DIV/0!</v>
      </c>
    </row>
    <row r="647">
      <c r="F647" s="108" t="str">
        <f t="shared" si="71"/>
        <v>#DIV/0!</v>
      </c>
      <c r="N647" s="108" t="str">
        <f t="shared" si="72"/>
        <v>#DIV/0!</v>
      </c>
    </row>
    <row r="648">
      <c r="F648" s="108" t="str">
        <f t="shared" si="71"/>
        <v>#DIV/0!</v>
      </c>
      <c r="N648" s="108" t="str">
        <f t="shared" si="72"/>
        <v>#DIV/0!</v>
      </c>
    </row>
    <row r="649">
      <c r="F649" s="108" t="str">
        <f t="shared" si="71"/>
        <v>#DIV/0!</v>
      </c>
      <c r="N649" s="108" t="str">
        <f t="shared" si="72"/>
        <v>#DIV/0!</v>
      </c>
    </row>
    <row r="650">
      <c r="F650" s="108" t="str">
        <f t="shared" si="71"/>
        <v>#DIV/0!</v>
      </c>
      <c r="N650" s="108" t="str">
        <f t="shared" si="72"/>
        <v>#DIV/0!</v>
      </c>
    </row>
    <row r="651">
      <c r="F651" s="108" t="str">
        <f t="shared" si="71"/>
        <v>#DIV/0!</v>
      </c>
      <c r="N651" s="108" t="str">
        <f t="shared" si="72"/>
        <v>#DIV/0!</v>
      </c>
    </row>
    <row r="652">
      <c r="F652" s="108" t="str">
        <f t="shared" si="71"/>
        <v>#DIV/0!</v>
      </c>
      <c r="N652" s="108" t="str">
        <f t="shared" si="72"/>
        <v>#DIV/0!</v>
      </c>
    </row>
    <row r="653">
      <c r="F653" s="108" t="str">
        <f t="shared" si="71"/>
        <v>#DIV/0!</v>
      </c>
      <c r="N653" s="108" t="str">
        <f t="shared" si="72"/>
        <v>#DIV/0!</v>
      </c>
    </row>
    <row r="654">
      <c r="F654" s="108" t="str">
        <f t="shared" si="71"/>
        <v>#DIV/0!</v>
      </c>
      <c r="N654" s="108" t="str">
        <f t="shared" si="72"/>
        <v>#DIV/0!</v>
      </c>
    </row>
    <row r="655">
      <c r="F655" s="108" t="str">
        <f t="shared" si="71"/>
        <v>#DIV/0!</v>
      </c>
      <c r="N655" s="108" t="str">
        <f t="shared" si="72"/>
        <v>#DIV/0!</v>
      </c>
    </row>
    <row r="656">
      <c r="F656" s="108" t="str">
        <f t="shared" si="71"/>
        <v>#DIV/0!</v>
      </c>
      <c r="N656" s="108" t="str">
        <f t="shared" si="72"/>
        <v>#DIV/0!</v>
      </c>
    </row>
    <row r="657">
      <c r="F657" s="108" t="str">
        <f t="shared" si="71"/>
        <v>#DIV/0!</v>
      </c>
      <c r="N657" s="108" t="str">
        <f t="shared" si="72"/>
        <v>#DIV/0!</v>
      </c>
    </row>
    <row r="658">
      <c r="F658" s="108" t="str">
        <f t="shared" si="71"/>
        <v>#DIV/0!</v>
      </c>
      <c r="N658" s="108" t="str">
        <f t="shared" si="72"/>
        <v>#DIV/0!</v>
      </c>
    </row>
    <row r="659">
      <c r="F659" s="108" t="str">
        <f t="shared" si="71"/>
        <v>#DIV/0!</v>
      </c>
      <c r="N659" s="108" t="str">
        <f t="shared" si="72"/>
        <v>#DIV/0!</v>
      </c>
    </row>
    <row r="660">
      <c r="F660" s="108" t="str">
        <f t="shared" si="71"/>
        <v>#DIV/0!</v>
      </c>
      <c r="N660" s="108" t="str">
        <f t="shared" si="72"/>
        <v>#DIV/0!</v>
      </c>
    </row>
    <row r="661">
      <c r="F661" s="108" t="str">
        <f t="shared" si="71"/>
        <v>#DIV/0!</v>
      </c>
      <c r="N661" s="108" t="str">
        <f t="shared" si="72"/>
        <v>#DIV/0!</v>
      </c>
    </row>
    <row r="662">
      <c r="F662" s="108" t="str">
        <f t="shared" si="71"/>
        <v>#DIV/0!</v>
      </c>
      <c r="N662" s="108" t="str">
        <f t="shared" si="72"/>
        <v>#DIV/0!</v>
      </c>
    </row>
    <row r="663">
      <c r="F663" s="108" t="str">
        <f t="shared" si="71"/>
        <v>#DIV/0!</v>
      </c>
      <c r="N663" s="108" t="str">
        <f t="shared" si="72"/>
        <v>#DIV/0!</v>
      </c>
    </row>
    <row r="664">
      <c r="F664" s="108" t="str">
        <f t="shared" si="71"/>
        <v>#DIV/0!</v>
      </c>
      <c r="N664" s="108" t="str">
        <f t="shared" si="72"/>
        <v>#DIV/0!</v>
      </c>
    </row>
    <row r="665">
      <c r="F665" s="108" t="str">
        <f t="shared" si="71"/>
        <v>#DIV/0!</v>
      </c>
      <c r="N665" s="108" t="str">
        <f t="shared" si="72"/>
        <v>#DIV/0!</v>
      </c>
    </row>
    <row r="666">
      <c r="F666" s="108" t="str">
        <f t="shared" si="71"/>
        <v>#DIV/0!</v>
      </c>
      <c r="N666" s="108" t="str">
        <f t="shared" si="72"/>
        <v>#DIV/0!</v>
      </c>
    </row>
    <row r="667">
      <c r="F667" s="108" t="str">
        <f t="shared" si="71"/>
        <v>#DIV/0!</v>
      </c>
      <c r="N667" s="108" t="str">
        <f t="shared" si="72"/>
        <v>#DIV/0!</v>
      </c>
    </row>
    <row r="668">
      <c r="F668" s="108" t="str">
        <f t="shared" si="71"/>
        <v>#DIV/0!</v>
      </c>
      <c r="N668" s="108" t="str">
        <f t="shared" si="72"/>
        <v>#DIV/0!</v>
      </c>
    </row>
    <row r="669">
      <c r="F669" s="108" t="str">
        <f t="shared" si="71"/>
        <v>#DIV/0!</v>
      </c>
      <c r="N669" s="108" t="str">
        <f t="shared" si="72"/>
        <v>#DIV/0!</v>
      </c>
    </row>
    <row r="670">
      <c r="F670" s="108" t="str">
        <f t="shared" si="71"/>
        <v>#DIV/0!</v>
      </c>
      <c r="N670" s="108" t="str">
        <f t="shared" si="72"/>
        <v>#DIV/0!</v>
      </c>
    </row>
    <row r="671">
      <c r="F671" s="108" t="str">
        <f t="shared" si="71"/>
        <v>#DIV/0!</v>
      </c>
      <c r="N671" s="108" t="str">
        <f t="shared" si="72"/>
        <v>#DIV/0!</v>
      </c>
    </row>
    <row r="672">
      <c r="F672" s="108" t="str">
        <f t="shared" si="71"/>
        <v>#DIV/0!</v>
      </c>
      <c r="N672" s="108" t="str">
        <f t="shared" si="72"/>
        <v>#DIV/0!</v>
      </c>
    </row>
    <row r="673">
      <c r="F673" s="108" t="str">
        <f t="shared" si="71"/>
        <v>#DIV/0!</v>
      </c>
      <c r="N673" s="108" t="str">
        <f t="shared" si="72"/>
        <v>#DIV/0!</v>
      </c>
    </row>
    <row r="674">
      <c r="F674" s="108" t="str">
        <f t="shared" si="71"/>
        <v>#DIV/0!</v>
      </c>
      <c r="N674" s="108" t="str">
        <f t="shared" si="72"/>
        <v>#DIV/0!</v>
      </c>
    </row>
    <row r="675">
      <c r="F675" s="108" t="str">
        <f t="shared" si="71"/>
        <v>#DIV/0!</v>
      </c>
      <c r="N675" s="108" t="str">
        <f t="shared" si="72"/>
        <v>#DIV/0!</v>
      </c>
    </row>
    <row r="676">
      <c r="F676" s="108" t="str">
        <f t="shared" si="71"/>
        <v>#DIV/0!</v>
      </c>
      <c r="N676" s="108" t="str">
        <f t="shared" si="72"/>
        <v>#DIV/0!</v>
      </c>
    </row>
    <row r="677">
      <c r="F677" s="108" t="str">
        <f t="shared" si="71"/>
        <v>#DIV/0!</v>
      </c>
      <c r="N677" s="108" t="str">
        <f t="shared" si="72"/>
        <v>#DIV/0!</v>
      </c>
    </row>
    <row r="678">
      <c r="F678" s="108" t="str">
        <f t="shared" si="71"/>
        <v>#DIV/0!</v>
      </c>
      <c r="N678" s="108" t="str">
        <f t="shared" si="72"/>
        <v>#DIV/0!</v>
      </c>
    </row>
    <row r="679">
      <c r="F679" s="108" t="str">
        <f t="shared" si="71"/>
        <v>#DIV/0!</v>
      </c>
      <c r="N679" s="108" t="str">
        <f t="shared" si="72"/>
        <v>#DIV/0!</v>
      </c>
    </row>
    <row r="680">
      <c r="F680" s="108" t="str">
        <f t="shared" si="71"/>
        <v>#DIV/0!</v>
      </c>
      <c r="N680" s="108" t="str">
        <f t="shared" si="72"/>
        <v>#DIV/0!</v>
      </c>
    </row>
    <row r="681">
      <c r="F681" s="108" t="str">
        <f t="shared" si="71"/>
        <v>#DIV/0!</v>
      </c>
      <c r="N681" s="108" t="str">
        <f t="shared" si="72"/>
        <v>#DIV/0!</v>
      </c>
    </row>
    <row r="682">
      <c r="F682" s="108" t="str">
        <f t="shared" si="71"/>
        <v>#DIV/0!</v>
      </c>
      <c r="N682" s="108" t="str">
        <f t="shared" si="72"/>
        <v>#DIV/0!</v>
      </c>
    </row>
    <row r="683">
      <c r="F683" s="108" t="str">
        <f t="shared" si="71"/>
        <v>#DIV/0!</v>
      </c>
      <c r="N683" s="108" t="str">
        <f t="shared" si="72"/>
        <v>#DIV/0!</v>
      </c>
    </row>
    <row r="684">
      <c r="F684" s="108" t="str">
        <f t="shared" si="71"/>
        <v>#DIV/0!</v>
      </c>
      <c r="N684" s="108" t="str">
        <f t="shared" si="72"/>
        <v>#DIV/0!</v>
      </c>
    </row>
    <row r="685">
      <c r="F685" s="108" t="str">
        <f t="shared" si="71"/>
        <v>#DIV/0!</v>
      </c>
      <c r="N685" s="108" t="str">
        <f t="shared" si="72"/>
        <v>#DIV/0!</v>
      </c>
    </row>
    <row r="686">
      <c r="F686" s="108" t="str">
        <f t="shared" si="71"/>
        <v>#DIV/0!</v>
      </c>
      <c r="N686" s="108" t="str">
        <f t="shared" si="72"/>
        <v>#DIV/0!</v>
      </c>
    </row>
    <row r="687">
      <c r="F687" s="108" t="str">
        <f t="shared" si="71"/>
        <v>#DIV/0!</v>
      </c>
      <c r="N687" s="108" t="str">
        <f t="shared" si="72"/>
        <v>#DIV/0!</v>
      </c>
    </row>
    <row r="688">
      <c r="F688" s="108" t="str">
        <f t="shared" si="71"/>
        <v>#DIV/0!</v>
      </c>
      <c r="N688" s="108" t="str">
        <f t="shared" si="72"/>
        <v>#DIV/0!</v>
      </c>
    </row>
    <row r="689">
      <c r="F689" s="108" t="str">
        <f t="shared" si="71"/>
        <v>#DIV/0!</v>
      </c>
      <c r="N689" s="108" t="str">
        <f t="shared" si="72"/>
        <v>#DIV/0!</v>
      </c>
    </row>
    <row r="690">
      <c r="F690" s="108" t="str">
        <f t="shared" si="71"/>
        <v>#DIV/0!</v>
      </c>
      <c r="N690" s="108" t="str">
        <f t="shared" si="72"/>
        <v>#DIV/0!</v>
      </c>
    </row>
    <row r="691">
      <c r="F691" s="108" t="str">
        <f t="shared" si="71"/>
        <v>#DIV/0!</v>
      </c>
      <c r="N691" s="108" t="str">
        <f t="shared" si="72"/>
        <v>#DIV/0!</v>
      </c>
    </row>
    <row r="692">
      <c r="F692" s="108" t="str">
        <f t="shared" si="71"/>
        <v>#DIV/0!</v>
      </c>
      <c r="N692" s="108" t="str">
        <f t="shared" si="72"/>
        <v>#DIV/0!</v>
      </c>
    </row>
    <row r="693">
      <c r="F693" s="108" t="str">
        <f t="shared" si="71"/>
        <v>#DIV/0!</v>
      </c>
      <c r="N693" s="108" t="str">
        <f t="shared" si="72"/>
        <v>#DIV/0!</v>
      </c>
    </row>
    <row r="694">
      <c r="F694" s="108" t="str">
        <f t="shared" si="71"/>
        <v>#DIV/0!</v>
      </c>
      <c r="N694" s="108" t="str">
        <f t="shared" si="72"/>
        <v>#DIV/0!</v>
      </c>
    </row>
    <row r="695">
      <c r="F695" s="108" t="str">
        <f t="shared" si="71"/>
        <v>#DIV/0!</v>
      </c>
      <c r="N695" s="108" t="str">
        <f t="shared" si="72"/>
        <v>#DIV/0!</v>
      </c>
    </row>
    <row r="696">
      <c r="F696" s="108" t="str">
        <f t="shared" si="71"/>
        <v>#DIV/0!</v>
      </c>
      <c r="N696" s="108" t="str">
        <f t="shared" si="72"/>
        <v>#DIV/0!</v>
      </c>
    </row>
    <row r="697">
      <c r="F697" s="108" t="str">
        <f t="shared" si="71"/>
        <v>#DIV/0!</v>
      </c>
      <c r="N697" s="108" t="str">
        <f t="shared" si="72"/>
        <v>#DIV/0!</v>
      </c>
    </row>
    <row r="698">
      <c r="F698" s="108" t="str">
        <f t="shared" si="71"/>
        <v>#DIV/0!</v>
      </c>
      <c r="N698" s="108" t="str">
        <f t="shared" si="72"/>
        <v>#DIV/0!</v>
      </c>
    </row>
    <row r="699">
      <c r="F699" s="108" t="str">
        <f t="shared" si="71"/>
        <v>#DIV/0!</v>
      </c>
      <c r="N699" s="108" t="str">
        <f t="shared" si="72"/>
        <v>#DIV/0!</v>
      </c>
    </row>
    <row r="700">
      <c r="F700" s="108" t="str">
        <f t="shared" si="71"/>
        <v>#DIV/0!</v>
      </c>
      <c r="N700" s="108" t="str">
        <f t="shared" si="72"/>
        <v>#DIV/0!</v>
      </c>
    </row>
    <row r="701">
      <c r="F701" s="108" t="str">
        <f t="shared" si="71"/>
        <v>#DIV/0!</v>
      </c>
      <c r="N701" s="108" t="str">
        <f t="shared" si="72"/>
        <v>#DIV/0!</v>
      </c>
    </row>
    <row r="702">
      <c r="F702" s="108" t="str">
        <f t="shared" si="71"/>
        <v>#DIV/0!</v>
      </c>
      <c r="N702" s="108" t="str">
        <f t="shared" si="72"/>
        <v>#DIV/0!</v>
      </c>
    </row>
    <row r="703">
      <c r="F703" s="108" t="str">
        <f t="shared" si="71"/>
        <v>#DIV/0!</v>
      </c>
      <c r="N703" s="108" t="str">
        <f t="shared" si="72"/>
        <v>#DIV/0!</v>
      </c>
    </row>
    <row r="704">
      <c r="F704" s="108" t="str">
        <f t="shared" si="71"/>
        <v>#DIV/0!</v>
      </c>
      <c r="N704" s="108" t="str">
        <f t="shared" si="72"/>
        <v>#DIV/0!</v>
      </c>
    </row>
    <row r="705">
      <c r="F705" s="108" t="str">
        <f t="shared" si="71"/>
        <v>#DIV/0!</v>
      </c>
      <c r="N705" s="108" t="str">
        <f t="shared" si="72"/>
        <v>#DIV/0!</v>
      </c>
    </row>
    <row r="706">
      <c r="F706" s="108" t="str">
        <f t="shared" si="71"/>
        <v>#DIV/0!</v>
      </c>
      <c r="N706" s="108" t="str">
        <f t="shared" si="72"/>
        <v>#DIV/0!</v>
      </c>
    </row>
    <row r="707">
      <c r="F707" s="108" t="str">
        <f t="shared" si="71"/>
        <v>#DIV/0!</v>
      </c>
      <c r="N707" s="108" t="str">
        <f t="shared" si="72"/>
        <v>#DIV/0!</v>
      </c>
    </row>
    <row r="708">
      <c r="F708" s="108" t="str">
        <f t="shared" si="71"/>
        <v>#DIV/0!</v>
      </c>
      <c r="N708" s="108" t="str">
        <f t="shared" si="72"/>
        <v>#DIV/0!</v>
      </c>
    </row>
    <row r="709">
      <c r="F709" s="108" t="str">
        <f t="shared" si="71"/>
        <v>#DIV/0!</v>
      </c>
      <c r="N709" s="108" t="str">
        <f t="shared" si="72"/>
        <v>#DIV/0!</v>
      </c>
    </row>
    <row r="710">
      <c r="F710" s="108" t="str">
        <f t="shared" si="71"/>
        <v>#DIV/0!</v>
      </c>
      <c r="N710" s="108" t="str">
        <f t="shared" si="72"/>
        <v>#DIV/0!</v>
      </c>
    </row>
    <row r="711">
      <c r="F711" s="108" t="str">
        <f t="shared" si="71"/>
        <v>#DIV/0!</v>
      </c>
      <c r="N711" s="108" t="str">
        <f t="shared" si="72"/>
        <v>#DIV/0!</v>
      </c>
    </row>
    <row r="712">
      <c r="F712" s="108" t="str">
        <f t="shared" si="71"/>
        <v>#DIV/0!</v>
      </c>
      <c r="N712" s="108" t="str">
        <f t="shared" si="72"/>
        <v>#DIV/0!</v>
      </c>
    </row>
    <row r="713">
      <c r="F713" s="108" t="str">
        <f t="shared" si="71"/>
        <v>#DIV/0!</v>
      </c>
      <c r="N713" s="108" t="str">
        <f t="shared" si="72"/>
        <v>#DIV/0!</v>
      </c>
    </row>
    <row r="714">
      <c r="F714" s="108" t="str">
        <f t="shared" si="71"/>
        <v>#DIV/0!</v>
      </c>
      <c r="N714" s="108" t="str">
        <f t="shared" si="72"/>
        <v>#DIV/0!</v>
      </c>
    </row>
    <row r="715">
      <c r="F715" s="108" t="str">
        <f t="shared" si="71"/>
        <v>#DIV/0!</v>
      </c>
      <c r="N715" s="108" t="str">
        <f t="shared" si="72"/>
        <v>#DIV/0!</v>
      </c>
    </row>
    <row r="716">
      <c r="F716" s="108" t="str">
        <f t="shared" si="71"/>
        <v>#DIV/0!</v>
      </c>
      <c r="N716" s="108" t="str">
        <f t="shared" si="72"/>
        <v>#DIV/0!</v>
      </c>
    </row>
    <row r="717">
      <c r="F717" s="108" t="str">
        <f t="shared" si="71"/>
        <v>#DIV/0!</v>
      </c>
      <c r="N717" s="108" t="str">
        <f t="shared" si="72"/>
        <v>#DIV/0!</v>
      </c>
    </row>
    <row r="718">
      <c r="F718" s="108" t="str">
        <f t="shared" si="71"/>
        <v>#DIV/0!</v>
      </c>
      <c r="N718" s="108" t="str">
        <f t="shared" si="72"/>
        <v>#DIV/0!</v>
      </c>
    </row>
    <row r="719">
      <c r="F719" s="108" t="str">
        <f t="shared" si="71"/>
        <v>#DIV/0!</v>
      </c>
      <c r="N719" s="108" t="str">
        <f t="shared" si="72"/>
        <v>#DIV/0!</v>
      </c>
    </row>
    <row r="720">
      <c r="F720" s="108" t="str">
        <f t="shared" si="71"/>
        <v>#DIV/0!</v>
      </c>
      <c r="N720" s="108" t="str">
        <f t="shared" si="72"/>
        <v>#DIV/0!</v>
      </c>
    </row>
    <row r="721">
      <c r="F721" s="108" t="str">
        <f t="shared" si="71"/>
        <v>#DIV/0!</v>
      </c>
      <c r="N721" s="108" t="str">
        <f t="shared" si="72"/>
        <v>#DIV/0!</v>
      </c>
    </row>
    <row r="722">
      <c r="F722" s="108" t="str">
        <f t="shared" si="71"/>
        <v>#DIV/0!</v>
      </c>
      <c r="N722" s="108" t="str">
        <f t="shared" si="72"/>
        <v>#DIV/0!</v>
      </c>
    </row>
    <row r="723">
      <c r="F723" s="108" t="str">
        <f t="shared" si="71"/>
        <v>#DIV/0!</v>
      </c>
      <c r="N723" s="108" t="str">
        <f t="shared" si="72"/>
        <v>#DIV/0!</v>
      </c>
    </row>
    <row r="724">
      <c r="F724" s="108" t="str">
        <f t="shared" si="71"/>
        <v>#DIV/0!</v>
      </c>
      <c r="N724" s="108" t="str">
        <f t="shared" si="72"/>
        <v>#DIV/0!</v>
      </c>
    </row>
    <row r="725">
      <c r="F725" s="108" t="str">
        <f t="shared" si="71"/>
        <v>#DIV/0!</v>
      </c>
      <c r="N725" s="108" t="str">
        <f t="shared" si="72"/>
        <v>#DIV/0!</v>
      </c>
    </row>
    <row r="726">
      <c r="F726" s="108" t="str">
        <f t="shared" si="71"/>
        <v>#DIV/0!</v>
      </c>
      <c r="N726" s="108" t="str">
        <f t="shared" si="72"/>
        <v>#DIV/0!</v>
      </c>
    </row>
    <row r="727">
      <c r="F727" s="108" t="str">
        <f t="shared" si="71"/>
        <v>#DIV/0!</v>
      </c>
      <c r="N727" s="108" t="str">
        <f t="shared" si="72"/>
        <v>#DIV/0!</v>
      </c>
    </row>
    <row r="728">
      <c r="F728" s="108" t="str">
        <f t="shared" si="71"/>
        <v>#DIV/0!</v>
      </c>
      <c r="N728" s="108" t="str">
        <f t="shared" si="72"/>
        <v>#DIV/0!</v>
      </c>
    </row>
    <row r="729">
      <c r="F729" s="108" t="str">
        <f t="shared" si="71"/>
        <v>#DIV/0!</v>
      </c>
      <c r="N729" s="108" t="str">
        <f t="shared" si="72"/>
        <v>#DIV/0!</v>
      </c>
    </row>
    <row r="730">
      <c r="F730" s="108" t="str">
        <f t="shared" si="71"/>
        <v>#DIV/0!</v>
      </c>
      <c r="N730" s="108" t="str">
        <f t="shared" si="72"/>
        <v>#DIV/0!</v>
      </c>
    </row>
    <row r="731">
      <c r="F731" s="108" t="str">
        <f t="shared" si="71"/>
        <v>#DIV/0!</v>
      </c>
      <c r="N731" s="108" t="str">
        <f t="shared" si="72"/>
        <v>#DIV/0!</v>
      </c>
    </row>
    <row r="732">
      <c r="F732" s="108" t="str">
        <f t="shared" si="71"/>
        <v>#DIV/0!</v>
      </c>
      <c r="N732" s="108" t="str">
        <f t="shared" si="72"/>
        <v>#DIV/0!</v>
      </c>
    </row>
    <row r="733">
      <c r="F733" s="108" t="str">
        <f t="shared" si="71"/>
        <v>#DIV/0!</v>
      </c>
      <c r="N733" s="108" t="str">
        <f t="shared" si="72"/>
        <v>#DIV/0!</v>
      </c>
    </row>
    <row r="734">
      <c r="F734" s="108" t="str">
        <f t="shared" si="71"/>
        <v>#DIV/0!</v>
      </c>
      <c r="N734" s="108" t="str">
        <f t="shared" si="72"/>
        <v>#DIV/0!</v>
      </c>
    </row>
    <row r="735">
      <c r="F735" s="108" t="str">
        <f t="shared" si="71"/>
        <v>#DIV/0!</v>
      </c>
      <c r="N735" s="108" t="str">
        <f t="shared" si="72"/>
        <v>#DIV/0!</v>
      </c>
    </row>
    <row r="736">
      <c r="F736" s="108" t="str">
        <f t="shared" si="71"/>
        <v>#DIV/0!</v>
      </c>
      <c r="N736" s="108" t="str">
        <f t="shared" si="72"/>
        <v>#DIV/0!</v>
      </c>
    </row>
    <row r="737">
      <c r="F737" s="108" t="str">
        <f t="shared" si="71"/>
        <v>#DIV/0!</v>
      </c>
      <c r="N737" s="108" t="str">
        <f t="shared" si="72"/>
        <v>#DIV/0!</v>
      </c>
    </row>
    <row r="738">
      <c r="F738" s="108" t="str">
        <f t="shared" si="71"/>
        <v>#DIV/0!</v>
      </c>
      <c r="N738" s="108" t="str">
        <f t="shared" si="72"/>
        <v>#DIV/0!</v>
      </c>
    </row>
    <row r="739">
      <c r="F739" s="108" t="str">
        <f t="shared" si="71"/>
        <v>#DIV/0!</v>
      </c>
      <c r="N739" s="108" t="str">
        <f t="shared" si="72"/>
        <v>#DIV/0!</v>
      </c>
    </row>
    <row r="740">
      <c r="F740" s="108" t="str">
        <f t="shared" si="71"/>
        <v>#DIV/0!</v>
      </c>
      <c r="N740" s="108" t="str">
        <f t="shared" si="72"/>
        <v>#DIV/0!</v>
      </c>
    </row>
    <row r="741">
      <c r="F741" s="108" t="str">
        <f t="shared" si="71"/>
        <v>#DIV/0!</v>
      </c>
      <c r="N741" s="108" t="str">
        <f t="shared" si="72"/>
        <v>#DIV/0!</v>
      </c>
    </row>
    <row r="742">
      <c r="F742" s="108" t="str">
        <f t="shared" si="71"/>
        <v>#DIV/0!</v>
      </c>
      <c r="N742" s="108" t="str">
        <f t="shared" si="72"/>
        <v>#DIV/0!</v>
      </c>
    </row>
    <row r="743">
      <c r="F743" s="108" t="str">
        <f t="shared" si="71"/>
        <v>#DIV/0!</v>
      </c>
      <c r="N743" s="108" t="str">
        <f t="shared" si="72"/>
        <v>#DIV/0!</v>
      </c>
    </row>
    <row r="744">
      <c r="F744" s="108" t="str">
        <f t="shared" si="71"/>
        <v>#DIV/0!</v>
      </c>
      <c r="N744" s="108" t="str">
        <f t="shared" si="72"/>
        <v>#DIV/0!</v>
      </c>
    </row>
    <row r="745">
      <c r="F745" s="108" t="str">
        <f t="shared" si="71"/>
        <v>#DIV/0!</v>
      </c>
      <c r="N745" s="108" t="str">
        <f t="shared" si="72"/>
        <v>#DIV/0!</v>
      </c>
    </row>
    <row r="746">
      <c r="F746" s="108" t="str">
        <f t="shared" si="71"/>
        <v>#DIV/0!</v>
      </c>
      <c r="N746" s="108" t="str">
        <f t="shared" si="72"/>
        <v>#DIV/0!</v>
      </c>
    </row>
    <row r="747">
      <c r="F747" s="108" t="str">
        <f t="shared" si="71"/>
        <v>#DIV/0!</v>
      </c>
      <c r="N747" s="108" t="str">
        <f t="shared" si="72"/>
        <v>#DIV/0!</v>
      </c>
    </row>
    <row r="748">
      <c r="F748" s="108" t="str">
        <f t="shared" si="71"/>
        <v>#DIV/0!</v>
      </c>
      <c r="N748" s="108" t="str">
        <f t="shared" si="72"/>
        <v>#DIV/0!</v>
      </c>
    </row>
    <row r="749">
      <c r="F749" s="108" t="str">
        <f t="shared" si="71"/>
        <v>#DIV/0!</v>
      </c>
      <c r="N749" s="108" t="str">
        <f t="shared" si="72"/>
        <v>#DIV/0!</v>
      </c>
    </row>
    <row r="750">
      <c r="F750" s="108" t="str">
        <f t="shared" si="71"/>
        <v>#DIV/0!</v>
      </c>
      <c r="N750" s="108" t="str">
        <f t="shared" si="72"/>
        <v>#DIV/0!</v>
      </c>
    </row>
    <row r="751">
      <c r="F751" s="108" t="str">
        <f t="shared" si="71"/>
        <v>#DIV/0!</v>
      </c>
      <c r="N751" s="108" t="str">
        <f t="shared" si="72"/>
        <v>#DIV/0!</v>
      </c>
    </row>
    <row r="752">
      <c r="F752" s="108" t="str">
        <f t="shared" si="71"/>
        <v>#DIV/0!</v>
      </c>
      <c r="N752" s="108" t="str">
        <f t="shared" si="72"/>
        <v>#DIV/0!</v>
      </c>
    </row>
    <row r="753">
      <c r="F753" s="108" t="str">
        <f t="shared" si="71"/>
        <v>#DIV/0!</v>
      </c>
      <c r="N753" s="108" t="str">
        <f t="shared" si="72"/>
        <v>#DIV/0!</v>
      </c>
    </row>
    <row r="754">
      <c r="F754" s="108" t="str">
        <f t="shared" si="71"/>
        <v>#DIV/0!</v>
      </c>
      <c r="N754" s="108" t="str">
        <f t="shared" si="72"/>
        <v>#DIV/0!</v>
      </c>
    </row>
    <row r="755">
      <c r="F755" s="108" t="str">
        <f t="shared" si="71"/>
        <v>#DIV/0!</v>
      </c>
      <c r="N755" s="108" t="str">
        <f t="shared" si="72"/>
        <v>#DIV/0!</v>
      </c>
    </row>
    <row r="756">
      <c r="F756" s="108" t="str">
        <f t="shared" si="71"/>
        <v>#DIV/0!</v>
      </c>
      <c r="N756" s="108" t="str">
        <f t="shared" si="72"/>
        <v>#DIV/0!</v>
      </c>
    </row>
    <row r="757">
      <c r="F757" s="108" t="str">
        <f t="shared" si="71"/>
        <v>#DIV/0!</v>
      </c>
      <c r="N757" s="108" t="str">
        <f t="shared" si="72"/>
        <v>#DIV/0!</v>
      </c>
    </row>
    <row r="758">
      <c r="F758" s="108" t="str">
        <f t="shared" si="71"/>
        <v>#DIV/0!</v>
      </c>
      <c r="N758" s="108" t="str">
        <f t="shared" si="72"/>
        <v>#DIV/0!</v>
      </c>
    </row>
    <row r="759">
      <c r="F759" s="108" t="str">
        <f t="shared" si="71"/>
        <v>#DIV/0!</v>
      </c>
      <c r="N759" s="108" t="str">
        <f t="shared" si="72"/>
        <v>#DIV/0!</v>
      </c>
    </row>
    <row r="760">
      <c r="F760" s="108" t="str">
        <f t="shared" si="71"/>
        <v>#DIV/0!</v>
      </c>
      <c r="N760" s="108" t="str">
        <f t="shared" si="72"/>
        <v>#DIV/0!</v>
      </c>
    </row>
    <row r="761">
      <c r="F761" s="108" t="str">
        <f t="shared" si="71"/>
        <v>#DIV/0!</v>
      </c>
      <c r="N761" s="108" t="str">
        <f t="shared" si="72"/>
        <v>#DIV/0!</v>
      </c>
    </row>
    <row r="762">
      <c r="F762" s="108" t="str">
        <f t="shared" si="71"/>
        <v>#DIV/0!</v>
      </c>
      <c r="N762" s="108" t="str">
        <f t="shared" si="72"/>
        <v>#DIV/0!</v>
      </c>
    </row>
    <row r="763">
      <c r="F763" s="108" t="str">
        <f t="shared" si="71"/>
        <v>#DIV/0!</v>
      </c>
      <c r="N763" s="108" t="str">
        <f t="shared" si="72"/>
        <v>#DIV/0!</v>
      </c>
    </row>
    <row r="764">
      <c r="F764" s="108" t="str">
        <f t="shared" si="71"/>
        <v>#DIV/0!</v>
      </c>
      <c r="N764" s="108" t="str">
        <f t="shared" si="72"/>
        <v>#DIV/0!</v>
      </c>
    </row>
    <row r="765">
      <c r="F765" s="108" t="str">
        <f t="shared" si="71"/>
        <v>#DIV/0!</v>
      </c>
      <c r="N765" s="108" t="str">
        <f t="shared" si="72"/>
        <v>#DIV/0!</v>
      </c>
    </row>
    <row r="766">
      <c r="F766" s="108" t="str">
        <f t="shared" si="71"/>
        <v>#DIV/0!</v>
      </c>
      <c r="N766" s="108" t="str">
        <f t="shared" si="72"/>
        <v>#DIV/0!</v>
      </c>
    </row>
    <row r="767">
      <c r="F767" s="108" t="str">
        <f t="shared" si="71"/>
        <v>#DIV/0!</v>
      </c>
      <c r="N767" s="108" t="str">
        <f t="shared" si="72"/>
        <v>#DIV/0!</v>
      </c>
    </row>
    <row r="768">
      <c r="F768" s="108" t="str">
        <f t="shared" si="71"/>
        <v>#DIV/0!</v>
      </c>
      <c r="N768" s="108" t="str">
        <f t="shared" si="72"/>
        <v>#DIV/0!</v>
      </c>
    </row>
    <row r="769">
      <c r="F769" s="108" t="str">
        <f t="shared" si="71"/>
        <v>#DIV/0!</v>
      </c>
      <c r="N769" s="108" t="str">
        <f t="shared" si="72"/>
        <v>#DIV/0!</v>
      </c>
    </row>
    <row r="770">
      <c r="F770" s="108" t="str">
        <f t="shared" si="71"/>
        <v>#DIV/0!</v>
      </c>
      <c r="N770" s="108" t="str">
        <f t="shared" si="72"/>
        <v>#DIV/0!</v>
      </c>
    </row>
    <row r="771">
      <c r="F771" s="108" t="str">
        <f t="shared" si="71"/>
        <v>#DIV/0!</v>
      </c>
      <c r="N771" s="108" t="str">
        <f t="shared" si="72"/>
        <v>#DIV/0!</v>
      </c>
    </row>
    <row r="772">
      <c r="F772" s="108" t="str">
        <f t="shared" si="71"/>
        <v>#DIV/0!</v>
      </c>
      <c r="N772" s="108" t="str">
        <f t="shared" si="72"/>
        <v>#DIV/0!</v>
      </c>
    </row>
    <row r="773">
      <c r="F773" s="108" t="str">
        <f t="shared" si="71"/>
        <v>#DIV/0!</v>
      </c>
      <c r="N773" s="108" t="str">
        <f t="shared" si="72"/>
        <v>#DIV/0!</v>
      </c>
    </row>
    <row r="774">
      <c r="F774" s="108" t="str">
        <f t="shared" si="71"/>
        <v>#DIV/0!</v>
      </c>
      <c r="N774" s="108" t="str">
        <f t="shared" si="72"/>
        <v>#DIV/0!</v>
      </c>
    </row>
    <row r="775">
      <c r="F775" s="108" t="str">
        <f t="shared" si="71"/>
        <v>#DIV/0!</v>
      </c>
      <c r="N775" s="108" t="str">
        <f t="shared" si="72"/>
        <v>#DIV/0!</v>
      </c>
    </row>
    <row r="776">
      <c r="F776" s="108" t="str">
        <f t="shared" si="71"/>
        <v>#DIV/0!</v>
      </c>
      <c r="N776" s="108" t="str">
        <f t="shared" si="72"/>
        <v>#DIV/0!</v>
      </c>
    </row>
    <row r="777">
      <c r="F777" s="108" t="str">
        <f t="shared" si="71"/>
        <v>#DIV/0!</v>
      </c>
      <c r="N777" s="108" t="str">
        <f t="shared" si="72"/>
        <v>#DIV/0!</v>
      </c>
    </row>
    <row r="778">
      <c r="F778" s="108" t="str">
        <f t="shared" si="71"/>
        <v>#DIV/0!</v>
      </c>
      <c r="N778" s="108" t="str">
        <f t="shared" si="72"/>
        <v>#DIV/0!</v>
      </c>
    </row>
    <row r="779">
      <c r="F779" s="108" t="str">
        <f t="shared" si="71"/>
        <v>#DIV/0!</v>
      </c>
      <c r="N779" s="108" t="str">
        <f t="shared" si="72"/>
        <v>#DIV/0!</v>
      </c>
    </row>
    <row r="780">
      <c r="F780" s="108" t="str">
        <f t="shared" si="71"/>
        <v>#DIV/0!</v>
      </c>
      <c r="N780" s="108" t="str">
        <f t="shared" si="72"/>
        <v>#DIV/0!</v>
      </c>
    </row>
    <row r="781">
      <c r="F781" s="108" t="str">
        <f t="shared" si="71"/>
        <v>#DIV/0!</v>
      </c>
      <c r="N781" s="108" t="str">
        <f t="shared" si="72"/>
        <v>#DIV/0!</v>
      </c>
    </row>
    <row r="782">
      <c r="F782" s="108" t="str">
        <f t="shared" si="71"/>
        <v>#DIV/0!</v>
      </c>
      <c r="N782" s="108" t="str">
        <f t="shared" si="72"/>
        <v>#DIV/0!</v>
      </c>
    </row>
    <row r="783">
      <c r="F783" s="108" t="str">
        <f t="shared" si="71"/>
        <v>#DIV/0!</v>
      </c>
      <c r="N783" s="108" t="str">
        <f t="shared" si="72"/>
        <v>#DIV/0!</v>
      </c>
    </row>
    <row r="784">
      <c r="F784" s="108" t="str">
        <f t="shared" si="71"/>
        <v>#DIV/0!</v>
      </c>
      <c r="N784" s="108" t="str">
        <f t="shared" si="72"/>
        <v>#DIV/0!</v>
      </c>
    </row>
    <row r="785">
      <c r="F785" s="108" t="str">
        <f t="shared" si="71"/>
        <v>#DIV/0!</v>
      </c>
      <c r="N785" s="108" t="str">
        <f t="shared" si="72"/>
        <v>#DIV/0!</v>
      </c>
    </row>
    <row r="786">
      <c r="F786" s="108" t="str">
        <f t="shared" si="71"/>
        <v>#DIV/0!</v>
      </c>
      <c r="N786" s="108" t="str">
        <f t="shared" si="72"/>
        <v>#DIV/0!</v>
      </c>
    </row>
    <row r="787">
      <c r="F787" s="108" t="str">
        <f t="shared" si="71"/>
        <v>#DIV/0!</v>
      </c>
      <c r="N787" s="108" t="str">
        <f t="shared" si="72"/>
        <v>#DIV/0!</v>
      </c>
    </row>
    <row r="788">
      <c r="F788" s="108" t="str">
        <f t="shared" si="71"/>
        <v>#DIV/0!</v>
      </c>
      <c r="N788" s="108" t="str">
        <f t="shared" si="72"/>
        <v>#DIV/0!</v>
      </c>
    </row>
    <row r="789">
      <c r="F789" s="108" t="str">
        <f t="shared" si="71"/>
        <v>#DIV/0!</v>
      </c>
      <c r="N789" s="108" t="str">
        <f t="shared" si="72"/>
        <v>#DIV/0!</v>
      </c>
    </row>
    <row r="790">
      <c r="F790" s="108" t="str">
        <f t="shared" si="71"/>
        <v>#DIV/0!</v>
      </c>
      <c r="N790" s="108" t="str">
        <f t="shared" si="72"/>
        <v>#DIV/0!</v>
      </c>
    </row>
    <row r="791">
      <c r="F791" s="108" t="str">
        <f t="shared" si="71"/>
        <v>#DIV/0!</v>
      </c>
      <c r="N791" s="108" t="str">
        <f t="shared" si="72"/>
        <v>#DIV/0!</v>
      </c>
    </row>
    <row r="792">
      <c r="F792" s="108" t="str">
        <f t="shared" si="71"/>
        <v>#DIV/0!</v>
      </c>
      <c r="N792" s="108" t="str">
        <f t="shared" si="72"/>
        <v>#DIV/0!</v>
      </c>
    </row>
    <row r="793">
      <c r="F793" s="108" t="str">
        <f t="shared" si="71"/>
        <v>#DIV/0!</v>
      </c>
      <c r="N793" s="108" t="str">
        <f t="shared" si="72"/>
        <v>#DIV/0!</v>
      </c>
    </row>
    <row r="794">
      <c r="F794" s="108" t="str">
        <f t="shared" si="71"/>
        <v>#DIV/0!</v>
      </c>
      <c r="N794" s="108" t="str">
        <f t="shared" si="72"/>
        <v>#DIV/0!</v>
      </c>
    </row>
    <row r="795">
      <c r="F795" s="108" t="str">
        <f t="shared" si="71"/>
        <v>#DIV/0!</v>
      </c>
      <c r="N795" s="108" t="str">
        <f t="shared" si="72"/>
        <v>#DIV/0!</v>
      </c>
    </row>
    <row r="796">
      <c r="F796" s="108" t="str">
        <f t="shared" si="71"/>
        <v>#DIV/0!</v>
      </c>
      <c r="N796" s="108" t="str">
        <f t="shared" si="72"/>
        <v>#DIV/0!</v>
      </c>
    </row>
    <row r="797">
      <c r="F797" s="108" t="str">
        <f t="shared" si="71"/>
        <v>#DIV/0!</v>
      </c>
      <c r="N797" s="108" t="str">
        <f t="shared" si="72"/>
        <v>#DIV/0!</v>
      </c>
    </row>
    <row r="798">
      <c r="F798" s="108" t="str">
        <f t="shared" si="71"/>
        <v>#DIV/0!</v>
      </c>
      <c r="N798" s="108" t="str">
        <f t="shared" si="72"/>
        <v>#DIV/0!</v>
      </c>
    </row>
    <row r="799">
      <c r="F799" s="108" t="str">
        <f t="shared" si="71"/>
        <v>#DIV/0!</v>
      </c>
      <c r="N799" s="108" t="str">
        <f t="shared" si="72"/>
        <v>#DIV/0!</v>
      </c>
    </row>
    <row r="800">
      <c r="F800" s="108" t="str">
        <f t="shared" si="71"/>
        <v>#DIV/0!</v>
      </c>
      <c r="N800" s="108" t="str">
        <f t="shared" si="72"/>
        <v>#DIV/0!</v>
      </c>
    </row>
    <row r="801">
      <c r="F801" s="108" t="str">
        <f t="shared" si="71"/>
        <v>#DIV/0!</v>
      </c>
      <c r="N801" s="108" t="str">
        <f t="shared" si="72"/>
        <v>#DIV/0!</v>
      </c>
    </row>
    <row r="802">
      <c r="F802" s="108" t="str">
        <f t="shared" si="71"/>
        <v>#DIV/0!</v>
      </c>
      <c r="N802" s="108" t="str">
        <f t="shared" si="72"/>
        <v>#DIV/0!</v>
      </c>
    </row>
    <row r="803">
      <c r="F803" s="108" t="str">
        <f t="shared" si="71"/>
        <v>#DIV/0!</v>
      </c>
      <c r="N803" s="108" t="str">
        <f t="shared" si="72"/>
        <v>#DIV/0!</v>
      </c>
    </row>
    <row r="804">
      <c r="F804" s="108" t="str">
        <f t="shared" si="71"/>
        <v>#DIV/0!</v>
      </c>
      <c r="N804" s="108" t="str">
        <f t="shared" si="72"/>
        <v>#DIV/0!</v>
      </c>
    </row>
    <row r="805">
      <c r="F805" s="108" t="str">
        <f t="shared" si="71"/>
        <v>#DIV/0!</v>
      </c>
      <c r="N805" s="108" t="str">
        <f t="shared" si="72"/>
        <v>#DIV/0!</v>
      </c>
    </row>
    <row r="806">
      <c r="F806" s="108" t="str">
        <f t="shared" si="71"/>
        <v>#DIV/0!</v>
      </c>
      <c r="N806" s="108" t="str">
        <f t="shared" si="72"/>
        <v>#DIV/0!</v>
      </c>
    </row>
    <row r="807">
      <c r="F807" s="108" t="str">
        <f t="shared" si="71"/>
        <v>#DIV/0!</v>
      </c>
      <c r="N807" s="108" t="str">
        <f t="shared" si="72"/>
        <v>#DIV/0!</v>
      </c>
    </row>
    <row r="808">
      <c r="F808" s="108" t="str">
        <f t="shared" si="71"/>
        <v>#DIV/0!</v>
      </c>
      <c r="N808" s="108" t="str">
        <f t="shared" si="72"/>
        <v>#DIV/0!</v>
      </c>
    </row>
    <row r="809">
      <c r="F809" s="108" t="str">
        <f t="shared" si="71"/>
        <v>#DIV/0!</v>
      </c>
      <c r="N809" s="108" t="str">
        <f t="shared" si="72"/>
        <v>#DIV/0!</v>
      </c>
    </row>
    <row r="810">
      <c r="F810" s="108" t="str">
        <f t="shared" si="71"/>
        <v>#DIV/0!</v>
      </c>
      <c r="N810" s="108" t="str">
        <f t="shared" si="72"/>
        <v>#DIV/0!</v>
      </c>
    </row>
    <row r="811">
      <c r="F811" s="108" t="str">
        <f t="shared" si="71"/>
        <v>#DIV/0!</v>
      </c>
      <c r="N811" s="108" t="str">
        <f t="shared" si="72"/>
        <v>#DIV/0!</v>
      </c>
    </row>
    <row r="812">
      <c r="F812" s="108" t="str">
        <f t="shared" si="71"/>
        <v>#DIV/0!</v>
      </c>
      <c r="N812" s="108" t="str">
        <f t="shared" si="72"/>
        <v>#DIV/0!</v>
      </c>
    </row>
    <row r="813">
      <c r="F813" s="108" t="str">
        <f t="shared" si="71"/>
        <v>#DIV/0!</v>
      </c>
      <c r="N813" s="108" t="str">
        <f t="shared" si="72"/>
        <v>#DIV/0!</v>
      </c>
    </row>
    <row r="814">
      <c r="F814" s="108" t="str">
        <f t="shared" si="71"/>
        <v>#DIV/0!</v>
      </c>
      <c r="N814" s="108" t="str">
        <f t="shared" si="72"/>
        <v>#DIV/0!</v>
      </c>
    </row>
    <row r="815">
      <c r="F815" s="108" t="str">
        <f t="shared" si="71"/>
        <v>#DIV/0!</v>
      </c>
      <c r="N815" s="108" t="str">
        <f t="shared" si="72"/>
        <v>#DIV/0!</v>
      </c>
    </row>
    <row r="816">
      <c r="F816" s="108" t="str">
        <f t="shared" si="71"/>
        <v>#DIV/0!</v>
      </c>
      <c r="N816" s="108" t="str">
        <f t="shared" si="72"/>
        <v>#DIV/0!</v>
      </c>
    </row>
    <row r="817">
      <c r="F817" s="108" t="str">
        <f t="shared" si="71"/>
        <v>#DIV/0!</v>
      </c>
      <c r="N817" s="108" t="str">
        <f t="shared" si="72"/>
        <v>#DIV/0!</v>
      </c>
    </row>
    <row r="818">
      <c r="F818" s="108" t="str">
        <f t="shared" si="71"/>
        <v>#DIV/0!</v>
      </c>
      <c r="N818" s="108" t="str">
        <f t="shared" si="72"/>
        <v>#DIV/0!</v>
      </c>
    </row>
    <row r="819">
      <c r="F819" s="108" t="str">
        <f t="shared" si="71"/>
        <v>#DIV/0!</v>
      </c>
      <c r="N819" s="108" t="str">
        <f t="shared" si="72"/>
        <v>#DIV/0!</v>
      </c>
    </row>
    <row r="820">
      <c r="F820" s="108" t="str">
        <f t="shared" si="71"/>
        <v>#DIV/0!</v>
      </c>
      <c r="N820" s="108" t="str">
        <f t="shared" si="72"/>
        <v>#DIV/0!</v>
      </c>
    </row>
    <row r="821">
      <c r="F821" s="108" t="str">
        <f t="shared" si="71"/>
        <v>#DIV/0!</v>
      </c>
      <c r="N821" s="108" t="str">
        <f t="shared" si="72"/>
        <v>#DIV/0!</v>
      </c>
    </row>
    <row r="822">
      <c r="F822" s="108" t="str">
        <f t="shared" si="71"/>
        <v>#DIV/0!</v>
      </c>
      <c r="N822" s="108" t="str">
        <f t="shared" si="72"/>
        <v>#DIV/0!</v>
      </c>
    </row>
    <row r="823">
      <c r="F823" s="108" t="str">
        <f t="shared" si="71"/>
        <v>#DIV/0!</v>
      </c>
      <c r="N823" s="108" t="str">
        <f t="shared" si="72"/>
        <v>#DIV/0!</v>
      </c>
    </row>
    <row r="824">
      <c r="F824" s="108" t="str">
        <f t="shared" si="71"/>
        <v>#DIV/0!</v>
      </c>
      <c r="N824" s="108" t="str">
        <f t="shared" si="72"/>
        <v>#DIV/0!</v>
      </c>
    </row>
    <row r="825">
      <c r="F825" s="108" t="str">
        <f t="shared" si="71"/>
        <v>#DIV/0!</v>
      </c>
      <c r="N825" s="108" t="str">
        <f t="shared" si="72"/>
        <v>#DIV/0!</v>
      </c>
    </row>
    <row r="826">
      <c r="F826" s="108" t="str">
        <f t="shared" si="71"/>
        <v>#DIV/0!</v>
      </c>
      <c r="N826" s="108" t="str">
        <f t="shared" si="72"/>
        <v>#DIV/0!</v>
      </c>
    </row>
    <row r="827">
      <c r="F827" s="108" t="str">
        <f t="shared" si="71"/>
        <v>#DIV/0!</v>
      </c>
      <c r="N827" s="108" t="str">
        <f t="shared" si="72"/>
        <v>#DIV/0!</v>
      </c>
    </row>
    <row r="828">
      <c r="F828" s="108" t="str">
        <f t="shared" si="71"/>
        <v>#DIV/0!</v>
      </c>
      <c r="N828" s="108" t="str">
        <f t="shared" si="72"/>
        <v>#DIV/0!</v>
      </c>
    </row>
    <row r="829">
      <c r="F829" s="108" t="str">
        <f t="shared" si="71"/>
        <v>#DIV/0!</v>
      </c>
      <c r="N829" s="108" t="str">
        <f t="shared" si="72"/>
        <v>#DIV/0!</v>
      </c>
    </row>
    <row r="830">
      <c r="F830" s="108" t="str">
        <f t="shared" si="71"/>
        <v>#DIV/0!</v>
      </c>
      <c r="N830" s="108" t="str">
        <f t="shared" si="72"/>
        <v>#DIV/0!</v>
      </c>
    </row>
    <row r="831">
      <c r="F831" s="108" t="str">
        <f t="shared" si="71"/>
        <v>#DIV/0!</v>
      </c>
      <c r="N831" s="108" t="str">
        <f t="shared" si="72"/>
        <v>#DIV/0!</v>
      </c>
    </row>
    <row r="832">
      <c r="F832" s="108" t="str">
        <f t="shared" si="71"/>
        <v>#DIV/0!</v>
      </c>
      <c r="N832" s="108" t="str">
        <f t="shared" si="72"/>
        <v>#DIV/0!</v>
      </c>
    </row>
    <row r="833">
      <c r="F833" s="108" t="str">
        <f t="shared" si="71"/>
        <v>#DIV/0!</v>
      </c>
      <c r="N833" s="108" t="str">
        <f t="shared" si="72"/>
        <v>#DIV/0!</v>
      </c>
    </row>
    <row r="834">
      <c r="F834" s="108" t="str">
        <f t="shared" si="71"/>
        <v>#DIV/0!</v>
      </c>
      <c r="N834" s="108" t="str">
        <f t="shared" si="72"/>
        <v>#DIV/0!</v>
      </c>
    </row>
    <row r="835">
      <c r="F835" s="108" t="str">
        <f t="shared" si="71"/>
        <v>#DIV/0!</v>
      </c>
      <c r="N835" s="108" t="str">
        <f t="shared" si="72"/>
        <v>#DIV/0!</v>
      </c>
    </row>
    <row r="836">
      <c r="F836" s="108" t="str">
        <f t="shared" si="71"/>
        <v>#DIV/0!</v>
      </c>
      <c r="N836" s="108" t="str">
        <f t="shared" si="72"/>
        <v>#DIV/0!</v>
      </c>
    </row>
    <row r="837">
      <c r="F837" s="108" t="str">
        <f t="shared" si="71"/>
        <v>#DIV/0!</v>
      </c>
      <c r="N837" s="108" t="str">
        <f t="shared" si="72"/>
        <v>#DIV/0!</v>
      </c>
    </row>
    <row r="838">
      <c r="F838" s="108" t="str">
        <f t="shared" si="71"/>
        <v>#DIV/0!</v>
      </c>
      <c r="N838" s="108" t="str">
        <f t="shared" si="72"/>
        <v>#DIV/0!</v>
      </c>
    </row>
    <row r="839">
      <c r="F839" s="108" t="str">
        <f t="shared" si="71"/>
        <v>#DIV/0!</v>
      </c>
      <c r="N839" s="108" t="str">
        <f t="shared" si="72"/>
        <v>#DIV/0!</v>
      </c>
    </row>
    <row r="840">
      <c r="F840" s="108" t="str">
        <f t="shared" si="71"/>
        <v>#DIV/0!</v>
      </c>
      <c r="N840" s="108" t="str">
        <f t="shared" si="72"/>
        <v>#DIV/0!</v>
      </c>
    </row>
    <row r="841">
      <c r="F841" s="108" t="str">
        <f t="shared" si="71"/>
        <v>#DIV/0!</v>
      </c>
      <c r="N841" s="108" t="str">
        <f t="shared" si="72"/>
        <v>#DIV/0!</v>
      </c>
    </row>
    <row r="842">
      <c r="F842" s="108" t="str">
        <f t="shared" si="71"/>
        <v>#DIV/0!</v>
      </c>
      <c r="N842" s="108" t="str">
        <f t="shared" si="72"/>
        <v>#DIV/0!</v>
      </c>
    </row>
    <row r="843">
      <c r="F843" s="108" t="str">
        <f t="shared" si="71"/>
        <v>#DIV/0!</v>
      </c>
      <c r="N843" s="108" t="str">
        <f t="shared" si="72"/>
        <v>#DIV/0!</v>
      </c>
    </row>
    <row r="844">
      <c r="F844" s="108" t="str">
        <f t="shared" si="71"/>
        <v>#DIV/0!</v>
      </c>
      <c r="N844" s="108" t="str">
        <f t="shared" si="72"/>
        <v>#DIV/0!</v>
      </c>
    </row>
    <row r="845">
      <c r="F845" s="108" t="str">
        <f t="shared" si="71"/>
        <v>#DIV/0!</v>
      </c>
      <c r="N845" s="108" t="str">
        <f t="shared" si="72"/>
        <v>#DIV/0!</v>
      </c>
    </row>
    <row r="846">
      <c r="F846" s="108" t="str">
        <f t="shared" si="71"/>
        <v>#DIV/0!</v>
      </c>
      <c r="N846" s="108" t="str">
        <f t="shared" si="72"/>
        <v>#DIV/0!</v>
      </c>
    </row>
    <row r="847">
      <c r="F847" s="108" t="str">
        <f t="shared" si="71"/>
        <v>#DIV/0!</v>
      </c>
      <c r="N847" s="108" t="str">
        <f t="shared" si="72"/>
        <v>#DIV/0!</v>
      </c>
    </row>
    <row r="848">
      <c r="F848" s="108" t="str">
        <f t="shared" si="71"/>
        <v>#DIV/0!</v>
      </c>
      <c r="N848" s="108" t="str">
        <f t="shared" si="72"/>
        <v>#DIV/0!</v>
      </c>
    </row>
    <row r="849">
      <c r="F849" s="108" t="str">
        <f t="shared" si="71"/>
        <v>#DIV/0!</v>
      </c>
      <c r="N849" s="108" t="str">
        <f t="shared" si="72"/>
        <v>#DIV/0!</v>
      </c>
    </row>
    <row r="850">
      <c r="F850" s="108" t="str">
        <f t="shared" si="71"/>
        <v>#DIV/0!</v>
      </c>
      <c r="N850" s="108" t="str">
        <f t="shared" si="72"/>
        <v>#DIV/0!</v>
      </c>
    </row>
    <row r="851">
      <c r="F851" s="108" t="str">
        <f t="shared" si="71"/>
        <v>#DIV/0!</v>
      </c>
      <c r="N851" s="108" t="str">
        <f t="shared" si="72"/>
        <v>#DIV/0!</v>
      </c>
    </row>
    <row r="852">
      <c r="F852" s="108" t="str">
        <f t="shared" si="71"/>
        <v>#DIV/0!</v>
      </c>
      <c r="N852" s="108" t="str">
        <f t="shared" si="72"/>
        <v>#DIV/0!</v>
      </c>
    </row>
    <row r="853">
      <c r="F853" s="108" t="str">
        <f t="shared" si="71"/>
        <v>#DIV/0!</v>
      </c>
      <c r="N853" s="108" t="str">
        <f t="shared" si="72"/>
        <v>#DIV/0!</v>
      </c>
    </row>
    <row r="854">
      <c r="F854" s="108" t="str">
        <f t="shared" si="71"/>
        <v>#DIV/0!</v>
      </c>
      <c r="N854" s="108" t="str">
        <f t="shared" si="72"/>
        <v>#DIV/0!</v>
      </c>
    </row>
    <row r="855">
      <c r="F855" s="108" t="str">
        <f t="shared" si="71"/>
        <v>#DIV/0!</v>
      </c>
      <c r="N855" s="108" t="str">
        <f t="shared" si="72"/>
        <v>#DIV/0!</v>
      </c>
    </row>
    <row r="856">
      <c r="F856" s="108" t="str">
        <f t="shared" si="71"/>
        <v>#DIV/0!</v>
      </c>
      <c r="N856" s="108" t="str">
        <f t="shared" si="72"/>
        <v>#DIV/0!</v>
      </c>
    </row>
    <row r="857">
      <c r="F857" s="108" t="str">
        <f t="shared" si="71"/>
        <v>#DIV/0!</v>
      </c>
      <c r="N857" s="108" t="str">
        <f t="shared" si="72"/>
        <v>#DIV/0!</v>
      </c>
    </row>
    <row r="858">
      <c r="F858" s="108" t="str">
        <f t="shared" si="71"/>
        <v>#DIV/0!</v>
      </c>
      <c r="N858" s="108" t="str">
        <f t="shared" si="72"/>
        <v>#DIV/0!</v>
      </c>
    </row>
    <row r="859">
      <c r="F859" s="108" t="str">
        <f t="shared" si="71"/>
        <v>#DIV/0!</v>
      </c>
      <c r="N859" s="108" t="str">
        <f t="shared" si="72"/>
        <v>#DIV/0!</v>
      </c>
    </row>
    <row r="860">
      <c r="F860" s="108" t="str">
        <f t="shared" si="71"/>
        <v>#DIV/0!</v>
      </c>
      <c r="N860" s="108" t="str">
        <f t="shared" si="72"/>
        <v>#DIV/0!</v>
      </c>
    </row>
    <row r="861">
      <c r="F861" s="108" t="str">
        <f t="shared" si="71"/>
        <v>#DIV/0!</v>
      </c>
      <c r="N861" s="108" t="str">
        <f t="shared" si="72"/>
        <v>#DIV/0!</v>
      </c>
    </row>
    <row r="862">
      <c r="F862" s="108" t="str">
        <f t="shared" si="71"/>
        <v>#DIV/0!</v>
      </c>
      <c r="N862" s="108" t="str">
        <f t="shared" si="72"/>
        <v>#DIV/0!</v>
      </c>
    </row>
    <row r="863">
      <c r="F863" s="108" t="str">
        <f t="shared" si="71"/>
        <v>#DIV/0!</v>
      </c>
      <c r="N863" s="108" t="str">
        <f t="shared" si="72"/>
        <v>#DIV/0!</v>
      </c>
    </row>
    <row r="864">
      <c r="F864" s="108" t="str">
        <f t="shared" si="71"/>
        <v>#DIV/0!</v>
      </c>
      <c r="N864" s="108" t="str">
        <f t="shared" si="72"/>
        <v>#DIV/0!</v>
      </c>
    </row>
    <row r="865">
      <c r="F865" s="108" t="str">
        <f t="shared" si="71"/>
        <v>#DIV/0!</v>
      </c>
      <c r="N865" s="108" t="str">
        <f t="shared" si="72"/>
        <v>#DIV/0!</v>
      </c>
    </row>
    <row r="866">
      <c r="F866" s="108" t="str">
        <f t="shared" si="71"/>
        <v>#DIV/0!</v>
      </c>
      <c r="N866" s="108" t="str">
        <f t="shared" si="72"/>
        <v>#DIV/0!</v>
      </c>
    </row>
    <row r="867">
      <c r="F867" s="108" t="str">
        <f t="shared" si="71"/>
        <v>#DIV/0!</v>
      </c>
      <c r="N867" s="108" t="str">
        <f t="shared" si="72"/>
        <v>#DIV/0!</v>
      </c>
    </row>
    <row r="868">
      <c r="F868" s="108" t="str">
        <f t="shared" si="71"/>
        <v>#DIV/0!</v>
      </c>
      <c r="N868" s="108" t="str">
        <f t="shared" si="72"/>
        <v>#DIV/0!</v>
      </c>
    </row>
    <row r="869">
      <c r="F869" s="108" t="str">
        <f t="shared" si="71"/>
        <v>#DIV/0!</v>
      </c>
      <c r="N869" s="108" t="str">
        <f t="shared" si="72"/>
        <v>#DIV/0!</v>
      </c>
    </row>
    <row r="870">
      <c r="F870" s="108" t="str">
        <f t="shared" si="71"/>
        <v>#DIV/0!</v>
      </c>
      <c r="N870" s="108" t="str">
        <f t="shared" si="72"/>
        <v>#DIV/0!</v>
      </c>
    </row>
    <row r="871">
      <c r="F871" s="108" t="str">
        <f t="shared" si="71"/>
        <v>#DIV/0!</v>
      </c>
      <c r="N871" s="108" t="str">
        <f t="shared" si="72"/>
        <v>#DIV/0!</v>
      </c>
    </row>
    <row r="872">
      <c r="F872" s="108" t="str">
        <f t="shared" si="71"/>
        <v>#DIV/0!</v>
      </c>
      <c r="N872" s="108" t="str">
        <f t="shared" si="72"/>
        <v>#DIV/0!</v>
      </c>
    </row>
    <row r="873">
      <c r="F873" s="108" t="str">
        <f t="shared" si="71"/>
        <v>#DIV/0!</v>
      </c>
      <c r="N873" s="108" t="str">
        <f t="shared" si="72"/>
        <v>#DIV/0!</v>
      </c>
    </row>
    <row r="874">
      <c r="F874" s="108" t="str">
        <f t="shared" si="71"/>
        <v>#DIV/0!</v>
      </c>
      <c r="N874" s="108" t="str">
        <f t="shared" si="72"/>
        <v>#DIV/0!</v>
      </c>
    </row>
    <row r="875">
      <c r="F875" s="108" t="str">
        <f t="shared" si="71"/>
        <v>#DIV/0!</v>
      </c>
      <c r="N875" s="108" t="str">
        <f t="shared" si="72"/>
        <v>#DIV/0!</v>
      </c>
    </row>
    <row r="876">
      <c r="F876" s="108" t="str">
        <f t="shared" si="71"/>
        <v>#DIV/0!</v>
      </c>
      <c r="N876" s="108" t="str">
        <f t="shared" si="72"/>
        <v>#DIV/0!</v>
      </c>
    </row>
    <row r="877">
      <c r="F877" s="108" t="str">
        <f t="shared" si="71"/>
        <v>#DIV/0!</v>
      </c>
      <c r="N877" s="108" t="str">
        <f t="shared" si="72"/>
        <v>#DIV/0!</v>
      </c>
    </row>
    <row r="878">
      <c r="F878" s="108" t="str">
        <f t="shared" si="71"/>
        <v>#DIV/0!</v>
      </c>
      <c r="N878" s="108" t="str">
        <f t="shared" si="72"/>
        <v>#DIV/0!</v>
      </c>
    </row>
    <row r="879">
      <c r="F879" s="108" t="str">
        <f t="shared" si="71"/>
        <v>#DIV/0!</v>
      </c>
      <c r="N879" s="108" t="str">
        <f t="shared" si="72"/>
        <v>#DIV/0!</v>
      </c>
    </row>
    <row r="880">
      <c r="F880" s="108" t="str">
        <f t="shared" si="71"/>
        <v>#DIV/0!</v>
      </c>
      <c r="N880" s="108" t="str">
        <f t="shared" si="72"/>
        <v>#DIV/0!</v>
      </c>
    </row>
    <row r="881">
      <c r="F881" s="108" t="str">
        <f t="shared" si="71"/>
        <v>#DIV/0!</v>
      </c>
      <c r="N881" s="108" t="str">
        <f t="shared" si="72"/>
        <v>#DIV/0!</v>
      </c>
    </row>
    <row r="882">
      <c r="F882" s="108" t="str">
        <f t="shared" si="71"/>
        <v>#DIV/0!</v>
      </c>
      <c r="N882" s="108" t="str">
        <f t="shared" si="72"/>
        <v>#DIV/0!</v>
      </c>
    </row>
    <row r="883">
      <c r="F883" s="108" t="str">
        <f t="shared" si="71"/>
        <v>#DIV/0!</v>
      </c>
      <c r="N883" s="108" t="str">
        <f t="shared" si="72"/>
        <v>#DIV/0!</v>
      </c>
    </row>
    <row r="884">
      <c r="F884" s="108" t="str">
        <f t="shared" si="71"/>
        <v>#DIV/0!</v>
      </c>
      <c r="N884" s="108" t="str">
        <f t="shared" si="72"/>
        <v>#DIV/0!</v>
      </c>
    </row>
    <row r="885">
      <c r="F885" s="108" t="str">
        <f t="shared" si="71"/>
        <v>#DIV/0!</v>
      </c>
      <c r="N885" s="108" t="str">
        <f t="shared" si="72"/>
        <v>#DIV/0!</v>
      </c>
    </row>
    <row r="886">
      <c r="F886" s="108" t="str">
        <f t="shared" si="71"/>
        <v>#DIV/0!</v>
      </c>
      <c r="N886" s="108" t="str">
        <f t="shared" si="72"/>
        <v>#DIV/0!</v>
      </c>
    </row>
    <row r="887">
      <c r="F887" s="108" t="str">
        <f t="shared" si="71"/>
        <v>#DIV/0!</v>
      </c>
      <c r="N887" s="108" t="str">
        <f t="shared" si="72"/>
        <v>#DIV/0!</v>
      </c>
    </row>
    <row r="888">
      <c r="F888" s="108" t="str">
        <f t="shared" si="71"/>
        <v>#DIV/0!</v>
      </c>
      <c r="N888" s="108" t="str">
        <f t="shared" si="72"/>
        <v>#DIV/0!</v>
      </c>
    </row>
    <row r="889">
      <c r="F889" s="108" t="str">
        <f t="shared" si="71"/>
        <v>#DIV/0!</v>
      </c>
      <c r="N889" s="108" t="str">
        <f t="shared" si="72"/>
        <v>#DIV/0!</v>
      </c>
    </row>
    <row r="890">
      <c r="F890" s="108" t="str">
        <f t="shared" si="71"/>
        <v>#DIV/0!</v>
      </c>
      <c r="N890" s="108" t="str">
        <f t="shared" si="72"/>
        <v>#DIV/0!</v>
      </c>
    </row>
    <row r="891">
      <c r="F891" s="108" t="str">
        <f t="shared" si="71"/>
        <v>#DIV/0!</v>
      </c>
      <c r="N891" s="108" t="str">
        <f t="shared" si="72"/>
        <v>#DIV/0!</v>
      </c>
    </row>
    <row r="892">
      <c r="F892" s="108" t="str">
        <f t="shared" si="71"/>
        <v>#DIV/0!</v>
      </c>
      <c r="N892" s="108" t="str">
        <f t="shared" si="72"/>
        <v>#DIV/0!</v>
      </c>
    </row>
    <row r="893">
      <c r="F893" s="108" t="str">
        <f t="shared" si="71"/>
        <v>#DIV/0!</v>
      </c>
      <c r="N893" s="108" t="str">
        <f t="shared" si="72"/>
        <v>#DIV/0!</v>
      </c>
    </row>
    <row r="894">
      <c r="F894" s="108" t="str">
        <f t="shared" si="71"/>
        <v>#DIV/0!</v>
      </c>
      <c r="N894" s="108" t="str">
        <f t="shared" si="72"/>
        <v>#DIV/0!</v>
      </c>
    </row>
    <row r="895">
      <c r="F895" s="108" t="str">
        <f t="shared" si="71"/>
        <v>#DIV/0!</v>
      </c>
      <c r="N895" s="108" t="str">
        <f t="shared" si="72"/>
        <v>#DIV/0!</v>
      </c>
    </row>
    <row r="896">
      <c r="F896" s="108" t="str">
        <f t="shared" si="71"/>
        <v>#DIV/0!</v>
      </c>
      <c r="N896" s="108" t="str">
        <f t="shared" si="72"/>
        <v>#DIV/0!</v>
      </c>
    </row>
    <row r="897">
      <c r="F897" s="108" t="str">
        <f t="shared" si="71"/>
        <v>#DIV/0!</v>
      </c>
      <c r="N897" s="108" t="str">
        <f t="shared" si="72"/>
        <v>#DIV/0!</v>
      </c>
    </row>
    <row r="898">
      <c r="F898" s="108" t="str">
        <f t="shared" si="71"/>
        <v>#DIV/0!</v>
      </c>
      <c r="N898" s="108" t="str">
        <f t="shared" si="72"/>
        <v>#DIV/0!</v>
      </c>
    </row>
    <row r="899">
      <c r="F899" s="108" t="str">
        <f t="shared" si="71"/>
        <v>#DIV/0!</v>
      </c>
      <c r="N899" s="108" t="str">
        <f t="shared" si="72"/>
        <v>#DIV/0!</v>
      </c>
    </row>
    <row r="900">
      <c r="F900" s="108" t="str">
        <f t="shared" si="71"/>
        <v>#DIV/0!</v>
      </c>
      <c r="N900" s="108" t="str">
        <f t="shared" si="72"/>
        <v>#DIV/0!</v>
      </c>
    </row>
    <row r="901">
      <c r="F901" s="108" t="str">
        <f t="shared" si="71"/>
        <v>#DIV/0!</v>
      </c>
      <c r="N901" s="108" t="str">
        <f t="shared" si="72"/>
        <v>#DIV/0!</v>
      </c>
    </row>
    <row r="902">
      <c r="F902" s="108" t="str">
        <f t="shared" si="71"/>
        <v>#DIV/0!</v>
      </c>
      <c r="N902" s="108" t="str">
        <f t="shared" si="72"/>
        <v>#DIV/0!</v>
      </c>
    </row>
    <row r="903">
      <c r="F903" s="108" t="str">
        <f t="shared" si="71"/>
        <v>#DIV/0!</v>
      </c>
      <c r="N903" s="108" t="str">
        <f t="shared" si="72"/>
        <v>#DIV/0!</v>
      </c>
    </row>
    <row r="904">
      <c r="F904" s="108" t="str">
        <f t="shared" si="71"/>
        <v>#DIV/0!</v>
      </c>
      <c r="N904" s="108" t="str">
        <f t="shared" si="72"/>
        <v>#DIV/0!</v>
      </c>
    </row>
    <row r="905">
      <c r="F905" s="108" t="str">
        <f t="shared" si="71"/>
        <v>#DIV/0!</v>
      </c>
      <c r="N905" s="108" t="str">
        <f t="shared" si="72"/>
        <v>#DIV/0!</v>
      </c>
    </row>
    <row r="906">
      <c r="F906" s="108" t="str">
        <f t="shared" si="71"/>
        <v>#DIV/0!</v>
      </c>
      <c r="N906" s="108" t="str">
        <f t="shared" si="72"/>
        <v>#DIV/0!</v>
      </c>
    </row>
    <row r="907">
      <c r="F907" s="108" t="str">
        <f t="shared" si="71"/>
        <v>#DIV/0!</v>
      </c>
      <c r="N907" s="108" t="str">
        <f t="shared" si="72"/>
        <v>#DIV/0!</v>
      </c>
    </row>
    <row r="908">
      <c r="F908" s="108" t="str">
        <f t="shared" si="71"/>
        <v>#DIV/0!</v>
      </c>
      <c r="N908" s="108" t="str">
        <f t="shared" si="72"/>
        <v>#DIV/0!</v>
      </c>
    </row>
    <row r="909">
      <c r="F909" s="108" t="str">
        <f t="shared" si="71"/>
        <v>#DIV/0!</v>
      </c>
      <c r="N909" s="108" t="str">
        <f t="shared" si="72"/>
        <v>#DIV/0!</v>
      </c>
    </row>
    <row r="910">
      <c r="F910" s="108" t="str">
        <f t="shared" si="71"/>
        <v>#DIV/0!</v>
      </c>
      <c r="N910" s="108" t="str">
        <f t="shared" si="72"/>
        <v>#DIV/0!</v>
      </c>
    </row>
    <row r="911">
      <c r="F911" s="108" t="str">
        <f t="shared" si="71"/>
        <v>#DIV/0!</v>
      </c>
      <c r="N911" s="108" t="str">
        <f t="shared" si="72"/>
        <v>#DIV/0!</v>
      </c>
    </row>
    <row r="912">
      <c r="F912" s="108" t="str">
        <f t="shared" si="71"/>
        <v>#DIV/0!</v>
      </c>
      <c r="N912" s="108" t="str">
        <f t="shared" si="72"/>
        <v>#DIV/0!</v>
      </c>
    </row>
    <row r="913">
      <c r="F913" s="108" t="str">
        <f t="shared" si="71"/>
        <v>#DIV/0!</v>
      </c>
      <c r="N913" s="108" t="str">
        <f t="shared" si="72"/>
        <v>#DIV/0!</v>
      </c>
    </row>
    <row r="914">
      <c r="F914" s="108" t="str">
        <f t="shared" si="71"/>
        <v>#DIV/0!</v>
      </c>
      <c r="N914" s="108" t="str">
        <f t="shared" si="72"/>
        <v>#DIV/0!</v>
      </c>
    </row>
    <row r="915">
      <c r="F915" s="108" t="str">
        <f t="shared" si="71"/>
        <v>#DIV/0!</v>
      </c>
      <c r="N915" s="108" t="str">
        <f t="shared" si="72"/>
        <v>#DIV/0!</v>
      </c>
    </row>
    <row r="916">
      <c r="F916" s="108" t="str">
        <f t="shared" si="71"/>
        <v>#DIV/0!</v>
      </c>
      <c r="N916" s="108" t="str">
        <f t="shared" si="72"/>
        <v>#DIV/0!</v>
      </c>
    </row>
    <row r="917">
      <c r="F917" s="108" t="str">
        <f t="shared" si="71"/>
        <v>#DIV/0!</v>
      </c>
      <c r="N917" s="108" t="str">
        <f t="shared" si="72"/>
        <v>#DIV/0!</v>
      </c>
    </row>
    <row r="918">
      <c r="F918" s="108" t="str">
        <f t="shared" si="71"/>
        <v>#DIV/0!</v>
      </c>
      <c r="N918" s="108" t="str">
        <f t="shared" si="72"/>
        <v>#DIV/0!</v>
      </c>
    </row>
    <row r="919">
      <c r="F919" s="108" t="str">
        <f t="shared" si="71"/>
        <v>#DIV/0!</v>
      </c>
      <c r="N919" s="108" t="str">
        <f t="shared" si="72"/>
        <v>#DIV/0!</v>
      </c>
    </row>
    <row r="920">
      <c r="F920" s="108" t="str">
        <f t="shared" si="71"/>
        <v>#DIV/0!</v>
      </c>
      <c r="N920" s="108" t="str">
        <f t="shared" si="72"/>
        <v>#DIV/0!</v>
      </c>
    </row>
    <row r="921">
      <c r="F921" s="108" t="str">
        <f t="shared" si="71"/>
        <v>#DIV/0!</v>
      </c>
      <c r="N921" s="108" t="str">
        <f t="shared" si="72"/>
        <v>#DIV/0!</v>
      </c>
    </row>
    <row r="922">
      <c r="F922" s="108" t="str">
        <f t="shared" si="71"/>
        <v>#DIV/0!</v>
      </c>
      <c r="N922" s="108" t="str">
        <f t="shared" si="72"/>
        <v>#DIV/0!</v>
      </c>
    </row>
    <row r="923">
      <c r="F923" s="108" t="str">
        <f t="shared" si="71"/>
        <v>#DIV/0!</v>
      </c>
      <c r="N923" s="108" t="str">
        <f t="shared" si="72"/>
        <v>#DIV/0!</v>
      </c>
    </row>
    <row r="924">
      <c r="F924" s="108" t="str">
        <f t="shared" si="71"/>
        <v>#DIV/0!</v>
      </c>
      <c r="N924" s="108" t="str">
        <f t="shared" si="72"/>
        <v>#DIV/0!</v>
      </c>
    </row>
    <row r="925">
      <c r="F925" s="108" t="str">
        <f t="shared" si="71"/>
        <v>#DIV/0!</v>
      </c>
      <c r="N925" s="108" t="str">
        <f t="shared" si="72"/>
        <v>#DIV/0!</v>
      </c>
    </row>
    <row r="926">
      <c r="F926" s="108" t="str">
        <f t="shared" si="71"/>
        <v>#DIV/0!</v>
      </c>
      <c r="N926" s="108" t="str">
        <f t="shared" si="72"/>
        <v>#DIV/0!</v>
      </c>
    </row>
    <row r="927">
      <c r="F927" s="108" t="str">
        <f t="shared" si="71"/>
        <v>#DIV/0!</v>
      </c>
      <c r="N927" s="108" t="str">
        <f t="shared" si="72"/>
        <v>#DIV/0!</v>
      </c>
    </row>
    <row r="928">
      <c r="F928" s="108" t="str">
        <f t="shared" si="71"/>
        <v>#DIV/0!</v>
      </c>
      <c r="N928" s="108" t="str">
        <f t="shared" si="72"/>
        <v>#DIV/0!</v>
      </c>
    </row>
    <row r="929">
      <c r="F929" s="108" t="str">
        <f t="shared" si="71"/>
        <v>#DIV/0!</v>
      </c>
      <c r="N929" s="108" t="str">
        <f t="shared" si="72"/>
        <v>#DIV/0!</v>
      </c>
    </row>
    <row r="930">
      <c r="F930" s="108" t="str">
        <f t="shared" si="71"/>
        <v>#DIV/0!</v>
      </c>
      <c r="N930" s="108" t="str">
        <f t="shared" si="72"/>
        <v>#DIV/0!</v>
      </c>
    </row>
    <row r="931">
      <c r="F931" s="108" t="str">
        <f t="shared" si="71"/>
        <v>#DIV/0!</v>
      </c>
      <c r="N931" s="108" t="str">
        <f t="shared" si="72"/>
        <v>#DIV/0!</v>
      </c>
    </row>
    <row r="932">
      <c r="F932" s="108" t="str">
        <f t="shared" si="71"/>
        <v>#DIV/0!</v>
      </c>
      <c r="N932" s="108" t="str">
        <f t="shared" si="72"/>
        <v>#DIV/0!</v>
      </c>
    </row>
    <row r="933">
      <c r="F933" s="108" t="str">
        <f t="shared" si="71"/>
        <v>#DIV/0!</v>
      </c>
      <c r="N933" s="108" t="str">
        <f t="shared" si="72"/>
        <v>#DIV/0!</v>
      </c>
    </row>
    <row r="934">
      <c r="F934" s="108" t="str">
        <f t="shared" si="71"/>
        <v>#DIV/0!</v>
      </c>
      <c r="N934" s="108" t="str">
        <f t="shared" si="72"/>
        <v>#DIV/0!</v>
      </c>
    </row>
    <row r="935">
      <c r="F935" s="108" t="str">
        <f t="shared" si="71"/>
        <v>#DIV/0!</v>
      </c>
      <c r="N935" s="108" t="str">
        <f t="shared" si="72"/>
        <v>#DIV/0!</v>
      </c>
    </row>
    <row r="936">
      <c r="F936" s="108" t="str">
        <f t="shared" si="71"/>
        <v>#DIV/0!</v>
      </c>
      <c r="N936" s="108" t="str">
        <f t="shared" si="72"/>
        <v>#DIV/0!</v>
      </c>
    </row>
    <row r="937">
      <c r="F937" s="108" t="str">
        <f t="shared" si="71"/>
        <v>#DIV/0!</v>
      </c>
      <c r="N937" s="108" t="str">
        <f t="shared" si="72"/>
        <v>#DIV/0!</v>
      </c>
    </row>
    <row r="938">
      <c r="F938" s="108" t="str">
        <f t="shared" si="71"/>
        <v>#DIV/0!</v>
      </c>
      <c r="N938" s="108" t="str">
        <f t="shared" si="72"/>
        <v>#DIV/0!</v>
      </c>
    </row>
    <row r="939">
      <c r="F939" s="108" t="str">
        <f t="shared" si="71"/>
        <v>#DIV/0!</v>
      </c>
      <c r="N939" s="108" t="str">
        <f t="shared" si="72"/>
        <v>#DIV/0!</v>
      </c>
    </row>
    <row r="940">
      <c r="F940" s="108" t="str">
        <f t="shared" si="71"/>
        <v>#DIV/0!</v>
      </c>
      <c r="N940" s="108" t="str">
        <f t="shared" si="72"/>
        <v>#DIV/0!</v>
      </c>
    </row>
    <row r="941">
      <c r="F941" s="108" t="str">
        <f t="shared" si="71"/>
        <v>#DIV/0!</v>
      </c>
      <c r="N941" s="108" t="str">
        <f t="shared" si="72"/>
        <v>#DIV/0!</v>
      </c>
    </row>
    <row r="942">
      <c r="F942" s="108" t="str">
        <f t="shared" si="71"/>
        <v>#DIV/0!</v>
      </c>
      <c r="N942" s="108" t="str">
        <f t="shared" si="72"/>
        <v>#DIV/0!</v>
      </c>
    </row>
    <row r="943">
      <c r="F943" s="108" t="str">
        <f t="shared" si="71"/>
        <v>#DIV/0!</v>
      </c>
      <c r="N943" s="108" t="str">
        <f t="shared" si="72"/>
        <v>#DIV/0!</v>
      </c>
    </row>
    <row r="944">
      <c r="F944" s="108" t="str">
        <f t="shared" si="71"/>
        <v>#DIV/0!</v>
      </c>
      <c r="N944" s="108" t="str">
        <f t="shared" si="72"/>
        <v>#DIV/0!</v>
      </c>
    </row>
    <row r="945">
      <c r="F945" s="108" t="str">
        <f t="shared" si="71"/>
        <v>#DIV/0!</v>
      </c>
      <c r="N945" s="108" t="str">
        <f t="shared" si="72"/>
        <v>#DIV/0!</v>
      </c>
    </row>
    <row r="946">
      <c r="F946" s="108" t="str">
        <f t="shared" si="71"/>
        <v>#DIV/0!</v>
      </c>
      <c r="N946" s="108" t="str">
        <f t="shared" si="72"/>
        <v>#DIV/0!</v>
      </c>
    </row>
    <row r="947">
      <c r="F947" s="108" t="str">
        <f t="shared" si="71"/>
        <v>#DIV/0!</v>
      </c>
      <c r="N947" s="108" t="str">
        <f t="shared" si="72"/>
        <v>#DIV/0!</v>
      </c>
    </row>
    <row r="948">
      <c r="F948" s="108" t="str">
        <f t="shared" si="71"/>
        <v>#DIV/0!</v>
      </c>
      <c r="N948" s="108" t="str">
        <f t="shared" si="72"/>
        <v>#DIV/0!</v>
      </c>
    </row>
    <row r="949">
      <c r="F949" s="108" t="str">
        <f t="shared" si="71"/>
        <v>#DIV/0!</v>
      </c>
      <c r="N949" s="108" t="str">
        <f t="shared" si="72"/>
        <v>#DIV/0!</v>
      </c>
    </row>
    <row r="950">
      <c r="F950" s="108" t="str">
        <f t="shared" si="71"/>
        <v>#DIV/0!</v>
      </c>
      <c r="N950" s="108" t="str">
        <f t="shared" si="72"/>
        <v>#DIV/0!</v>
      </c>
    </row>
    <row r="951">
      <c r="F951" s="108" t="str">
        <f t="shared" si="71"/>
        <v>#DIV/0!</v>
      </c>
      <c r="N951" s="108" t="str">
        <f t="shared" si="72"/>
        <v>#DIV/0!</v>
      </c>
    </row>
    <row r="952">
      <c r="F952" s="108" t="str">
        <f t="shared" si="71"/>
        <v>#DIV/0!</v>
      </c>
      <c r="N952" s="108" t="str">
        <f t="shared" si="72"/>
        <v>#DIV/0!</v>
      </c>
    </row>
    <row r="953">
      <c r="F953" s="108" t="str">
        <f t="shared" si="71"/>
        <v>#DIV/0!</v>
      </c>
      <c r="N953" s="108" t="str">
        <f t="shared" si="72"/>
        <v>#DIV/0!</v>
      </c>
    </row>
    <row r="954">
      <c r="F954" s="108" t="str">
        <f t="shared" si="71"/>
        <v>#DIV/0!</v>
      </c>
      <c r="N954" s="108" t="str">
        <f t="shared" si="72"/>
        <v>#DIV/0!</v>
      </c>
    </row>
    <row r="955">
      <c r="F955" s="108" t="str">
        <f t="shared" si="71"/>
        <v>#DIV/0!</v>
      </c>
      <c r="N955" s="108" t="str">
        <f t="shared" si="72"/>
        <v>#DIV/0!</v>
      </c>
    </row>
    <row r="956">
      <c r="F956" s="108" t="str">
        <f t="shared" si="71"/>
        <v>#DIV/0!</v>
      </c>
      <c r="N956" s="108" t="str">
        <f t="shared" si="72"/>
        <v>#DIV/0!</v>
      </c>
    </row>
    <row r="957">
      <c r="F957" s="108" t="str">
        <f t="shared" si="71"/>
        <v>#DIV/0!</v>
      </c>
      <c r="N957" s="108" t="str">
        <f t="shared" si="72"/>
        <v>#DIV/0!</v>
      </c>
    </row>
    <row r="958">
      <c r="F958" s="108" t="str">
        <f t="shared" si="71"/>
        <v>#DIV/0!</v>
      </c>
      <c r="N958" s="108" t="str">
        <f t="shared" si="72"/>
        <v>#DIV/0!</v>
      </c>
    </row>
    <row r="959">
      <c r="F959" s="108" t="str">
        <f t="shared" si="71"/>
        <v>#DIV/0!</v>
      </c>
      <c r="N959" s="108" t="str">
        <f t="shared" si="72"/>
        <v>#DIV/0!</v>
      </c>
    </row>
    <row r="960">
      <c r="F960" s="108" t="str">
        <f t="shared" si="71"/>
        <v>#DIV/0!</v>
      </c>
      <c r="N960" s="108" t="str">
        <f t="shared" si="72"/>
        <v>#DIV/0!</v>
      </c>
    </row>
    <row r="961">
      <c r="F961" s="108" t="str">
        <f t="shared" si="71"/>
        <v>#DIV/0!</v>
      </c>
      <c r="N961" s="108" t="str">
        <f t="shared" si="72"/>
        <v>#DIV/0!</v>
      </c>
    </row>
    <row r="962">
      <c r="F962" s="108" t="str">
        <f t="shared" si="71"/>
        <v>#DIV/0!</v>
      </c>
      <c r="N962" s="108" t="str">
        <f t="shared" si="72"/>
        <v>#DIV/0!</v>
      </c>
    </row>
    <row r="963">
      <c r="F963" s="108" t="str">
        <f t="shared" si="71"/>
        <v>#DIV/0!</v>
      </c>
      <c r="N963" s="108" t="str">
        <f t="shared" si="72"/>
        <v>#DIV/0!</v>
      </c>
    </row>
    <row r="964">
      <c r="F964" s="108" t="str">
        <f t="shared" si="71"/>
        <v>#DIV/0!</v>
      </c>
      <c r="N964" s="108" t="str">
        <f t="shared" si="72"/>
        <v>#DIV/0!</v>
      </c>
    </row>
    <row r="965">
      <c r="F965" s="108" t="str">
        <f t="shared" si="71"/>
        <v>#DIV/0!</v>
      </c>
      <c r="N965" s="108" t="str">
        <f t="shared" si="72"/>
        <v>#DIV/0!</v>
      </c>
    </row>
    <row r="966">
      <c r="F966" s="108" t="str">
        <f t="shared" si="71"/>
        <v>#DIV/0!</v>
      </c>
      <c r="N966" s="108" t="str">
        <f t="shared" si="72"/>
        <v>#DIV/0!</v>
      </c>
    </row>
    <row r="967">
      <c r="F967" s="108" t="str">
        <f t="shared" si="71"/>
        <v>#DIV/0!</v>
      </c>
      <c r="N967" s="108" t="str">
        <f t="shared" si="72"/>
        <v>#DIV/0!</v>
      </c>
    </row>
    <row r="968">
      <c r="F968" s="108" t="str">
        <f t="shared" si="71"/>
        <v>#DIV/0!</v>
      </c>
      <c r="N968" s="108" t="str">
        <f t="shared" si="72"/>
        <v>#DIV/0!</v>
      </c>
    </row>
    <row r="969">
      <c r="F969" s="108" t="str">
        <f t="shared" si="71"/>
        <v>#DIV/0!</v>
      </c>
      <c r="N969" s="108" t="str">
        <f t="shared" si="72"/>
        <v>#DIV/0!</v>
      </c>
    </row>
    <row r="970">
      <c r="F970" s="108" t="str">
        <f t="shared" si="71"/>
        <v>#DIV/0!</v>
      </c>
      <c r="N970" s="108" t="str">
        <f t="shared" si="72"/>
        <v>#DIV/0!</v>
      </c>
    </row>
    <row r="971">
      <c r="F971" s="108" t="str">
        <f t="shared" si="71"/>
        <v>#DIV/0!</v>
      </c>
      <c r="N971" s="108" t="str">
        <f t="shared" si="72"/>
        <v>#DIV/0!</v>
      </c>
    </row>
    <row r="972">
      <c r="F972" s="108" t="str">
        <f t="shared" si="71"/>
        <v>#DIV/0!</v>
      </c>
      <c r="N972" s="108" t="str">
        <f t="shared" si="72"/>
        <v>#DIV/0!</v>
      </c>
    </row>
    <row r="973">
      <c r="F973" s="108" t="str">
        <f t="shared" si="71"/>
        <v>#DIV/0!</v>
      </c>
      <c r="N973" s="108" t="str">
        <f t="shared" si="72"/>
        <v>#DIV/0!</v>
      </c>
    </row>
    <row r="974">
      <c r="F974" s="108" t="str">
        <f t="shared" si="71"/>
        <v>#DIV/0!</v>
      </c>
      <c r="N974" s="108" t="str">
        <f t="shared" si="72"/>
        <v>#DIV/0!</v>
      </c>
    </row>
    <row r="975">
      <c r="F975" s="108" t="str">
        <f t="shared" si="71"/>
        <v>#DIV/0!</v>
      </c>
      <c r="N975" s="108" t="str">
        <f t="shared" si="72"/>
        <v>#DIV/0!</v>
      </c>
    </row>
    <row r="976">
      <c r="F976" s="108" t="str">
        <f t="shared" si="71"/>
        <v>#DIV/0!</v>
      </c>
      <c r="N976" s="108" t="str">
        <f t="shared" si="72"/>
        <v>#DIV/0!</v>
      </c>
    </row>
    <row r="977">
      <c r="F977" s="108" t="str">
        <f t="shared" si="71"/>
        <v>#DIV/0!</v>
      </c>
      <c r="N977" s="108" t="str">
        <f t="shared" si="72"/>
        <v>#DIV/0!</v>
      </c>
    </row>
    <row r="978">
      <c r="F978" s="108" t="str">
        <f t="shared" si="71"/>
        <v>#DIV/0!</v>
      </c>
      <c r="N978" s="108" t="str">
        <f t="shared" si="72"/>
        <v>#DIV/0!</v>
      </c>
    </row>
    <row r="979">
      <c r="F979" s="108" t="str">
        <f t="shared" si="71"/>
        <v>#DIV/0!</v>
      </c>
      <c r="N979" s="108" t="str">
        <f t="shared" si="72"/>
        <v>#DIV/0!</v>
      </c>
    </row>
    <row r="980">
      <c r="F980" s="108" t="str">
        <f t="shared" si="71"/>
        <v>#DIV/0!</v>
      </c>
      <c r="N980" s="108" t="str">
        <f t="shared" si="72"/>
        <v>#DIV/0!</v>
      </c>
    </row>
    <row r="981">
      <c r="F981" s="108" t="str">
        <f t="shared" si="71"/>
        <v>#DIV/0!</v>
      </c>
      <c r="N981" s="108" t="str">
        <f t="shared" si="72"/>
        <v>#DIV/0!</v>
      </c>
    </row>
    <row r="982">
      <c r="F982" s="108" t="str">
        <f t="shared" si="71"/>
        <v>#DIV/0!</v>
      </c>
      <c r="N982" s="108" t="str">
        <f t="shared" si="72"/>
        <v>#DIV/0!</v>
      </c>
    </row>
    <row r="983">
      <c r="F983" s="108" t="str">
        <f t="shared" si="71"/>
        <v>#DIV/0!</v>
      </c>
      <c r="N983" s="108" t="str">
        <f t="shared" si="72"/>
        <v>#DIV/0!</v>
      </c>
    </row>
    <row r="984">
      <c r="F984" s="108" t="str">
        <f t="shared" si="71"/>
        <v>#DIV/0!</v>
      </c>
      <c r="N984" s="108" t="str">
        <f t="shared" si="72"/>
        <v>#DIV/0!</v>
      </c>
    </row>
    <row r="985">
      <c r="F985" s="108" t="str">
        <f t="shared" si="71"/>
        <v>#DIV/0!</v>
      </c>
      <c r="N985" s="108" t="str">
        <f t="shared" si="72"/>
        <v>#DIV/0!</v>
      </c>
    </row>
    <row r="986">
      <c r="F986" s="108" t="str">
        <f t="shared" si="71"/>
        <v>#DIV/0!</v>
      </c>
      <c r="N986" s="108" t="str">
        <f t="shared" si="72"/>
        <v>#DIV/0!</v>
      </c>
    </row>
    <row r="987">
      <c r="F987" s="108" t="str">
        <f t="shared" si="71"/>
        <v>#DIV/0!</v>
      </c>
      <c r="N987" s="108" t="str">
        <f t="shared" si="72"/>
        <v>#DIV/0!</v>
      </c>
    </row>
    <row r="988">
      <c r="F988" s="108" t="str">
        <f t="shared" si="71"/>
        <v>#DIV/0!</v>
      </c>
      <c r="N988" s="108" t="str">
        <f t="shared" si="72"/>
        <v>#DIV/0!</v>
      </c>
    </row>
    <row r="989">
      <c r="F989" s="108" t="str">
        <f t="shared" si="71"/>
        <v>#DIV/0!</v>
      </c>
      <c r="N989" s="108" t="str">
        <f t="shared" si="72"/>
        <v>#DIV/0!</v>
      </c>
    </row>
    <row r="990">
      <c r="F990" s="108" t="str">
        <f t="shared" si="71"/>
        <v>#DIV/0!</v>
      </c>
      <c r="N990" s="108" t="str">
        <f t="shared" si="72"/>
        <v>#DIV/0!</v>
      </c>
    </row>
    <row r="991">
      <c r="F991" s="108" t="str">
        <f t="shared" si="71"/>
        <v>#DIV/0!</v>
      </c>
      <c r="N991" s="108" t="str">
        <f t="shared" si="72"/>
        <v>#DIV/0!</v>
      </c>
    </row>
    <row r="992">
      <c r="F992" s="108" t="str">
        <f t="shared" si="71"/>
        <v>#DIV/0!</v>
      </c>
      <c r="N992" s="108" t="str">
        <f t="shared" si="72"/>
        <v>#DIV/0!</v>
      </c>
    </row>
    <row r="993">
      <c r="F993" s="108" t="str">
        <f t="shared" si="71"/>
        <v>#DIV/0!</v>
      </c>
      <c r="N993" s="108" t="str">
        <f t="shared" si="72"/>
        <v>#DIV/0!</v>
      </c>
    </row>
    <row r="994">
      <c r="F994" s="108" t="str">
        <f t="shared" si="71"/>
        <v>#DIV/0!</v>
      </c>
      <c r="N994" s="108" t="str">
        <f t="shared" si="72"/>
        <v>#DIV/0!</v>
      </c>
    </row>
    <row r="995">
      <c r="F995" s="108" t="str">
        <f t="shared" si="71"/>
        <v>#DIV/0!</v>
      </c>
      <c r="N995" s="108" t="str">
        <f t="shared" si="72"/>
        <v>#DIV/0!</v>
      </c>
    </row>
    <row r="996">
      <c r="F996" s="108" t="str">
        <f t="shared" si="71"/>
        <v>#DIV/0!</v>
      </c>
      <c r="N996" s="108" t="str">
        <f t="shared" si="72"/>
        <v>#DIV/0!</v>
      </c>
    </row>
    <row r="997">
      <c r="F997" s="108" t="str">
        <f t="shared" si="71"/>
        <v>#DIV/0!</v>
      </c>
      <c r="N997" s="108" t="str">
        <f t="shared" si="72"/>
        <v>#DIV/0!</v>
      </c>
    </row>
    <row r="998">
      <c r="F998" s="108" t="str">
        <f t="shared" si="71"/>
        <v>#DIV/0!</v>
      </c>
      <c r="N998" s="108" t="str">
        <f t="shared" si="72"/>
        <v>#DIV/0!</v>
      </c>
    </row>
    <row r="999">
      <c r="F999" s="108" t="str">
        <f t="shared" si="71"/>
        <v>#DIV/0!</v>
      </c>
      <c r="N999" s="108" t="str">
        <f t="shared" si="72"/>
        <v>#DIV/0!</v>
      </c>
    </row>
    <row r="1000">
      <c r="F1000" s="108" t="str">
        <f t="shared" si="71"/>
        <v>#DIV/0!</v>
      </c>
      <c r="N1000" s="108" t="str">
        <f t="shared" si="72"/>
        <v>#DIV/0!</v>
      </c>
    </row>
    <row r="1001">
      <c r="F1001" s="108" t="str">
        <f t="shared" si="71"/>
        <v>#DIV/0!</v>
      </c>
      <c r="N1001" s="108" t="str">
        <f t="shared" si="72"/>
        <v>#DIV/0!</v>
      </c>
    </row>
    <row r="1002">
      <c r="F1002" s="108" t="str">
        <f t="shared" si="71"/>
        <v>#DIV/0!</v>
      </c>
      <c r="N1002" s="108" t="str">
        <f t="shared" si="72"/>
        <v>#DIV/0!</v>
      </c>
    </row>
  </sheetData>
  <conditionalFormatting sqref="F10:F208 N10:N159">
    <cfRule type="cellIs" dxfId="0" priority="1" operator="greaterThan">
      <formula>0</formula>
    </cfRule>
  </conditionalFormatting>
  <conditionalFormatting sqref="F10:F208 N10:N159">
    <cfRule type="cellIs" dxfId="4" priority="2" operator="lessThan">
      <formula>0</formula>
    </cfRule>
  </conditionalFormatting>
  <conditionalFormatting sqref="U2:Z6">
    <cfRule type="cellIs" dxfId="0" priority="3" operator="greaterThan">
      <formula>350</formula>
    </cfRule>
  </conditionalFormatting>
  <conditionalFormatting sqref="U2:Z6">
    <cfRule type="cellIs" dxfId="5" priority="4" operator="between">
      <formula>300</formula>
      <formula>350</formula>
    </cfRule>
  </conditionalFormatting>
  <conditionalFormatting sqref="U2:Z6">
    <cfRule type="cellIs" dxfId="6" priority="5" operator="between">
      <formula>250</formula>
      <formula>300</formula>
    </cfRule>
  </conditionalFormatting>
  <conditionalFormatting sqref="V2:X2">
    <cfRule type="cellIs" dxfId="0" priority="6" operator="greaterThan">
      <formula>100</formula>
    </cfRule>
  </conditionalFormatting>
  <conditionalFormatting sqref="V2:X2">
    <cfRule type="cellIs" dxfId="7" priority="7" operator="between">
      <formula>80</formula>
      <formula>100</formula>
    </cfRule>
  </conditionalFormatting>
  <conditionalFormatting sqref="V2:X2">
    <cfRule type="cellIs" dxfId="8" priority="8" operator="between">
      <formula>60</formula>
      <formula>80</formula>
    </cfRule>
  </conditionalFormatting>
  <conditionalFormatting sqref="V2:X2">
    <cfRule type="cellIs" dxfId="9" priority="9" operator="between">
      <formula>0</formula>
      <formula>59</formula>
    </cfRule>
  </conditionalFormatting>
  <conditionalFormatting sqref="U4:Y4">
    <cfRule type="cellIs" dxfId="0" priority="10" operator="greaterThan">
      <formula>100</formula>
    </cfRule>
  </conditionalFormatting>
  <conditionalFormatting sqref="U4:Y4">
    <cfRule type="cellIs" dxfId="7" priority="11" operator="between">
      <formula>70</formula>
      <formula>100</formula>
    </cfRule>
  </conditionalFormatting>
  <conditionalFormatting sqref="U4:Y4">
    <cfRule type="cellIs" dxfId="8" priority="12" operator="between">
      <formula>50</formula>
      <formula>70</formula>
    </cfRule>
  </conditionalFormatting>
  <conditionalFormatting sqref="U4:Y4">
    <cfRule type="cellIs" dxfId="9" priority="13" operator="between">
      <formula>0</formula>
      <formula>50</formula>
    </cfRule>
  </conditionalFormatting>
  <conditionalFormatting sqref="U6:Y6">
    <cfRule type="cellIs" dxfId="0" priority="14" operator="greaterThan">
      <formula>85</formula>
    </cfRule>
  </conditionalFormatting>
  <conditionalFormatting sqref="U6:Y6">
    <cfRule type="cellIs" dxfId="7" priority="15" operator="between">
      <formula>65</formula>
      <formula>85</formula>
    </cfRule>
  </conditionalFormatting>
  <conditionalFormatting sqref="U6:Y6">
    <cfRule type="cellIs" dxfId="8" priority="16" operator="between">
      <formula>45</formula>
      <formula>65</formula>
    </cfRule>
  </conditionalFormatting>
  <conditionalFormatting sqref="G2:G6">
    <cfRule type="cellIs" dxfId="0" priority="17" operator="greaterThan">
      <formula>0</formula>
    </cfRule>
  </conditionalFormatting>
  <conditionalFormatting sqref="G2:G6">
    <cfRule type="cellIs" dxfId="4" priority="18" operator="lessThan">
      <formula>0</formula>
    </cfRule>
  </conditionalFormatting>
  <conditionalFormatting sqref="O2:O6">
    <cfRule type="cellIs" dxfId="0" priority="19" operator="greaterThan">
      <formula>0</formula>
    </cfRule>
  </conditionalFormatting>
  <conditionalFormatting sqref="O2:O6">
    <cfRule type="cellIs" dxfId="4" priority="20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8" max="8" width="14.57"/>
  </cols>
  <sheetData>
    <row r="1">
      <c r="A1" s="5"/>
      <c r="B1" s="100" t="s">
        <v>333</v>
      </c>
      <c r="F1" s="4" t="s">
        <v>334</v>
      </c>
      <c r="G1" s="108"/>
      <c r="H1" s="108"/>
      <c r="I1" s="108"/>
      <c r="J1" s="108"/>
    </row>
    <row r="2">
      <c r="A2" s="55" t="s">
        <v>5</v>
      </c>
      <c r="B2" s="193" t="s">
        <v>335</v>
      </c>
      <c r="C2" s="55" t="s">
        <v>336</v>
      </c>
      <c r="D2" s="55" t="s">
        <v>145</v>
      </c>
      <c r="E2" s="55" t="s">
        <v>146</v>
      </c>
      <c r="F2" s="56" t="s">
        <v>147</v>
      </c>
      <c r="G2" s="56" t="s">
        <v>337</v>
      </c>
      <c r="H2" s="194"/>
      <c r="I2" s="194"/>
      <c r="J2" s="194"/>
    </row>
    <row r="3">
      <c r="A3" s="195"/>
      <c r="B3" s="196" t="s">
        <v>49</v>
      </c>
      <c r="C3" s="135" t="s">
        <v>40</v>
      </c>
      <c r="D3" s="135" t="s">
        <v>49</v>
      </c>
      <c r="E3" s="135" t="s">
        <v>49</v>
      </c>
      <c r="F3" s="13" t="str">
        <f t="shared" ref="F3:F995" si="1">IF(D3=E3,"Yes",IF(E3="Tie","Tie","Wrong"))</f>
        <v>Yes</v>
      </c>
      <c r="G3" s="4"/>
      <c r="H3" s="4"/>
      <c r="I3" s="4"/>
      <c r="J3" s="4"/>
    </row>
    <row r="4">
      <c r="A4" s="1"/>
      <c r="B4" s="100" t="s">
        <v>57</v>
      </c>
      <c r="C4" s="5" t="s">
        <v>66</v>
      </c>
      <c r="D4" s="5" t="s">
        <v>57</v>
      </c>
      <c r="E4" s="5" t="s">
        <v>57</v>
      </c>
      <c r="F4" s="13" t="str">
        <f t="shared" si="1"/>
        <v>Yes</v>
      </c>
      <c r="G4" s="4"/>
      <c r="H4" s="4"/>
      <c r="I4" s="4"/>
      <c r="J4" s="4"/>
    </row>
    <row r="5">
      <c r="A5" s="1"/>
      <c r="B5" s="100" t="s">
        <v>33</v>
      </c>
      <c r="C5" s="5" t="s">
        <v>17</v>
      </c>
      <c r="D5" s="5" t="s">
        <v>33</v>
      </c>
      <c r="E5" s="5" t="s">
        <v>17</v>
      </c>
      <c r="F5" s="13" t="str">
        <f t="shared" si="1"/>
        <v>Wrong</v>
      </c>
      <c r="G5" s="4" t="s">
        <v>163</v>
      </c>
      <c r="H5" s="4"/>
      <c r="I5" s="4"/>
      <c r="J5" s="4"/>
    </row>
    <row r="6">
      <c r="A6" s="1"/>
      <c r="B6" s="100" t="s">
        <v>44</v>
      </c>
      <c r="C6" s="5" t="s">
        <v>17</v>
      </c>
      <c r="D6" s="5" t="s">
        <v>44</v>
      </c>
      <c r="E6" s="5" t="s">
        <v>17</v>
      </c>
      <c r="F6" s="40" t="str">
        <f t="shared" si="1"/>
        <v>Wrong</v>
      </c>
      <c r="G6" s="39"/>
      <c r="H6" s="39"/>
      <c r="I6" s="39"/>
      <c r="J6" s="39"/>
    </row>
    <row r="7">
      <c r="A7" s="195"/>
      <c r="B7" s="196" t="s">
        <v>44</v>
      </c>
      <c r="C7" s="135" t="s">
        <v>43</v>
      </c>
      <c r="D7" s="135" t="s">
        <v>44</v>
      </c>
      <c r="E7" s="135" t="s">
        <v>43</v>
      </c>
      <c r="F7" s="13" t="str">
        <f t="shared" si="1"/>
        <v>Wrong</v>
      </c>
      <c r="G7" s="4"/>
      <c r="H7" s="4"/>
      <c r="I7" s="4"/>
      <c r="J7" s="4"/>
    </row>
    <row r="8">
      <c r="B8" s="100" t="s">
        <v>69</v>
      </c>
      <c r="C8" s="5" t="s">
        <v>72</v>
      </c>
      <c r="D8" s="5" t="s">
        <v>69</v>
      </c>
      <c r="E8" s="5" t="s">
        <v>72</v>
      </c>
      <c r="F8" s="13" t="str">
        <f t="shared" si="1"/>
        <v>Wrong</v>
      </c>
      <c r="G8" s="4"/>
      <c r="H8" s="4"/>
      <c r="I8" s="4"/>
      <c r="J8" s="4"/>
    </row>
    <row r="9">
      <c r="A9" s="58">
        <v>44203.0</v>
      </c>
      <c r="B9" s="100" t="s">
        <v>33</v>
      </c>
      <c r="C9" s="5" t="s">
        <v>31</v>
      </c>
      <c r="D9" s="5" t="s">
        <v>33</v>
      </c>
      <c r="E9" s="5" t="s">
        <v>33</v>
      </c>
      <c r="F9" s="13" t="str">
        <f t="shared" si="1"/>
        <v>Yes</v>
      </c>
      <c r="G9" s="4"/>
      <c r="H9" s="4"/>
      <c r="I9" s="4"/>
      <c r="J9" s="4"/>
    </row>
    <row r="10">
      <c r="A10" s="1"/>
      <c r="B10" s="100" t="s">
        <v>69</v>
      </c>
      <c r="C10" s="5" t="s">
        <v>34</v>
      </c>
      <c r="D10" s="5" t="s">
        <v>69</v>
      </c>
      <c r="E10" s="5" t="s">
        <v>69</v>
      </c>
      <c r="F10" s="13" t="str">
        <f t="shared" si="1"/>
        <v>Yes</v>
      </c>
      <c r="G10" s="39" t="s">
        <v>161</v>
      </c>
      <c r="H10" s="39">
        <v>-7.5</v>
      </c>
      <c r="I10" s="39"/>
      <c r="J10" s="39"/>
    </row>
    <row r="11">
      <c r="A11" s="195"/>
      <c r="B11" s="196" t="s">
        <v>49</v>
      </c>
      <c r="C11" s="135" t="s">
        <v>36</v>
      </c>
      <c r="D11" s="135" t="s">
        <v>36</v>
      </c>
      <c r="E11" s="135" t="s">
        <v>36</v>
      </c>
      <c r="F11" s="17" t="str">
        <f t="shared" si="1"/>
        <v>Yes</v>
      </c>
      <c r="G11" s="4"/>
      <c r="H11" s="4"/>
      <c r="I11" s="4"/>
      <c r="J11" s="4"/>
    </row>
    <row r="12">
      <c r="A12" s="1"/>
      <c r="B12" s="100" t="s">
        <v>17</v>
      </c>
      <c r="C12" s="5" t="s">
        <v>43</v>
      </c>
      <c r="D12" s="5" t="s">
        <v>17</v>
      </c>
      <c r="E12" s="5" t="s">
        <v>17</v>
      </c>
      <c r="F12" s="13" t="str">
        <f t="shared" si="1"/>
        <v>Yes</v>
      </c>
      <c r="G12" s="4"/>
      <c r="H12" s="4"/>
      <c r="I12" s="4"/>
      <c r="J12" s="4"/>
    </row>
    <row r="13">
      <c r="A13" s="1"/>
      <c r="B13" s="100" t="s">
        <v>44</v>
      </c>
      <c r="C13" s="5" t="s">
        <v>39</v>
      </c>
      <c r="D13" s="5" t="s">
        <v>44</v>
      </c>
      <c r="E13" s="5" t="s">
        <v>39</v>
      </c>
      <c r="F13" s="13" t="str">
        <f t="shared" si="1"/>
        <v>Wrong</v>
      </c>
      <c r="G13" s="4"/>
      <c r="H13" s="4"/>
      <c r="I13" s="4"/>
      <c r="J13" s="4"/>
    </row>
    <row r="14">
      <c r="A14" s="197"/>
      <c r="B14" s="198" t="s">
        <v>72</v>
      </c>
      <c r="C14" s="167" t="s">
        <v>52</v>
      </c>
      <c r="D14" s="167" t="s">
        <v>52</v>
      </c>
      <c r="E14" s="167" t="s">
        <v>52</v>
      </c>
      <c r="F14" s="40" t="str">
        <f t="shared" si="1"/>
        <v>Yes</v>
      </c>
      <c r="G14" s="39"/>
      <c r="H14" s="39"/>
      <c r="I14" s="39"/>
      <c r="J14" s="39"/>
    </row>
    <row r="15">
      <c r="A15" s="58">
        <v>44204.0</v>
      </c>
      <c r="B15" s="100" t="s">
        <v>32</v>
      </c>
      <c r="C15" s="5" t="s">
        <v>70</v>
      </c>
      <c r="D15" s="5" t="s">
        <v>70</v>
      </c>
      <c r="E15" s="5" t="s">
        <v>70</v>
      </c>
      <c r="F15" s="13" t="str">
        <f t="shared" si="1"/>
        <v>Yes</v>
      </c>
      <c r="G15" s="4"/>
      <c r="H15" s="4"/>
      <c r="I15" s="4"/>
      <c r="J15" s="4"/>
    </row>
    <row r="16">
      <c r="A16" s="58"/>
      <c r="B16" s="100" t="s">
        <v>36</v>
      </c>
      <c r="C16" s="5" t="s">
        <v>35</v>
      </c>
      <c r="D16" s="5" t="s">
        <v>36</v>
      </c>
      <c r="E16" s="5" t="s">
        <v>36</v>
      </c>
      <c r="F16" s="13" t="str">
        <f t="shared" si="1"/>
        <v>Yes</v>
      </c>
      <c r="G16" s="4"/>
      <c r="H16" s="4"/>
      <c r="I16" s="4"/>
      <c r="J16" s="4"/>
    </row>
    <row r="17">
      <c r="A17" s="1"/>
      <c r="B17" s="100" t="s">
        <v>36</v>
      </c>
      <c r="C17" s="5" t="s">
        <v>17</v>
      </c>
      <c r="D17" s="5" t="s">
        <v>36</v>
      </c>
      <c r="E17" s="5" t="s">
        <v>36</v>
      </c>
      <c r="F17" s="13" t="str">
        <f t="shared" si="1"/>
        <v>Yes</v>
      </c>
      <c r="G17" s="4"/>
      <c r="H17" s="4"/>
      <c r="I17" s="4"/>
      <c r="J17" s="4"/>
    </row>
    <row r="18">
      <c r="A18" s="197"/>
      <c r="B18" s="198" t="s">
        <v>45</v>
      </c>
      <c r="C18" s="167" t="s">
        <v>41</v>
      </c>
      <c r="D18" s="167" t="s">
        <v>41</v>
      </c>
      <c r="E18" s="167" t="s">
        <v>41</v>
      </c>
      <c r="F18" s="40" t="str">
        <f t="shared" si="1"/>
        <v>Yes</v>
      </c>
      <c r="G18" s="39"/>
      <c r="H18" s="39"/>
      <c r="I18" s="39"/>
      <c r="J18" s="39"/>
    </row>
    <row r="19">
      <c r="A19" s="1"/>
      <c r="B19" s="100" t="s">
        <v>49</v>
      </c>
      <c r="C19" s="5" t="s">
        <v>35</v>
      </c>
      <c r="D19" s="5" t="s">
        <v>49</v>
      </c>
      <c r="E19" s="5" t="s">
        <v>49</v>
      </c>
      <c r="F19" s="13" t="str">
        <f t="shared" si="1"/>
        <v>Yes</v>
      </c>
      <c r="G19" s="4"/>
      <c r="H19" s="4"/>
      <c r="I19" s="4"/>
      <c r="J19" s="4"/>
    </row>
    <row r="20">
      <c r="A20" s="1"/>
      <c r="B20" s="100" t="s">
        <v>43</v>
      </c>
      <c r="C20" s="5" t="s">
        <v>16</v>
      </c>
      <c r="D20" s="5" t="s">
        <v>43</v>
      </c>
      <c r="E20" s="5" t="s">
        <v>16</v>
      </c>
      <c r="F20" s="13" t="str">
        <f t="shared" si="1"/>
        <v>Wrong</v>
      </c>
      <c r="G20" s="39" t="s">
        <v>163</v>
      </c>
      <c r="H20" s="39"/>
      <c r="I20" s="39"/>
      <c r="J20" s="4"/>
    </row>
    <row r="21">
      <c r="A21" s="195">
        <v>44205.0</v>
      </c>
      <c r="B21" s="196" t="s">
        <v>71</v>
      </c>
      <c r="C21" s="135" t="s">
        <v>68</v>
      </c>
      <c r="D21" s="135" t="s">
        <v>68</v>
      </c>
      <c r="E21" s="135" t="s">
        <v>71</v>
      </c>
      <c r="F21" s="17" t="str">
        <f t="shared" si="1"/>
        <v>Wrong</v>
      </c>
      <c r="G21" s="4" t="s">
        <v>163</v>
      </c>
      <c r="H21" s="4"/>
      <c r="I21" s="4"/>
      <c r="J21" s="13"/>
    </row>
    <row r="22">
      <c r="A22" s="1"/>
      <c r="B22" s="100" t="s">
        <v>44</v>
      </c>
      <c r="C22" s="5" t="s">
        <v>37</v>
      </c>
      <c r="D22" s="5" t="s">
        <v>44</v>
      </c>
      <c r="E22" s="5" t="s">
        <v>44</v>
      </c>
      <c r="F22" s="13" t="str">
        <f t="shared" si="1"/>
        <v>Yes</v>
      </c>
      <c r="G22" s="4" t="s">
        <v>161</v>
      </c>
      <c r="H22" s="4">
        <v>-13.5</v>
      </c>
      <c r="I22" s="4"/>
      <c r="J22" s="13"/>
    </row>
    <row r="23">
      <c r="A23" s="1"/>
      <c r="B23" s="100" t="s">
        <v>21</v>
      </c>
      <c r="C23" s="5" t="s">
        <v>70</v>
      </c>
      <c r="D23" s="5" t="s">
        <v>213</v>
      </c>
      <c r="E23" s="5" t="s">
        <v>213</v>
      </c>
      <c r="F23" s="13" t="str">
        <f t="shared" si="1"/>
        <v>Yes</v>
      </c>
      <c r="G23" s="4" t="s">
        <v>213</v>
      </c>
      <c r="H23" s="4"/>
      <c r="I23" s="4"/>
      <c r="J23" s="13"/>
    </row>
    <row r="24">
      <c r="A24" s="58">
        <v>44206.0</v>
      </c>
      <c r="B24" s="100" t="s">
        <v>31</v>
      </c>
      <c r="C24" s="5" t="s">
        <v>17</v>
      </c>
      <c r="D24" s="5" t="s">
        <v>17</v>
      </c>
      <c r="E24" s="5" t="s">
        <v>17</v>
      </c>
      <c r="F24" s="13" t="str">
        <f t="shared" si="1"/>
        <v>Yes</v>
      </c>
      <c r="G24" s="4" t="s">
        <v>163</v>
      </c>
      <c r="H24" s="4">
        <v>-4.5</v>
      </c>
      <c r="I24" s="4"/>
      <c r="J24" s="13"/>
    </row>
    <row r="25">
      <c r="A25" s="1"/>
      <c r="B25" s="100" t="s">
        <v>36</v>
      </c>
      <c r="C25" s="5" t="s">
        <v>73</v>
      </c>
      <c r="D25" s="5" t="s">
        <v>36</v>
      </c>
      <c r="E25" s="5" t="s">
        <v>36</v>
      </c>
      <c r="F25" s="13" t="str">
        <f t="shared" si="1"/>
        <v>Yes</v>
      </c>
      <c r="G25" s="39" t="s">
        <v>163</v>
      </c>
      <c r="H25" s="39">
        <v>-8.5</v>
      </c>
      <c r="I25" s="39"/>
      <c r="J25" s="13"/>
    </row>
    <row r="26">
      <c r="A26" s="195"/>
      <c r="B26" s="196" t="s">
        <v>39</v>
      </c>
      <c r="C26" s="135" t="s">
        <v>38</v>
      </c>
      <c r="D26" s="135" t="s">
        <v>39</v>
      </c>
      <c r="E26" s="135" t="s">
        <v>38</v>
      </c>
      <c r="F26" s="17" t="str">
        <f t="shared" si="1"/>
        <v>Wrong</v>
      </c>
      <c r="G26" s="4"/>
      <c r="H26" s="4"/>
      <c r="I26" s="4"/>
      <c r="J26" s="13"/>
    </row>
    <row r="27">
      <c r="A27" s="58">
        <v>44207.0</v>
      </c>
      <c r="B27" s="100" t="s">
        <v>62</v>
      </c>
      <c r="C27" s="5" t="s">
        <v>71</v>
      </c>
      <c r="D27" s="5" t="s">
        <v>71</v>
      </c>
      <c r="E27" s="5" t="s">
        <v>71</v>
      </c>
      <c r="F27" s="13" t="str">
        <f t="shared" si="1"/>
        <v>Yes</v>
      </c>
      <c r="G27" s="4"/>
      <c r="H27" s="4"/>
      <c r="I27" s="4"/>
      <c r="J27" s="13"/>
    </row>
    <row r="28">
      <c r="A28" s="1"/>
      <c r="B28" s="100" t="s">
        <v>34</v>
      </c>
      <c r="C28" s="5" t="s">
        <v>16</v>
      </c>
      <c r="D28" s="5" t="s">
        <v>16</v>
      </c>
      <c r="E28" s="5" t="s">
        <v>16</v>
      </c>
      <c r="F28" s="13" t="str">
        <f t="shared" si="1"/>
        <v>Yes</v>
      </c>
      <c r="G28" s="4"/>
      <c r="H28" s="4"/>
      <c r="I28" s="4"/>
      <c r="J28" s="13"/>
    </row>
    <row r="29">
      <c r="A29" s="1"/>
      <c r="B29" s="100" t="s">
        <v>57</v>
      </c>
      <c r="C29" s="5" t="s">
        <v>32</v>
      </c>
      <c r="D29" s="5" t="s">
        <v>57</v>
      </c>
      <c r="E29" s="5" t="s">
        <v>32</v>
      </c>
      <c r="F29" s="13" t="str">
        <f t="shared" si="1"/>
        <v>Wrong</v>
      </c>
      <c r="G29" s="4"/>
      <c r="H29" s="4"/>
      <c r="I29" s="4"/>
      <c r="J29" s="13"/>
    </row>
    <row r="30">
      <c r="A30" s="1"/>
      <c r="B30" s="100" t="s">
        <v>35</v>
      </c>
      <c r="C30" s="5" t="s">
        <v>36</v>
      </c>
      <c r="D30" s="5" t="s">
        <v>36</v>
      </c>
      <c r="E30" s="5" t="s">
        <v>35</v>
      </c>
      <c r="F30" s="13" t="str">
        <f t="shared" si="1"/>
        <v>Wrong</v>
      </c>
      <c r="G30" s="39"/>
      <c r="H30" s="39"/>
      <c r="I30" s="39"/>
      <c r="J30" s="13"/>
    </row>
    <row r="31">
      <c r="A31" s="195"/>
      <c r="B31" s="196" t="s">
        <v>70</v>
      </c>
      <c r="C31" s="135" t="s">
        <v>40</v>
      </c>
      <c r="D31" s="135" t="s">
        <v>40</v>
      </c>
      <c r="E31" s="135" t="s">
        <v>40</v>
      </c>
      <c r="F31" s="17" t="str">
        <f t="shared" si="1"/>
        <v>Yes</v>
      </c>
      <c r="G31" s="4"/>
      <c r="H31" s="4"/>
      <c r="I31" s="4"/>
      <c r="J31" s="13"/>
    </row>
    <row r="32">
      <c r="A32" s="1"/>
      <c r="B32" s="100" t="s">
        <v>17</v>
      </c>
      <c r="C32" s="5" t="s">
        <v>42</v>
      </c>
      <c r="D32" s="5" t="s">
        <v>17</v>
      </c>
      <c r="E32" s="5" t="s">
        <v>17</v>
      </c>
      <c r="F32" s="13" t="str">
        <f t="shared" si="1"/>
        <v>Yes</v>
      </c>
      <c r="G32" s="4"/>
      <c r="H32" s="4"/>
      <c r="I32" s="4"/>
      <c r="J32" s="13"/>
    </row>
    <row r="33">
      <c r="A33" s="58">
        <v>44208.0</v>
      </c>
      <c r="B33" s="100" t="s">
        <v>72</v>
      </c>
      <c r="C33" s="5" t="s">
        <v>52</v>
      </c>
      <c r="D33" s="5" t="s">
        <v>52</v>
      </c>
      <c r="E33" s="5" t="s">
        <v>72</v>
      </c>
      <c r="F33" s="13" t="str">
        <f t="shared" si="1"/>
        <v>Wrong</v>
      </c>
      <c r="G33" s="4"/>
      <c r="H33" s="4"/>
      <c r="I33" s="4"/>
      <c r="J33" s="13"/>
    </row>
    <row r="34">
      <c r="A34" s="1"/>
      <c r="B34" s="100"/>
      <c r="F34" s="13" t="str">
        <f t="shared" si="1"/>
        <v>Yes</v>
      </c>
      <c r="G34" s="4"/>
      <c r="H34" s="4"/>
      <c r="I34" s="4"/>
      <c r="J34" s="13"/>
    </row>
    <row r="35">
      <c r="A35" s="1"/>
      <c r="B35" s="100"/>
      <c r="F35" s="13" t="str">
        <f t="shared" si="1"/>
        <v>Yes</v>
      </c>
      <c r="G35" s="4"/>
      <c r="H35" s="4"/>
      <c r="I35" s="4"/>
      <c r="J35" s="13"/>
    </row>
    <row r="36">
      <c r="A36" s="195"/>
      <c r="B36" s="196"/>
      <c r="C36" s="135"/>
      <c r="D36" s="135"/>
      <c r="E36" s="135"/>
      <c r="F36" s="17" t="str">
        <f t="shared" si="1"/>
        <v>Yes</v>
      </c>
      <c r="G36" s="44"/>
      <c r="H36" s="44"/>
      <c r="I36" s="44"/>
      <c r="J36" s="13"/>
    </row>
    <row r="37">
      <c r="A37" s="1"/>
      <c r="B37" s="100"/>
      <c r="F37" s="13" t="str">
        <f t="shared" si="1"/>
        <v>Yes</v>
      </c>
      <c r="G37" s="4"/>
      <c r="H37" s="4"/>
      <c r="I37" s="4"/>
      <c r="J37" s="13"/>
    </row>
    <row r="38">
      <c r="A38" s="1"/>
      <c r="B38" s="100"/>
      <c r="F38" s="13" t="str">
        <f t="shared" si="1"/>
        <v>Yes</v>
      </c>
      <c r="G38" s="4"/>
      <c r="H38" s="4"/>
      <c r="I38" s="4"/>
      <c r="J38" s="13"/>
    </row>
    <row r="39">
      <c r="A39" s="1"/>
      <c r="B39" s="100"/>
      <c r="F39" s="13" t="str">
        <f t="shared" si="1"/>
        <v>Yes</v>
      </c>
      <c r="G39" s="4"/>
      <c r="H39" s="4"/>
      <c r="I39" s="4"/>
      <c r="J39" s="13"/>
    </row>
    <row r="40">
      <c r="A40" s="1"/>
      <c r="B40" s="100"/>
      <c r="F40" s="13" t="str">
        <f t="shared" si="1"/>
        <v>Yes</v>
      </c>
      <c r="G40" s="4"/>
      <c r="H40" s="4"/>
      <c r="I40" s="4"/>
      <c r="J40" s="4"/>
    </row>
    <row r="41">
      <c r="A41" s="195"/>
      <c r="B41" s="196"/>
      <c r="C41" s="135"/>
      <c r="D41" s="135"/>
      <c r="E41" s="135"/>
      <c r="F41" s="17" t="str">
        <f t="shared" si="1"/>
        <v>Yes</v>
      </c>
      <c r="G41" s="44"/>
      <c r="H41" s="44"/>
      <c r="I41" s="44"/>
      <c r="J41" s="13"/>
    </row>
    <row r="42">
      <c r="A42" s="1"/>
      <c r="B42" s="100"/>
      <c r="F42" s="13" t="str">
        <f t="shared" si="1"/>
        <v>Yes</v>
      </c>
      <c r="G42" s="4"/>
      <c r="H42" s="4"/>
      <c r="I42" s="4"/>
      <c r="J42" s="13"/>
    </row>
    <row r="43">
      <c r="A43" s="1"/>
      <c r="B43" s="100"/>
      <c r="F43" s="13" t="str">
        <f t="shared" si="1"/>
        <v>Yes</v>
      </c>
      <c r="G43" s="4"/>
      <c r="H43" s="4"/>
      <c r="I43" s="4"/>
      <c r="J43" s="13"/>
    </row>
    <row r="44">
      <c r="A44" s="197"/>
      <c r="B44" s="198"/>
      <c r="C44" s="167"/>
      <c r="D44" s="167"/>
      <c r="E44" s="167"/>
      <c r="F44" s="40" t="str">
        <f t="shared" si="1"/>
        <v>Yes</v>
      </c>
      <c r="G44" s="39"/>
      <c r="H44" s="39"/>
      <c r="I44" s="39"/>
      <c r="J44" s="13"/>
    </row>
    <row r="45">
      <c r="A45" s="58"/>
      <c r="B45" s="100"/>
      <c r="F45" s="13" t="str">
        <f t="shared" si="1"/>
        <v>Yes</v>
      </c>
      <c r="G45" s="4"/>
      <c r="H45" s="4"/>
      <c r="I45" s="4"/>
      <c r="J45" s="13"/>
    </row>
    <row r="46">
      <c r="A46" s="58"/>
      <c r="B46" s="100"/>
      <c r="F46" s="13" t="str">
        <f t="shared" si="1"/>
        <v>Yes</v>
      </c>
      <c r="G46" s="4"/>
      <c r="H46" s="4"/>
      <c r="I46" s="4"/>
      <c r="J46" s="13"/>
    </row>
    <row r="47">
      <c r="A47" s="1"/>
      <c r="B47" s="100"/>
      <c r="F47" s="13" t="str">
        <f t="shared" si="1"/>
        <v>Yes</v>
      </c>
      <c r="G47" s="4"/>
      <c r="H47" s="4"/>
      <c r="I47" s="4"/>
      <c r="J47" s="13"/>
    </row>
    <row r="48">
      <c r="A48" s="1"/>
      <c r="B48" s="100"/>
      <c r="F48" s="13" t="str">
        <f t="shared" si="1"/>
        <v>Yes</v>
      </c>
      <c r="G48" s="4"/>
      <c r="H48" s="4"/>
      <c r="I48" s="4"/>
      <c r="J48" s="13"/>
    </row>
    <row r="49">
      <c r="A49" s="197"/>
      <c r="B49" s="198"/>
      <c r="C49" s="167"/>
      <c r="D49" s="167"/>
      <c r="E49" s="167"/>
      <c r="F49" s="40" t="str">
        <f t="shared" si="1"/>
        <v>Yes</v>
      </c>
      <c r="G49" s="199"/>
      <c r="H49" s="39"/>
      <c r="I49" s="39"/>
      <c r="J49" s="13"/>
    </row>
    <row r="50">
      <c r="A50" s="58"/>
      <c r="B50" s="100"/>
      <c r="F50" s="13" t="str">
        <f t="shared" si="1"/>
        <v>Yes</v>
      </c>
      <c r="G50" s="4"/>
      <c r="H50" s="4"/>
      <c r="I50" s="4"/>
      <c r="J50" s="13"/>
    </row>
    <row r="51">
      <c r="A51" s="200"/>
      <c r="B51" s="100"/>
      <c r="F51" s="13" t="str">
        <f t="shared" si="1"/>
        <v>Yes</v>
      </c>
      <c r="G51" s="4"/>
      <c r="H51" s="4"/>
      <c r="I51" s="4"/>
      <c r="J51" s="13"/>
    </row>
    <row r="52">
      <c r="A52" s="1"/>
      <c r="B52" s="100"/>
      <c r="F52" s="13" t="str">
        <f t="shared" si="1"/>
        <v>Yes</v>
      </c>
      <c r="G52" s="4"/>
      <c r="H52" s="4"/>
      <c r="I52" s="4"/>
      <c r="J52" s="13"/>
    </row>
    <row r="53">
      <c r="A53" s="1"/>
      <c r="B53" s="100"/>
      <c r="F53" s="13" t="str">
        <f t="shared" si="1"/>
        <v>Yes</v>
      </c>
      <c r="G53" s="4"/>
      <c r="H53" s="4"/>
      <c r="I53" s="4"/>
      <c r="J53" s="13"/>
    </row>
    <row r="54">
      <c r="A54" s="1"/>
      <c r="B54" s="100"/>
      <c r="F54" s="13" t="str">
        <f t="shared" si="1"/>
        <v>Yes</v>
      </c>
      <c r="G54" s="4"/>
      <c r="H54" s="4"/>
      <c r="I54" s="4"/>
      <c r="J54" s="13"/>
    </row>
    <row r="55">
      <c r="A55" s="1"/>
      <c r="B55" s="100"/>
      <c r="F55" s="13" t="str">
        <f t="shared" si="1"/>
        <v>Yes</v>
      </c>
      <c r="G55" s="4"/>
      <c r="H55" s="4"/>
      <c r="I55" s="4"/>
      <c r="J55" s="13"/>
    </row>
    <row r="56">
      <c r="A56" s="1"/>
      <c r="B56" s="100"/>
      <c r="F56" s="13" t="str">
        <f t="shared" si="1"/>
        <v>Yes</v>
      </c>
      <c r="G56" s="39"/>
      <c r="H56" s="39"/>
      <c r="I56" s="39"/>
      <c r="J56" s="13"/>
    </row>
    <row r="57">
      <c r="A57" s="195"/>
      <c r="B57" s="196"/>
      <c r="C57" s="135"/>
      <c r="D57" s="135"/>
      <c r="E57" s="135"/>
      <c r="F57" s="17" t="str">
        <f t="shared" si="1"/>
        <v>Yes</v>
      </c>
      <c r="G57" s="4"/>
      <c r="H57" s="4"/>
      <c r="I57" s="4"/>
      <c r="J57" s="13"/>
    </row>
    <row r="58">
      <c r="A58" s="1"/>
      <c r="B58" s="100"/>
      <c r="F58" s="13" t="str">
        <f t="shared" si="1"/>
        <v>Yes</v>
      </c>
      <c r="G58" s="4"/>
      <c r="H58" s="4"/>
      <c r="I58" s="4"/>
      <c r="J58" s="13"/>
    </row>
    <row r="59">
      <c r="A59" s="1"/>
      <c r="B59" s="100"/>
      <c r="F59" s="13" t="str">
        <f t="shared" si="1"/>
        <v>Yes</v>
      </c>
      <c r="G59" s="4"/>
      <c r="H59" s="4"/>
      <c r="I59" s="4"/>
      <c r="J59" s="13"/>
    </row>
    <row r="60">
      <c r="A60" s="1"/>
      <c r="B60" s="100"/>
      <c r="F60" s="13" t="str">
        <f t="shared" si="1"/>
        <v>Yes</v>
      </c>
      <c r="G60" s="4"/>
      <c r="H60" s="4"/>
      <c r="I60" s="4"/>
      <c r="J60" s="13"/>
    </row>
    <row r="61">
      <c r="A61" s="1"/>
      <c r="B61" s="100"/>
      <c r="F61" s="13" t="str">
        <f t="shared" si="1"/>
        <v>Yes</v>
      </c>
      <c r="G61" s="4"/>
      <c r="H61" s="4"/>
      <c r="I61" s="4"/>
      <c r="J61" s="13"/>
    </row>
    <row r="62">
      <c r="A62" s="1"/>
      <c r="B62" s="100"/>
      <c r="F62" s="13" t="str">
        <f t="shared" si="1"/>
        <v>Yes</v>
      </c>
      <c r="G62" s="4"/>
      <c r="H62" s="4"/>
      <c r="I62" s="4"/>
      <c r="J62" s="13"/>
    </row>
    <row r="63">
      <c r="A63" s="197"/>
      <c r="B63" s="198"/>
      <c r="C63" s="167"/>
      <c r="D63" s="167"/>
      <c r="E63" s="167"/>
      <c r="F63" s="40" t="str">
        <f t="shared" si="1"/>
        <v>Yes</v>
      </c>
      <c r="G63" s="40"/>
      <c r="H63" s="39"/>
      <c r="I63" s="39"/>
      <c r="J63" s="13"/>
    </row>
    <row r="64">
      <c r="A64" s="58"/>
      <c r="B64" s="100"/>
      <c r="F64" s="13" t="str">
        <f t="shared" si="1"/>
        <v>Yes</v>
      </c>
      <c r="G64" s="4"/>
      <c r="H64" s="4"/>
      <c r="I64" s="4"/>
      <c r="J64" s="13"/>
    </row>
    <row r="65">
      <c r="A65" s="1"/>
      <c r="B65" s="100"/>
      <c r="F65" s="13" t="str">
        <f t="shared" si="1"/>
        <v>Yes</v>
      </c>
      <c r="G65" s="4"/>
      <c r="H65" s="4"/>
      <c r="I65" s="4"/>
      <c r="J65" s="13"/>
    </row>
    <row r="66">
      <c r="A66" s="1"/>
      <c r="B66" s="100"/>
      <c r="F66" s="13" t="str">
        <f t="shared" si="1"/>
        <v>Yes</v>
      </c>
      <c r="G66" s="4"/>
      <c r="H66" s="4"/>
      <c r="I66" s="4"/>
      <c r="J66" s="13"/>
    </row>
    <row r="67">
      <c r="A67" s="1"/>
      <c r="B67" s="100"/>
      <c r="F67" s="13" t="str">
        <f t="shared" si="1"/>
        <v>Yes</v>
      </c>
      <c r="G67" s="4"/>
      <c r="H67" s="4"/>
      <c r="I67" s="4"/>
      <c r="J67" s="13"/>
    </row>
    <row r="68">
      <c r="A68" s="1"/>
      <c r="B68" s="100"/>
      <c r="F68" s="13" t="str">
        <f t="shared" si="1"/>
        <v>Yes</v>
      </c>
      <c r="G68" s="4"/>
      <c r="H68" s="4"/>
      <c r="I68" s="4"/>
      <c r="J68" s="13"/>
    </row>
    <row r="69">
      <c r="A69" s="1"/>
      <c r="B69" s="100"/>
      <c r="F69" s="13" t="str">
        <f t="shared" si="1"/>
        <v>Yes</v>
      </c>
      <c r="G69" s="4"/>
      <c r="H69" s="4"/>
      <c r="I69" s="4"/>
      <c r="J69" s="13"/>
    </row>
    <row r="70">
      <c r="A70" s="197"/>
      <c r="B70" s="198"/>
      <c r="C70" s="167"/>
      <c r="D70" s="167"/>
      <c r="E70" s="167"/>
      <c r="F70" s="40" t="str">
        <f t="shared" si="1"/>
        <v>Yes</v>
      </c>
      <c r="G70" s="39"/>
      <c r="H70" s="39"/>
      <c r="I70" s="39"/>
      <c r="J70" s="13"/>
    </row>
    <row r="71">
      <c r="A71" s="58"/>
      <c r="B71" s="100"/>
      <c r="F71" s="13" t="str">
        <f t="shared" si="1"/>
        <v>Yes</v>
      </c>
      <c r="G71" s="4"/>
      <c r="H71" s="4"/>
      <c r="I71" s="4"/>
      <c r="J71" s="13"/>
    </row>
    <row r="72">
      <c r="A72" s="1"/>
      <c r="B72" s="100"/>
      <c r="F72" s="13" t="str">
        <f t="shared" si="1"/>
        <v>Yes</v>
      </c>
      <c r="G72" s="4"/>
      <c r="H72" s="4"/>
      <c r="I72" s="4"/>
      <c r="J72" s="13"/>
    </row>
    <row r="73">
      <c r="A73" s="1"/>
      <c r="B73" s="100"/>
      <c r="F73" s="13" t="str">
        <f t="shared" si="1"/>
        <v>Yes</v>
      </c>
      <c r="G73" s="4"/>
      <c r="H73" s="4"/>
      <c r="I73" s="4"/>
      <c r="J73" s="13"/>
    </row>
    <row r="74">
      <c r="A74" s="1"/>
      <c r="B74" s="100"/>
      <c r="F74" s="13" t="str">
        <f t="shared" si="1"/>
        <v>Yes</v>
      </c>
      <c r="G74" s="4"/>
      <c r="H74" s="4"/>
      <c r="I74" s="4"/>
      <c r="J74" s="13"/>
    </row>
    <row r="75">
      <c r="A75" s="1"/>
      <c r="B75" s="100"/>
      <c r="F75" s="13" t="str">
        <f t="shared" si="1"/>
        <v>Yes</v>
      </c>
      <c r="G75" s="4"/>
      <c r="H75" s="4"/>
      <c r="I75" s="4"/>
      <c r="J75" s="13"/>
    </row>
    <row r="76">
      <c r="A76" s="1"/>
      <c r="B76" s="100"/>
      <c r="F76" s="13" t="str">
        <f t="shared" si="1"/>
        <v>Yes</v>
      </c>
      <c r="G76" s="4"/>
      <c r="H76" s="4"/>
      <c r="I76" s="4"/>
      <c r="J76" s="13"/>
    </row>
    <row r="77">
      <c r="A77" s="197"/>
      <c r="B77" s="198"/>
      <c r="C77" s="167"/>
      <c r="D77" s="167"/>
      <c r="E77" s="167"/>
      <c r="F77" s="40" t="str">
        <f t="shared" si="1"/>
        <v>Yes</v>
      </c>
      <c r="G77" s="39"/>
      <c r="H77" s="39"/>
      <c r="I77" s="39"/>
      <c r="J77" s="13"/>
    </row>
    <row r="78">
      <c r="A78" s="58"/>
      <c r="B78" s="100"/>
      <c r="F78" s="13" t="str">
        <f t="shared" si="1"/>
        <v>Yes</v>
      </c>
      <c r="G78" s="4"/>
      <c r="H78" s="4"/>
      <c r="I78" s="4"/>
    </row>
    <row r="79">
      <c r="A79" s="1"/>
      <c r="B79" s="100"/>
      <c r="F79" s="13" t="str">
        <f t="shared" si="1"/>
        <v>Yes</v>
      </c>
      <c r="G79" s="4"/>
      <c r="H79" s="4"/>
      <c r="I79" s="4"/>
    </row>
    <row r="80">
      <c r="A80" s="1"/>
      <c r="B80" s="100"/>
      <c r="F80" s="13" t="str">
        <f t="shared" si="1"/>
        <v>Yes</v>
      </c>
      <c r="G80" s="4"/>
      <c r="H80" s="4"/>
      <c r="I80" s="4"/>
    </row>
    <row r="81">
      <c r="A81" s="1"/>
      <c r="B81" s="100"/>
      <c r="F81" s="13" t="str">
        <f t="shared" si="1"/>
        <v>Yes</v>
      </c>
      <c r="G81" s="4"/>
      <c r="H81" s="4"/>
      <c r="I81" s="4"/>
    </row>
    <row r="82">
      <c r="A82" s="1"/>
      <c r="B82" s="100"/>
      <c r="F82" s="13" t="str">
        <f t="shared" si="1"/>
        <v>Yes</v>
      </c>
      <c r="G82" s="4"/>
      <c r="H82" s="4"/>
      <c r="I82" s="4"/>
    </row>
    <row r="83">
      <c r="A83" s="1"/>
      <c r="B83" s="100"/>
      <c r="F83" s="13" t="str">
        <f t="shared" si="1"/>
        <v>Yes</v>
      </c>
      <c r="G83" s="4"/>
      <c r="H83" s="4"/>
      <c r="I83" s="4"/>
    </row>
    <row r="84">
      <c r="A84" s="197"/>
      <c r="B84" s="198"/>
      <c r="C84" s="167"/>
      <c r="D84" s="167"/>
      <c r="E84" s="167"/>
      <c r="F84" s="40" t="str">
        <f t="shared" si="1"/>
        <v>Yes</v>
      </c>
      <c r="G84" s="39"/>
      <c r="H84" s="39"/>
      <c r="I84" s="39"/>
    </row>
    <row r="85">
      <c r="A85" s="58"/>
      <c r="B85" s="100"/>
      <c r="F85" s="13" t="str">
        <f t="shared" si="1"/>
        <v>Yes</v>
      </c>
      <c r="G85" s="4"/>
      <c r="H85" s="4"/>
      <c r="I85" s="4"/>
    </row>
    <row r="86">
      <c r="A86" s="1"/>
      <c r="B86" s="100"/>
      <c r="F86" s="13" t="str">
        <f t="shared" si="1"/>
        <v>Yes</v>
      </c>
      <c r="G86" s="4"/>
      <c r="H86" s="4"/>
      <c r="I86" s="4"/>
    </row>
    <row r="87">
      <c r="A87" s="1"/>
      <c r="B87" s="100"/>
      <c r="F87" s="13" t="str">
        <f t="shared" si="1"/>
        <v>Yes</v>
      </c>
      <c r="G87" s="4"/>
      <c r="H87" s="4"/>
      <c r="I87" s="4"/>
    </row>
    <row r="88">
      <c r="A88" s="1"/>
      <c r="B88" s="100"/>
      <c r="F88" s="13" t="str">
        <f t="shared" si="1"/>
        <v>Yes</v>
      </c>
      <c r="G88" s="4"/>
      <c r="H88" s="4"/>
      <c r="I88" s="4"/>
    </row>
    <row r="89">
      <c r="A89" s="1"/>
      <c r="B89" s="100"/>
      <c r="F89" s="13" t="str">
        <f t="shared" si="1"/>
        <v>Yes</v>
      </c>
      <c r="G89" s="4"/>
      <c r="H89" s="4"/>
      <c r="I89" s="4"/>
    </row>
    <row r="90">
      <c r="A90" s="1"/>
      <c r="B90" s="100"/>
      <c r="F90" s="13" t="str">
        <f t="shared" si="1"/>
        <v>Yes</v>
      </c>
      <c r="G90" s="4"/>
      <c r="H90" s="4"/>
      <c r="I90" s="4"/>
    </row>
    <row r="91">
      <c r="A91" s="197"/>
      <c r="B91" s="198"/>
      <c r="C91" s="167"/>
      <c r="D91" s="167"/>
      <c r="E91" s="167"/>
      <c r="F91" s="40" t="str">
        <f t="shared" si="1"/>
        <v>Yes</v>
      </c>
      <c r="G91" s="39"/>
      <c r="H91" s="39"/>
      <c r="I91" s="39"/>
    </row>
    <row r="92">
      <c r="A92" s="58"/>
      <c r="B92" s="100"/>
      <c r="F92" s="13" t="str">
        <f t="shared" si="1"/>
        <v>Yes</v>
      </c>
      <c r="G92" s="4"/>
      <c r="H92" s="4"/>
      <c r="I92" s="4"/>
    </row>
    <row r="93">
      <c r="A93" s="1"/>
      <c r="B93" s="100"/>
      <c r="F93" s="13" t="str">
        <f t="shared" si="1"/>
        <v>Yes</v>
      </c>
      <c r="G93" s="4"/>
      <c r="H93" s="4"/>
      <c r="I93" s="4"/>
    </row>
    <row r="94">
      <c r="A94" s="1"/>
      <c r="B94" s="100"/>
      <c r="F94" s="13" t="str">
        <f t="shared" si="1"/>
        <v>Yes</v>
      </c>
      <c r="G94" s="4"/>
      <c r="H94" s="4"/>
      <c r="I94" s="4"/>
    </row>
    <row r="95">
      <c r="A95" s="1"/>
      <c r="B95" s="100"/>
      <c r="F95" s="13" t="str">
        <f t="shared" si="1"/>
        <v>Yes</v>
      </c>
      <c r="G95" s="4"/>
      <c r="H95" s="4"/>
      <c r="I95" s="4"/>
    </row>
    <row r="96">
      <c r="A96" s="1"/>
      <c r="B96" s="100"/>
      <c r="F96" s="13" t="str">
        <f t="shared" si="1"/>
        <v>Yes</v>
      </c>
      <c r="G96" s="4"/>
      <c r="H96" s="4"/>
      <c r="I96" s="4"/>
    </row>
    <row r="97">
      <c r="A97" s="1"/>
      <c r="B97" s="100"/>
      <c r="F97" s="13" t="str">
        <f t="shared" si="1"/>
        <v>Yes</v>
      </c>
      <c r="G97" s="4"/>
      <c r="H97" s="4"/>
      <c r="I97" s="4"/>
    </row>
    <row r="98">
      <c r="A98" s="197"/>
      <c r="B98" s="198"/>
      <c r="C98" s="167"/>
      <c r="D98" s="167"/>
      <c r="E98" s="167"/>
      <c r="F98" s="40" t="str">
        <f t="shared" si="1"/>
        <v>Yes</v>
      </c>
      <c r="G98" s="39"/>
      <c r="H98" s="39"/>
      <c r="I98" s="39"/>
    </row>
    <row r="99">
      <c r="A99" s="58"/>
      <c r="F99" s="13" t="str">
        <f t="shared" si="1"/>
        <v>Yes</v>
      </c>
      <c r="G99" s="4"/>
      <c r="H99" s="4"/>
      <c r="I99" s="4"/>
    </row>
    <row r="100">
      <c r="A100" s="1"/>
      <c r="B100" s="100"/>
      <c r="F100" s="13" t="str">
        <f t="shared" si="1"/>
        <v>Yes</v>
      </c>
      <c r="G100" s="4"/>
      <c r="H100" s="4"/>
      <c r="I100" s="4"/>
    </row>
    <row r="101">
      <c r="A101" s="1"/>
      <c r="B101" s="100"/>
      <c r="F101" s="13" t="str">
        <f t="shared" si="1"/>
        <v>Yes</v>
      </c>
      <c r="G101" s="4"/>
      <c r="H101" s="4"/>
      <c r="I101" s="4"/>
    </row>
    <row r="102">
      <c r="A102" s="1"/>
      <c r="B102" s="100"/>
      <c r="F102" s="13" t="str">
        <f t="shared" si="1"/>
        <v>Yes</v>
      </c>
      <c r="G102" s="4"/>
      <c r="H102" s="4"/>
      <c r="I102" s="4"/>
    </row>
    <row r="103" ht="15.75" customHeight="1">
      <c r="A103" s="1"/>
      <c r="B103" s="100"/>
      <c r="F103" s="13" t="str">
        <f t="shared" si="1"/>
        <v>Yes</v>
      </c>
      <c r="G103" s="4"/>
      <c r="H103" s="4"/>
      <c r="I103" s="4"/>
    </row>
    <row r="104">
      <c r="A104" s="1"/>
      <c r="B104" s="100"/>
      <c r="F104" s="13" t="str">
        <f t="shared" si="1"/>
        <v>Yes</v>
      </c>
      <c r="G104" s="4"/>
      <c r="H104" s="4"/>
      <c r="I104" s="4"/>
    </row>
    <row r="105">
      <c r="A105" s="197"/>
      <c r="B105" s="198"/>
      <c r="C105" s="167"/>
      <c r="D105" s="167"/>
      <c r="E105" s="167"/>
      <c r="F105" s="40" t="str">
        <f t="shared" si="1"/>
        <v>Yes</v>
      </c>
      <c r="G105" s="39"/>
      <c r="H105" s="39"/>
      <c r="I105" s="39"/>
    </row>
    <row r="106">
      <c r="A106" s="58"/>
      <c r="B106" s="100"/>
      <c r="F106" s="13" t="str">
        <f t="shared" si="1"/>
        <v>Yes</v>
      </c>
      <c r="G106" s="4"/>
      <c r="H106" s="4"/>
      <c r="I106" s="4"/>
    </row>
    <row r="107">
      <c r="A107" s="1"/>
      <c r="B107" s="100"/>
      <c r="F107" s="13" t="str">
        <f t="shared" si="1"/>
        <v>Yes</v>
      </c>
      <c r="G107" s="4"/>
      <c r="H107" s="4"/>
      <c r="I107" s="4"/>
    </row>
    <row r="108">
      <c r="A108" s="1"/>
      <c r="B108" s="100"/>
      <c r="F108" s="13" t="str">
        <f t="shared" si="1"/>
        <v>Yes</v>
      </c>
      <c r="G108" s="4"/>
      <c r="H108" s="4"/>
      <c r="I108" s="4"/>
    </row>
    <row r="109">
      <c r="A109" s="1"/>
      <c r="B109" s="100"/>
      <c r="F109" s="13" t="str">
        <f t="shared" si="1"/>
        <v>Yes</v>
      </c>
      <c r="G109" s="4"/>
      <c r="H109" s="4"/>
      <c r="I109" s="4"/>
    </row>
    <row r="110">
      <c r="A110" s="1"/>
      <c r="B110" s="100"/>
      <c r="F110" s="13" t="str">
        <f t="shared" si="1"/>
        <v>Yes</v>
      </c>
      <c r="G110" s="4"/>
      <c r="H110" s="4"/>
      <c r="I110" s="4"/>
    </row>
    <row r="111">
      <c r="A111" s="1"/>
      <c r="B111" s="100"/>
      <c r="F111" s="13" t="str">
        <f t="shared" si="1"/>
        <v>Yes</v>
      </c>
      <c r="G111" s="4"/>
      <c r="H111" s="4"/>
      <c r="I111" s="4"/>
    </row>
    <row r="112">
      <c r="A112" s="197"/>
      <c r="B112" s="198"/>
      <c r="C112" s="167"/>
      <c r="D112" s="167"/>
      <c r="E112" s="167"/>
      <c r="F112" s="40" t="str">
        <f t="shared" si="1"/>
        <v>Yes</v>
      </c>
      <c r="G112" s="39"/>
      <c r="H112" s="39"/>
      <c r="I112" s="39"/>
    </row>
    <row r="113">
      <c r="A113" s="58"/>
      <c r="B113" s="100"/>
      <c r="F113" s="13" t="str">
        <f t="shared" si="1"/>
        <v>Yes</v>
      </c>
      <c r="G113" s="4"/>
      <c r="H113" s="4"/>
      <c r="I113" s="4"/>
    </row>
    <row r="114">
      <c r="A114" s="197"/>
      <c r="B114" s="198"/>
      <c r="C114" s="167"/>
      <c r="D114" s="167"/>
      <c r="E114" s="167"/>
      <c r="F114" s="40" t="str">
        <f t="shared" si="1"/>
        <v>Yes</v>
      </c>
      <c r="G114" s="39"/>
      <c r="H114" s="39"/>
      <c r="I114" s="39"/>
    </row>
    <row r="115">
      <c r="A115" s="58"/>
      <c r="B115" s="100"/>
      <c r="F115" s="13" t="str">
        <f t="shared" si="1"/>
        <v>Yes</v>
      </c>
      <c r="G115" s="4"/>
      <c r="H115" s="4"/>
      <c r="I115" s="4"/>
    </row>
    <row r="116">
      <c r="A116" s="1"/>
      <c r="B116" s="100"/>
      <c r="F116" s="13" t="str">
        <f t="shared" si="1"/>
        <v>Yes</v>
      </c>
      <c r="G116" s="4"/>
      <c r="H116" s="4"/>
      <c r="I116" s="4"/>
    </row>
    <row r="117">
      <c r="A117" s="1"/>
      <c r="B117" s="100"/>
      <c r="F117" s="13" t="str">
        <f t="shared" si="1"/>
        <v>Yes</v>
      </c>
      <c r="G117" s="4"/>
      <c r="H117" s="4"/>
      <c r="I117" s="4"/>
    </row>
    <row r="118">
      <c r="A118" s="1"/>
      <c r="B118" s="100"/>
      <c r="F118" s="13" t="str">
        <f t="shared" si="1"/>
        <v>Yes</v>
      </c>
      <c r="G118" s="4"/>
      <c r="H118" s="4"/>
      <c r="I118" s="4"/>
    </row>
    <row r="119">
      <c r="A119" s="1"/>
      <c r="B119" s="100"/>
      <c r="F119" s="13" t="str">
        <f t="shared" si="1"/>
        <v>Yes</v>
      </c>
      <c r="G119" s="4"/>
      <c r="H119" s="4"/>
      <c r="I119" s="4"/>
    </row>
    <row r="120">
      <c r="A120" s="1"/>
      <c r="B120" s="100"/>
      <c r="F120" s="13" t="str">
        <f t="shared" si="1"/>
        <v>Yes</v>
      </c>
      <c r="G120" s="4"/>
      <c r="H120" s="4"/>
      <c r="I120" s="4"/>
    </row>
    <row r="121">
      <c r="A121" s="1"/>
      <c r="B121" s="100"/>
      <c r="F121" s="13" t="str">
        <f t="shared" si="1"/>
        <v>Yes</v>
      </c>
      <c r="G121" s="4"/>
      <c r="H121" s="4"/>
      <c r="I121" s="4"/>
    </row>
    <row r="122">
      <c r="A122" s="195"/>
      <c r="B122" s="196"/>
      <c r="C122" s="135"/>
      <c r="D122" s="135"/>
      <c r="E122" s="135"/>
      <c r="F122" s="17" t="str">
        <f t="shared" si="1"/>
        <v>Yes</v>
      </c>
      <c r="G122" s="44"/>
      <c r="H122" s="17"/>
      <c r="I122" s="44"/>
    </row>
    <row r="123">
      <c r="A123" s="1"/>
      <c r="B123" s="100"/>
      <c r="F123" s="13" t="str">
        <f t="shared" si="1"/>
        <v>Yes</v>
      </c>
      <c r="G123" s="4"/>
      <c r="H123" s="13"/>
      <c r="I123" s="4"/>
    </row>
    <row r="124">
      <c r="A124" s="1"/>
      <c r="B124" s="100"/>
      <c r="F124" s="13" t="str">
        <f t="shared" si="1"/>
        <v>Yes</v>
      </c>
      <c r="G124" s="4"/>
      <c r="H124" s="13"/>
      <c r="I124" s="4"/>
    </row>
    <row r="125">
      <c r="A125" s="1"/>
      <c r="B125" s="100"/>
      <c r="F125" s="13" t="str">
        <f t="shared" si="1"/>
        <v>Yes</v>
      </c>
      <c r="G125" s="4"/>
      <c r="H125" s="13"/>
      <c r="I125" s="4"/>
    </row>
    <row r="126">
      <c r="A126" s="1"/>
      <c r="B126" s="100"/>
      <c r="F126" s="13" t="str">
        <f t="shared" si="1"/>
        <v>Yes</v>
      </c>
      <c r="G126" s="4"/>
      <c r="H126" s="13"/>
      <c r="I126" s="4"/>
    </row>
    <row r="127">
      <c r="A127" s="197"/>
      <c r="B127" s="198"/>
      <c r="C127" s="167"/>
      <c r="D127" s="167"/>
      <c r="E127" s="167"/>
      <c r="F127" s="40" t="str">
        <f t="shared" si="1"/>
        <v>Yes</v>
      </c>
      <c r="G127" s="39"/>
      <c r="H127" s="40"/>
      <c r="I127" s="39"/>
    </row>
    <row r="128">
      <c r="A128" s="58"/>
      <c r="B128" s="100"/>
      <c r="F128" s="13" t="str">
        <f t="shared" si="1"/>
        <v>Yes</v>
      </c>
      <c r="G128" s="4"/>
      <c r="H128" s="13"/>
      <c r="I128" s="4"/>
    </row>
    <row r="129">
      <c r="A129" s="1"/>
      <c r="B129" s="100"/>
      <c r="F129" s="13" t="str">
        <f t="shared" si="1"/>
        <v>Yes</v>
      </c>
      <c r="G129" s="4"/>
      <c r="H129" s="13"/>
      <c r="I129" s="4"/>
    </row>
    <row r="130">
      <c r="A130" s="1"/>
      <c r="B130" s="100"/>
      <c r="F130" s="13" t="str">
        <f t="shared" si="1"/>
        <v>Yes</v>
      </c>
      <c r="G130" s="13"/>
      <c r="H130" s="13"/>
      <c r="I130" s="4"/>
    </row>
    <row r="131">
      <c r="A131" s="1"/>
      <c r="B131" s="100"/>
      <c r="F131" s="13" t="str">
        <f t="shared" si="1"/>
        <v>Yes</v>
      </c>
      <c r="G131" s="4"/>
      <c r="H131" s="13"/>
      <c r="I131" s="4"/>
    </row>
    <row r="132">
      <c r="A132" s="197"/>
      <c r="B132" s="198"/>
      <c r="C132" s="167"/>
      <c r="D132" s="167"/>
      <c r="E132" s="167"/>
      <c r="F132" s="40" t="str">
        <f t="shared" si="1"/>
        <v>Yes</v>
      </c>
      <c r="G132" s="39"/>
      <c r="H132" s="40"/>
      <c r="I132" s="39"/>
    </row>
    <row r="133">
      <c r="A133" s="58"/>
      <c r="B133" s="100"/>
      <c r="F133" s="13" t="str">
        <f t="shared" si="1"/>
        <v>Yes</v>
      </c>
      <c r="G133" s="4"/>
      <c r="H133" s="13"/>
      <c r="I133" s="4"/>
    </row>
    <row r="134">
      <c r="A134" s="1"/>
      <c r="B134" s="100"/>
      <c r="F134" s="13" t="str">
        <f t="shared" si="1"/>
        <v>Yes</v>
      </c>
      <c r="G134" s="13"/>
      <c r="H134" s="13"/>
      <c r="I134" s="4"/>
    </row>
    <row r="135">
      <c r="A135" s="1"/>
      <c r="B135" s="100"/>
      <c r="F135" s="13" t="str">
        <f t="shared" si="1"/>
        <v>Yes</v>
      </c>
      <c r="G135" s="4"/>
      <c r="H135" s="13"/>
      <c r="I135" s="4"/>
    </row>
    <row r="136">
      <c r="A136" s="1"/>
      <c r="B136" s="100"/>
      <c r="F136" s="13" t="str">
        <f t="shared" si="1"/>
        <v>Yes</v>
      </c>
      <c r="G136" s="13"/>
      <c r="H136" s="13"/>
      <c r="I136" s="4"/>
    </row>
    <row r="137">
      <c r="A137" s="1"/>
      <c r="B137" s="100"/>
      <c r="F137" s="13" t="str">
        <f t="shared" si="1"/>
        <v>Yes</v>
      </c>
      <c r="G137" s="4"/>
      <c r="H137" s="13"/>
      <c r="I137" s="4"/>
    </row>
    <row r="138">
      <c r="A138" s="1"/>
      <c r="B138" s="100"/>
      <c r="F138" s="40" t="str">
        <f t="shared" si="1"/>
        <v>Yes</v>
      </c>
      <c r="G138" s="4"/>
      <c r="H138" s="13"/>
      <c r="I138" s="4"/>
    </row>
    <row r="139">
      <c r="A139" s="195"/>
      <c r="B139" s="196"/>
      <c r="C139" s="135"/>
      <c r="D139" s="135"/>
      <c r="E139" s="135"/>
      <c r="F139" s="17" t="str">
        <f t="shared" si="1"/>
        <v>Yes</v>
      </c>
      <c r="G139" s="44"/>
      <c r="H139" s="17"/>
      <c r="I139" s="44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</row>
    <row r="140">
      <c r="A140" s="1"/>
      <c r="B140" s="100"/>
      <c r="F140" s="13" t="str">
        <f t="shared" si="1"/>
        <v>Yes</v>
      </c>
      <c r="G140" s="4"/>
      <c r="H140" s="13"/>
      <c r="I140" s="4"/>
    </row>
    <row r="141">
      <c r="A141" s="1"/>
      <c r="B141" s="100"/>
      <c r="F141" s="13" t="str">
        <f t="shared" si="1"/>
        <v>Yes</v>
      </c>
      <c r="G141" s="4"/>
      <c r="H141" s="13"/>
      <c r="I141" s="4"/>
    </row>
    <row r="142">
      <c r="A142" s="197"/>
      <c r="B142" s="198"/>
      <c r="C142" s="167"/>
      <c r="D142" s="167"/>
      <c r="E142" s="167"/>
      <c r="F142" s="40" t="str">
        <f t="shared" si="1"/>
        <v>Yes</v>
      </c>
      <c r="G142" s="39"/>
      <c r="H142" s="40"/>
      <c r="I142" s="39"/>
    </row>
    <row r="143">
      <c r="A143" s="58"/>
      <c r="B143" s="100"/>
      <c r="F143" s="13" t="str">
        <f t="shared" si="1"/>
        <v>Yes</v>
      </c>
      <c r="G143" s="4"/>
      <c r="H143" s="13"/>
      <c r="I143" s="4"/>
    </row>
    <row r="144">
      <c r="A144" s="1"/>
      <c r="B144" s="100"/>
      <c r="F144" s="13" t="str">
        <f t="shared" si="1"/>
        <v>Yes</v>
      </c>
      <c r="G144" s="4"/>
      <c r="H144" s="13"/>
      <c r="I144" s="4"/>
    </row>
    <row r="145">
      <c r="A145" s="1"/>
      <c r="B145" s="100"/>
      <c r="F145" s="13" t="str">
        <f t="shared" si="1"/>
        <v>Yes</v>
      </c>
      <c r="G145" s="4"/>
      <c r="H145" s="13"/>
      <c r="I145" s="4"/>
    </row>
    <row r="146">
      <c r="A146" s="1"/>
      <c r="B146" s="100"/>
      <c r="F146" s="13" t="str">
        <f t="shared" si="1"/>
        <v>Yes</v>
      </c>
      <c r="G146" s="4"/>
      <c r="H146" s="13"/>
      <c r="I146" s="4"/>
    </row>
    <row r="147">
      <c r="A147" s="197"/>
      <c r="B147" s="198"/>
      <c r="C147" s="167"/>
      <c r="D147" s="167"/>
      <c r="E147" s="167"/>
      <c r="F147" s="40" t="str">
        <f t="shared" si="1"/>
        <v>Yes</v>
      </c>
      <c r="G147" s="39"/>
      <c r="H147" s="40"/>
      <c r="I147" s="39"/>
    </row>
    <row r="148">
      <c r="A148" s="58"/>
      <c r="B148" s="100"/>
      <c r="F148" s="13" t="str">
        <f t="shared" si="1"/>
        <v>Yes</v>
      </c>
      <c r="G148" s="4"/>
      <c r="H148" s="13"/>
      <c r="I148" s="4"/>
    </row>
    <row r="149">
      <c r="A149" s="197"/>
      <c r="B149" s="198"/>
      <c r="C149" s="167"/>
      <c r="D149" s="167"/>
      <c r="E149" s="167"/>
      <c r="F149" s="40" t="str">
        <f t="shared" si="1"/>
        <v>Yes</v>
      </c>
      <c r="G149" s="39"/>
      <c r="H149" s="40"/>
      <c r="I149" s="39"/>
    </row>
    <row r="150">
      <c r="A150" s="58"/>
      <c r="B150" s="100"/>
      <c r="F150" s="13" t="str">
        <f t="shared" si="1"/>
        <v>Yes</v>
      </c>
      <c r="G150" s="4"/>
      <c r="H150" s="13"/>
      <c r="I150" s="4"/>
    </row>
    <row r="151">
      <c r="A151" s="1"/>
      <c r="B151" s="100"/>
      <c r="F151" s="13" t="str">
        <f t="shared" si="1"/>
        <v>Yes</v>
      </c>
      <c r="G151" s="4"/>
      <c r="H151" s="13"/>
      <c r="I151" s="4"/>
    </row>
    <row r="152">
      <c r="A152" s="1"/>
      <c r="B152" s="100"/>
      <c r="F152" s="13" t="str">
        <f t="shared" si="1"/>
        <v>Yes</v>
      </c>
      <c r="G152" s="4"/>
      <c r="H152" s="13"/>
      <c r="I152" s="4"/>
    </row>
    <row r="153">
      <c r="A153" s="197"/>
      <c r="B153" s="198"/>
      <c r="C153" s="167"/>
      <c r="D153" s="167"/>
      <c r="E153" s="167"/>
      <c r="F153" s="40" t="str">
        <f t="shared" si="1"/>
        <v>Yes</v>
      </c>
      <c r="G153" s="39"/>
      <c r="H153" s="40"/>
      <c r="I153" s="39"/>
    </row>
    <row r="154">
      <c r="A154" s="58"/>
      <c r="B154" s="100"/>
      <c r="F154" s="13" t="str">
        <f t="shared" si="1"/>
        <v>Yes</v>
      </c>
      <c r="G154" s="4"/>
      <c r="H154" s="13"/>
      <c r="I154" s="4"/>
    </row>
    <row r="155">
      <c r="A155" s="1"/>
      <c r="B155" s="100"/>
      <c r="F155" s="13" t="str">
        <f t="shared" si="1"/>
        <v>Yes</v>
      </c>
      <c r="G155" s="4"/>
      <c r="H155" s="13"/>
      <c r="I155" s="4"/>
    </row>
    <row r="156">
      <c r="A156" s="1"/>
      <c r="B156" s="100"/>
      <c r="F156" s="13" t="str">
        <f t="shared" si="1"/>
        <v>Yes</v>
      </c>
      <c r="G156" s="4"/>
      <c r="H156" s="13"/>
      <c r="I156" s="4"/>
    </row>
    <row r="157">
      <c r="A157" s="197"/>
      <c r="B157" s="198"/>
      <c r="C157" s="167"/>
      <c r="D157" s="167"/>
      <c r="E157" s="167"/>
      <c r="F157" s="40" t="str">
        <f t="shared" si="1"/>
        <v>Yes</v>
      </c>
      <c r="G157" s="39"/>
      <c r="H157" s="40"/>
      <c r="I157" s="39"/>
    </row>
    <row r="158">
      <c r="A158" s="58"/>
      <c r="B158" s="100"/>
      <c r="F158" s="13" t="str">
        <f t="shared" si="1"/>
        <v>Yes</v>
      </c>
      <c r="G158" s="4"/>
      <c r="H158" s="13"/>
      <c r="I158" s="4"/>
    </row>
    <row r="159">
      <c r="A159" s="1"/>
      <c r="B159" s="100"/>
      <c r="F159" s="13" t="str">
        <f t="shared" si="1"/>
        <v>Yes</v>
      </c>
      <c r="G159" s="4"/>
      <c r="H159" s="13"/>
      <c r="I159" s="4"/>
    </row>
    <row r="160">
      <c r="A160" s="1"/>
      <c r="B160" s="100"/>
      <c r="F160" s="13" t="str">
        <f t="shared" si="1"/>
        <v>Yes</v>
      </c>
      <c r="G160" s="4"/>
      <c r="H160" s="13"/>
      <c r="I160" s="4"/>
    </row>
    <row r="161">
      <c r="A161" s="197"/>
      <c r="B161" s="198"/>
      <c r="C161" s="167"/>
      <c r="D161" s="167"/>
      <c r="E161" s="167"/>
      <c r="F161" s="40" t="str">
        <f t="shared" si="1"/>
        <v>Yes</v>
      </c>
      <c r="G161" s="39"/>
      <c r="H161" s="40"/>
      <c r="I161" s="39"/>
    </row>
    <row r="162">
      <c r="A162" s="58"/>
      <c r="B162" s="100"/>
      <c r="F162" s="13" t="str">
        <f t="shared" si="1"/>
        <v>Yes</v>
      </c>
      <c r="G162" s="4"/>
      <c r="H162" s="13"/>
      <c r="I162" s="4"/>
    </row>
    <row r="163">
      <c r="A163" s="1"/>
      <c r="B163" s="100"/>
      <c r="F163" s="13" t="str">
        <f t="shared" si="1"/>
        <v>Yes</v>
      </c>
      <c r="G163" s="4"/>
      <c r="H163" s="13"/>
      <c r="I163" s="4"/>
    </row>
    <row r="164">
      <c r="A164" s="1"/>
      <c r="B164" s="100"/>
      <c r="F164" s="13" t="str">
        <f t="shared" si="1"/>
        <v>Yes</v>
      </c>
      <c r="G164" s="4"/>
      <c r="H164" s="13"/>
      <c r="I164" s="4"/>
    </row>
    <row r="165">
      <c r="A165" s="197"/>
      <c r="B165" s="198"/>
      <c r="C165" s="167"/>
      <c r="D165" s="167"/>
      <c r="E165" s="167"/>
      <c r="F165" s="40" t="str">
        <f t="shared" si="1"/>
        <v>Yes</v>
      </c>
      <c r="G165" s="39"/>
      <c r="H165" s="40"/>
      <c r="I165" s="39"/>
    </row>
    <row r="166">
      <c r="A166" s="58"/>
      <c r="B166" s="100"/>
      <c r="F166" s="13" t="str">
        <f t="shared" si="1"/>
        <v>Yes</v>
      </c>
      <c r="G166" s="13"/>
      <c r="H166" s="13"/>
      <c r="I166" s="4"/>
    </row>
    <row r="167">
      <c r="A167" s="1"/>
      <c r="B167" s="100"/>
      <c r="F167" s="13" t="str">
        <f t="shared" si="1"/>
        <v>Yes</v>
      </c>
      <c r="G167" s="13"/>
      <c r="H167" s="13"/>
      <c r="I167" s="4"/>
    </row>
    <row r="168">
      <c r="A168" s="1"/>
      <c r="B168" s="100"/>
      <c r="F168" s="13" t="str">
        <f t="shared" si="1"/>
        <v>Yes</v>
      </c>
      <c r="G168" s="13"/>
      <c r="H168" s="13"/>
      <c r="I168" s="4"/>
    </row>
    <row r="169">
      <c r="A169" s="197"/>
      <c r="B169" s="198"/>
      <c r="C169" s="167"/>
      <c r="D169" s="167"/>
      <c r="E169" s="173"/>
      <c r="F169" s="40" t="str">
        <f t="shared" si="1"/>
        <v>Yes</v>
      </c>
      <c r="G169" s="40"/>
      <c r="H169" s="40"/>
      <c r="I169" s="39"/>
    </row>
    <row r="170">
      <c r="A170" s="1"/>
      <c r="B170" s="201"/>
      <c r="F170" s="13" t="str">
        <f t="shared" si="1"/>
        <v>Yes</v>
      </c>
      <c r="G170" s="13"/>
      <c r="H170" s="13"/>
      <c r="I170" s="13"/>
    </row>
    <row r="171">
      <c r="A171" s="1"/>
      <c r="B171" s="201"/>
      <c r="F171" s="13" t="str">
        <f t="shared" si="1"/>
        <v>Yes</v>
      </c>
      <c r="G171" s="13"/>
      <c r="H171" s="13"/>
      <c r="I171" s="13"/>
    </row>
    <row r="172">
      <c r="A172" s="1"/>
      <c r="B172" s="201"/>
      <c r="F172" s="13" t="str">
        <f t="shared" si="1"/>
        <v>Yes</v>
      </c>
      <c r="G172" s="13"/>
      <c r="H172" s="13"/>
      <c r="I172" s="13"/>
    </row>
    <row r="173">
      <c r="A173" s="1"/>
      <c r="B173" s="201"/>
      <c r="F173" s="13" t="str">
        <f t="shared" si="1"/>
        <v>Yes</v>
      </c>
      <c r="G173" s="13"/>
      <c r="H173" s="13"/>
      <c r="I173" s="13"/>
    </row>
    <row r="174">
      <c r="A174" s="1"/>
      <c r="B174" s="201"/>
      <c r="F174" s="13" t="str">
        <f t="shared" si="1"/>
        <v>Yes</v>
      </c>
      <c r="G174" s="13"/>
      <c r="H174" s="13"/>
      <c r="I174" s="13"/>
    </row>
    <row r="175">
      <c r="A175" s="1"/>
      <c r="B175" s="201"/>
      <c r="F175" s="13" t="str">
        <f t="shared" si="1"/>
        <v>Yes</v>
      </c>
      <c r="G175" s="13"/>
      <c r="H175" s="13"/>
      <c r="I175" s="13"/>
    </row>
    <row r="176">
      <c r="A176" s="1"/>
      <c r="B176" s="201"/>
      <c r="F176" s="13" t="str">
        <f t="shared" si="1"/>
        <v>Yes</v>
      </c>
      <c r="G176" s="13"/>
      <c r="H176" s="13"/>
      <c r="I176" s="13"/>
    </row>
    <row r="177">
      <c r="A177" s="1"/>
      <c r="B177" s="201"/>
      <c r="F177" s="13" t="str">
        <f t="shared" si="1"/>
        <v>Yes</v>
      </c>
      <c r="G177" s="13"/>
      <c r="H177" s="13"/>
      <c r="I177" s="13"/>
    </row>
    <row r="178">
      <c r="A178" s="1"/>
      <c r="B178" s="201"/>
      <c r="F178" s="13" t="str">
        <f t="shared" si="1"/>
        <v>Yes</v>
      </c>
      <c r="G178" s="13"/>
      <c r="H178" s="13"/>
      <c r="I178" s="13"/>
    </row>
    <row r="179">
      <c r="A179" s="1"/>
      <c r="B179" s="201"/>
      <c r="F179" s="13" t="str">
        <f t="shared" si="1"/>
        <v>Yes</v>
      </c>
      <c r="G179" s="13"/>
      <c r="H179" s="13"/>
      <c r="I179" s="13"/>
    </row>
    <row r="180">
      <c r="A180" s="1"/>
      <c r="B180" s="201"/>
      <c r="F180" s="13" t="str">
        <f t="shared" si="1"/>
        <v>Yes</v>
      </c>
      <c r="G180" s="13"/>
      <c r="H180" s="13"/>
      <c r="I180" s="13"/>
    </row>
    <row r="181">
      <c r="A181" s="1"/>
      <c r="B181" s="201"/>
      <c r="F181" s="13" t="str">
        <f t="shared" si="1"/>
        <v>Yes</v>
      </c>
      <c r="G181" s="13"/>
      <c r="H181" s="13"/>
      <c r="I181" s="13"/>
    </row>
    <row r="182">
      <c r="A182" s="1"/>
      <c r="B182" s="201"/>
      <c r="F182" s="13" t="str">
        <f t="shared" si="1"/>
        <v>Yes</v>
      </c>
      <c r="G182" s="13"/>
      <c r="H182" s="13"/>
      <c r="I182" s="13"/>
    </row>
    <row r="183">
      <c r="A183" s="1"/>
      <c r="B183" s="201"/>
      <c r="F183" s="13" t="str">
        <f t="shared" si="1"/>
        <v>Yes</v>
      </c>
      <c r="G183" s="13"/>
      <c r="H183" s="13"/>
      <c r="I183" s="13"/>
    </row>
    <row r="184">
      <c r="A184" s="1"/>
      <c r="B184" s="201"/>
      <c r="F184" s="13" t="str">
        <f t="shared" si="1"/>
        <v>Yes</v>
      </c>
      <c r="G184" s="13"/>
      <c r="H184" s="13"/>
      <c r="I184" s="13"/>
    </row>
    <row r="185">
      <c r="A185" s="1"/>
      <c r="B185" s="201"/>
      <c r="F185" s="13" t="str">
        <f t="shared" si="1"/>
        <v>Yes</v>
      </c>
      <c r="G185" s="13"/>
      <c r="H185" s="13"/>
      <c r="I185" s="13"/>
    </row>
    <row r="186">
      <c r="A186" s="1"/>
      <c r="B186" s="201"/>
      <c r="F186" s="13" t="str">
        <f t="shared" si="1"/>
        <v>Yes</v>
      </c>
      <c r="G186" s="13"/>
      <c r="H186" s="13"/>
      <c r="I186" s="13"/>
    </row>
    <row r="187">
      <c r="A187" s="1"/>
      <c r="B187" s="201"/>
      <c r="F187" s="13" t="str">
        <f t="shared" si="1"/>
        <v>Yes</v>
      </c>
      <c r="G187" s="13"/>
      <c r="H187" s="13"/>
      <c r="I187" s="13"/>
    </row>
    <row r="188">
      <c r="A188" s="1"/>
      <c r="B188" s="201"/>
      <c r="F188" s="13" t="str">
        <f t="shared" si="1"/>
        <v>Yes</v>
      </c>
      <c r="G188" s="13"/>
      <c r="H188" s="13"/>
      <c r="I188" s="13"/>
    </row>
    <row r="189">
      <c r="A189" s="1"/>
      <c r="B189" s="201"/>
      <c r="F189" s="13" t="str">
        <f t="shared" si="1"/>
        <v>Yes</v>
      </c>
      <c r="G189" s="13"/>
      <c r="H189" s="13"/>
      <c r="I189" s="13"/>
    </row>
    <row r="190">
      <c r="A190" s="1"/>
      <c r="B190" s="201"/>
      <c r="F190" s="13" t="str">
        <f t="shared" si="1"/>
        <v>Yes</v>
      </c>
      <c r="G190" s="13"/>
      <c r="H190" s="13"/>
      <c r="I190" s="13"/>
    </row>
    <row r="191">
      <c r="A191" s="1"/>
      <c r="B191" s="201"/>
      <c r="F191" s="13" t="str">
        <f t="shared" si="1"/>
        <v>Yes</v>
      </c>
      <c r="G191" s="13"/>
      <c r="H191" s="13"/>
      <c r="I191" s="13"/>
    </row>
    <row r="192">
      <c r="A192" s="1"/>
      <c r="B192" s="201"/>
      <c r="F192" s="13" t="str">
        <f t="shared" si="1"/>
        <v>Yes</v>
      </c>
      <c r="G192" s="13"/>
      <c r="H192" s="13"/>
      <c r="I192" s="13"/>
    </row>
    <row r="193">
      <c r="A193" s="1"/>
      <c r="B193" s="201"/>
      <c r="F193" s="13" t="str">
        <f t="shared" si="1"/>
        <v>Yes</v>
      </c>
      <c r="G193" s="13"/>
      <c r="H193" s="13"/>
      <c r="I193" s="13"/>
    </row>
    <row r="194">
      <c r="A194" s="1"/>
      <c r="B194" s="201"/>
      <c r="F194" s="13" t="str">
        <f t="shared" si="1"/>
        <v>Yes</v>
      </c>
      <c r="G194" s="13"/>
      <c r="H194" s="13"/>
      <c r="I194" s="13"/>
    </row>
    <row r="195">
      <c r="A195" s="1"/>
      <c r="B195" s="201"/>
      <c r="F195" s="13" t="str">
        <f t="shared" si="1"/>
        <v>Yes</v>
      </c>
      <c r="G195" s="13"/>
      <c r="H195" s="13"/>
      <c r="I195" s="13"/>
    </row>
    <row r="196">
      <c r="A196" s="1"/>
      <c r="B196" s="201"/>
      <c r="F196" s="13" t="str">
        <f t="shared" si="1"/>
        <v>Yes</v>
      </c>
      <c r="G196" s="13"/>
      <c r="H196" s="13"/>
      <c r="I196" s="13"/>
    </row>
    <row r="197">
      <c r="A197" s="1"/>
      <c r="B197" s="201"/>
      <c r="F197" s="13" t="str">
        <f t="shared" si="1"/>
        <v>Yes</v>
      </c>
      <c r="G197" s="13"/>
      <c r="H197" s="13"/>
      <c r="I197" s="13"/>
    </row>
    <row r="198">
      <c r="A198" s="1"/>
      <c r="B198" s="201"/>
      <c r="F198" s="13" t="str">
        <f t="shared" si="1"/>
        <v>Yes</v>
      </c>
      <c r="G198" s="13"/>
      <c r="H198" s="13"/>
      <c r="I198" s="13"/>
    </row>
    <row r="199">
      <c r="A199" s="1"/>
      <c r="B199" s="201"/>
      <c r="F199" s="13" t="str">
        <f t="shared" si="1"/>
        <v>Yes</v>
      </c>
      <c r="G199" s="13"/>
      <c r="H199" s="13"/>
      <c r="I199" s="13"/>
    </row>
    <row r="200">
      <c r="A200" s="1"/>
      <c r="B200" s="201"/>
      <c r="F200" s="13" t="str">
        <f t="shared" si="1"/>
        <v>Yes</v>
      </c>
      <c r="G200" s="13"/>
      <c r="H200" s="13"/>
      <c r="I200" s="13"/>
    </row>
    <row r="201">
      <c r="A201" s="1"/>
      <c r="B201" s="201"/>
      <c r="F201" s="13" t="str">
        <f t="shared" si="1"/>
        <v>Yes</v>
      </c>
      <c r="G201" s="13"/>
      <c r="H201" s="13"/>
      <c r="I201" s="13"/>
    </row>
    <row r="202">
      <c r="A202" s="1"/>
      <c r="B202" s="201"/>
      <c r="F202" s="13" t="str">
        <f t="shared" si="1"/>
        <v>Yes</v>
      </c>
      <c r="G202" s="13"/>
      <c r="H202" s="13"/>
      <c r="I202" s="13"/>
    </row>
    <row r="203">
      <c r="A203" s="1"/>
      <c r="B203" s="201"/>
      <c r="F203" s="13" t="str">
        <f t="shared" si="1"/>
        <v>Yes</v>
      </c>
      <c r="G203" s="13"/>
      <c r="H203" s="13"/>
      <c r="I203" s="13"/>
    </row>
    <row r="204">
      <c r="A204" s="1"/>
      <c r="B204" s="201"/>
      <c r="F204" s="13" t="str">
        <f t="shared" si="1"/>
        <v>Yes</v>
      </c>
      <c r="G204" s="13"/>
      <c r="H204" s="13"/>
      <c r="I204" s="13"/>
    </row>
    <row r="205">
      <c r="A205" s="1"/>
      <c r="B205" s="201"/>
      <c r="F205" s="13" t="str">
        <f t="shared" si="1"/>
        <v>Yes</v>
      </c>
      <c r="G205" s="13"/>
      <c r="H205" s="13"/>
      <c r="I205" s="13"/>
    </row>
    <row r="206">
      <c r="A206" s="1"/>
      <c r="B206" s="201"/>
      <c r="F206" s="13" t="str">
        <f t="shared" si="1"/>
        <v>Yes</v>
      </c>
      <c r="G206" s="13"/>
      <c r="H206" s="13"/>
      <c r="I206" s="13"/>
    </row>
    <row r="207">
      <c r="A207" s="1"/>
      <c r="B207" s="201"/>
      <c r="F207" s="13" t="str">
        <f t="shared" si="1"/>
        <v>Yes</v>
      </c>
      <c r="G207" s="13"/>
      <c r="H207" s="13"/>
      <c r="I207" s="13"/>
    </row>
    <row r="208">
      <c r="A208" s="1"/>
      <c r="B208" s="201"/>
      <c r="F208" s="13" t="str">
        <f t="shared" si="1"/>
        <v>Yes</v>
      </c>
      <c r="G208" s="13"/>
      <c r="H208" s="13"/>
      <c r="I208" s="13"/>
    </row>
    <row r="209">
      <c r="A209" s="1"/>
      <c r="B209" s="201"/>
      <c r="F209" s="13" t="str">
        <f t="shared" si="1"/>
        <v>Yes</v>
      </c>
      <c r="G209" s="13"/>
      <c r="H209" s="13"/>
      <c r="I209" s="13"/>
    </row>
    <row r="210">
      <c r="A210" s="1"/>
      <c r="B210" s="201"/>
      <c r="F210" s="13" t="str">
        <f t="shared" si="1"/>
        <v>Yes</v>
      </c>
      <c r="G210" s="13"/>
      <c r="H210" s="13"/>
      <c r="I210" s="13"/>
    </row>
    <row r="211">
      <c r="A211" s="1"/>
      <c r="B211" s="201"/>
      <c r="F211" s="13" t="str">
        <f t="shared" si="1"/>
        <v>Yes</v>
      </c>
      <c r="G211" s="13"/>
      <c r="H211" s="13"/>
      <c r="I211" s="13"/>
    </row>
    <row r="212">
      <c r="A212" s="1"/>
      <c r="B212" s="201"/>
      <c r="F212" s="13" t="str">
        <f t="shared" si="1"/>
        <v>Yes</v>
      </c>
      <c r="G212" s="13"/>
      <c r="H212" s="13"/>
      <c r="I212" s="13"/>
    </row>
    <row r="213">
      <c r="A213" s="1"/>
      <c r="B213" s="201"/>
      <c r="F213" s="13" t="str">
        <f t="shared" si="1"/>
        <v>Yes</v>
      </c>
      <c r="G213" s="13"/>
      <c r="H213" s="13"/>
      <c r="I213" s="13"/>
    </row>
    <row r="214">
      <c r="A214" s="1"/>
      <c r="B214" s="201"/>
      <c r="F214" s="13" t="str">
        <f t="shared" si="1"/>
        <v>Yes</v>
      </c>
      <c r="G214" s="13"/>
      <c r="H214" s="13"/>
      <c r="I214" s="13"/>
    </row>
    <row r="215">
      <c r="A215" s="1"/>
      <c r="B215" s="201"/>
      <c r="F215" s="13" t="str">
        <f t="shared" si="1"/>
        <v>Yes</v>
      </c>
      <c r="G215" s="13"/>
      <c r="H215" s="13"/>
      <c r="I215" s="13"/>
    </row>
    <row r="216">
      <c r="A216" s="1"/>
      <c r="B216" s="201"/>
      <c r="F216" s="13" t="str">
        <f t="shared" si="1"/>
        <v>Yes</v>
      </c>
      <c r="G216" s="13"/>
      <c r="H216" s="13"/>
      <c r="I216" s="13"/>
    </row>
    <row r="217">
      <c r="A217" s="1"/>
      <c r="B217" s="201"/>
      <c r="F217" s="13" t="str">
        <f t="shared" si="1"/>
        <v>Yes</v>
      </c>
      <c r="G217" s="13"/>
      <c r="H217" s="13"/>
      <c r="I217" s="13"/>
    </row>
    <row r="218">
      <c r="A218" s="1"/>
      <c r="B218" s="201"/>
      <c r="F218" s="13" t="str">
        <f t="shared" si="1"/>
        <v>Yes</v>
      </c>
      <c r="G218" s="13"/>
      <c r="H218" s="13"/>
      <c r="I218" s="13"/>
    </row>
    <row r="219">
      <c r="A219" s="1"/>
      <c r="B219" s="201"/>
      <c r="F219" s="13" t="str">
        <f t="shared" si="1"/>
        <v>Yes</v>
      </c>
      <c r="G219" s="13"/>
      <c r="H219" s="13"/>
      <c r="I219" s="13"/>
    </row>
    <row r="220">
      <c r="A220" s="1"/>
      <c r="B220" s="201"/>
      <c r="F220" s="13" t="str">
        <f t="shared" si="1"/>
        <v>Yes</v>
      </c>
      <c r="G220" s="13"/>
      <c r="H220" s="13"/>
      <c r="I220" s="13"/>
    </row>
    <row r="221">
      <c r="A221" s="1"/>
      <c r="B221" s="201"/>
      <c r="F221" s="13" t="str">
        <f t="shared" si="1"/>
        <v>Yes</v>
      </c>
      <c r="G221" s="13"/>
      <c r="H221" s="13"/>
      <c r="I221" s="13"/>
    </row>
    <row r="222">
      <c r="A222" s="1"/>
      <c r="B222" s="201"/>
      <c r="F222" s="13" t="str">
        <f t="shared" si="1"/>
        <v>Yes</v>
      </c>
      <c r="G222" s="13"/>
      <c r="H222" s="13"/>
      <c r="I222" s="13"/>
    </row>
    <row r="223">
      <c r="A223" s="1"/>
      <c r="B223" s="201"/>
      <c r="F223" s="13" t="str">
        <f t="shared" si="1"/>
        <v>Yes</v>
      </c>
      <c r="G223" s="13"/>
      <c r="H223" s="13"/>
      <c r="I223" s="13"/>
    </row>
    <row r="224">
      <c r="A224" s="1"/>
      <c r="B224" s="201"/>
      <c r="F224" s="13" t="str">
        <f t="shared" si="1"/>
        <v>Yes</v>
      </c>
      <c r="G224" s="13"/>
      <c r="H224" s="13"/>
      <c r="I224" s="13"/>
    </row>
    <row r="225">
      <c r="A225" s="1"/>
      <c r="B225" s="201"/>
      <c r="F225" s="13" t="str">
        <f t="shared" si="1"/>
        <v>Yes</v>
      </c>
      <c r="G225" s="13"/>
      <c r="H225" s="13"/>
      <c r="I225" s="13"/>
    </row>
    <row r="226">
      <c r="A226" s="1"/>
      <c r="B226" s="201"/>
      <c r="F226" s="13" t="str">
        <f t="shared" si="1"/>
        <v>Yes</v>
      </c>
      <c r="G226" s="13"/>
      <c r="H226" s="13"/>
      <c r="I226" s="13"/>
    </row>
    <row r="227">
      <c r="A227" s="1"/>
      <c r="B227" s="201"/>
      <c r="F227" s="13" t="str">
        <f t="shared" si="1"/>
        <v>Yes</v>
      </c>
      <c r="G227" s="13"/>
      <c r="H227" s="13"/>
      <c r="I227" s="13"/>
    </row>
    <row r="228">
      <c r="A228" s="1"/>
      <c r="B228" s="201"/>
      <c r="F228" s="13" t="str">
        <f t="shared" si="1"/>
        <v>Yes</v>
      </c>
      <c r="G228" s="13"/>
      <c r="H228" s="13"/>
      <c r="I228" s="13"/>
    </row>
    <row r="229">
      <c r="A229" s="1"/>
      <c r="B229" s="201"/>
      <c r="F229" s="13" t="str">
        <f t="shared" si="1"/>
        <v>Yes</v>
      </c>
      <c r="G229" s="13"/>
      <c r="H229" s="13"/>
      <c r="I229" s="13"/>
    </row>
    <row r="230">
      <c r="A230" s="1"/>
      <c r="B230" s="201"/>
      <c r="F230" s="13" t="str">
        <f t="shared" si="1"/>
        <v>Yes</v>
      </c>
      <c r="G230" s="13"/>
      <c r="H230" s="13"/>
      <c r="I230" s="13"/>
    </row>
    <row r="231">
      <c r="A231" s="1"/>
      <c r="B231" s="201"/>
      <c r="F231" s="13" t="str">
        <f t="shared" si="1"/>
        <v>Yes</v>
      </c>
      <c r="G231" s="13"/>
      <c r="H231" s="13"/>
      <c r="I231" s="13"/>
    </row>
    <row r="232">
      <c r="A232" s="1"/>
      <c r="B232" s="201"/>
      <c r="F232" s="13" t="str">
        <f t="shared" si="1"/>
        <v>Yes</v>
      </c>
      <c r="G232" s="13"/>
      <c r="H232" s="13"/>
      <c r="I232" s="13"/>
    </row>
    <row r="233">
      <c r="A233" s="1"/>
      <c r="B233" s="201"/>
      <c r="F233" s="13" t="str">
        <f t="shared" si="1"/>
        <v>Yes</v>
      </c>
      <c r="G233" s="13"/>
      <c r="H233" s="13"/>
      <c r="I233" s="13"/>
    </row>
    <row r="234">
      <c r="A234" s="1"/>
      <c r="B234" s="201"/>
      <c r="F234" s="13" t="str">
        <f t="shared" si="1"/>
        <v>Yes</v>
      </c>
      <c r="G234" s="13"/>
      <c r="H234" s="13"/>
      <c r="I234" s="13"/>
    </row>
    <row r="235">
      <c r="A235" s="1"/>
      <c r="B235" s="201"/>
      <c r="F235" s="13" t="str">
        <f t="shared" si="1"/>
        <v>Yes</v>
      </c>
      <c r="G235" s="13"/>
      <c r="H235" s="13"/>
      <c r="I235" s="13"/>
    </row>
    <row r="236">
      <c r="A236" s="1"/>
      <c r="B236" s="201"/>
      <c r="F236" s="13" t="str">
        <f t="shared" si="1"/>
        <v>Yes</v>
      </c>
      <c r="G236" s="13"/>
      <c r="H236" s="13"/>
      <c r="I236" s="13"/>
    </row>
    <row r="237">
      <c r="A237" s="1"/>
      <c r="B237" s="201"/>
      <c r="F237" s="13" t="str">
        <f t="shared" si="1"/>
        <v>Yes</v>
      </c>
      <c r="G237" s="13"/>
      <c r="H237" s="13"/>
      <c r="I237" s="13"/>
    </row>
    <row r="238">
      <c r="A238" s="1"/>
      <c r="B238" s="201"/>
      <c r="F238" s="13" t="str">
        <f t="shared" si="1"/>
        <v>Yes</v>
      </c>
      <c r="G238" s="13"/>
      <c r="H238" s="13"/>
      <c r="I238" s="13"/>
    </row>
    <row r="239">
      <c r="A239" s="1"/>
      <c r="B239" s="201"/>
      <c r="F239" s="13" t="str">
        <f t="shared" si="1"/>
        <v>Yes</v>
      </c>
      <c r="G239" s="13"/>
      <c r="H239" s="13"/>
      <c r="I239" s="13"/>
    </row>
    <row r="240">
      <c r="A240" s="1"/>
      <c r="B240" s="201"/>
      <c r="F240" s="13" t="str">
        <f t="shared" si="1"/>
        <v>Yes</v>
      </c>
      <c r="G240" s="13"/>
      <c r="H240" s="13"/>
      <c r="I240" s="13"/>
    </row>
    <row r="241">
      <c r="A241" s="1"/>
      <c r="B241" s="201"/>
      <c r="F241" s="13" t="str">
        <f t="shared" si="1"/>
        <v>Yes</v>
      </c>
      <c r="G241" s="13"/>
      <c r="H241" s="13"/>
      <c r="I241" s="13"/>
    </row>
    <row r="242">
      <c r="A242" s="1"/>
      <c r="B242" s="201"/>
      <c r="F242" s="13" t="str">
        <f t="shared" si="1"/>
        <v>Yes</v>
      </c>
      <c r="G242" s="13"/>
      <c r="H242" s="13"/>
      <c r="I242" s="13"/>
    </row>
    <row r="243">
      <c r="A243" s="1"/>
      <c r="B243" s="201"/>
      <c r="F243" s="13" t="str">
        <f t="shared" si="1"/>
        <v>Yes</v>
      </c>
      <c r="G243" s="13"/>
      <c r="H243" s="13"/>
      <c r="I243" s="13"/>
    </row>
    <row r="244">
      <c r="A244" s="1"/>
      <c r="B244" s="201"/>
      <c r="F244" s="13" t="str">
        <f t="shared" si="1"/>
        <v>Yes</v>
      </c>
      <c r="G244" s="13"/>
      <c r="H244" s="13"/>
      <c r="I244" s="13"/>
    </row>
    <row r="245">
      <c r="A245" s="1"/>
      <c r="B245" s="201"/>
      <c r="F245" s="13" t="str">
        <f t="shared" si="1"/>
        <v>Yes</v>
      </c>
      <c r="G245" s="13"/>
      <c r="H245" s="13"/>
      <c r="I245" s="13"/>
    </row>
    <row r="246">
      <c r="A246" s="1"/>
      <c r="B246" s="201"/>
      <c r="F246" s="13" t="str">
        <f t="shared" si="1"/>
        <v>Yes</v>
      </c>
      <c r="G246" s="13"/>
      <c r="H246" s="13"/>
      <c r="I246" s="13"/>
    </row>
    <row r="247">
      <c r="A247" s="1"/>
      <c r="B247" s="201"/>
      <c r="F247" s="13" t="str">
        <f t="shared" si="1"/>
        <v>Yes</v>
      </c>
      <c r="G247" s="13"/>
      <c r="H247" s="13"/>
      <c r="I247" s="13"/>
    </row>
    <row r="248">
      <c r="A248" s="1"/>
      <c r="B248" s="201"/>
      <c r="F248" s="13" t="str">
        <f t="shared" si="1"/>
        <v>Yes</v>
      </c>
      <c r="G248" s="13"/>
      <c r="H248" s="13"/>
      <c r="I248" s="13"/>
    </row>
    <row r="249">
      <c r="A249" s="1"/>
      <c r="B249" s="201"/>
      <c r="F249" s="13" t="str">
        <f t="shared" si="1"/>
        <v>Yes</v>
      </c>
      <c r="G249" s="13"/>
      <c r="H249" s="13"/>
      <c r="I249" s="13"/>
    </row>
    <row r="250">
      <c r="A250" s="1"/>
      <c r="B250" s="201"/>
      <c r="F250" s="13" t="str">
        <f t="shared" si="1"/>
        <v>Yes</v>
      </c>
      <c r="G250" s="13"/>
      <c r="H250" s="13"/>
      <c r="I250" s="13"/>
    </row>
    <row r="251">
      <c r="A251" s="1"/>
      <c r="B251" s="201"/>
      <c r="F251" s="13" t="str">
        <f t="shared" si="1"/>
        <v>Yes</v>
      </c>
      <c r="G251" s="13"/>
      <c r="H251" s="13"/>
      <c r="I251" s="13"/>
    </row>
    <row r="252">
      <c r="A252" s="1"/>
      <c r="B252" s="201"/>
      <c r="F252" s="13" t="str">
        <f t="shared" si="1"/>
        <v>Yes</v>
      </c>
      <c r="G252" s="13"/>
      <c r="H252" s="13"/>
      <c r="I252" s="13"/>
    </row>
    <row r="253">
      <c r="A253" s="1"/>
      <c r="B253" s="201"/>
      <c r="F253" s="13" t="str">
        <f t="shared" si="1"/>
        <v>Yes</v>
      </c>
      <c r="G253" s="13"/>
      <c r="H253" s="13"/>
      <c r="I253" s="13"/>
    </row>
    <row r="254">
      <c r="A254" s="1"/>
      <c r="B254" s="201"/>
      <c r="F254" s="13" t="str">
        <f t="shared" si="1"/>
        <v>Yes</v>
      </c>
      <c r="G254" s="13"/>
      <c r="H254" s="13"/>
      <c r="I254" s="13"/>
    </row>
    <row r="255">
      <c r="A255" s="1"/>
      <c r="B255" s="201"/>
      <c r="F255" s="13" t="str">
        <f t="shared" si="1"/>
        <v>Yes</v>
      </c>
      <c r="G255" s="13"/>
      <c r="H255" s="13"/>
      <c r="I255" s="13"/>
    </row>
    <row r="256">
      <c r="A256" s="1"/>
      <c r="B256" s="201"/>
      <c r="F256" s="13" t="str">
        <f t="shared" si="1"/>
        <v>Yes</v>
      </c>
      <c r="G256" s="13"/>
      <c r="H256" s="13"/>
      <c r="I256" s="13"/>
    </row>
    <row r="257">
      <c r="A257" s="1"/>
      <c r="B257" s="201"/>
      <c r="F257" s="13" t="str">
        <f t="shared" si="1"/>
        <v>Yes</v>
      </c>
      <c r="G257" s="13"/>
      <c r="H257" s="13"/>
      <c r="I257" s="13"/>
    </row>
    <row r="258">
      <c r="A258" s="1"/>
      <c r="B258" s="201"/>
      <c r="F258" s="13" t="str">
        <f t="shared" si="1"/>
        <v>Yes</v>
      </c>
      <c r="G258" s="13"/>
      <c r="H258" s="13"/>
      <c r="I258" s="13"/>
    </row>
    <row r="259">
      <c r="A259" s="1"/>
      <c r="B259" s="201"/>
      <c r="F259" s="13" t="str">
        <f t="shared" si="1"/>
        <v>Yes</v>
      </c>
      <c r="G259" s="13"/>
      <c r="H259" s="13"/>
      <c r="I259" s="13"/>
    </row>
    <row r="260">
      <c r="A260" s="1"/>
      <c r="B260" s="201"/>
      <c r="F260" s="13" t="str">
        <f t="shared" si="1"/>
        <v>Yes</v>
      </c>
      <c r="G260" s="13"/>
      <c r="H260" s="13"/>
      <c r="I260" s="13"/>
    </row>
    <row r="261">
      <c r="A261" s="1"/>
      <c r="B261" s="201"/>
      <c r="F261" s="13" t="str">
        <f t="shared" si="1"/>
        <v>Yes</v>
      </c>
      <c r="G261" s="13"/>
      <c r="H261" s="13"/>
      <c r="I261" s="13"/>
    </row>
    <row r="262">
      <c r="A262" s="1"/>
      <c r="B262" s="201"/>
      <c r="F262" s="13" t="str">
        <f t="shared" si="1"/>
        <v>Yes</v>
      </c>
      <c r="G262" s="13"/>
      <c r="H262" s="13"/>
      <c r="I262" s="13"/>
    </row>
    <row r="263">
      <c r="A263" s="1"/>
      <c r="B263" s="201"/>
      <c r="F263" s="13" t="str">
        <f t="shared" si="1"/>
        <v>Yes</v>
      </c>
      <c r="G263" s="13"/>
      <c r="H263" s="13"/>
      <c r="I263" s="13"/>
    </row>
    <row r="264">
      <c r="A264" s="1"/>
      <c r="B264" s="201"/>
      <c r="F264" s="13" t="str">
        <f t="shared" si="1"/>
        <v>Yes</v>
      </c>
      <c r="G264" s="13"/>
      <c r="H264" s="13"/>
      <c r="I264" s="13"/>
    </row>
    <row r="265">
      <c r="A265" s="1"/>
      <c r="B265" s="201"/>
      <c r="F265" s="13" t="str">
        <f t="shared" si="1"/>
        <v>Yes</v>
      </c>
      <c r="G265" s="13"/>
      <c r="H265" s="13"/>
      <c r="I265" s="13"/>
    </row>
    <row r="266">
      <c r="A266" s="1"/>
      <c r="B266" s="201"/>
      <c r="F266" s="13" t="str">
        <f t="shared" si="1"/>
        <v>Yes</v>
      </c>
      <c r="G266" s="13"/>
      <c r="H266" s="13"/>
      <c r="I266" s="13"/>
    </row>
    <row r="267">
      <c r="A267" s="1"/>
      <c r="B267" s="201"/>
      <c r="F267" s="13" t="str">
        <f t="shared" si="1"/>
        <v>Yes</v>
      </c>
      <c r="G267" s="13"/>
      <c r="H267" s="13"/>
      <c r="I267" s="13"/>
    </row>
    <row r="268">
      <c r="A268" s="1"/>
      <c r="B268" s="201"/>
      <c r="F268" s="13" t="str">
        <f t="shared" si="1"/>
        <v>Yes</v>
      </c>
      <c r="G268" s="13"/>
      <c r="H268" s="13"/>
      <c r="I268" s="13"/>
    </row>
    <row r="269">
      <c r="A269" s="1"/>
      <c r="B269" s="201"/>
      <c r="F269" s="13" t="str">
        <f t="shared" si="1"/>
        <v>Yes</v>
      </c>
      <c r="G269" s="13"/>
      <c r="H269" s="13"/>
      <c r="I269" s="13"/>
    </row>
    <row r="270">
      <c r="A270" s="1"/>
      <c r="B270" s="201"/>
      <c r="F270" s="13" t="str">
        <f t="shared" si="1"/>
        <v>Yes</v>
      </c>
      <c r="G270" s="13"/>
      <c r="H270" s="13"/>
      <c r="I270" s="13"/>
    </row>
    <row r="271">
      <c r="A271" s="1"/>
      <c r="B271" s="201"/>
      <c r="F271" s="13" t="str">
        <f t="shared" si="1"/>
        <v>Yes</v>
      </c>
      <c r="G271" s="13"/>
      <c r="H271" s="13"/>
      <c r="I271" s="13"/>
    </row>
    <row r="272">
      <c r="A272" s="1"/>
      <c r="B272" s="201"/>
      <c r="F272" s="13" t="str">
        <f t="shared" si="1"/>
        <v>Yes</v>
      </c>
      <c r="G272" s="13"/>
      <c r="H272" s="13"/>
      <c r="I272" s="13"/>
    </row>
    <row r="273">
      <c r="A273" s="1"/>
      <c r="B273" s="201"/>
      <c r="F273" s="13" t="str">
        <f t="shared" si="1"/>
        <v>Yes</v>
      </c>
      <c r="G273" s="13"/>
      <c r="H273" s="13"/>
      <c r="I273" s="13"/>
    </row>
    <row r="274">
      <c r="A274" s="1"/>
      <c r="B274" s="201"/>
      <c r="F274" s="13" t="str">
        <f t="shared" si="1"/>
        <v>Yes</v>
      </c>
      <c r="G274" s="13"/>
      <c r="H274" s="13"/>
      <c r="I274" s="13"/>
    </row>
    <row r="275">
      <c r="A275" s="1"/>
      <c r="B275" s="201"/>
      <c r="F275" s="13" t="str">
        <f t="shared" si="1"/>
        <v>Yes</v>
      </c>
      <c r="G275" s="13"/>
      <c r="H275" s="13"/>
      <c r="I275" s="13"/>
    </row>
    <row r="276">
      <c r="A276" s="1"/>
      <c r="B276" s="201"/>
      <c r="F276" s="13" t="str">
        <f t="shared" si="1"/>
        <v>Yes</v>
      </c>
      <c r="G276" s="13"/>
      <c r="H276" s="13"/>
      <c r="I276" s="13"/>
    </row>
    <row r="277">
      <c r="A277" s="1"/>
      <c r="B277" s="201"/>
      <c r="F277" s="13" t="str">
        <f t="shared" si="1"/>
        <v>Yes</v>
      </c>
      <c r="G277" s="13"/>
      <c r="H277" s="13"/>
      <c r="I277" s="13"/>
    </row>
    <row r="278">
      <c r="A278" s="1"/>
      <c r="B278" s="201"/>
      <c r="F278" s="13" t="str">
        <f t="shared" si="1"/>
        <v>Yes</v>
      </c>
      <c r="G278" s="13"/>
      <c r="H278" s="13"/>
      <c r="I278" s="13"/>
    </row>
    <row r="279">
      <c r="A279" s="1"/>
      <c r="B279" s="201"/>
      <c r="F279" s="13" t="str">
        <f t="shared" si="1"/>
        <v>Yes</v>
      </c>
      <c r="G279" s="13"/>
      <c r="H279" s="13"/>
      <c r="I279" s="13"/>
    </row>
    <row r="280">
      <c r="A280" s="1"/>
      <c r="B280" s="201"/>
      <c r="F280" s="13" t="str">
        <f t="shared" si="1"/>
        <v>Yes</v>
      </c>
      <c r="G280" s="13"/>
      <c r="H280" s="13"/>
      <c r="I280" s="13"/>
    </row>
    <row r="281">
      <c r="A281" s="1"/>
      <c r="B281" s="201"/>
      <c r="F281" s="13" t="str">
        <f t="shared" si="1"/>
        <v>Yes</v>
      </c>
      <c r="G281" s="13"/>
      <c r="H281" s="13"/>
      <c r="I281" s="13"/>
    </row>
    <row r="282">
      <c r="A282" s="1"/>
      <c r="B282" s="201"/>
      <c r="F282" s="13" t="str">
        <f t="shared" si="1"/>
        <v>Yes</v>
      </c>
      <c r="G282" s="13"/>
      <c r="H282" s="13"/>
      <c r="I282" s="13"/>
    </row>
    <row r="283">
      <c r="A283" s="1"/>
      <c r="B283" s="201"/>
      <c r="F283" s="13" t="str">
        <f t="shared" si="1"/>
        <v>Yes</v>
      </c>
      <c r="G283" s="13"/>
      <c r="H283" s="13"/>
      <c r="I283" s="13"/>
    </row>
    <row r="284">
      <c r="A284" s="1"/>
      <c r="B284" s="201"/>
      <c r="F284" s="13" t="str">
        <f t="shared" si="1"/>
        <v>Yes</v>
      </c>
      <c r="G284" s="13"/>
      <c r="H284" s="13"/>
      <c r="I284" s="13"/>
    </row>
    <row r="285">
      <c r="A285" s="1"/>
      <c r="B285" s="201"/>
      <c r="F285" s="13" t="str">
        <f t="shared" si="1"/>
        <v>Yes</v>
      </c>
      <c r="G285" s="13"/>
      <c r="H285" s="13"/>
      <c r="I285" s="13"/>
    </row>
    <row r="286">
      <c r="A286" s="1"/>
      <c r="B286" s="201"/>
      <c r="F286" s="13" t="str">
        <f t="shared" si="1"/>
        <v>Yes</v>
      </c>
      <c r="G286" s="13"/>
      <c r="H286" s="13"/>
      <c r="I286" s="13"/>
    </row>
    <row r="287">
      <c r="A287" s="1"/>
      <c r="B287" s="201"/>
      <c r="F287" s="13" t="str">
        <f t="shared" si="1"/>
        <v>Yes</v>
      </c>
      <c r="G287" s="13"/>
      <c r="H287" s="13"/>
      <c r="I287" s="13"/>
    </row>
    <row r="288">
      <c r="A288" s="1"/>
      <c r="B288" s="201"/>
      <c r="F288" s="13" t="str">
        <f t="shared" si="1"/>
        <v>Yes</v>
      </c>
      <c r="G288" s="13"/>
      <c r="H288" s="13"/>
      <c r="I288" s="13"/>
    </row>
    <row r="289">
      <c r="A289" s="1"/>
      <c r="B289" s="201"/>
      <c r="F289" s="13" t="str">
        <f t="shared" si="1"/>
        <v>Yes</v>
      </c>
      <c r="G289" s="13"/>
      <c r="H289" s="13"/>
      <c r="I289" s="13"/>
    </row>
    <row r="290">
      <c r="A290" s="1"/>
      <c r="B290" s="201"/>
      <c r="F290" s="13" t="str">
        <f t="shared" si="1"/>
        <v>Yes</v>
      </c>
      <c r="G290" s="13"/>
      <c r="H290" s="13"/>
      <c r="I290" s="13"/>
    </row>
    <row r="291">
      <c r="A291" s="1"/>
      <c r="B291" s="201"/>
      <c r="F291" s="13" t="str">
        <f t="shared" si="1"/>
        <v>Yes</v>
      </c>
      <c r="G291" s="13"/>
      <c r="H291" s="13"/>
      <c r="I291" s="13"/>
    </row>
    <row r="292">
      <c r="A292" s="1"/>
      <c r="B292" s="201"/>
      <c r="F292" s="13" t="str">
        <f t="shared" si="1"/>
        <v>Yes</v>
      </c>
      <c r="G292" s="13"/>
      <c r="H292" s="13"/>
      <c r="I292" s="13"/>
    </row>
    <row r="293">
      <c r="A293" s="1"/>
      <c r="B293" s="201"/>
      <c r="F293" s="13" t="str">
        <f t="shared" si="1"/>
        <v>Yes</v>
      </c>
      <c r="G293" s="13"/>
      <c r="H293" s="13"/>
      <c r="I293" s="13"/>
    </row>
    <row r="294">
      <c r="A294" s="1"/>
      <c r="B294" s="201"/>
      <c r="F294" s="13" t="str">
        <f t="shared" si="1"/>
        <v>Yes</v>
      </c>
      <c r="G294" s="13"/>
      <c r="H294" s="13"/>
      <c r="I294" s="13"/>
    </row>
    <row r="295">
      <c r="A295" s="1"/>
      <c r="B295" s="201"/>
      <c r="F295" s="13" t="str">
        <f t="shared" si="1"/>
        <v>Yes</v>
      </c>
      <c r="G295" s="13"/>
      <c r="H295" s="13"/>
      <c r="I295" s="13"/>
    </row>
    <row r="296">
      <c r="A296" s="1"/>
      <c r="B296" s="201"/>
      <c r="F296" s="13" t="str">
        <f t="shared" si="1"/>
        <v>Yes</v>
      </c>
      <c r="G296" s="13"/>
      <c r="H296" s="13"/>
      <c r="I296" s="13"/>
    </row>
    <row r="297">
      <c r="A297" s="1"/>
      <c r="B297" s="201"/>
      <c r="F297" s="13" t="str">
        <f t="shared" si="1"/>
        <v>Yes</v>
      </c>
      <c r="G297" s="13"/>
      <c r="H297" s="13"/>
      <c r="I297" s="13"/>
    </row>
    <row r="298">
      <c r="A298" s="1"/>
      <c r="B298" s="201"/>
      <c r="F298" s="13" t="str">
        <f t="shared" si="1"/>
        <v>Yes</v>
      </c>
      <c r="G298" s="13"/>
      <c r="H298" s="13"/>
      <c r="I298" s="13"/>
    </row>
    <row r="299">
      <c r="A299" s="1"/>
      <c r="B299" s="201"/>
      <c r="F299" s="13" t="str">
        <f t="shared" si="1"/>
        <v>Yes</v>
      </c>
      <c r="G299" s="13"/>
      <c r="H299" s="13"/>
      <c r="I299" s="13"/>
    </row>
    <row r="300">
      <c r="A300" s="1"/>
      <c r="B300" s="201"/>
      <c r="F300" s="13" t="str">
        <f t="shared" si="1"/>
        <v>Yes</v>
      </c>
      <c r="G300" s="13"/>
      <c r="H300" s="13"/>
      <c r="I300" s="13"/>
    </row>
    <row r="301">
      <c r="A301" s="1"/>
      <c r="B301" s="201"/>
      <c r="F301" s="13" t="str">
        <f t="shared" si="1"/>
        <v>Yes</v>
      </c>
      <c r="G301" s="13"/>
      <c r="H301" s="13"/>
      <c r="I301" s="13"/>
    </row>
    <row r="302">
      <c r="A302" s="1"/>
      <c r="B302" s="201"/>
      <c r="F302" s="13" t="str">
        <f t="shared" si="1"/>
        <v>Yes</v>
      </c>
      <c r="G302" s="13"/>
      <c r="H302" s="13"/>
      <c r="I302" s="13"/>
    </row>
    <row r="303">
      <c r="A303" s="1"/>
      <c r="B303" s="201"/>
      <c r="F303" s="13" t="str">
        <f t="shared" si="1"/>
        <v>Yes</v>
      </c>
      <c r="G303" s="13"/>
      <c r="H303" s="13"/>
      <c r="I303" s="13"/>
    </row>
    <row r="304">
      <c r="A304" s="1"/>
      <c r="B304" s="201"/>
      <c r="F304" s="13" t="str">
        <f t="shared" si="1"/>
        <v>Yes</v>
      </c>
      <c r="G304" s="13"/>
      <c r="H304" s="13"/>
      <c r="I304" s="13"/>
    </row>
    <row r="305">
      <c r="A305" s="1"/>
      <c r="B305" s="201"/>
      <c r="F305" s="13" t="str">
        <f t="shared" si="1"/>
        <v>Yes</v>
      </c>
      <c r="G305" s="13"/>
      <c r="H305" s="13"/>
      <c r="I305" s="13"/>
    </row>
    <row r="306">
      <c r="A306" s="1"/>
      <c r="B306" s="201"/>
      <c r="F306" s="13" t="str">
        <f t="shared" si="1"/>
        <v>Yes</v>
      </c>
      <c r="G306" s="13"/>
      <c r="H306" s="13"/>
      <c r="I306" s="13"/>
    </row>
    <row r="307">
      <c r="A307" s="1"/>
      <c r="B307" s="201"/>
      <c r="F307" s="13" t="str">
        <f t="shared" si="1"/>
        <v>Yes</v>
      </c>
      <c r="G307" s="13"/>
      <c r="H307" s="13"/>
      <c r="I307" s="13"/>
    </row>
    <row r="308">
      <c r="A308" s="1"/>
      <c r="B308" s="201"/>
      <c r="F308" s="13" t="str">
        <f t="shared" si="1"/>
        <v>Yes</v>
      </c>
      <c r="G308" s="13"/>
      <c r="H308" s="13"/>
      <c r="I308" s="13"/>
    </row>
    <row r="309">
      <c r="A309" s="1"/>
      <c r="B309" s="201"/>
      <c r="F309" s="13" t="str">
        <f t="shared" si="1"/>
        <v>Yes</v>
      </c>
      <c r="G309" s="13"/>
      <c r="H309" s="13"/>
      <c r="I309" s="13"/>
    </row>
    <row r="310">
      <c r="A310" s="1"/>
      <c r="B310" s="201"/>
      <c r="F310" s="13" t="str">
        <f t="shared" si="1"/>
        <v>Yes</v>
      </c>
      <c r="G310" s="13"/>
      <c r="H310" s="13"/>
      <c r="I310" s="13"/>
    </row>
    <row r="311">
      <c r="A311" s="1"/>
      <c r="B311" s="201"/>
      <c r="F311" s="13" t="str">
        <f t="shared" si="1"/>
        <v>Yes</v>
      </c>
      <c r="G311" s="13"/>
      <c r="H311" s="13"/>
      <c r="I311" s="13"/>
    </row>
    <row r="312">
      <c r="A312" s="1"/>
      <c r="B312" s="201"/>
      <c r="F312" s="13" t="str">
        <f t="shared" si="1"/>
        <v>Yes</v>
      </c>
      <c r="G312" s="13"/>
      <c r="H312" s="13"/>
      <c r="I312" s="13"/>
    </row>
    <row r="313">
      <c r="A313" s="1"/>
      <c r="B313" s="201"/>
      <c r="F313" s="13" t="str">
        <f t="shared" si="1"/>
        <v>Yes</v>
      </c>
      <c r="G313" s="13"/>
      <c r="H313" s="13"/>
      <c r="I313" s="13"/>
    </row>
    <row r="314">
      <c r="A314" s="1"/>
      <c r="B314" s="201"/>
      <c r="F314" s="13" t="str">
        <f t="shared" si="1"/>
        <v>Yes</v>
      </c>
      <c r="G314" s="13"/>
      <c r="H314" s="13"/>
      <c r="I314" s="13"/>
    </row>
    <row r="315">
      <c r="A315" s="1"/>
      <c r="B315" s="201"/>
      <c r="F315" s="13" t="str">
        <f t="shared" si="1"/>
        <v>Yes</v>
      </c>
      <c r="G315" s="13"/>
      <c r="H315" s="13"/>
      <c r="I315" s="13"/>
    </row>
    <row r="316">
      <c r="A316" s="1"/>
      <c r="B316" s="201"/>
      <c r="F316" s="13" t="str">
        <f t="shared" si="1"/>
        <v>Yes</v>
      </c>
      <c r="G316" s="13"/>
      <c r="H316" s="13"/>
      <c r="I316" s="13"/>
    </row>
    <row r="317">
      <c r="A317" s="1"/>
      <c r="B317" s="201"/>
      <c r="F317" s="13" t="str">
        <f t="shared" si="1"/>
        <v>Yes</v>
      </c>
      <c r="G317" s="13"/>
      <c r="H317" s="13"/>
      <c r="I317" s="13"/>
    </row>
    <row r="318">
      <c r="A318" s="1"/>
      <c r="B318" s="201"/>
      <c r="F318" s="13" t="str">
        <f t="shared" si="1"/>
        <v>Yes</v>
      </c>
      <c r="G318" s="13"/>
      <c r="H318" s="13"/>
      <c r="I318" s="13"/>
    </row>
    <row r="319">
      <c r="A319" s="1"/>
      <c r="B319" s="201"/>
      <c r="F319" s="13" t="str">
        <f t="shared" si="1"/>
        <v>Yes</v>
      </c>
      <c r="G319" s="13"/>
      <c r="H319" s="13"/>
      <c r="I319" s="13"/>
    </row>
    <row r="320">
      <c r="A320" s="1"/>
      <c r="B320" s="201"/>
      <c r="F320" s="13" t="str">
        <f t="shared" si="1"/>
        <v>Yes</v>
      </c>
      <c r="G320" s="13"/>
      <c r="H320" s="13"/>
      <c r="I320" s="13"/>
    </row>
    <row r="321">
      <c r="A321" s="1"/>
      <c r="B321" s="201"/>
      <c r="F321" s="13" t="str">
        <f t="shared" si="1"/>
        <v>Yes</v>
      </c>
      <c r="G321" s="13"/>
      <c r="H321" s="13"/>
      <c r="I321" s="13"/>
    </row>
    <row r="322">
      <c r="A322" s="1"/>
      <c r="B322" s="201"/>
      <c r="F322" s="13" t="str">
        <f t="shared" si="1"/>
        <v>Yes</v>
      </c>
      <c r="G322" s="13"/>
      <c r="H322" s="13"/>
      <c r="I322" s="13"/>
    </row>
    <row r="323">
      <c r="A323" s="1"/>
      <c r="B323" s="201"/>
      <c r="F323" s="13" t="str">
        <f t="shared" si="1"/>
        <v>Yes</v>
      </c>
      <c r="G323" s="13"/>
      <c r="H323" s="13"/>
      <c r="I323" s="13"/>
    </row>
    <row r="324">
      <c r="A324" s="1"/>
      <c r="B324" s="201"/>
      <c r="F324" s="13" t="str">
        <f t="shared" si="1"/>
        <v>Yes</v>
      </c>
      <c r="G324" s="13"/>
      <c r="H324" s="13"/>
      <c r="I324" s="13"/>
    </row>
    <row r="325">
      <c r="A325" s="1"/>
      <c r="B325" s="201"/>
      <c r="F325" s="13" t="str">
        <f t="shared" si="1"/>
        <v>Yes</v>
      </c>
      <c r="G325" s="13"/>
      <c r="H325" s="13"/>
      <c r="I325" s="13"/>
    </row>
    <row r="326">
      <c r="A326" s="1"/>
      <c r="B326" s="201"/>
      <c r="F326" s="13" t="str">
        <f t="shared" si="1"/>
        <v>Yes</v>
      </c>
      <c r="G326" s="13"/>
      <c r="H326" s="13"/>
      <c r="I326" s="13"/>
    </row>
    <row r="327">
      <c r="A327" s="1"/>
      <c r="B327" s="201"/>
      <c r="F327" s="13" t="str">
        <f t="shared" si="1"/>
        <v>Yes</v>
      </c>
      <c r="G327" s="13"/>
      <c r="H327" s="13"/>
      <c r="I327" s="13"/>
    </row>
    <row r="328">
      <c r="A328" s="1"/>
      <c r="B328" s="201"/>
      <c r="F328" s="13" t="str">
        <f t="shared" si="1"/>
        <v>Yes</v>
      </c>
      <c r="G328" s="13"/>
      <c r="H328" s="13"/>
      <c r="I328" s="13"/>
    </row>
    <row r="329">
      <c r="A329" s="1"/>
      <c r="B329" s="201"/>
      <c r="F329" s="13" t="str">
        <f t="shared" si="1"/>
        <v>Yes</v>
      </c>
      <c r="G329" s="13"/>
      <c r="H329" s="13"/>
      <c r="I329" s="13"/>
    </row>
    <row r="330">
      <c r="A330" s="1"/>
      <c r="B330" s="201"/>
      <c r="F330" s="13" t="str">
        <f t="shared" si="1"/>
        <v>Yes</v>
      </c>
      <c r="G330" s="13"/>
      <c r="H330" s="13"/>
      <c r="I330" s="13"/>
    </row>
    <row r="331">
      <c r="A331" s="1"/>
      <c r="B331" s="201"/>
      <c r="F331" s="13" t="str">
        <f t="shared" si="1"/>
        <v>Yes</v>
      </c>
      <c r="G331" s="13"/>
      <c r="H331" s="13"/>
      <c r="I331" s="13"/>
    </row>
    <row r="332">
      <c r="A332" s="1"/>
      <c r="B332" s="201"/>
      <c r="F332" s="13" t="str">
        <f t="shared" si="1"/>
        <v>Yes</v>
      </c>
      <c r="G332" s="13"/>
      <c r="H332" s="13"/>
      <c r="I332" s="13"/>
    </row>
    <row r="333">
      <c r="A333" s="1"/>
      <c r="B333" s="201"/>
      <c r="F333" s="13" t="str">
        <f t="shared" si="1"/>
        <v>Yes</v>
      </c>
      <c r="G333" s="13"/>
      <c r="H333" s="13"/>
      <c r="I333" s="13"/>
    </row>
    <row r="334">
      <c r="A334" s="1"/>
      <c r="B334" s="201"/>
      <c r="F334" s="13" t="str">
        <f t="shared" si="1"/>
        <v>Yes</v>
      </c>
      <c r="G334" s="13"/>
      <c r="H334" s="13"/>
      <c r="I334" s="13"/>
    </row>
    <row r="335">
      <c r="A335" s="1"/>
      <c r="B335" s="201"/>
      <c r="F335" s="13" t="str">
        <f t="shared" si="1"/>
        <v>Yes</v>
      </c>
      <c r="G335" s="13"/>
      <c r="H335" s="13"/>
      <c r="I335" s="13"/>
    </row>
    <row r="336">
      <c r="A336" s="1"/>
      <c r="B336" s="201"/>
      <c r="F336" s="13" t="str">
        <f t="shared" si="1"/>
        <v>Yes</v>
      </c>
      <c r="G336" s="13"/>
      <c r="H336" s="13"/>
      <c r="I336" s="13"/>
    </row>
    <row r="337">
      <c r="A337" s="1"/>
      <c r="B337" s="201"/>
      <c r="F337" s="13" t="str">
        <f t="shared" si="1"/>
        <v>Yes</v>
      </c>
      <c r="G337" s="13"/>
      <c r="H337" s="13"/>
      <c r="I337" s="13"/>
    </row>
    <row r="338">
      <c r="A338" s="1"/>
      <c r="B338" s="201"/>
      <c r="F338" s="13" t="str">
        <f t="shared" si="1"/>
        <v>Yes</v>
      </c>
      <c r="G338" s="13"/>
      <c r="H338" s="13"/>
      <c r="I338" s="13"/>
    </row>
    <row r="339">
      <c r="A339" s="1"/>
      <c r="B339" s="201"/>
      <c r="F339" s="13" t="str">
        <f t="shared" si="1"/>
        <v>Yes</v>
      </c>
      <c r="G339" s="13"/>
      <c r="H339" s="13"/>
      <c r="I339" s="13"/>
    </row>
    <row r="340">
      <c r="A340" s="1"/>
      <c r="B340" s="201"/>
      <c r="F340" s="13" t="str">
        <f t="shared" si="1"/>
        <v>Yes</v>
      </c>
      <c r="G340" s="13"/>
      <c r="H340" s="13"/>
      <c r="I340" s="13"/>
    </row>
    <row r="341">
      <c r="A341" s="1"/>
      <c r="B341" s="201"/>
      <c r="F341" s="13" t="str">
        <f t="shared" si="1"/>
        <v>Yes</v>
      </c>
      <c r="G341" s="13"/>
      <c r="H341" s="13"/>
      <c r="I341" s="13"/>
    </row>
    <row r="342">
      <c r="A342" s="1"/>
      <c r="B342" s="201"/>
      <c r="F342" s="13" t="str">
        <f t="shared" si="1"/>
        <v>Yes</v>
      </c>
      <c r="G342" s="13"/>
      <c r="H342" s="13"/>
      <c r="I342" s="13"/>
    </row>
    <row r="343">
      <c r="A343" s="1"/>
      <c r="B343" s="201"/>
      <c r="F343" s="13" t="str">
        <f t="shared" si="1"/>
        <v>Yes</v>
      </c>
      <c r="G343" s="13"/>
      <c r="H343" s="13"/>
      <c r="I343" s="13"/>
    </row>
    <row r="344">
      <c r="A344" s="1"/>
      <c r="B344" s="201"/>
      <c r="F344" s="13" t="str">
        <f t="shared" si="1"/>
        <v>Yes</v>
      </c>
      <c r="G344" s="13"/>
      <c r="H344" s="13"/>
      <c r="I344" s="13"/>
    </row>
    <row r="345">
      <c r="A345" s="1"/>
      <c r="B345" s="201"/>
      <c r="F345" s="13" t="str">
        <f t="shared" si="1"/>
        <v>Yes</v>
      </c>
      <c r="G345" s="13"/>
      <c r="H345" s="13"/>
      <c r="I345" s="13"/>
    </row>
    <row r="346">
      <c r="A346" s="1"/>
      <c r="B346" s="201"/>
      <c r="F346" s="13" t="str">
        <f t="shared" si="1"/>
        <v>Yes</v>
      </c>
      <c r="G346" s="13"/>
      <c r="H346" s="13"/>
      <c r="I346" s="13"/>
    </row>
    <row r="347">
      <c r="A347" s="1"/>
      <c r="B347" s="201"/>
      <c r="F347" s="13" t="str">
        <f t="shared" si="1"/>
        <v>Yes</v>
      </c>
      <c r="G347" s="13"/>
      <c r="H347" s="13"/>
      <c r="I347" s="13"/>
    </row>
    <row r="348">
      <c r="A348" s="1"/>
      <c r="B348" s="201"/>
      <c r="F348" s="13" t="str">
        <f t="shared" si="1"/>
        <v>Yes</v>
      </c>
      <c r="G348" s="13"/>
      <c r="H348" s="13"/>
      <c r="I348" s="13"/>
    </row>
    <row r="349">
      <c r="A349" s="1"/>
      <c r="B349" s="201"/>
      <c r="F349" s="13" t="str">
        <f t="shared" si="1"/>
        <v>Yes</v>
      </c>
      <c r="G349" s="13"/>
      <c r="H349" s="13"/>
      <c r="I349" s="13"/>
    </row>
    <row r="350">
      <c r="A350" s="1"/>
      <c r="B350" s="201"/>
      <c r="F350" s="13" t="str">
        <f t="shared" si="1"/>
        <v>Yes</v>
      </c>
      <c r="G350" s="13"/>
      <c r="H350" s="13"/>
      <c r="I350" s="13"/>
    </row>
    <row r="351">
      <c r="A351" s="1"/>
      <c r="B351" s="201"/>
      <c r="F351" s="13" t="str">
        <f t="shared" si="1"/>
        <v>Yes</v>
      </c>
      <c r="G351" s="13"/>
      <c r="H351" s="13"/>
      <c r="I351" s="13"/>
    </row>
    <row r="352">
      <c r="A352" s="1"/>
      <c r="B352" s="201"/>
      <c r="F352" s="13" t="str">
        <f t="shared" si="1"/>
        <v>Yes</v>
      </c>
      <c r="G352" s="13"/>
      <c r="H352" s="13"/>
      <c r="I352" s="13"/>
    </row>
    <row r="353">
      <c r="A353" s="1"/>
      <c r="B353" s="201"/>
      <c r="F353" s="13" t="str">
        <f t="shared" si="1"/>
        <v>Yes</v>
      </c>
      <c r="G353" s="13"/>
      <c r="H353" s="13"/>
      <c r="I353" s="13"/>
    </row>
    <row r="354">
      <c r="A354" s="1"/>
      <c r="B354" s="201"/>
      <c r="F354" s="13" t="str">
        <f t="shared" si="1"/>
        <v>Yes</v>
      </c>
      <c r="G354" s="13"/>
      <c r="H354" s="13"/>
      <c r="I354" s="13"/>
    </row>
    <row r="355">
      <c r="A355" s="1"/>
      <c r="B355" s="201"/>
      <c r="F355" s="13" t="str">
        <f t="shared" si="1"/>
        <v>Yes</v>
      </c>
      <c r="G355" s="13"/>
      <c r="H355" s="13"/>
      <c r="I355" s="13"/>
    </row>
    <row r="356">
      <c r="A356" s="1"/>
      <c r="B356" s="201"/>
      <c r="F356" s="13" t="str">
        <f t="shared" si="1"/>
        <v>Yes</v>
      </c>
      <c r="G356" s="13"/>
      <c r="H356" s="13"/>
      <c r="I356" s="13"/>
    </row>
    <row r="357">
      <c r="A357" s="1"/>
      <c r="B357" s="201"/>
      <c r="F357" s="13" t="str">
        <f t="shared" si="1"/>
        <v>Yes</v>
      </c>
      <c r="G357" s="13"/>
      <c r="H357" s="13"/>
      <c r="I357" s="13"/>
    </row>
    <row r="358">
      <c r="A358" s="1"/>
      <c r="B358" s="201"/>
      <c r="F358" s="13" t="str">
        <f t="shared" si="1"/>
        <v>Yes</v>
      </c>
      <c r="G358" s="13"/>
      <c r="H358" s="13"/>
      <c r="I358" s="13"/>
    </row>
    <row r="359">
      <c r="A359" s="1"/>
      <c r="B359" s="201"/>
      <c r="F359" s="13" t="str">
        <f t="shared" si="1"/>
        <v>Yes</v>
      </c>
      <c r="G359" s="13"/>
      <c r="H359" s="13"/>
      <c r="I359" s="13"/>
    </row>
    <row r="360">
      <c r="A360" s="1"/>
      <c r="B360" s="201"/>
      <c r="F360" s="13" t="str">
        <f t="shared" si="1"/>
        <v>Yes</v>
      </c>
      <c r="G360" s="13"/>
      <c r="H360" s="13"/>
      <c r="I360" s="13"/>
    </row>
    <row r="361">
      <c r="A361" s="1"/>
      <c r="B361" s="201"/>
      <c r="F361" s="13" t="str">
        <f t="shared" si="1"/>
        <v>Yes</v>
      </c>
      <c r="G361" s="13"/>
      <c r="H361" s="13"/>
      <c r="I361" s="13"/>
    </row>
    <row r="362">
      <c r="A362" s="1"/>
      <c r="B362" s="201"/>
      <c r="F362" s="13" t="str">
        <f t="shared" si="1"/>
        <v>Yes</v>
      </c>
      <c r="G362" s="13"/>
      <c r="H362" s="13"/>
      <c r="I362" s="13"/>
    </row>
    <row r="363">
      <c r="A363" s="1"/>
      <c r="B363" s="201"/>
      <c r="F363" s="13" t="str">
        <f t="shared" si="1"/>
        <v>Yes</v>
      </c>
      <c r="G363" s="13"/>
      <c r="H363" s="13"/>
      <c r="I363" s="13"/>
    </row>
    <row r="364">
      <c r="A364" s="1"/>
      <c r="B364" s="201"/>
      <c r="F364" s="13" t="str">
        <f t="shared" si="1"/>
        <v>Yes</v>
      </c>
      <c r="G364" s="13"/>
      <c r="H364" s="13"/>
      <c r="I364" s="13"/>
    </row>
    <row r="365">
      <c r="A365" s="1"/>
      <c r="B365" s="201"/>
      <c r="F365" s="13" t="str">
        <f t="shared" si="1"/>
        <v>Yes</v>
      </c>
      <c r="G365" s="13"/>
      <c r="H365" s="13"/>
      <c r="I365" s="13"/>
    </row>
    <row r="366">
      <c r="A366" s="1"/>
      <c r="B366" s="201"/>
      <c r="F366" s="13" t="str">
        <f t="shared" si="1"/>
        <v>Yes</v>
      </c>
      <c r="G366" s="13"/>
      <c r="H366" s="13"/>
      <c r="I366" s="13"/>
    </row>
    <row r="367">
      <c r="A367" s="1"/>
      <c r="B367" s="201"/>
      <c r="F367" s="13" t="str">
        <f t="shared" si="1"/>
        <v>Yes</v>
      </c>
      <c r="G367" s="13"/>
      <c r="H367" s="13"/>
      <c r="I367" s="13"/>
    </row>
    <row r="368">
      <c r="A368" s="1"/>
      <c r="B368" s="201"/>
      <c r="F368" s="13" t="str">
        <f t="shared" si="1"/>
        <v>Yes</v>
      </c>
      <c r="G368" s="13"/>
      <c r="H368" s="13"/>
      <c r="I368" s="13"/>
    </row>
    <row r="369">
      <c r="A369" s="1"/>
      <c r="B369" s="201"/>
      <c r="F369" s="13" t="str">
        <f t="shared" si="1"/>
        <v>Yes</v>
      </c>
      <c r="G369" s="13"/>
      <c r="H369" s="13"/>
      <c r="I369" s="13"/>
    </row>
    <row r="370">
      <c r="A370" s="1"/>
      <c r="B370" s="201"/>
      <c r="F370" s="13" t="str">
        <f t="shared" si="1"/>
        <v>Yes</v>
      </c>
      <c r="G370" s="13"/>
      <c r="H370" s="13"/>
      <c r="I370" s="13"/>
    </row>
    <row r="371">
      <c r="A371" s="1"/>
      <c r="B371" s="201"/>
      <c r="F371" s="13" t="str">
        <f t="shared" si="1"/>
        <v>Yes</v>
      </c>
      <c r="G371" s="13"/>
      <c r="H371" s="13"/>
      <c r="I371" s="13"/>
    </row>
    <row r="372">
      <c r="A372" s="1"/>
      <c r="B372" s="201"/>
      <c r="F372" s="13" t="str">
        <f t="shared" si="1"/>
        <v>Yes</v>
      </c>
      <c r="G372" s="13"/>
      <c r="H372" s="13"/>
      <c r="I372" s="13"/>
    </row>
    <row r="373">
      <c r="A373" s="1"/>
      <c r="B373" s="201"/>
      <c r="F373" s="13" t="str">
        <f t="shared" si="1"/>
        <v>Yes</v>
      </c>
      <c r="G373" s="13"/>
      <c r="H373" s="13"/>
      <c r="I373" s="13"/>
    </row>
    <row r="374">
      <c r="A374" s="1"/>
      <c r="B374" s="201"/>
      <c r="F374" s="13" t="str">
        <f t="shared" si="1"/>
        <v>Yes</v>
      </c>
      <c r="G374" s="13"/>
      <c r="H374" s="13"/>
      <c r="I374" s="13"/>
    </row>
    <row r="375">
      <c r="A375" s="1"/>
      <c r="B375" s="201"/>
      <c r="F375" s="13" t="str">
        <f t="shared" si="1"/>
        <v>Yes</v>
      </c>
      <c r="G375" s="13"/>
      <c r="H375" s="13"/>
      <c r="I375" s="13"/>
    </row>
    <row r="376">
      <c r="A376" s="1"/>
      <c r="B376" s="201"/>
      <c r="F376" s="13" t="str">
        <f t="shared" si="1"/>
        <v>Yes</v>
      </c>
      <c r="G376" s="13"/>
      <c r="H376" s="13"/>
      <c r="I376" s="13"/>
    </row>
    <row r="377">
      <c r="A377" s="1"/>
      <c r="B377" s="201"/>
      <c r="F377" s="13" t="str">
        <f t="shared" si="1"/>
        <v>Yes</v>
      </c>
      <c r="G377" s="13"/>
      <c r="H377" s="13"/>
      <c r="I377" s="13"/>
    </row>
    <row r="378">
      <c r="A378" s="1"/>
      <c r="B378" s="201"/>
      <c r="F378" s="13" t="str">
        <f t="shared" si="1"/>
        <v>Yes</v>
      </c>
      <c r="G378" s="13"/>
      <c r="H378" s="13"/>
      <c r="I378" s="13"/>
    </row>
    <row r="379">
      <c r="A379" s="1"/>
      <c r="B379" s="201"/>
      <c r="F379" s="13" t="str">
        <f t="shared" si="1"/>
        <v>Yes</v>
      </c>
      <c r="G379" s="13"/>
      <c r="H379" s="13"/>
      <c r="I379" s="13"/>
    </row>
    <row r="380">
      <c r="A380" s="1"/>
      <c r="B380" s="201"/>
      <c r="F380" s="13" t="str">
        <f t="shared" si="1"/>
        <v>Yes</v>
      </c>
      <c r="G380" s="13"/>
      <c r="H380" s="13"/>
      <c r="I380" s="13"/>
    </row>
    <row r="381">
      <c r="A381" s="1"/>
      <c r="B381" s="201"/>
      <c r="F381" s="13" t="str">
        <f t="shared" si="1"/>
        <v>Yes</v>
      </c>
      <c r="G381" s="13"/>
      <c r="H381" s="13"/>
      <c r="I381" s="13"/>
    </row>
    <row r="382">
      <c r="A382" s="1"/>
      <c r="B382" s="201"/>
      <c r="F382" s="13" t="str">
        <f t="shared" si="1"/>
        <v>Yes</v>
      </c>
      <c r="G382" s="13"/>
      <c r="H382" s="13"/>
      <c r="I382" s="13"/>
    </row>
    <row r="383">
      <c r="A383" s="1"/>
      <c r="B383" s="201"/>
      <c r="F383" s="13" t="str">
        <f t="shared" si="1"/>
        <v>Yes</v>
      </c>
      <c r="G383" s="13"/>
      <c r="H383" s="13"/>
      <c r="I383" s="13"/>
    </row>
    <row r="384">
      <c r="A384" s="1"/>
      <c r="B384" s="201"/>
      <c r="F384" s="13" t="str">
        <f t="shared" si="1"/>
        <v>Yes</v>
      </c>
      <c r="G384" s="13"/>
      <c r="H384" s="13"/>
      <c r="I384" s="13"/>
    </row>
    <row r="385">
      <c r="A385" s="1"/>
      <c r="B385" s="201"/>
      <c r="F385" s="13" t="str">
        <f t="shared" si="1"/>
        <v>Yes</v>
      </c>
      <c r="G385" s="13"/>
      <c r="H385" s="13"/>
      <c r="I385" s="13"/>
    </row>
    <row r="386">
      <c r="A386" s="1"/>
      <c r="B386" s="201"/>
      <c r="F386" s="13" t="str">
        <f t="shared" si="1"/>
        <v>Yes</v>
      </c>
      <c r="G386" s="13"/>
      <c r="H386" s="13"/>
      <c r="I386" s="13"/>
    </row>
    <row r="387">
      <c r="A387" s="1"/>
      <c r="B387" s="201"/>
      <c r="F387" s="13" t="str">
        <f t="shared" si="1"/>
        <v>Yes</v>
      </c>
      <c r="G387" s="13"/>
      <c r="H387" s="13"/>
      <c r="I387" s="13"/>
    </row>
    <row r="388">
      <c r="A388" s="1"/>
      <c r="B388" s="201"/>
      <c r="F388" s="13" t="str">
        <f t="shared" si="1"/>
        <v>Yes</v>
      </c>
      <c r="G388" s="13"/>
      <c r="H388" s="13"/>
      <c r="I388" s="13"/>
    </row>
    <row r="389">
      <c r="A389" s="1"/>
      <c r="B389" s="201"/>
      <c r="F389" s="13" t="str">
        <f t="shared" si="1"/>
        <v>Yes</v>
      </c>
      <c r="G389" s="13"/>
      <c r="H389" s="13"/>
      <c r="I389" s="13"/>
    </row>
    <row r="390">
      <c r="A390" s="1"/>
      <c r="B390" s="201"/>
      <c r="F390" s="13" t="str">
        <f t="shared" si="1"/>
        <v>Yes</v>
      </c>
      <c r="G390" s="13"/>
      <c r="H390" s="13"/>
      <c r="I390" s="13"/>
    </row>
    <row r="391">
      <c r="A391" s="1"/>
      <c r="B391" s="201"/>
      <c r="F391" s="13" t="str">
        <f t="shared" si="1"/>
        <v>Yes</v>
      </c>
      <c r="G391" s="13"/>
      <c r="H391" s="13"/>
      <c r="I391" s="13"/>
    </row>
    <row r="392">
      <c r="A392" s="1"/>
      <c r="B392" s="201"/>
      <c r="F392" s="13" t="str">
        <f t="shared" si="1"/>
        <v>Yes</v>
      </c>
      <c r="G392" s="13"/>
      <c r="H392" s="13"/>
      <c r="I392" s="13"/>
    </row>
    <row r="393">
      <c r="A393" s="1"/>
      <c r="B393" s="201"/>
      <c r="F393" s="13" t="str">
        <f t="shared" si="1"/>
        <v>Yes</v>
      </c>
      <c r="G393" s="13"/>
      <c r="H393" s="13"/>
      <c r="I393" s="13"/>
    </row>
    <row r="394">
      <c r="A394" s="1"/>
      <c r="B394" s="201"/>
      <c r="F394" s="13" t="str">
        <f t="shared" si="1"/>
        <v>Yes</v>
      </c>
      <c r="G394" s="13"/>
      <c r="H394" s="13"/>
      <c r="I394" s="13"/>
    </row>
    <row r="395">
      <c r="A395" s="1"/>
      <c r="B395" s="201"/>
      <c r="F395" s="13" t="str">
        <f t="shared" si="1"/>
        <v>Yes</v>
      </c>
      <c r="G395" s="13"/>
      <c r="H395" s="13"/>
      <c r="I395" s="13"/>
    </row>
    <row r="396">
      <c r="A396" s="1"/>
      <c r="B396" s="201"/>
      <c r="F396" s="13" t="str">
        <f t="shared" si="1"/>
        <v>Yes</v>
      </c>
      <c r="G396" s="13"/>
      <c r="H396" s="13"/>
      <c r="I396" s="13"/>
    </row>
    <row r="397">
      <c r="A397" s="1"/>
      <c r="B397" s="201"/>
      <c r="F397" s="13" t="str">
        <f t="shared" si="1"/>
        <v>Yes</v>
      </c>
      <c r="G397" s="13"/>
      <c r="H397" s="13"/>
      <c r="I397" s="13"/>
    </row>
    <row r="398">
      <c r="A398" s="1"/>
      <c r="B398" s="201"/>
      <c r="F398" s="13" t="str">
        <f t="shared" si="1"/>
        <v>Yes</v>
      </c>
      <c r="G398" s="13"/>
      <c r="H398" s="13"/>
      <c r="I398" s="13"/>
    </row>
    <row r="399">
      <c r="A399" s="1"/>
      <c r="B399" s="201"/>
      <c r="F399" s="13" t="str">
        <f t="shared" si="1"/>
        <v>Yes</v>
      </c>
      <c r="G399" s="13"/>
      <c r="H399" s="13"/>
      <c r="I399" s="13"/>
    </row>
    <row r="400">
      <c r="A400" s="1"/>
      <c r="B400" s="201"/>
      <c r="F400" s="13" t="str">
        <f t="shared" si="1"/>
        <v>Yes</v>
      </c>
      <c r="G400" s="13"/>
      <c r="H400" s="13"/>
      <c r="I400" s="13"/>
    </row>
    <row r="401">
      <c r="A401" s="1"/>
      <c r="B401" s="201"/>
      <c r="F401" s="13" t="str">
        <f t="shared" si="1"/>
        <v>Yes</v>
      </c>
      <c r="G401" s="13"/>
      <c r="H401" s="13"/>
      <c r="I401" s="13"/>
    </row>
    <row r="402">
      <c r="A402" s="1"/>
      <c r="B402" s="201"/>
      <c r="F402" s="13" t="str">
        <f t="shared" si="1"/>
        <v>Yes</v>
      </c>
      <c r="G402" s="13"/>
      <c r="H402" s="13"/>
      <c r="I402" s="13"/>
    </row>
    <row r="403">
      <c r="A403" s="1"/>
      <c r="B403" s="201"/>
      <c r="F403" s="13" t="str">
        <f t="shared" si="1"/>
        <v>Yes</v>
      </c>
      <c r="G403" s="13"/>
      <c r="H403" s="13"/>
      <c r="I403" s="13"/>
    </row>
    <row r="404">
      <c r="A404" s="1"/>
      <c r="B404" s="201"/>
      <c r="F404" s="13" t="str">
        <f t="shared" si="1"/>
        <v>Yes</v>
      </c>
      <c r="G404" s="13"/>
      <c r="H404" s="13"/>
      <c r="I404" s="13"/>
    </row>
    <row r="405">
      <c r="A405" s="1"/>
      <c r="B405" s="201"/>
      <c r="F405" s="13" t="str">
        <f t="shared" si="1"/>
        <v>Yes</v>
      </c>
      <c r="G405" s="13"/>
      <c r="H405" s="13"/>
      <c r="I405" s="13"/>
    </row>
    <row r="406">
      <c r="A406" s="1"/>
      <c r="B406" s="201"/>
      <c r="F406" s="13" t="str">
        <f t="shared" si="1"/>
        <v>Yes</v>
      </c>
      <c r="G406" s="13"/>
      <c r="H406" s="13"/>
      <c r="I406" s="13"/>
    </row>
    <row r="407">
      <c r="A407" s="1"/>
      <c r="B407" s="201"/>
      <c r="F407" s="13" t="str">
        <f t="shared" si="1"/>
        <v>Yes</v>
      </c>
      <c r="G407" s="13"/>
      <c r="H407" s="13"/>
      <c r="I407" s="13"/>
    </row>
    <row r="408">
      <c r="A408" s="1"/>
      <c r="B408" s="201"/>
      <c r="F408" s="13" t="str">
        <f t="shared" si="1"/>
        <v>Yes</v>
      </c>
      <c r="G408" s="13"/>
      <c r="H408" s="13"/>
      <c r="I408" s="13"/>
    </row>
    <row r="409">
      <c r="A409" s="1"/>
      <c r="B409" s="201"/>
      <c r="F409" s="13" t="str">
        <f t="shared" si="1"/>
        <v>Yes</v>
      </c>
      <c r="G409" s="13"/>
      <c r="H409" s="13"/>
      <c r="I409" s="13"/>
    </row>
    <row r="410">
      <c r="A410" s="1"/>
      <c r="B410" s="201"/>
      <c r="F410" s="13" t="str">
        <f t="shared" si="1"/>
        <v>Yes</v>
      </c>
      <c r="G410" s="13"/>
      <c r="H410" s="13"/>
      <c r="I410" s="13"/>
    </row>
    <row r="411">
      <c r="A411" s="1"/>
      <c r="B411" s="201"/>
      <c r="F411" s="13" t="str">
        <f t="shared" si="1"/>
        <v>Yes</v>
      </c>
      <c r="G411" s="13"/>
      <c r="H411" s="13"/>
      <c r="I411" s="13"/>
    </row>
    <row r="412">
      <c r="A412" s="1"/>
      <c r="B412" s="201"/>
      <c r="F412" s="13" t="str">
        <f t="shared" si="1"/>
        <v>Yes</v>
      </c>
      <c r="G412" s="13"/>
      <c r="H412" s="13"/>
      <c r="I412" s="13"/>
    </row>
    <row r="413">
      <c r="A413" s="1"/>
      <c r="B413" s="201"/>
      <c r="F413" s="13" t="str">
        <f t="shared" si="1"/>
        <v>Yes</v>
      </c>
      <c r="G413" s="13"/>
      <c r="H413" s="13"/>
      <c r="I413" s="13"/>
    </row>
    <row r="414">
      <c r="A414" s="1"/>
      <c r="B414" s="201"/>
      <c r="F414" s="13" t="str">
        <f t="shared" si="1"/>
        <v>Yes</v>
      </c>
      <c r="G414" s="13"/>
      <c r="H414" s="13"/>
      <c r="I414" s="13"/>
    </row>
    <row r="415">
      <c r="A415" s="1"/>
      <c r="B415" s="201"/>
      <c r="F415" s="13" t="str">
        <f t="shared" si="1"/>
        <v>Yes</v>
      </c>
      <c r="G415" s="13"/>
      <c r="H415" s="13"/>
      <c r="I415" s="13"/>
    </row>
    <row r="416">
      <c r="A416" s="1"/>
      <c r="B416" s="201"/>
      <c r="F416" s="13" t="str">
        <f t="shared" si="1"/>
        <v>Yes</v>
      </c>
      <c r="G416" s="13"/>
      <c r="H416" s="13"/>
      <c r="I416" s="13"/>
    </row>
    <row r="417">
      <c r="A417" s="1"/>
      <c r="B417" s="201"/>
      <c r="F417" s="13" t="str">
        <f t="shared" si="1"/>
        <v>Yes</v>
      </c>
      <c r="G417" s="13"/>
      <c r="H417" s="13"/>
      <c r="I417" s="13"/>
    </row>
    <row r="418">
      <c r="A418" s="1"/>
      <c r="B418" s="201"/>
      <c r="F418" s="13" t="str">
        <f t="shared" si="1"/>
        <v>Yes</v>
      </c>
      <c r="G418" s="13"/>
      <c r="H418" s="13"/>
      <c r="I418" s="13"/>
    </row>
    <row r="419">
      <c r="A419" s="1"/>
      <c r="B419" s="201"/>
      <c r="F419" s="13" t="str">
        <f t="shared" si="1"/>
        <v>Yes</v>
      </c>
      <c r="G419" s="13"/>
      <c r="H419" s="13"/>
      <c r="I419" s="13"/>
    </row>
    <row r="420">
      <c r="A420" s="1"/>
      <c r="B420" s="201"/>
      <c r="F420" s="13" t="str">
        <f t="shared" si="1"/>
        <v>Yes</v>
      </c>
      <c r="G420" s="13"/>
      <c r="H420" s="13"/>
      <c r="I420" s="13"/>
    </row>
    <row r="421">
      <c r="A421" s="1"/>
      <c r="B421" s="201"/>
      <c r="F421" s="13" t="str">
        <f t="shared" si="1"/>
        <v>Yes</v>
      </c>
      <c r="G421" s="13"/>
      <c r="H421" s="13"/>
      <c r="I421" s="13"/>
    </row>
    <row r="422">
      <c r="A422" s="1"/>
      <c r="B422" s="201"/>
      <c r="F422" s="13" t="str">
        <f t="shared" si="1"/>
        <v>Yes</v>
      </c>
      <c r="G422" s="13"/>
      <c r="H422" s="13"/>
      <c r="I422" s="13"/>
    </row>
    <row r="423">
      <c r="A423" s="1"/>
      <c r="B423" s="201"/>
      <c r="F423" s="13" t="str">
        <f t="shared" si="1"/>
        <v>Yes</v>
      </c>
      <c r="G423" s="13"/>
      <c r="H423" s="13"/>
      <c r="I423" s="13"/>
    </row>
    <row r="424">
      <c r="A424" s="1"/>
      <c r="B424" s="201"/>
      <c r="F424" s="13" t="str">
        <f t="shared" si="1"/>
        <v>Yes</v>
      </c>
      <c r="G424" s="13"/>
      <c r="H424" s="13"/>
      <c r="I424" s="13"/>
    </row>
    <row r="425">
      <c r="A425" s="1"/>
      <c r="B425" s="201"/>
      <c r="F425" s="13" t="str">
        <f t="shared" si="1"/>
        <v>Yes</v>
      </c>
      <c r="G425" s="13"/>
      <c r="H425" s="13"/>
      <c r="I425" s="13"/>
    </row>
    <row r="426">
      <c r="A426" s="1"/>
      <c r="B426" s="201"/>
      <c r="F426" s="13" t="str">
        <f t="shared" si="1"/>
        <v>Yes</v>
      </c>
      <c r="G426" s="13"/>
      <c r="H426" s="13"/>
      <c r="I426" s="13"/>
    </row>
    <row r="427">
      <c r="A427" s="1"/>
      <c r="B427" s="201"/>
      <c r="F427" s="13" t="str">
        <f t="shared" si="1"/>
        <v>Yes</v>
      </c>
      <c r="G427" s="13"/>
      <c r="H427" s="13"/>
      <c r="I427" s="13"/>
    </row>
    <row r="428">
      <c r="A428" s="1"/>
      <c r="B428" s="201"/>
      <c r="F428" s="13" t="str">
        <f t="shared" si="1"/>
        <v>Yes</v>
      </c>
      <c r="G428" s="13"/>
      <c r="H428" s="13"/>
      <c r="I428" s="13"/>
    </row>
    <row r="429">
      <c r="A429" s="1"/>
      <c r="B429" s="201"/>
      <c r="F429" s="13" t="str">
        <f t="shared" si="1"/>
        <v>Yes</v>
      </c>
      <c r="G429" s="13"/>
      <c r="H429" s="13"/>
      <c r="I429" s="13"/>
    </row>
    <row r="430">
      <c r="A430" s="1"/>
      <c r="B430" s="201"/>
      <c r="F430" s="13" t="str">
        <f t="shared" si="1"/>
        <v>Yes</v>
      </c>
      <c r="G430" s="13"/>
      <c r="H430" s="13"/>
      <c r="I430" s="13"/>
    </row>
    <row r="431">
      <c r="A431" s="1"/>
      <c r="B431" s="201"/>
      <c r="F431" s="13" t="str">
        <f t="shared" si="1"/>
        <v>Yes</v>
      </c>
      <c r="G431" s="13"/>
      <c r="H431" s="13"/>
      <c r="I431" s="13"/>
    </row>
    <row r="432">
      <c r="A432" s="1"/>
      <c r="B432" s="201"/>
      <c r="F432" s="13" t="str">
        <f t="shared" si="1"/>
        <v>Yes</v>
      </c>
      <c r="G432" s="13"/>
      <c r="H432" s="13"/>
      <c r="I432" s="13"/>
    </row>
    <row r="433">
      <c r="A433" s="1"/>
      <c r="B433" s="201"/>
      <c r="F433" s="13" t="str">
        <f t="shared" si="1"/>
        <v>Yes</v>
      </c>
      <c r="G433" s="13"/>
      <c r="H433" s="13"/>
      <c r="I433" s="13"/>
    </row>
    <row r="434">
      <c r="A434" s="1"/>
      <c r="B434" s="201"/>
      <c r="F434" s="13" t="str">
        <f t="shared" si="1"/>
        <v>Yes</v>
      </c>
      <c r="G434" s="13"/>
      <c r="H434" s="13"/>
      <c r="I434" s="13"/>
    </row>
    <row r="435">
      <c r="A435" s="1"/>
      <c r="B435" s="201"/>
      <c r="F435" s="13" t="str">
        <f t="shared" si="1"/>
        <v>Yes</v>
      </c>
      <c r="G435" s="13"/>
      <c r="H435" s="13"/>
      <c r="I435" s="13"/>
    </row>
    <row r="436">
      <c r="A436" s="1"/>
      <c r="B436" s="201"/>
      <c r="F436" s="13" t="str">
        <f t="shared" si="1"/>
        <v>Yes</v>
      </c>
      <c r="G436" s="13"/>
      <c r="H436" s="13"/>
      <c r="I436" s="13"/>
    </row>
    <row r="437">
      <c r="A437" s="1"/>
      <c r="B437" s="201"/>
      <c r="F437" s="13" t="str">
        <f t="shared" si="1"/>
        <v>Yes</v>
      </c>
      <c r="G437" s="13"/>
      <c r="H437" s="13"/>
      <c r="I437" s="13"/>
    </row>
    <row r="438">
      <c r="A438" s="1"/>
      <c r="B438" s="201"/>
      <c r="F438" s="13" t="str">
        <f t="shared" si="1"/>
        <v>Yes</v>
      </c>
      <c r="G438" s="13"/>
      <c r="H438" s="13"/>
      <c r="I438" s="13"/>
    </row>
    <row r="439">
      <c r="A439" s="1"/>
      <c r="B439" s="201"/>
      <c r="F439" s="13" t="str">
        <f t="shared" si="1"/>
        <v>Yes</v>
      </c>
      <c r="G439" s="13"/>
      <c r="H439" s="13"/>
      <c r="I439" s="13"/>
    </row>
    <row r="440">
      <c r="A440" s="1"/>
      <c r="B440" s="201"/>
      <c r="F440" s="13" t="str">
        <f t="shared" si="1"/>
        <v>Yes</v>
      </c>
      <c r="G440" s="13"/>
      <c r="H440" s="13"/>
      <c r="I440" s="13"/>
    </row>
    <row r="441">
      <c r="A441" s="1"/>
      <c r="B441" s="201"/>
      <c r="F441" s="13" t="str">
        <f t="shared" si="1"/>
        <v>Yes</v>
      </c>
      <c r="G441" s="13"/>
      <c r="H441" s="13"/>
      <c r="I441" s="13"/>
    </row>
    <row r="442">
      <c r="A442" s="1"/>
      <c r="B442" s="201"/>
      <c r="F442" s="13" t="str">
        <f t="shared" si="1"/>
        <v>Yes</v>
      </c>
      <c r="G442" s="13"/>
      <c r="H442" s="13"/>
      <c r="I442" s="13"/>
    </row>
    <row r="443">
      <c r="A443" s="1"/>
      <c r="B443" s="201"/>
      <c r="F443" s="13" t="str">
        <f t="shared" si="1"/>
        <v>Yes</v>
      </c>
      <c r="G443" s="13"/>
      <c r="H443" s="13"/>
      <c r="I443" s="13"/>
    </row>
    <row r="444">
      <c r="A444" s="1"/>
      <c r="B444" s="201"/>
      <c r="F444" s="13" t="str">
        <f t="shared" si="1"/>
        <v>Yes</v>
      </c>
      <c r="G444" s="13"/>
      <c r="H444" s="13"/>
      <c r="I444" s="13"/>
    </row>
    <row r="445">
      <c r="A445" s="1"/>
      <c r="B445" s="201"/>
      <c r="F445" s="13" t="str">
        <f t="shared" si="1"/>
        <v>Yes</v>
      </c>
      <c r="G445" s="13"/>
      <c r="H445" s="13"/>
      <c r="I445" s="13"/>
    </row>
    <row r="446">
      <c r="A446" s="1"/>
      <c r="B446" s="201"/>
      <c r="F446" s="13" t="str">
        <f t="shared" si="1"/>
        <v>Yes</v>
      </c>
      <c r="G446" s="13"/>
      <c r="H446" s="13"/>
      <c r="I446" s="13"/>
    </row>
    <row r="447">
      <c r="A447" s="1"/>
      <c r="B447" s="201"/>
      <c r="F447" s="13" t="str">
        <f t="shared" si="1"/>
        <v>Yes</v>
      </c>
      <c r="G447" s="13"/>
      <c r="H447" s="13"/>
      <c r="I447" s="13"/>
    </row>
    <row r="448">
      <c r="A448" s="1"/>
      <c r="B448" s="201"/>
      <c r="F448" s="13" t="str">
        <f t="shared" si="1"/>
        <v>Yes</v>
      </c>
      <c r="G448" s="13"/>
      <c r="H448" s="13"/>
      <c r="I448" s="13"/>
    </row>
    <row r="449">
      <c r="A449" s="1"/>
      <c r="B449" s="201"/>
      <c r="F449" s="13" t="str">
        <f t="shared" si="1"/>
        <v>Yes</v>
      </c>
      <c r="G449" s="13"/>
      <c r="H449" s="13"/>
      <c r="I449" s="13"/>
    </row>
    <row r="450">
      <c r="A450" s="1"/>
      <c r="B450" s="201"/>
      <c r="F450" s="13" t="str">
        <f t="shared" si="1"/>
        <v>Yes</v>
      </c>
      <c r="G450" s="13"/>
      <c r="H450" s="13"/>
      <c r="I450" s="13"/>
    </row>
    <row r="451">
      <c r="A451" s="1"/>
      <c r="B451" s="201"/>
      <c r="F451" s="13" t="str">
        <f t="shared" si="1"/>
        <v>Yes</v>
      </c>
      <c r="G451" s="13"/>
      <c r="H451" s="13"/>
      <c r="I451" s="13"/>
    </row>
    <row r="452">
      <c r="A452" s="1"/>
      <c r="B452" s="201"/>
      <c r="F452" s="13" t="str">
        <f t="shared" si="1"/>
        <v>Yes</v>
      </c>
      <c r="G452" s="13"/>
      <c r="H452" s="13"/>
      <c r="I452" s="13"/>
    </row>
    <row r="453">
      <c r="A453" s="1"/>
      <c r="B453" s="201"/>
      <c r="F453" s="13" t="str">
        <f t="shared" si="1"/>
        <v>Yes</v>
      </c>
      <c r="G453" s="13"/>
      <c r="H453" s="13"/>
      <c r="I453" s="13"/>
    </row>
    <row r="454">
      <c r="A454" s="1"/>
      <c r="B454" s="201"/>
      <c r="F454" s="13" t="str">
        <f t="shared" si="1"/>
        <v>Yes</v>
      </c>
      <c r="G454" s="13"/>
      <c r="H454" s="13"/>
      <c r="I454" s="13"/>
    </row>
    <row r="455">
      <c r="A455" s="1"/>
      <c r="B455" s="201"/>
      <c r="F455" s="13" t="str">
        <f t="shared" si="1"/>
        <v>Yes</v>
      </c>
      <c r="G455" s="13"/>
      <c r="H455" s="13"/>
      <c r="I455" s="13"/>
    </row>
    <row r="456">
      <c r="A456" s="1"/>
      <c r="B456" s="201"/>
      <c r="F456" s="13" t="str">
        <f t="shared" si="1"/>
        <v>Yes</v>
      </c>
      <c r="G456" s="13"/>
      <c r="H456" s="13"/>
      <c r="I456" s="13"/>
    </row>
    <row r="457">
      <c r="A457" s="1"/>
      <c r="B457" s="201"/>
      <c r="F457" s="13" t="str">
        <f t="shared" si="1"/>
        <v>Yes</v>
      </c>
      <c r="G457" s="13"/>
      <c r="H457" s="13"/>
      <c r="I457" s="13"/>
    </row>
    <row r="458">
      <c r="A458" s="1"/>
      <c r="B458" s="201"/>
      <c r="F458" s="13" t="str">
        <f t="shared" si="1"/>
        <v>Yes</v>
      </c>
      <c r="G458" s="13"/>
      <c r="H458" s="13"/>
      <c r="I458" s="13"/>
    </row>
    <row r="459">
      <c r="A459" s="1"/>
      <c r="B459" s="201"/>
      <c r="F459" s="13" t="str">
        <f t="shared" si="1"/>
        <v>Yes</v>
      </c>
      <c r="G459" s="13"/>
      <c r="H459" s="13"/>
      <c r="I459" s="13"/>
    </row>
    <row r="460">
      <c r="A460" s="1"/>
      <c r="B460" s="201"/>
      <c r="F460" s="13" t="str">
        <f t="shared" si="1"/>
        <v>Yes</v>
      </c>
      <c r="G460" s="13"/>
      <c r="H460" s="13"/>
      <c r="I460" s="13"/>
    </row>
    <row r="461">
      <c r="A461" s="1"/>
      <c r="B461" s="201"/>
      <c r="F461" s="13" t="str">
        <f t="shared" si="1"/>
        <v>Yes</v>
      </c>
      <c r="G461" s="13"/>
      <c r="H461" s="13"/>
      <c r="I461" s="13"/>
    </row>
    <row r="462">
      <c r="A462" s="1"/>
      <c r="B462" s="201"/>
      <c r="F462" s="13" t="str">
        <f t="shared" si="1"/>
        <v>Yes</v>
      </c>
      <c r="G462" s="13"/>
      <c r="H462" s="13"/>
      <c r="I462" s="13"/>
    </row>
    <row r="463">
      <c r="A463" s="1"/>
      <c r="B463" s="201"/>
      <c r="F463" s="13" t="str">
        <f t="shared" si="1"/>
        <v>Yes</v>
      </c>
      <c r="G463" s="13"/>
      <c r="H463" s="13"/>
      <c r="I463" s="13"/>
    </row>
    <row r="464">
      <c r="A464" s="1"/>
      <c r="B464" s="201"/>
      <c r="F464" s="13" t="str">
        <f t="shared" si="1"/>
        <v>Yes</v>
      </c>
      <c r="G464" s="13"/>
      <c r="H464" s="13"/>
      <c r="I464" s="13"/>
    </row>
    <row r="465">
      <c r="A465" s="1"/>
      <c r="B465" s="201"/>
      <c r="F465" s="13" t="str">
        <f t="shared" si="1"/>
        <v>Yes</v>
      </c>
      <c r="G465" s="13"/>
      <c r="H465" s="13"/>
      <c r="I465" s="13"/>
    </row>
    <row r="466">
      <c r="A466" s="1"/>
      <c r="B466" s="201"/>
      <c r="F466" s="13" t="str">
        <f t="shared" si="1"/>
        <v>Yes</v>
      </c>
      <c r="G466" s="13"/>
      <c r="H466" s="13"/>
      <c r="I466" s="13"/>
    </row>
    <row r="467">
      <c r="A467" s="1"/>
      <c r="B467" s="201"/>
      <c r="F467" s="13" t="str">
        <f t="shared" si="1"/>
        <v>Yes</v>
      </c>
      <c r="G467" s="13"/>
      <c r="H467" s="13"/>
      <c r="I467" s="13"/>
    </row>
    <row r="468">
      <c r="A468" s="1"/>
      <c r="B468" s="201"/>
      <c r="F468" s="13" t="str">
        <f t="shared" si="1"/>
        <v>Yes</v>
      </c>
      <c r="G468" s="13"/>
      <c r="H468" s="13"/>
      <c r="I468" s="13"/>
    </row>
    <row r="469">
      <c r="A469" s="1"/>
      <c r="B469" s="201"/>
      <c r="F469" s="13" t="str">
        <f t="shared" si="1"/>
        <v>Yes</v>
      </c>
      <c r="G469" s="13"/>
      <c r="H469" s="13"/>
      <c r="I469" s="13"/>
    </row>
    <row r="470">
      <c r="A470" s="1"/>
      <c r="B470" s="201"/>
      <c r="F470" s="13" t="str">
        <f t="shared" si="1"/>
        <v>Yes</v>
      </c>
      <c r="G470" s="13"/>
      <c r="H470" s="13"/>
      <c r="I470" s="13"/>
    </row>
    <row r="471">
      <c r="A471" s="1"/>
      <c r="B471" s="201"/>
      <c r="F471" s="13" t="str">
        <f t="shared" si="1"/>
        <v>Yes</v>
      </c>
      <c r="G471" s="13"/>
      <c r="H471" s="13"/>
      <c r="I471" s="13"/>
    </row>
    <row r="472">
      <c r="A472" s="1"/>
      <c r="B472" s="201"/>
      <c r="F472" s="13" t="str">
        <f t="shared" si="1"/>
        <v>Yes</v>
      </c>
      <c r="G472" s="13"/>
      <c r="H472" s="13"/>
      <c r="I472" s="13"/>
    </row>
    <row r="473">
      <c r="A473" s="1"/>
      <c r="B473" s="201"/>
      <c r="F473" s="13" t="str">
        <f t="shared" si="1"/>
        <v>Yes</v>
      </c>
      <c r="G473" s="13"/>
      <c r="H473" s="13"/>
      <c r="I473" s="13"/>
    </row>
    <row r="474">
      <c r="A474" s="1"/>
      <c r="B474" s="201"/>
      <c r="F474" s="13" t="str">
        <f t="shared" si="1"/>
        <v>Yes</v>
      </c>
      <c r="G474" s="13"/>
      <c r="H474" s="13"/>
      <c r="I474" s="13"/>
    </row>
    <row r="475">
      <c r="A475" s="1"/>
      <c r="B475" s="201"/>
      <c r="F475" s="13" t="str">
        <f t="shared" si="1"/>
        <v>Yes</v>
      </c>
      <c r="G475" s="13"/>
      <c r="H475" s="13"/>
      <c r="I475" s="13"/>
    </row>
    <row r="476">
      <c r="A476" s="1"/>
      <c r="B476" s="201"/>
      <c r="F476" s="13" t="str">
        <f t="shared" si="1"/>
        <v>Yes</v>
      </c>
      <c r="G476" s="13"/>
      <c r="H476" s="13"/>
      <c r="I476" s="13"/>
    </row>
    <row r="477">
      <c r="A477" s="1"/>
      <c r="B477" s="201"/>
      <c r="F477" s="13" t="str">
        <f t="shared" si="1"/>
        <v>Yes</v>
      </c>
      <c r="G477" s="13"/>
      <c r="H477" s="13"/>
      <c r="I477" s="13"/>
    </row>
    <row r="478">
      <c r="A478" s="1"/>
      <c r="B478" s="201"/>
      <c r="F478" s="13" t="str">
        <f t="shared" si="1"/>
        <v>Yes</v>
      </c>
      <c r="G478" s="13"/>
      <c r="H478" s="13"/>
      <c r="I478" s="13"/>
    </row>
    <row r="479">
      <c r="A479" s="1"/>
      <c r="B479" s="201"/>
      <c r="F479" s="13" t="str">
        <f t="shared" si="1"/>
        <v>Yes</v>
      </c>
      <c r="G479" s="13"/>
      <c r="H479" s="13"/>
      <c r="I479" s="13"/>
    </row>
    <row r="480">
      <c r="A480" s="1"/>
      <c r="B480" s="201"/>
      <c r="F480" s="13" t="str">
        <f t="shared" si="1"/>
        <v>Yes</v>
      </c>
      <c r="G480" s="13"/>
      <c r="H480" s="13"/>
      <c r="I480" s="13"/>
    </row>
    <row r="481">
      <c r="A481" s="1"/>
      <c r="B481" s="201"/>
      <c r="F481" s="13" t="str">
        <f t="shared" si="1"/>
        <v>Yes</v>
      </c>
      <c r="G481" s="13"/>
      <c r="H481" s="13"/>
      <c r="I481" s="13"/>
    </row>
    <row r="482">
      <c r="A482" s="1"/>
      <c r="B482" s="201"/>
      <c r="F482" s="13" t="str">
        <f t="shared" si="1"/>
        <v>Yes</v>
      </c>
      <c r="G482" s="13"/>
      <c r="H482" s="13"/>
      <c r="I482" s="13"/>
    </row>
    <row r="483">
      <c r="A483" s="1"/>
      <c r="B483" s="201"/>
      <c r="F483" s="13" t="str">
        <f t="shared" si="1"/>
        <v>Yes</v>
      </c>
      <c r="G483" s="13"/>
      <c r="H483" s="13"/>
      <c r="I483" s="13"/>
    </row>
    <row r="484">
      <c r="A484" s="1"/>
      <c r="B484" s="201"/>
      <c r="F484" s="13" t="str">
        <f t="shared" si="1"/>
        <v>Yes</v>
      </c>
      <c r="G484" s="13"/>
      <c r="H484" s="13"/>
      <c r="I484" s="13"/>
    </row>
    <row r="485">
      <c r="A485" s="1"/>
      <c r="B485" s="201"/>
      <c r="F485" s="13" t="str">
        <f t="shared" si="1"/>
        <v>Yes</v>
      </c>
      <c r="G485" s="13"/>
      <c r="H485" s="13"/>
      <c r="I485" s="13"/>
    </row>
    <row r="486">
      <c r="A486" s="1"/>
      <c r="B486" s="201"/>
      <c r="F486" s="13" t="str">
        <f t="shared" si="1"/>
        <v>Yes</v>
      </c>
      <c r="G486" s="13"/>
      <c r="H486" s="13"/>
      <c r="I486" s="13"/>
    </row>
    <row r="487">
      <c r="A487" s="1"/>
      <c r="B487" s="201"/>
      <c r="F487" s="13" t="str">
        <f t="shared" si="1"/>
        <v>Yes</v>
      </c>
      <c r="G487" s="13"/>
      <c r="H487" s="13"/>
      <c r="I487" s="13"/>
    </row>
    <row r="488">
      <c r="A488" s="1"/>
      <c r="B488" s="201"/>
      <c r="F488" s="13" t="str">
        <f t="shared" si="1"/>
        <v>Yes</v>
      </c>
      <c r="G488" s="13"/>
      <c r="H488" s="13"/>
      <c r="I488" s="13"/>
    </row>
    <row r="489">
      <c r="A489" s="1"/>
      <c r="B489" s="201"/>
      <c r="F489" s="13" t="str">
        <f t="shared" si="1"/>
        <v>Yes</v>
      </c>
      <c r="G489" s="13"/>
      <c r="H489" s="13"/>
      <c r="I489" s="13"/>
    </row>
    <row r="490">
      <c r="A490" s="1"/>
      <c r="B490" s="201"/>
      <c r="F490" s="13" t="str">
        <f t="shared" si="1"/>
        <v>Yes</v>
      </c>
      <c r="G490" s="13"/>
      <c r="H490" s="13"/>
      <c r="I490" s="13"/>
    </row>
    <row r="491">
      <c r="A491" s="1"/>
      <c r="B491" s="201"/>
      <c r="F491" s="13" t="str">
        <f t="shared" si="1"/>
        <v>Yes</v>
      </c>
      <c r="G491" s="13"/>
      <c r="H491" s="13"/>
      <c r="I491" s="13"/>
    </row>
    <row r="492">
      <c r="A492" s="1"/>
      <c r="B492" s="201"/>
      <c r="F492" s="13" t="str">
        <f t="shared" si="1"/>
        <v>Yes</v>
      </c>
      <c r="G492" s="13"/>
      <c r="H492" s="13"/>
      <c r="I492" s="13"/>
    </row>
    <row r="493">
      <c r="A493" s="1"/>
      <c r="B493" s="201"/>
      <c r="F493" s="13" t="str">
        <f t="shared" si="1"/>
        <v>Yes</v>
      </c>
      <c r="G493" s="13"/>
      <c r="H493" s="13"/>
      <c r="I493" s="13"/>
    </row>
    <row r="494">
      <c r="A494" s="1"/>
      <c r="B494" s="201"/>
      <c r="F494" s="13" t="str">
        <f t="shared" si="1"/>
        <v>Yes</v>
      </c>
      <c r="G494" s="13"/>
      <c r="H494" s="13"/>
      <c r="I494" s="13"/>
    </row>
    <row r="495">
      <c r="A495" s="1"/>
      <c r="B495" s="201"/>
      <c r="F495" s="13" t="str">
        <f t="shared" si="1"/>
        <v>Yes</v>
      </c>
      <c r="G495" s="13"/>
      <c r="H495" s="13"/>
      <c r="I495" s="13"/>
    </row>
    <row r="496">
      <c r="A496" s="1"/>
      <c r="B496" s="201"/>
      <c r="F496" s="13" t="str">
        <f t="shared" si="1"/>
        <v>Yes</v>
      </c>
      <c r="G496" s="13"/>
      <c r="H496" s="13"/>
      <c r="I496" s="13"/>
    </row>
    <row r="497">
      <c r="A497" s="1"/>
      <c r="B497" s="201"/>
      <c r="F497" s="13" t="str">
        <f t="shared" si="1"/>
        <v>Yes</v>
      </c>
      <c r="G497" s="13"/>
      <c r="H497" s="13"/>
      <c r="I497" s="13"/>
    </row>
    <row r="498">
      <c r="A498" s="1"/>
      <c r="B498" s="201"/>
      <c r="F498" s="13" t="str">
        <f t="shared" si="1"/>
        <v>Yes</v>
      </c>
      <c r="G498" s="13"/>
      <c r="H498" s="13"/>
      <c r="I498" s="13"/>
    </row>
    <row r="499">
      <c r="A499" s="1"/>
      <c r="B499" s="201"/>
      <c r="F499" s="13" t="str">
        <f t="shared" si="1"/>
        <v>Yes</v>
      </c>
      <c r="G499" s="13"/>
      <c r="H499" s="13"/>
      <c r="I499" s="13"/>
    </row>
    <row r="500">
      <c r="A500" s="1"/>
      <c r="B500" s="201"/>
      <c r="F500" s="13" t="str">
        <f t="shared" si="1"/>
        <v>Yes</v>
      </c>
      <c r="G500" s="13"/>
      <c r="H500" s="13"/>
      <c r="I500" s="13"/>
    </row>
    <row r="501">
      <c r="A501" s="1"/>
      <c r="B501" s="201"/>
      <c r="F501" s="13" t="str">
        <f t="shared" si="1"/>
        <v>Yes</v>
      </c>
      <c r="G501" s="13"/>
      <c r="H501" s="13"/>
      <c r="I501" s="13"/>
    </row>
    <row r="502">
      <c r="A502" s="1"/>
      <c r="B502" s="201"/>
      <c r="F502" s="13" t="str">
        <f t="shared" si="1"/>
        <v>Yes</v>
      </c>
      <c r="G502" s="13"/>
      <c r="H502" s="13"/>
      <c r="I502" s="13"/>
    </row>
    <row r="503">
      <c r="A503" s="1"/>
      <c r="B503" s="201"/>
      <c r="F503" s="13" t="str">
        <f t="shared" si="1"/>
        <v>Yes</v>
      </c>
      <c r="G503" s="13"/>
      <c r="H503" s="13"/>
      <c r="I503" s="13"/>
    </row>
    <row r="504">
      <c r="A504" s="1"/>
      <c r="B504" s="201"/>
      <c r="F504" s="13" t="str">
        <f t="shared" si="1"/>
        <v>Yes</v>
      </c>
      <c r="G504" s="13"/>
      <c r="H504" s="13"/>
      <c r="I504" s="13"/>
    </row>
    <row r="505">
      <c r="A505" s="1"/>
      <c r="B505" s="201"/>
      <c r="F505" s="13" t="str">
        <f t="shared" si="1"/>
        <v>Yes</v>
      </c>
      <c r="G505" s="13"/>
      <c r="H505" s="13"/>
      <c r="I505" s="13"/>
    </row>
    <row r="506">
      <c r="A506" s="1"/>
      <c r="B506" s="201"/>
      <c r="F506" s="13" t="str">
        <f t="shared" si="1"/>
        <v>Yes</v>
      </c>
      <c r="G506" s="13"/>
      <c r="H506" s="13"/>
      <c r="I506" s="13"/>
    </row>
    <row r="507">
      <c r="A507" s="1"/>
      <c r="B507" s="201"/>
      <c r="F507" s="13" t="str">
        <f t="shared" si="1"/>
        <v>Yes</v>
      </c>
      <c r="G507" s="13"/>
      <c r="H507" s="13"/>
      <c r="I507" s="13"/>
    </row>
    <row r="508">
      <c r="A508" s="1"/>
      <c r="B508" s="201"/>
      <c r="F508" s="13" t="str">
        <f t="shared" si="1"/>
        <v>Yes</v>
      </c>
      <c r="G508" s="13"/>
      <c r="H508" s="13"/>
      <c r="I508" s="13"/>
    </row>
    <row r="509">
      <c r="A509" s="1"/>
      <c r="B509" s="201"/>
      <c r="F509" s="13" t="str">
        <f t="shared" si="1"/>
        <v>Yes</v>
      </c>
      <c r="G509" s="13"/>
      <c r="H509" s="13"/>
      <c r="I509" s="13"/>
    </row>
    <row r="510">
      <c r="A510" s="1"/>
      <c r="B510" s="201"/>
      <c r="F510" s="13" t="str">
        <f t="shared" si="1"/>
        <v>Yes</v>
      </c>
      <c r="G510" s="13"/>
      <c r="H510" s="13"/>
      <c r="I510" s="13"/>
    </row>
    <row r="511">
      <c r="A511" s="1"/>
      <c r="B511" s="201"/>
      <c r="F511" s="13" t="str">
        <f t="shared" si="1"/>
        <v>Yes</v>
      </c>
      <c r="G511" s="13"/>
      <c r="H511" s="13"/>
      <c r="I511" s="13"/>
    </row>
    <row r="512">
      <c r="A512" s="1"/>
      <c r="B512" s="201"/>
      <c r="F512" s="13" t="str">
        <f t="shared" si="1"/>
        <v>Yes</v>
      </c>
      <c r="G512" s="13"/>
      <c r="H512" s="13"/>
      <c r="I512" s="13"/>
    </row>
    <row r="513">
      <c r="A513" s="1"/>
      <c r="B513" s="201"/>
      <c r="F513" s="13" t="str">
        <f t="shared" si="1"/>
        <v>Yes</v>
      </c>
      <c r="G513" s="13"/>
      <c r="H513" s="13"/>
      <c r="I513" s="13"/>
    </row>
    <row r="514">
      <c r="A514" s="1"/>
      <c r="B514" s="201"/>
      <c r="F514" s="13" t="str">
        <f t="shared" si="1"/>
        <v>Yes</v>
      </c>
      <c r="G514" s="13"/>
      <c r="H514" s="13"/>
      <c r="I514" s="13"/>
    </row>
    <row r="515">
      <c r="A515" s="1"/>
      <c r="B515" s="201"/>
      <c r="F515" s="13" t="str">
        <f t="shared" si="1"/>
        <v>Yes</v>
      </c>
      <c r="G515" s="13"/>
      <c r="H515" s="13"/>
      <c r="I515" s="13"/>
    </row>
    <row r="516">
      <c r="A516" s="1"/>
      <c r="B516" s="201"/>
      <c r="F516" s="13" t="str">
        <f t="shared" si="1"/>
        <v>Yes</v>
      </c>
      <c r="G516" s="13"/>
      <c r="H516" s="13"/>
      <c r="I516" s="13"/>
    </row>
    <row r="517">
      <c r="A517" s="1"/>
      <c r="B517" s="201"/>
      <c r="F517" s="13" t="str">
        <f t="shared" si="1"/>
        <v>Yes</v>
      </c>
      <c r="G517" s="13"/>
      <c r="H517" s="13"/>
      <c r="I517" s="13"/>
    </row>
    <row r="518">
      <c r="A518" s="1"/>
      <c r="B518" s="201"/>
      <c r="F518" s="13" t="str">
        <f t="shared" si="1"/>
        <v>Yes</v>
      </c>
      <c r="G518" s="13"/>
      <c r="H518" s="13"/>
      <c r="I518" s="13"/>
    </row>
    <row r="519">
      <c r="A519" s="1"/>
      <c r="B519" s="201"/>
      <c r="F519" s="13" t="str">
        <f t="shared" si="1"/>
        <v>Yes</v>
      </c>
      <c r="G519" s="13"/>
      <c r="H519" s="13"/>
      <c r="I519" s="13"/>
    </row>
    <row r="520">
      <c r="A520" s="1"/>
      <c r="B520" s="201"/>
      <c r="F520" s="13" t="str">
        <f t="shared" si="1"/>
        <v>Yes</v>
      </c>
      <c r="G520" s="13"/>
      <c r="H520" s="13"/>
      <c r="I520" s="13"/>
    </row>
    <row r="521">
      <c r="A521" s="1"/>
      <c r="B521" s="201"/>
      <c r="F521" s="13" t="str">
        <f t="shared" si="1"/>
        <v>Yes</v>
      </c>
      <c r="G521" s="13"/>
      <c r="H521" s="13"/>
      <c r="I521" s="13"/>
    </row>
    <row r="522">
      <c r="A522" s="1"/>
      <c r="B522" s="201"/>
      <c r="F522" s="13" t="str">
        <f t="shared" si="1"/>
        <v>Yes</v>
      </c>
      <c r="G522" s="13"/>
      <c r="H522" s="13"/>
      <c r="I522" s="13"/>
    </row>
    <row r="523">
      <c r="A523" s="1"/>
      <c r="B523" s="201"/>
      <c r="F523" s="13" t="str">
        <f t="shared" si="1"/>
        <v>Yes</v>
      </c>
      <c r="G523" s="13"/>
      <c r="H523" s="13"/>
      <c r="I523" s="13"/>
    </row>
    <row r="524">
      <c r="A524" s="1"/>
      <c r="B524" s="201"/>
      <c r="F524" s="13" t="str">
        <f t="shared" si="1"/>
        <v>Yes</v>
      </c>
      <c r="G524" s="13"/>
      <c r="H524" s="13"/>
      <c r="I524" s="13"/>
    </row>
    <row r="525">
      <c r="A525" s="1"/>
      <c r="B525" s="201"/>
      <c r="F525" s="13" t="str">
        <f t="shared" si="1"/>
        <v>Yes</v>
      </c>
      <c r="G525" s="13"/>
      <c r="H525" s="13"/>
      <c r="I525" s="13"/>
    </row>
    <row r="526">
      <c r="A526" s="1"/>
      <c r="B526" s="201"/>
      <c r="F526" s="13" t="str">
        <f t="shared" si="1"/>
        <v>Yes</v>
      </c>
      <c r="G526" s="13"/>
      <c r="H526" s="13"/>
      <c r="I526" s="13"/>
    </row>
    <row r="527">
      <c r="A527" s="1"/>
      <c r="B527" s="201"/>
      <c r="F527" s="13" t="str">
        <f t="shared" si="1"/>
        <v>Yes</v>
      </c>
      <c r="G527" s="13"/>
      <c r="H527" s="13"/>
      <c r="I527" s="13"/>
    </row>
    <row r="528">
      <c r="A528" s="1"/>
      <c r="B528" s="201"/>
      <c r="F528" s="13" t="str">
        <f t="shared" si="1"/>
        <v>Yes</v>
      </c>
      <c r="G528" s="13"/>
      <c r="H528" s="13"/>
      <c r="I528" s="13"/>
    </row>
    <row r="529">
      <c r="A529" s="1"/>
      <c r="B529" s="201"/>
      <c r="F529" s="13" t="str">
        <f t="shared" si="1"/>
        <v>Yes</v>
      </c>
      <c r="G529" s="13"/>
      <c r="H529" s="13"/>
      <c r="I529" s="13"/>
    </row>
    <row r="530">
      <c r="A530" s="1"/>
      <c r="B530" s="201"/>
      <c r="F530" s="13" t="str">
        <f t="shared" si="1"/>
        <v>Yes</v>
      </c>
      <c r="G530" s="13"/>
      <c r="H530" s="13"/>
      <c r="I530" s="13"/>
    </row>
    <row r="531">
      <c r="A531" s="1"/>
      <c r="B531" s="201"/>
      <c r="F531" s="13" t="str">
        <f t="shared" si="1"/>
        <v>Yes</v>
      </c>
      <c r="G531" s="13"/>
      <c r="H531" s="13"/>
      <c r="I531" s="13"/>
    </row>
    <row r="532">
      <c r="A532" s="1"/>
      <c r="B532" s="201"/>
      <c r="F532" s="13" t="str">
        <f t="shared" si="1"/>
        <v>Yes</v>
      </c>
      <c r="G532" s="13"/>
      <c r="H532" s="13"/>
      <c r="I532" s="13"/>
    </row>
    <row r="533">
      <c r="A533" s="1"/>
      <c r="B533" s="201"/>
      <c r="F533" s="13" t="str">
        <f t="shared" si="1"/>
        <v>Yes</v>
      </c>
      <c r="G533" s="13"/>
      <c r="H533" s="13"/>
      <c r="I533" s="13"/>
    </row>
    <row r="534">
      <c r="A534" s="1"/>
      <c r="B534" s="201"/>
      <c r="F534" s="13" t="str">
        <f t="shared" si="1"/>
        <v>Yes</v>
      </c>
      <c r="G534" s="13"/>
      <c r="H534" s="13"/>
      <c r="I534" s="13"/>
    </row>
    <row r="535">
      <c r="A535" s="1"/>
      <c r="B535" s="201"/>
      <c r="F535" s="13" t="str">
        <f t="shared" si="1"/>
        <v>Yes</v>
      </c>
      <c r="G535" s="13"/>
      <c r="H535" s="13"/>
      <c r="I535" s="13"/>
    </row>
    <row r="536">
      <c r="A536" s="1"/>
      <c r="B536" s="201"/>
      <c r="F536" s="13" t="str">
        <f t="shared" si="1"/>
        <v>Yes</v>
      </c>
      <c r="G536" s="13"/>
      <c r="H536" s="13"/>
      <c r="I536" s="13"/>
    </row>
    <row r="537">
      <c r="A537" s="1"/>
      <c r="B537" s="201"/>
      <c r="F537" s="13" t="str">
        <f t="shared" si="1"/>
        <v>Yes</v>
      </c>
      <c r="G537" s="13"/>
      <c r="H537" s="13"/>
      <c r="I537" s="13"/>
    </row>
    <row r="538">
      <c r="A538" s="1"/>
      <c r="B538" s="201"/>
      <c r="F538" s="13" t="str">
        <f t="shared" si="1"/>
        <v>Yes</v>
      </c>
      <c r="G538" s="13"/>
      <c r="H538" s="13"/>
      <c r="I538" s="13"/>
    </row>
    <row r="539">
      <c r="A539" s="1"/>
      <c r="B539" s="201"/>
      <c r="F539" s="13" t="str">
        <f t="shared" si="1"/>
        <v>Yes</v>
      </c>
      <c r="G539" s="13"/>
      <c r="H539" s="13"/>
      <c r="I539" s="13"/>
    </row>
    <row r="540">
      <c r="A540" s="1"/>
      <c r="B540" s="201"/>
      <c r="F540" s="13" t="str">
        <f t="shared" si="1"/>
        <v>Yes</v>
      </c>
      <c r="G540" s="13"/>
      <c r="H540" s="13"/>
      <c r="I540" s="13"/>
    </row>
    <row r="541">
      <c r="A541" s="1"/>
      <c r="B541" s="201"/>
      <c r="F541" s="13" t="str">
        <f t="shared" si="1"/>
        <v>Yes</v>
      </c>
      <c r="G541" s="13"/>
      <c r="H541" s="13"/>
      <c r="I541" s="13"/>
    </row>
    <row r="542">
      <c r="A542" s="1"/>
      <c r="B542" s="201"/>
      <c r="F542" s="13" t="str">
        <f t="shared" si="1"/>
        <v>Yes</v>
      </c>
      <c r="G542" s="13"/>
      <c r="H542" s="13"/>
      <c r="I542" s="13"/>
    </row>
    <row r="543">
      <c r="A543" s="1"/>
      <c r="B543" s="201"/>
      <c r="F543" s="13" t="str">
        <f t="shared" si="1"/>
        <v>Yes</v>
      </c>
      <c r="G543" s="13"/>
      <c r="H543" s="13"/>
      <c r="I543" s="13"/>
    </row>
    <row r="544">
      <c r="A544" s="1"/>
      <c r="B544" s="201"/>
      <c r="F544" s="13" t="str">
        <f t="shared" si="1"/>
        <v>Yes</v>
      </c>
      <c r="G544" s="13"/>
      <c r="H544" s="13"/>
      <c r="I544" s="13"/>
    </row>
    <row r="545">
      <c r="A545" s="1"/>
      <c r="B545" s="201"/>
      <c r="F545" s="13" t="str">
        <f t="shared" si="1"/>
        <v>Yes</v>
      </c>
      <c r="G545" s="13"/>
      <c r="H545" s="13"/>
      <c r="I545" s="13"/>
    </row>
    <row r="546">
      <c r="A546" s="1"/>
      <c r="B546" s="201"/>
      <c r="F546" s="13" t="str">
        <f t="shared" si="1"/>
        <v>Yes</v>
      </c>
      <c r="G546" s="13"/>
      <c r="H546" s="13"/>
      <c r="I546" s="13"/>
    </row>
    <row r="547">
      <c r="A547" s="1"/>
      <c r="B547" s="201"/>
      <c r="F547" s="13" t="str">
        <f t="shared" si="1"/>
        <v>Yes</v>
      </c>
      <c r="G547" s="13"/>
      <c r="H547" s="13"/>
      <c r="I547" s="13"/>
    </row>
    <row r="548">
      <c r="A548" s="1"/>
      <c r="B548" s="201"/>
      <c r="F548" s="13" t="str">
        <f t="shared" si="1"/>
        <v>Yes</v>
      </c>
      <c r="G548" s="13"/>
      <c r="H548" s="13"/>
      <c r="I548" s="13"/>
    </row>
    <row r="549">
      <c r="A549" s="1"/>
      <c r="B549" s="201"/>
      <c r="F549" s="13" t="str">
        <f t="shared" si="1"/>
        <v>Yes</v>
      </c>
      <c r="G549" s="13"/>
      <c r="H549" s="13"/>
      <c r="I549" s="13"/>
    </row>
    <row r="550">
      <c r="A550" s="1"/>
      <c r="B550" s="201"/>
      <c r="F550" s="13" t="str">
        <f t="shared" si="1"/>
        <v>Yes</v>
      </c>
      <c r="G550" s="13"/>
      <c r="H550" s="13"/>
      <c r="I550" s="13"/>
    </row>
    <row r="551">
      <c r="A551" s="1"/>
      <c r="B551" s="201"/>
      <c r="F551" s="13" t="str">
        <f t="shared" si="1"/>
        <v>Yes</v>
      </c>
      <c r="G551" s="13"/>
      <c r="H551" s="13"/>
      <c r="I551" s="13"/>
    </row>
    <row r="552">
      <c r="A552" s="1"/>
      <c r="B552" s="201"/>
      <c r="F552" s="13" t="str">
        <f t="shared" si="1"/>
        <v>Yes</v>
      </c>
      <c r="G552" s="13"/>
      <c r="H552" s="13"/>
      <c r="I552" s="13"/>
    </row>
    <row r="553">
      <c r="A553" s="1"/>
      <c r="B553" s="201"/>
      <c r="F553" s="13" t="str">
        <f t="shared" si="1"/>
        <v>Yes</v>
      </c>
      <c r="G553" s="13"/>
      <c r="H553" s="13"/>
      <c r="I553" s="13"/>
    </row>
    <row r="554">
      <c r="A554" s="1"/>
      <c r="B554" s="201"/>
      <c r="F554" s="13" t="str">
        <f t="shared" si="1"/>
        <v>Yes</v>
      </c>
      <c r="G554" s="13"/>
      <c r="H554" s="13"/>
      <c r="I554" s="13"/>
    </row>
    <row r="555">
      <c r="A555" s="1"/>
      <c r="B555" s="201"/>
      <c r="F555" s="13" t="str">
        <f t="shared" si="1"/>
        <v>Yes</v>
      </c>
      <c r="G555" s="13"/>
      <c r="H555" s="13"/>
      <c r="I555" s="13"/>
    </row>
    <row r="556">
      <c r="A556" s="1"/>
      <c r="B556" s="201"/>
      <c r="F556" s="13" t="str">
        <f t="shared" si="1"/>
        <v>Yes</v>
      </c>
      <c r="G556" s="13"/>
      <c r="H556" s="13"/>
      <c r="I556" s="13"/>
    </row>
    <row r="557">
      <c r="A557" s="1"/>
      <c r="B557" s="201"/>
      <c r="F557" s="13" t="str">
        <f t="shared" si="1"/>
        <v>Yes</v>
      </c>
      <c r="G557" s="13"/>
      <c r="H557" s="13"/>
      <c r="I557" s="13"/>
    </row>
    <row r="558">
      <c r="A558" s="1"/>
      <c r="B558" s="201"/>
      <c r="F558" s="13" t="str">
        <f t="shared" si="1"/>
        <v>Yes</v>
      </c>
      <c r="G558" s="13"/>
      <c r="H558" s="13"/>
      <c r="I558" s="13"/>
    </row>
    <row r="559">
      <c r="A559" s="1"/>
      <c r="B559" s="201"/>
      <c r="F559" s="13" t="str">
        <f t="shared" si="1"/>
        <v>Yes</v>
      </c>
      <c r="G559" s="13"/>
      <c r="H559" s="13"/>
      <c r="I559" s="13"/>
    </row>
    <row r="560">
      <c r="A560" s="1"/>
      <c r="B560" s="201"/>
      <c r="F560" s="13" t="str">
        <f t="shared" si="1"/>
        <v>Yes</v>
      </c>
      <c r="G560" s="13"/>
      <c r="H560" s="13"/>
      <c r="I560" s="13"/>
    </row>
    <row r="561">
      <c r="A561" s="1"/>
      <c r="B561" s="201"/>
      <c r="F561" s="13" t="str">
        <f t="shared" si="1"/>
        <v>Yes</v>
      </c>
      <c r="G561" s="13"/>
      <c r="H561" s="13"/>
      <c r="I561" s="13"/>
    </row>
    <row r="562">
      <c r="A562" s="1"/>
      <c r="B562" s="201"/>
      <c r="F562" s="13" t="str">
        <f t="shared" si="1"/>
        <v>Yes</v>
      </c>
      <c r="G562" s="13"/>
      <c r="H562" s="13"/>
      <c r="I562" s="13"/>
    </row>
    <row r="563">
      <c r="A563" s="1"/>
      <c r="B563" s="201"/>
      <c r="F563" s="13" t="str">
        <f t="shared" si="1"/>
        <v>Yes</v>
      </c>
      <c r="G563" s="13"/>
      <c r="H563" s="13"/>
      <c r="I563" s="13"/>
    </row>
    <row r="564">
      <c r="A564" s="1"/>
      <c r="B564" s="201"/>
      <c r="F564" s="13" t="str">
        <f t="shared" si="1"/>
        <v>Yes</v>
      </c>
      <c r="G564" s="13"/>
      <c r="H564" s="13"/>
      <c r="I564" s="13"/>
    </row>
    <row r="565">
      <c r="A565" s="1"/>
      <c r="B565" s="201"/>
      <c r="F565" s="13" t="str">
        <f t="shared" si="1"/>
        <v>Yes</v>
      </c>
      <c r="G565" s="13"/>
      <c r="H565" s="13"/>
      <c r="I565" s="13"/>
    </row>
    <row r="566">
      <c r="A566" s="1"/>
      <c r="B566" s="201"/>
      <c r="F566" s="13" t="str">
        <f t="shared" si="1"/>
        <v>Yes</v>
      </c>
      <c r="G566" s="13"/>
      <c r="H566" s="13"/>
      <c r="I566" s="13"/>
    </row>
    <row r="567">
      <c r="A567" s="1"/>
      <c r="B567" s="201"/>
      <c r="F567" s="13" t="str">
        <f t="shared" si="1"/>
        <v>Yes</v>
      </c>
      <c r="G567" s="13"/>
      <c r="H567" s="13"/>
      <c r="I567" s="13"/>
    </row>
    <row r="568">
      <c r="A568" s="1"/>
      <c r="B568" s="201"/>
      <c r="F568" s="13" t="str">
        <f t="shared" si="1"/>
        <v>Yes</v>
      </c>
      <c r="G568" s="13"/>
      <c r="H568" s="13"/>
      <c r="I568" s="13"/>
    </row>
    <row r="569">
      <c r="A569" s="1"/>
      <c r="B569" s="201"/>
      <c r="F569" s="13" t="str">
        <f t="shared" si="1"/>
        <v>Yes</v>
      </c>
      <c r="G569" s="13"/>
      <c r="H569" s="13"/>
      <c r="I569" s="13"/>
    </row>
    <row r="570">
      <c r="A570" s="1"/>
      <c r="B570" s="201"/>
      <c r="F570" s="13" t="str">
        <f t="shared" si="1"/>
        <v>Yes</v>
      </c>
      <c r="G570" s="13"/>
      <c r="H570" s="13"/>
      <c r="I570" s="13"/>
    </row>
    <row r="571">
      <c r="A571" s="1"/>
      <c r="B571" s="201"/>
      <c r="F571" s="13" t="str">
        <f t="shared" si="1"/>
        <v>Yes</v>
      </c>
      <c r="G571" s="13"/>
      <c r="H571" s="13"/>
      <c r="I571" s="13"/>
    </row>
    <row r="572">
      <c r="A572" s="1"/>
      <c r="B572" s="201"/>
      <c r="F572" s="13" t="str">
        <f t="shared" si="1"/>
        <v>Yes</v>
      </c>
      <c r="G572" s="13"/>
      <c r="H572" s="13"/>
      <c r="I572" s="13"/>
    </row>
    <row r="573">
      <c r="A573" s="1"/>
      <c r="B573" s="201"/>
      <c r="F573" s="13" t="str">
        <f t="shared" si="1"/>
        <v>Yes</v>
      </c>
      <c r="G573" s="13"/>
      <c r="H573" s="13"/>
      <c r="I573" s="13"/>
    </row>
    <row r="574">
      <c r="A574" s="1"/>
      <c r="B574" s="201"/>
      <c r="F574" s="13" t="str">
        <f t="shared" si="1"/>
        <v>Yes</v>
      </c>
      <c r="G574" s="13"/>
      <c r="H574" s="13"/>
      <c r="I574" s="13"/>
    </row>
    <row r="575">
      <c r="A575" s="1"/>
      <c r="B575" s="201"/>
      <c r="F575" s="13" t="str">
        <f t="shared" si="1"/>
        <v>Yes</v>
      </c>
      <c r="G575" s="13"/>
      <c r="H575" s="13"/>
      <c r="I575" s="13"/>
    </row>
    <row r="576">
      <c r="A576" s="1"/>
      <c r="B576" s="201"/>
      <c r="F576" s="13" t="str">
        <f t="shared" si="1"/>
        <v>Yes</v>
      </c>
      <c r="G576" s="13"/>
      <c r="H576" s="13"/>
      <c r="I576" s="13"/>
    </row>
    <row r="577">
      <c r="A577" s="1"/>
      <c r="B577" s="201"/>
      <c r="F577" s="13" t="str">
        <f t="shared" si="1"/>
        <v>Yes</v>
      </c>
      <c r="G577" s="13"/>
      <c r="H577" s="13"/>
      <c r="I577" s="13"/>
    </row>
    <row r="578">
      <c r="A578" s="1"/>
      <c r="B578" s="201"/>
      <c r="F578" s="13" t="str">
        <f t="shared" si="1"/>
        <v>Yes</v>
      </c>
      <c r="G578" s="13"/>
      <c r="H578" s="13"/>
      <c r="I578" s="13"/>
    </row>
    <row r="579">
      <c r="A579" s="1"/>
      <c r="B579" s="201"/>
      <c r="F579" s="13" t="str">
        <f t="shared" si="1"/>
        <v>Yes</v>
      </c>
      <c r="G579" s="13"/>
      <c r="H579" s="13"/>
      <c r="I579" s="13"/>
    </row>
    <row r="580">
      <c r="A580" s="1"/>
      <c r="B580" s="201"/>
      <c r="F580" s="13" t="str">
        <f t="shared" si="1"/>
        <v>Yes</v>
      </c>
      <c r="G580" s="13"/>
      <c r="H580" s="13"/>
      <c r="I580" s="13"/>
    </row>
    <row r="581">
      <c r="A581" s="1"/>
      <c r="B581" s="201"/>
      <c r="F581" s="13" t="str">
        <f t="shared" si="1"/>
        <v>Yes</v>
      </c>
      <c r="G581" s="13"/>
      <c r="H581" s="13"/>
      <c r="I581" s="13"/>
    </row>
    <row r="582">
      <c r="A582" s="1"/>
      <c r="B582" s="201"/>
      <c r="F582" s="13" t="str">
        <f t="shared" si="1"/>
        <v>Yes</v>
      </c>
      <c r="G582" s="13"/>
      <c r="H582" s="13"/>
      <c r="I582" s="13"/>
    </row>
    <row r="583">
      <c r="A583" s="1"/>
      <c r="B583" s="201"/>
      <c r="F583" s="13" t="str">
        <f t="shared" si="1"/>
        <v>Yes</v>
      </c>
      <c r="G583" s="13"/>
      <c r="H583" s="13"/>
      <c r="I583" s="13"/>
    </row>
    <row r="584">
      <c r="A584" s="1"/>
      <c r="B584" s="201"/>
      <c r="F584" s="13" t="str">
        <f t="shared" si="1"/>
        <v>Yes</v>
      </c>
      <c r="G584" s="13"/>
      <c r="H584" s="13"/>
      <c r="I584" s="13"/>
    </row>
    <row r="585">
      <c r="A585" s="1"/>
      <c r="B585" s="201"/>
      <c r="F585" s="13" t="str">
        <f t="shared" si="1"/>
        <v>Yes</v>
      </c>
      <c r="G585" s="13"/>
      <c r="H585" s="13"/>
      <c r="I585" s="13"/>
    </row>
    <row r="586">
      <c r="A586" s="1"/>
      <c r="B586" s="201"/>
      <c r="F586" s="13" t="str">
        <f t="shared" si="1"/>
        <v>Yes</v>
      </c>
      <c r="G586" s="13"/>
      <c r="H586" s="13"/>
      <c r="I586" s="13"/>
    </row>
    <row r="587">
      <c r="A587" s="1"/>
      <c r="B587" s="201"/>
      <c r="F587" s="13" t="str">
        <f t="shared" si="1"/>
        <v>Yes</v>
      </c>
      <c r="G587" s="13"/>
      <c r="H587" s="13"/>
      <c r="I587" s="13"/>
    </row>
    <row r="588">
      <c r="A588" s="1"/>
      <c r="B588" s="201"/>
      <c r="F588" s="13" t="str">
        <f t="shared" si="1"/>
        <v>Yes</v>
      </c>
      <c r="G588" s="13"/>
      <c r="H588" s="13"/>
      <c r="I588" s="13"/>
    </row>
    <row r="589">
      <c r="A589" s="1"/>
      <c r="B589" s="201"/>
      <c r="F589" s="13" t="str">
        <f t="shared" si="1"/>
        <v>Yes</v>
      </c>
      <c r="G589" s="13"/>
      <c r="H589" s="13"/>
      <c r="I589" s="13"/>
    </row>
    <row r="590">
      <c r="A590" s="1"/>
      <c r="B590" s="201"/>
      <c r="F590" s="13" t="str">
        <f t="shared" si="1"/>
        <v>Yes</v>
      </c>
      <c r="G590" s="13"/>
      <c r="H590" s="13"/>
      <c r="I590" s="13"/>
    </row>
    <row r="591">
      <c r="A591" s="1"/>
      <c r="B591" s="201"/>
      <c r="F591" s="13" t="str">
        <f t="shared" si="1"/>
        <v>Yes</v>
      </c>
      <c r="G591" s="13"/>
      <c r="H591" s="13"/>
      <c r="I591" s="13"/>
    </row>
    <row r="592">
      <c r="A592" s="1"/>
      <c r="B592" s="201"/>
      <c r="F592" s="13" t="str">
        <f t="shared" si="1"/>
        <v>Yes</v>
      </c>
      <c r="G592" s="13"/>
      <c r="H592" s="13"/>
      <c r="I592" s="13"/>
    </row>
    <row r="593">
      <c r="A593" s="1"/>
      <c r="B593" s="201"/>
      <c r="F593" s="13" t="str">
        <f t="shared" si="1"/>
        <v>Yes</v>
      </c>
      <c r="G593" s="13"/>
      <c r="H593" s="13"/>
      <c r="I593" s="13"/>
    </row>
    <row r="594">
      <c r="A594" s="1"/>
      <c r="B594" s="201"/>
      <c r="F594" s="13" t="str">
        <f t="shared" si="1"/>
        <v>Yes</v>
      </c>
      <c r="G594" s="13"/>
      <c r="H594" s="13"/>
      <c r="I594" s="13"/>
    </row>
    <row r="595">
      <c r="A595" s="1"/>
      <c r="B595" s="201"/>
      <c r="F595" s="13" t="str">
        <f t="shared" si="1"/>
        <v>Yes</v>
      </c>
      <c r="G595" s="13"/>
      <c r="H595" s="13"/>
      <c r="I595" s="13"/>
    </row>
    <row r="596">
      <c r="A596" s="1"/>
      <c r="B596" s="201"/>
      <c r="F596" s="13" t="str">
        <f t="shared" si="1"/>
        <v>Yes</v>
      </c>
      <c r="G596" s="13"/>
      <c r="H596" s="13"/>
      <c r="I596" s="13"/>
    </row>
    <row r="597">
      <c r="A597" s="1"/>
      <c r="B597" s="201"/>
      <c r="F597" s="13" t="str">
        <f t="shared" si="1"/>
        <v>Yes</v>
      </c>
      <c r="G597" s="13"/>
      <c r="H597" s="13"/>
      <c r="I597" s="13"/>
    </row>
    <row r="598">
      <c r="A598" s="1"/>
      <c r="B598" s="201"/>
      <c r="F598" s="13" t="str">
        <f t="shared" si="1"/>
        <v>Yes</v>
      </c>
      <c r="G598" s="13"/>
      <c r="H598" s="13"/>
      <c r="I598" s="13"/>
    </row>
    <row r="599">
      <c r="A599" s="1"/>
      <c r="B599" s="201"/>
      <c r="F599" s="13" t="str">
        <f t="shared" si="1"/>
        <v>Yes</v>
      </c>
      <c r="G599" s="13"/>
      <c r="H599" s="13"/>
      <c r="I599" s="13"/>
    </row>
    <row r="600">
      <c r="A600" s="1"/>
      <c r="B600" s="201"/>
      <c r="F600" s="13" t="str">
        <f t="shared" si="1"/>
        <v>Yes</v>
      </c>
      <c r="G600" s="13"/>
      <c r="H600" s="13"/>
      <c r="I600" s="13"/>
    </row>
    <row r="601">
      <c r="A601" s="1"/>
      <c r="B601" s="201"/>
      <c r="F601" s="13" t="str">
        <f t="shared" si="1"/>
        <v>Yes</v>
      </c>
      <c r="G601" s="13"/>
      <c r="H601" s="13"/>
      <c r="I601" s="13"/>
    </row>
    <row r="602">
      <c r="A602" s="1"/>
      <c r="B602" s="201"/>
      <c r="F602" s="13" t="str">
        <f t="shared" si="1"/>
        <v>Yes</v>
      </c>
      <c r="G602" s="13"/>
      <c r="H602" s="13"/>
      <c r="I602" s="13"/>
    </row>
    <row r="603">
      <c r="A603" s="1"/>
      <c r="B603" s="201"/>
      <c r="F603" s="13" t="str">
        <f t="shared" si="1"/>
        <v>Yes</v>
      </c>
      <c r="G603" s="13"/>
      <c r="H603" s="13"/>
      <c r="I603" s="13"/>
    </row>
    <row r="604">
      <c r="A604" s="1"/>
      <c r="B604" s="201"/>
      <c r="F604" s="13" t="str">
        <f t="shared" si="1"/>
        <v>Yes</v>
      </c>
      <c r="G604" s="13"/>
      <c r="H604" s="13"/>
      <c r="I604" s="13"/>
    </row>
    <row r="605">
      <c r="A605" s="1"/>
      <c r="B605" s="201"/>
      <c r="F605" s="13" t="str">
        <f t="shared" si="1"/>
        <v>Yes</v>
      </c>
      <c r="G605" s="13"/>
      <c r="H605" s="13"/>
      <c r="I605" s="13"/>
    </row>
    <row r="606">
      <c r="A606" s="1"/>
      <c r="B606" s="201"/>
      <c r="F606" s="13" t="str">
        <f t="shared" si="1"/>
        <v>Yes</v>
      </c>
      <c r="G606" s="13"/>
      <c r="H606" s="13"/>
      <c r="I606" s="13"/>
    </row>
    <row r="607">
      <c r="A607" s="1"/>
      <c r="B607" s="201"/>
      <c r="F607" s="13" t="str">
        <f t="shared" si="1"/>
        <v>Yes</v>
      </c>
      <c r="G607" s="13"/>
      <c r="H607" s="13"/>
      <c r="I607" s="13"/>
    </row>
    <row r="608">
      <c r="A608" s="1"/>
      <c r="B608" s="201"/>
      <c r="F608" s="13" t="str">
        <f t="shared" si="1"/>
        <v>Yes</v>
      </c>
      <c r="G608" s="13"/>
      <c r="H608" s="13"/>
      <c r="I608" s="13"/>
    </row>
    <row r="609">
      <c r="A609" s="1"/>
      <c r="B609" s="201"/>
      <c r="F609" s="13" t="str">
        <f t="shared" si="1"/>
        <v>Yes</v>
      </c>
      <c r="G609" s="13"/>
      <c r="H609" s="13"/>
      <c r="I609" s="13"/>
    </row>
    <row r="610">
      <c r="A610" s="1"/>
      <c r="B610" s="201"/>
      <c r="F610" s="13" t="str">
        <f t="shared" si="1"/>
        <v>Yes</v>
      </c>
      <c r="G610" s="13"/>
      <c r="H610" s="13"/>
      <c r="I610" s="13"/>
    </row>
    <row r="611">
      <c r="A611" s="1"/>
      <c r="B611" s="201"/>
      <c r="F611" s="13" t="str">
        <f t="shared" si="1"/>
        <v>Yes</v>
      </c>
      <c r="G611" s="13"/>
      <c r="H611" s="13"/>
      <c r="I611" s="13"/>
    </row>
    <row r="612">
      <c r="A612" s="1"/>
      <c r="B612" s="201"/>
      <c r="F612" s="13" t="str">
        <f t="shared" si="1"/>
        <v>Yes</v>
      </c>
      <c r="G612" s="13"/>
      <c r="H612" s="13"/>
      <c r="I612" s="13"/>
    </row>
    <row r="613">
      <c r="A613" s="1"/>
      <c r="B613" s="201"/>
      <c r="F613" s="13" t="str">
        <f t="shared" si="1"/>
        <v>Yes</v>
      </c>
      <c r="G613" s="13"/>
      <c r="H613" s="13"/>
      <c r="I613" s="13"/>
    </row>
    <row r="614">
      <c r="A614" s="1"/>
      <c r="B614" s="201"/>
      <c r="F614" s="13" t="str">
        <f t="shared" si="1"/>
        <v>Yes</v>
      </c>
      <c r="G614" s="13"/>
      <c r="H614" s="13"/>
      <c r="I614" s="13"/>
    </row>
    <row r="615">
      <c r="A615" s="1"/>
      <c r="B615" s="201"/>
      <c r="F615" s="13" t="str">
        <f t="shared" si="1"/>
        <v>Yes</v>
      </c>
      <c r="G615" s="13"/>
      <c r="H615" s="13"/>
      <c r="I615" s="13"/>
    </row>
    <row r="616">
      <c r="A616" s="1"/>
      <c r="B616" s="201"/>
      <c r="F616" s="13" t="str">
        <f t="shared" si="1"/>
        <v>Yes</v>
      </c>
      <c r="G616" s="13"/>
      <c r="H616" s="13"/>
      <c r="I616" s="13"/>
    </row>
    <row r="617">
      <c r="A617" s="1"/>
      <c r="B617" s="201"/>
      <c r="F617" s="13" t="str">
        <f t="shared" si="1"/>
        <v>Yes</v>
      </c>
      <c r="G617" s="13"/>
      <c r="H617" s="13"/>
      <c r="I617" s="13"/>
    </row>
    <row r="618">
      <c r="A618" s="1"/>
      <c r="B618" s="201"/>
      <c r="F618" s="13" t="str">
        <f t="shared" si="1"/>
        <v>Yes</v>
      </c>
      <c r="G618" s="13"/>
      <c r="H618" s="13"/>
      <c r="I618" s="13"/>
    </row>
    <row r="619">
      <c r="A619" s="1"/>
      <c r="B619" s="201"/>
      <c r="F619" s="13" t="str">
        <f t="shared" si="1"/>
        <v>Yes</v>
      </c>
      <c r="G619" s="13"/>
      <c r="H619" s="13"/>
      <c r="I619" s="13"/>
    </row>
    <row r="620">
      <c r="A620" s="1"/>
      <c r="B620" s="201"/>
      <c r="F620" s="13" t="str">
        <f t="shared" si="1"/>
        <v>Yes</v>
      </c>
      <c r="G620" s="13"/>
      <c r="H620" s="13"/>
      <c r="I620" s="13"/>
    </row>
    <row r="621">
      <c r="A621" s="1"/>
      <c r="B621" s="201"/>
      <c r="F621" s="13" t="str">
        <f t="shared" si="1"/>
        <v>Yes</v>
      </c>
      <c r="G621" s="13"/>
      <c r="H621" s="13"/>
      <c r="I621" s="13"/>
    </row>
    <row r="622">
      <c r="A622" s="1"/>
      <c r="B622" s="201"/>
      <c r="F622" s="13" t="str">
        <f t="shared" si="1"/>
        <v>Yes</v>
      </c>
      <c r="G622" s="13"/>
      <c r="H622" s="13"/>
      <c r="I622" s="13"/>
    </row>
    <row r="623">
      <c r="A623" s="1"/>
      <c r="B623" s="201"/>
      <c r="F623" s="13" t="str">
        <f t="shared" si="1"/>
        <v>Yes</v>
      </c>
      <c r="G623" s="13"/>
      <c r="H623" s="13"/>
      <c r="I623" s="13"/>
    </row>
    <row r="624">
      <c r="A624" s="1"/>
      <c r="B624" s="201"/>
      <c r="F624" s="13" t="str">
        <f t="shared" si="1"/>
        <v>Yes</v>
      </c>
      <c r="G624" s="13"/>
      <c r="H624" s="13"/>
      <c r="I624" s="13"/>
    </row>
    <row r="625">
      <c r="A625" s="1"/>
      <c r="B625" s="201"/>
      <c r="F625" s="13" t="str">
        <f t="shared" si="1"/>
        <v>Yes</v>
      </c>
      <c r="G625" s="13"/>
      <c r="H625" s="13"/>
      <c r="I625" s="13"/>
    </row>
    <row r="626">
      <c r="A626" s="1"/>
      <c r="B626" s="201"/>
      <c r="F626" s="13" t="str">
        <f t="shared" si="1"/>
        <v>Yes</v>
      </c>
      <c r="G626" s="13"/>
      <c r="H626" s="13"/>
      <c r="I626" s="13"/>
    </row>
    <row r="627">
      <c r="A627" s="1"/>
      <c r="B627" s="201"/>
      <c r="F627" s="13" t="str">
        <f t="shared" si="1"/>
        <v>Yes</v>
      </c>
      <c r="G627" s="13"/>
      <c r="H627" s="13"/>
      <c r="I627" s="13"/>
    </row>
    <row r="628">
      <c r="A628" s="1"/>
      <c r="B628" s="201"/>
      <c r="F628" s="13" t="str">
        <f t="shared" si="1"/>
        <v>Yes</v>
      </c>
      <c r="G628" s="13"/>
      <c r="H628" s="13"/>
      <c r="I628" s="13"/>
    </row>
    <row r="629">
      <c r="A629" s="1"/>
      <c r="B629" s="201"/>
      <c r="F629" s="13" t="str">
        <f t="shared" si="1"/>
        <v>Yes</v>
      </c>
      <c r="G629" s="13"/>
      <c r="H629" s="13"/>
      <c r="I629" s="13"/>
    </row>
    <row r="630">
      <c r="A630" s="1"/>
      <c r="B630" s="201"/>
      <c r="F630" s="13" t="str">
        <f t="shared" si="1"/>
        <v>Yes</v>
      </c>
      <c r="G630" s="13"/>
      <c r="H630" s="13"/>
      <c r="I630" s="13"/>
    </row>
    <row r="631">
      <c r="A631" s="1"/>
      <c r="B631" s="201"/>
      <c r="F631" s="13" t="str">
        <f t="shared" si="1"/>
        <v>Yes</v>
      </c>
      <c r="G631" s="13"/>
      <c r="H631" s="13"/>
      <c r="I631" s="13"/>
    </row>
    <row r="632">
      <c r="A632" s="1"/>
      <c r="B632" s="201"/>
      <c r="F632" s="13" t="str">
        <f t="shared" si="1"/>
        <v>Yes</v>
      </c>
      <c r="G632" s="13"/>
      <c r="H632" s="13"/>
      <c r="I632" s="13"/>
    </row>
    <row r="633">
      <c r="A633" s="1"/>
      <c r="B633" s="201"/>
      <c r="F633" s="13" t="str">
        <f t="shared" si="1"/>
        <v>Yes</v>
      </c>
      <c r="G633" s="13"/>
      <c r="H633" s="13"/>
      <c r="I633" s="13"/>
    </row>
    <row r="634">
      <c r="A634" s="1"/>
      <c r="B634" s="201"/>
      <c r="F634" s="13" t="str">
        <f t="shared" si="1"/>
        <v>Yes</v>
      </c>
      <c r="G634" s="13"/>
      <c r="H634" s="13"/>
      <c r="I634" s="13"/>
    </row>
    <row r="635">
      <c r="A635" s="1"/>
      <c r="B635" s="201"/>
      <c r="F635" s="13" t="str">
        <f t="shared" si="1"/>
        <v>Yes</v>
      </c>
      <c r="G635" s="13"/>
      <c r="H635" s="13"/>
      <c r="I635" s="13"/>
    </row>
    <row r="636">
      <c r="A636" s="1"/>
      <c r="B636" s="201"/>
      <c r="F636" s="13" t="str">
        <f t="shared" si="1"/>
        <v>Yes</v>
      </c>
      <c r="G636" s="13"/>
      <c r="H636" s="13"/>
      <c r="I636" s="13"/>
    </row>
    <row r="637">
      <c r="A637" s="1"/>
      <c r="B637" s="201"/>
      <c r="F637" s="13" t="str">
        <f t="shared" si="1"/>
        <v>Yes</v>
      </c>
      <c r="G637" s="13"/>
      <c r="H637" s="13"/>
      <c r="I637" s="13"/>
    </row>
    <row r="638">
      <c r="A638" s="1"/>
      <c r="B638" s="201"/>
      <c r="F638" s="13" t="str">
        <f t="shared" si="1"/>
        <v>Yes</v>
      </c>
      <c r="G638" s="13"/>
      <c r="H638" s="13"/>
      <c r="I638" s="13"/>
    </row>
    <row r="639">
      <c r="A639" s="1"/>
      <c r="B639" s="201"/>
      <c r="F639" s="13" t="str">
        <f t="shared" si="1"/>
        <v>Yes</v>
      </c>
      <c r="G639" s="13"/>
      <c r="H639" s="13"/>
      <c r="I639" s="13"/>
    </row>
    <row r="640">
      <c r="A640" s="1"/>
      <c r="B640" s="201"/>
      <c r="F640" s="13" t="str">
        <f t="shared" si="1"/>
        <v>Yes</v>
      </c>
      <c r="G640" s="13"/>
      <c r="H640" s="13"/>
      <c r="I640" s="13"/>
    </row>
    <row r="641">
      <c r="A641" s="1"/>
      <c r="B641" s="201"/>
      <c r="F641" s="13" t="str">
        <f t="shared" si="1"/>
        <v>Yes</v>
      </c>
      <c r="G641" s="13"/>
      <c r="H641" s="13"/>
      <c r="I641" s="13"/>
    </row>
    <row r="642">
      <c r="A642" s="1"/>
      <c r="B642" s="201"/>
      <c r="F642" s="13" t="str">
        <f t="shared" si="1"/>
        <v>Yes</v>
      </c>
      <c r="G642" s="13"/>
      <c r="H642" s="13"/>
      <c r="I642" s="13"/>
    </row>
    <row r="643">
      <c r="A643" s="1"/>
      <c r="B643" s="201"/>
      <c r="F643" s="13" t="str">
        <f t="shared" si="1"/>
        <v>Yes</v>
      </c>
      <c r="G643" s="13"/>
      <c r="H643" s="13"/>
      <c r="I643" s="13"/>
    </row>
    <row r="644">
      <c r="A644" s="1"/>
      <c r="B644" s="201"/>
      <c r="F644" s="13" t="str">
        <f t="shared" si="1"/>
        <v>Yes</v>
      </c>
      <c r="G644" s="13"/>
      <c r="H644" s="13"/>
      <c r="I644" s="13"/>
    </row>
    <row r="645">
      <c r="A645" s="1"/>
      <c r="B645" s="201"/>
      <c r="F645" s="13" t="str">
        <f t="shared" si="1"/>
        <v>Yes</v>
      </c>
      <c r="G645" s="13"/>
      <c r="H645" s="13"/>
      <c r="I645" s="13"/>
    </row>
    <row r="646">
      <c r="A646" s="1"/>
      <c r="B646" s="201"/>
      <c r="F646" s="13" t="str">
        <f t="shared" si="1"/>
        <v>Yes</v>
      </c>
      <c r="G646" s="13"/>
      <c r="H646" s="13"/>
      <c r="I646" s="13"/>
    </row>
    <row r="647">
      <c r="A647" s="1"/>
      <c r="B647" s="201"/>
      <c r="F647" s="13" t="str">
        <f t="shared" si="1"/>
        <v>Yes</v>
      </c>
      <c r="G647" s="13"/>
      <c r="H647" s="13"/>
      <c r="I647" s="13"/>
    </row>
    <row r="648">
      <c r="A648" s="1"/>
      <c r="B648" s="201"/>
      <c r="F648" s="13" t="str">
        <f t="shared" si="1"/>
        <v>Yes</v>
      </c>
      <c r="G648" s="13"/>
      <c r="H648" s="13"/>
      <c r="I648" s="13"/>
    </row>
    <row r="649">
      <c r="A649" s="1"/>
      <c r="B649" s="201"/>
      <c r="F649" s="13" t="str">
        <f t="shared" si="1"/>
        <v>Yes</v>
      </c>
      <c r="G649" s="13"/>
      <c r="H649" s="13"/>
      <c r="I649" s="13"/>
    </row>
    <row r="650">
      <c r="A650" s="1"/>
      <c r="B650" s="201"/>
      <c r="F650" s="13" t="str">
        <f t="shared" si="1"/>
        <v>Yes</v>
      </c>
      <c r="G650" s="13"/>
      <c r="H650" s="13"/>
      <c r="I650" s="13"/>
    </row>
    <row r="651">
      <c r="A651" s="1"/>
      <c r="B651" s="201"/>
      <c r="F651" s="13" t="str">
        <f t="shared" si="1"/>
        <v>Yes</v>
      </c>
      <c r="G651" s="13"/>
      <c r="H651" s="13"/>
      <c r="I651" s="13"/>
    </row>
    <row r="652">
      <c r="A652" s="1"/>
      <c r="B652" s="201"/>
      <c r="F652" s="13" t="str">
        <f t="shared" si="1"/>
        <v>Yes</v>
      </c>
      <c r="G652" s="13"/>
      <c r="H652" s="13"/>
      <c r="I652" s="13"/>
    </row>
    <row r="653">
      <c r="A653" s="1"/>
      <c r="B653" s="201"/>
      <c r="F653" s="13" t="str">
        <f t="shared" si="1"/>
        <v>Yes</v>
      </c>
      <c r="G653" s="13"/>
      <c r="H653" s="13"/>
      <c r="I653" s="13"/>
    </row>
    <row r="654">
      <c r="A654" s="1"/>
      <c r="B654" s="201"/>
      <c r="F654" s="13" t="str">
        <f t="shared" si="1"/>
        <v>Yes</v>
      </c>
      <c r="G654" s="13"/>
      <c r="H654" s="13"/>
      <c r="I654" s="13"/>
    </row>
    <row r="655">
      <c r="A655" s="1"/>
      <c r="B655" s="201"/>
      <c r="F655" s="13" t="str">
        <f t="shared" si="1"/>
        <v>Yes</v>
      </c>
      <c r="G655" s="13"/>
      <c r="H655" s="13"/>
      <c r="I655" s="13"/>
    </row>
    <row r="656">
      <c r="A656" s="1"/>
      <c r="B656" s="201"/>
      <c r="F656" s="13" t="str">
        <f t="shared" si="1"/>
        <v>Yes</v>
      </c>
      <c r="G656" s="13"/>
      <c r="H656" s="13"/>
      <c r="I656" s="13"/>
    </row>
    <row r="657">
      <c r="A657" s="1"/>
      <c r="B657" s="201"/>
      <c r="F657" s="13" t="str">
        <f t="shared" si="1"/>
        <v>Yes</v>
      </c>
      <c r="G657" s="13"/>
      <c r="H657" s="13"/>
      <c r="I657" s="13"/>
    </row>
    <row r="658">
      <c r="A658" s="1"/>
      <c r="B658" s="201"/>
      <c r="F658" s="13" t="str">
        <f t="shared" si="1"/>
        <v>Yes</v>
      </c>
      <c r="G658" s="13"/>
      <c r="H658" s="13"/>
      <c r="I658" s="13"/>
    </row>
    <row r="659">
      <c r="A659" s="1"/>
      <c r="B659" s="201"/>
      <c r="F659" s="13" t="str">
        <f t="shared" si="1"/>
        <v>Yes</v>
      </c>
      <c r="G659" s="13"/>
      <c r="H659" s="13"/>
      <c r="I659" s="13"/>
    </row>
    <row r="660">
      <c r="A660" s="1"/>
      <c r="B660" s="201"/>
      <c r="F660" s="13" t="str">
        <f t="shared" si="1"/>
        <v>Yes</v>
      </c>
      <c r="G660" s="13"/>
      <c r="H660" s="13"/>
      <c r="I660" s="13"/>
    </row>
    <row r="661">
      <c r="A661" s="1"/>
      <c r="B661" s="201"/>
      <c r="F661" s="13" t="str">
        <f t="shared" si="1"/>
        <v>Yes</v>
      </c>
      <c r="G661" s="13"/>
      <c r="H661" s="13"/>
      <c r="I661" s="13"/>
    </row>
    <row r="662">
      <c r="A662" s="1"/>
      <c r="B662" s="201"/>
      <c r="F662" s="13" t="str">
        <f t="shared" si="1"/>
        <v>Yes</v>
      </c>
      <c r="G662" s="13"/>
      <c r="H662" s="13"/>
      <c r="I662" s="13"/>
    </row>
    <row r="663">
      <c r="A663" s="1"/>
      <c r="B663" s="201"/>
      <c r="F663" s="13" t="str">
        <f t="shared" si="1"/>
        <v>Yes</v>
      </c>
      <c r="G663" s="13"/>
      <c r="H663" s="13"/>
      <c r="I663" s="13"/>
    </row>
    <row r="664">
      <c r="A664" s="1"/>
      <c r="B664" s="201"/>
      <c r="F664" s="13" t="str">
        <f t="shared" si="1"/>
        <v>Yes</v>
      </c>
      <c r="G664" s="13"/>
      <c r="H664" s="13"/>
      <c r="I664" s="13"/>
    </row>
    <row r="665">
      <c r="A665" s="1"/>
      <c r="B665" s="201"/>
      <c r="F665" s="13" t="str">
        <f t="shared" si="1"/>
        <v>Yes</v>
      </c>
      <c r="G665" s="13"/>
      <c r="H665" s="13"/>
      <c r="I665" s="13"/>
    </row>
    <row r="666">
      <c r="A666" s="1"/>
      <c r="B666" s="201"/>
      <c r="F666" s="13" t="str">
        <f t="shared" si="1"/>
        <v>Yes</v>
      </c>
      <c r="G666" s="13"/>
      <c r="H666" s="13"/>
      <c r="I666" s="13"/>
    </row>
    <row r="667">
      <c r="A667" s="1"/>
      <c r="B667" s="201"/>
      <c r="F667" s="13" t="str">
        <f t="shared" si="1"/>
        <v>Yes</v>
      </c>
      <c r="G667" s="13"/>
      <c r="H667" s="13"/>
      <c r="I667" s="13"/>
    </row>
    <row r="668">
      <c r="A668" s="1"/>
      <c r="B668" s="201"/>
      <c r="F668" s="13" t="str">
        <f t="shared" si="1"/>
        <v>Yes</v>
      </c>
      <c r="G668" s="13"/>
      <c r="H668" s="13"/>
      <c r="I668" s="13"/>
    </row>
    <row r="669">
      <c r="A669" s="1"/>
      <c r="B669" s="201"/>
      <c r="F669" s="13" t="str">
        <f t="shared" si="1"/>
        <v>Yes</v>
      </c>
      <c r="G669" s="13"/>
      <c r="H669" s="13"/>
      <c r="I669" s="13"/>
    </row>
    <row r="670">
      <c r="A670" s="1"/>
      <c r="B670" s="201"/>
      <c r="F670" s="13" t="str">
        <f t="shared" si="1"/>
        <v>Yes</v>
      </c>
      <c r="G670" s="13"/>
      <c r="H670" s="13"/>
      <c r="I670" s="13"/>
    </row>
    <row r="671">
      <c r="A671" s="1"/>
      <c r="B671" s="201"/>
      <c r="F671" s="13" t="str">
        <f t="shared" si="1"/>
        <v>Yes</v>
      </c>
      <c r="G671" s="13"/>
      <c r="H671" s="13"/>
      <c r="I671" s="13"/>
    </row>
    <row r="672">
      <c r="A672" s="1"/>
      <c r="B672" s="201"/>
      <c r="F672" s="13" t="str">
        <f t="shared" si="1"/>
        <v>Yes</v>
      </c>
      <c r="G672" s="13"/>
      <c r="H672" s="13"/>
      <c r="I672" s="13"/>
    </row>
    <row r="673">
      <c r="A673" s="1"/>
      <c r="B673" s="201"/>
      <c r="F673" s="13" t="str">
        <f t="shared" si="1"/>
        <v>Yes</v>
      </c>
      <c r="G673" s="13"/>
      <c r="H673" s="13"/>
      <c r="I673" s="13"/>
    </row>
    <row r="674">
      <c r="A674" s="1"/>
      <c r="B674" s="201"/>
      <c r="F674" s="13" t="str">
        <f t="shared" si="1"/>
        <v>Yes</v>
      </c>
      <c r="G674" s="13"/>
      <c r="H674" s="13"/>
      <c r="I674" s="13"/>
    </row>
    <row r="675">
      <c r="A675" s="1"/>
      <c r="B675" s="201"/>
      <c r="F675" s="13" t="str">
        <f t="shared" si="1"/>
        <v>Yes</v>
      </c>
      <c r="G675" s="13"/>
      <c r="H675" s="13"/>
      <c r="I675" s="13"/>
    </row>
    <row r="676">
      <c r="A676" s="1"/>
      <c r="B676" s="201"/>
      <c r="F676" s="13" t="str">
        <f t="shared" si="1"/>
        <v>Yes</v>
      </c>
      <c r="G676" s="13"/>
      <c r="H676" s="13"/>
      <c r="I676" s="13"/>
    </row>
    <row r="677">
      <c r="A677" s="1"/>
      <c r="B677" s="201"/>
      <c r="F677" s="13" t="str">
        <f t="shared" si="1"/>
        <v>Yes</v>
      </c>
      <c r="G677" s="13"/>
      <c r="H677" s="13"/>
      <c r="I677" s="13"/>
    </row>
    <row r="678">
      <c r="A678" s="1"/>
      <c r="B678" s="201"/>
      <c r="F678" s="13" t="str">
        <f t="shared" si="1"/>
        <v>Yes</v>
      </c>
      <c r="G678" s="13"/>
      <c r="H678" s="13"/>
      <c r="I678" s="13"/>
    </row>
    <row r="679">
      <c r="A679" s="1"/>
      <c r="B679" s="201"/>
      <c r="F679" s="13" t="str">
        <f t="shared" si="1"/>
        <v>Yes</v>
      </c>
      <c r="G679" s="13"/>
      <c r="H679" s="13"/>
      <c r="I679" s="13"/>
    </row>
    <row r="680">
      <c r="A680" s="1"/>
      <c r="B680" s="201"/>
      <c r="F680" s="13" t="str">
        <f t="shared" si="1"/>
        <v>Yes</v>
      </c>
      <c r="G680" s="13"/>
      <c r="H680" s="13"/>
      <c r="I680" s="13"/>
    </row>
    <row r="681">
      <c r="A681" s="1"/>
      <c r="B681" s="201"/>
      <c r="F681" s="13" t="str">
        <f t="shared" si="1"/>
        <v>Yes</v>
      </c>
      <c r="G681" s="13"/>
      <c r="H681" s="13"/>
      <c r="I681" s="13"/>
    </row>
    <row r="682">
      <c r="A682" s="1"/>
      <c r="B682" s="201"/>
      <c r="F682" s="13" t="str">
        <f t="shared" si="1"/>
        <v>Yes</v>
      </c>
      <c r="G682" s="13"/>
      <c r="H682" s="13"/>
      <c r="I682" s="13"/>
    </row>
    <row r="683">
      <c r="A683" s="1"/>
      <c r="B683" s="201"/>
      <c r="F683" s="13" t="str">
        <f t="shared" si="1"/>
        <v>Yes</v>
      </c>
      <c r="G683" s="13"/>
      <c r="H683" s="13"/>
      <c r="I683" s="13"/>
    </row>
    <row r="684">
      <c r="A684" s="1"/>
      <c r="B684" s="201"/>
      <c r="F684" s="13" t="str">
        <f t="shared" si="1"/>
        <v>Yes</v>
      </c>
      <c r="G684" s="13"/>
      <c r="H684" s="13"/>
      <c r="I684" s="13"/>
    </row>
    <row r="685">
      <c r="A685" s="1"/>
      <c r="B685" s="201"/>
      <c r="F685" s="13" t="str">
        <f t="shared" si="1"/>
        <v>Yes</v>
      </c>
      <c r="G685" s="13"/>
      <c r="H685" s="13"/>
      <c r="I685" s="13"/>
    </row>
    <row r="686">
      <c r="A686" s="1"/>
      <c r="B686" s="201"/>
      <c r="F686" s="13" t="str">
        <f t="shared" si="1"/>
        <v>Yes</v>
      </c>
      <c r="G686" s="13"/>
      <c r="H686" s="13"/>
      <c r="I686" s="13"/>
    </row>
    <row r="687">
      <c r="A687" s="1"/>
      <c r="B687" s="201"/>
      <c r="F687" s="13" t="str">
        <f t="shared" si="1"/>
        <v>Yes</v>
      </c>
      <c r="G687" s="13"/>
      <c r="H687" s="13"/>
      <c r="I687" s="13"/>
    </row>
    <row r="688">
      <c r="A688" s="1"/>
      <c r="B688" s="201"/>
      <c r="F688" s="13" t="str">
        <f t="shared" si="1"/>
        <v>Yes</v>
      </c>
      <c r="G688" s="13"/>
      <c r="H688" s="13"/>
      <c r="I688" s="13"/>
    </row>
    <row r="689">
      <c r="A689" s="1"/>
      <c r="B689" s="201"/>
      <c r="F689" s="13" t="str">
        <f t="shared" si="1"/>
        <v>Yes</v>
      </c>
      <c r="G689" s="13"/>
      <c r="H689" s="13"/>
      <c r="I689" s="13"/>
    </row>
    <row r="690">
      <c r="A690" s="1"/>
      <c r="B690" s="201"/>
      <c r="F690" s="13" t="str">
        <f t="shared" si="1"/>
        <v>Yes</v>
      </c>
      <c r="G690" s="13"/>
      <c r="H690" s="13"/>
      <c r="I690" s="13"/>
    </row>
    <row r="691">
      <c r="A691" s="1"/>
      <c r="B691" s="201"/>
      <c r="F691" s="13" t="str">
        <f t="shared" si="1"/>
        <v>Yes</v>
      </c>
      <c r="G691" s="13"/>
      <c r="H691" s="13"/>
      <c r="I691" s="13"/>
    </row>
    <row r="692">
      <c r="A692" s="1"/>
      <c r="B692" s="201"/>
      <c r="F692" s="13" t="str">
        <f t="shared" si="1"/>
        <v>Yes</v>
      </c>
      <c r="G692" s="13"/>
      <c r="H692" s="13"/>
      <c r="I692" s="13"/>
    </row>
    <row r="693">
      <c r="A693" s="1"/>
      <c r="B693" s="201"/>
      <c r="F693" s="13" t="str">
        <f t="shared" si="1"/>
        <v>Yes</v>
      </c>
      <c r="G693" s="13"/>
      <c r="H693" s="13"/>
      <c r="I693" s="13"/>
    </row>
    <row r="694">
      <c r="A694" s="1"/>
      <c r="B694" s="201"/>
      <c r="F694" s="13" t="str">
        <f t="shared" si="1"/>
        <v>Yes</v>
      </c>
      <c r="G694" s="13"/>
      <c r="H694" s="13"/>
      <c r="I694" s="13"/>
    </row>
    <row r="695">
      <c r="A695" s="1"/>
      <c r="B695" s="201"/>
      <c r="F695" s="13" t="str">
        <f t="shared" si="1"/>
        <v>Yes</v>
      </c>
      <c r="G695" s="13"/>
      <c r="H695" s="13"/>
      <c r="I695" s="13"/>
    </row>
    <row r="696">
      <c r="A696" s="1"/>
      <c r="B696" s="201"/>
      <c r="F696" s="13" t="str">
        <f t="shared" si="1"/>
        <v>Yes</v>
      </c>
      <c r="G696" s="13"/>
      <c r="H696" s="13"/>
      <c r="I696" s="13"/>
    </row>
    <row r="697">
      <c r="A697" s="1"/>
      <c r="B697" s="201"/>
      <c r="F697" s="13" t="str">
        <f t="shared" si="1"/>
        <v>Yes</v>
      </c>
      <c r="G697" s="13"/>
      <c r="H697" s="13"/>
      <c r="I697" s="13"/>
    </row>
    <row r="698">
      <c r="A698" s="1"/>
      <c r="B698" s="201"/>
      <c r="F698" s="13" t="str">
        <f t="shared" si="1"/>
        <v>Yes</v>
      </c>
      <c r="G698" s="13"/>
      <c r="H698" s="13"/>
      <c r="I698" s="13"/>
    </row>
    <row r="699">
      <c r="A699" s="1"/>
      <c r="B699" s="201"/>
      <c r="F699" s="13" t="str">
        <f t="shared" si="1"/>
        <v>Yes</v>
      </c>
      <c r="G699" s="13"/>
      <c r="H699" s="13"/>
      <c r="I699" s="13"/>
    </row>
    <row r="700">
      <c r="A700" s="1"/>
      <c r="B700" s="201"/>
      <c r="F700" s="13" t="str">
        <f t="shared" si="1"/>
        <v>Yes</v>
      </c>
      <c r="G700" s="13"/>
      <c r="H700" s="13"/>
      <c r="I700" s="13"/>
    </row>
    <row r="701">
      <c r="A701" s="1"/>
      <c r="B701" s="201"/>
      <c r="F701" s="13" t="str">
        <f t="shared" si="1"/>
        <v>Yes</v>
      </c>
      <c r="G701" s="13"/>
      <c r="H701" s="13"/>
      <c r="I701" s="13"/>
    </row>
    <row r="702">
      <c r="A702" s="1"/>
      <c r="B702" s="201"/>
      <c r="F702" s="13" t="str">
        <f t="shared" si="1"/>
        <v>Yes</v>
      </c>
      <c r="G702" s="13"/>
      <c r="H702" s="13"/>
      <c r="I702" s="13"/>
    </row>
    <row r="703">
      <c r="A703" s="1"/>
      <c r="B703" s="201"/>
      <c r="F703" s="13" t="str">
        <f t="shared" si="1"/>
        <v>Yes</v>
      </c>
      <c r="G703" s="13"/>
      <c r="H703" s="13"/>
      <c r="I703" s="13"/>
    </row>
    <row r="704">
      <c r="A704" s="1"/>
      <c r="B704" s="201"/>
      <c r="F704" s="13" t="str">
        <f t="shared" si="1"/>
        <v>Yes</v>
      </c>
      <c r="G704" s="13"/>
      <c r="H704" s="13"/>
      <c r="I704" s="13"/>
    </row>
    <row r="705">
      <c r="A705" s="1"/>
      <c r="B705" s="201"/>
      <c r="F705" s="13" t="str">
        <f t="shared" si="1"/>
        <v>Yes</v>
      </c>
      <c r="G705" s="13"/>
      <c r="H705" s="13"/>
      <c r="I705" s="13"/>
    </row>
    <row r="706">
      <c r="A706" s="1"/>
      <c r="B706" s="201"/>
      <c r="F706" s="13" t="str">
        <f t="shared" si="1"/>
        <v>Yes</v>
      </c>
      <c r="G706" s="13"/>
      <c r="H706" s="13"/>
      <c r="I706" s="13"/>
    </row>
    <row r="707">
      <c r="A707" s="1"/>
      <c r="B707" s="201"/>
      <c r="F707" s="13" t="str">
        <f t="shared" si="1"/>
        <v>Yes</v>
      </c>
      <c r="G707" s="13"/>
      <c r="H707" s="13"/>
      <c r="I707" s="13"/>
    </row>
    <row r="708">
      <c r="A708" s="1"/>
      <c r="B708" s="201"/>
      <c r="F708" s="13" t="str">
        <f t="shared" si="1"/>
        <v>Yes</v>
      </c>
      <c r="G708" s="13"/>
      <c r="H708" s="13"/>
      <c r="I708" s="13"/>
    </row>
    <row r="709">
      <c r="A709" s="1"/>
      <c r="B709" s="201"/>
      <c r="F709" s="13" t="str">
        <f t="shared" si="1"/>
        <v>Yes</v>
      </c>
      <c r="G709" s="13"/>
      <c r="H709" s="13"/>
      <c r="I709" s="13"/>
    </row>
    <row r="710">
      <c r="A710" s="1"/>
      <c r="B710" s="201"/>
      <c r="F710" s="13" t="str">
        <f t="shared" si="1"/>
        <v>Yes</v>
      </c>
      <c r="G710" s="13"/>
      <c r="H710" s="13"/>
      <c r="I710" s="13"/>
    </row>
    <row r="711">
      <c r="A711" s="1"/>
      <c r="B711" s="201"/>
      <c r="F711" s="13" t="str">
        <f t="shared" si="1"/>
        <v>Yes</v>
      </c>
      <c r="G711" s="13"/>
      <c r="H711" s="13"/>
      <c r="I711" s="13"/>
    </row>
    <row r="712">
      <c r="A712" s="1"/>
      <c r="B712" s="201"/>
      <c r="F712" s="13" t="str">
        <f t="shared" si="1"/>
        <v>Yes</v>
      </c>
      <c r="G712" s="13"/>
      <c r="H712" s="13"/>
      <c r="I712" s="13"/>
    </row>
    <row r="713">
      <c r="A713" s="1"/>
      <c r="B713" s="201"/>
      <c r="F713" s="13" t="str">
        <f t="shared" si="1"/>
        <v>Yes</v>
      </c>
      <c r="G713" s="13"/>
      <c r="H713" s="13"/>
      <c r="I713" s="13"/>
    </row>
    <row r="714">
      <c r="A714" s="1"/>
      <c r="B714" s="201"/>
      <c r="F714" s="13" t="str">
        <f t="shared" si="1"/>
        <v>Yes</v>
      </c>
      <c r="G714" s="13"/>
      <c r="H714" s="13"/>
      <c r="I714" s="13"/>
    </row>
    <row r="715">
      <c r="A715" s="1"/>
      <c r="B715" s="201"/>
      <c r="F715" s="13" t="str">
        <f t="shared" si="1"/>
        <v>Yes</v>
      </c>
      <c r="G715" s="13"/>
      <c r="H715" s="13"/>
      <c r="I715" s="13"/>
    </row>
    <row r="716">
      <c r="A716" s="1"/>
      <c r="B716" s="201"/>
      <c r="F716" s="13" t="str">
        <f t="shared" si="1"/>
        <v>Yes</v>
      </c>
      <c r="G716" s="13"/>
      <c r="H716" s="13"/>
      <c r="I716" s="13"/>
    </row>
    <row r="717">
      <c r="A717" s="1"/>
      <c r="B717" s="201"/>
      <c r="F717" s="13" t="str">
        <f t="shared" si="1"/>
        <v>Yes</v>
      </c>
      <c r="G717" s="13"/>
      <c r="H717" s="13"/>
      <c r="I717" s="13"/>
    </row>
    <row r="718">
      <c r="A718" s="1"/>
      <c r="B718" s="201"/>
      <c r="F718" s="13" t="str">
        <f t="shared" si="1"/>
        <v>Yes</v>
      </c>
      <c r="G718" s="13"/>
      <c r="H718" s="13"/>
      <c r="I718" s="13"/>
    </row>
    <row r="719">
      <c r="A719" s="1"/>
      <c r="B719" s="201"/>
      <c r="F719" s="13" t="str">
        <f t="shared" si="1"/>
        <v>Yes</v>
      </c>
      <c r="G719" s="13"/>
      <c r="H719" s="13"/>
      <c r="I719" s="13"/>
    </row>
    <row r="720">
      <c r="A720" s="1"/>
      <c r="B720" s="201"/>
      <c r="F720" s="13" t="str">
        <f t="shared" si="1"/>
        <v>Yes</v>
      </c>
      <c r="G720" s="13"/>
      <c r="H720" s="13"/>
      <c r="I720" s="13"/>
    </row>
    <row r="721">
      <c r="A721" s="1"/>
      <c r="B721" s="201"/>
      <c r="F721" s="13" t="str">
        <f t="shared" si="1"/>
        <v>Yes</v>
      </c>
      <c r="G721" s="13"/>
      <c r="H721" s="13"/>
      <c r="I721" s="13"/>
    </row>
    <row r="722">
      <c r="A722" s="1"/>
      <c r="B722" s="201"/>
      <c r="F722" s="13" t="str">
        <f t="shared" si="1"/>
        <v>Yes</v>
      </c>
      <c r="G722" s="13"/>
      <c r="H722" s="13"/>
      <c r="I722" s="13"/>
    </row>
    <row r="723">
      <c r="A723" s="1"/>
      <c r="B723" s="201"/>
      <c r="F723" s="13" t="str">
        <f t="shared" si="1"/>
        <v>Yes</v>
      </c>
      <c r="G723" s="13"/>
      <c r="H723" s="13"/>
      <c r="I723" s="13"/>
    </row>
    <row r="724">
      <c r="A724" s="1"/>
      <c r="B724" s="201"/>
      <c r="F724" s="13" t="str">
        <f t="shared" si="1"/>
        <v>Yes</v>
      </c>
      <c r="G724" s="13"/>
      <c r="H724" s="13"/>
      <c r="I724" s="13"/>
    </row>
    <row r="725">
      <c r="A725" s="1"/>
      <c r="B725" s="201"/>
      <c r="F725" s="13" t="str">
        <f t="shared" si="1"/>
        <v>Yes</v>
      </c>
      <c r="G725" s="13"/>
      <c r="H725" s="13"/>
      <c r="I725" s="13"/>
    </row>
    <row r="726">
      <c r="A726" s="1"/>
      <c r="B726" s="201"/>
      <c r="F726" s="13" t="str">
        <f t="shared" si="1"/>
        <v>Yes</v>
      </c>
      <c r="G726" s="13"/>
      <c r="H726" s="13"/>
      <c r="I726" s="13"/>
    </row>
    <row r="727">
      <c r="A727" s="1"/>
      <c r="B727" s="201"/>
      <c r="F727" s="13" t="str">
        <f t="shared" si="1"/>
        <v>Yes</v>
      </c>
      <c r="G727" s="13"/>
      <c r="H727" s="13"/>
      <c r="I727" s="13"/>
    </row>
    <row r="728">
      <c r="A728" s="1"/>
      <c r="B728" s="201"/>
      <c r="F728" s="13" t="str">
        <f t="shared" si="1"/>
        <v>Yes</v>
      </c>
      <c r="G728" s="13"/>
      <c r="H728" s="13"/>
      <c r="I728" s="13"/>
    </row>
    <row r="729">
      <c r="A729" s="1"/>
      <c r="B729" s="201"/>
      <c r="F729" s="13" t="str">
        <f t="shared" si="1"/>
        <v>Yes</v>
      </c>
      <c r="G729" s="13"/>
      <c r="H729" s="13"/>
      <c r="I729" s="13"/>
    </row>
    <row r="730">
      <c r="A730" s="1"/>
      <c r="B730" s="201"/>
      <c r="F730" s="13" t="str">
        <f t="shared" si="1"/>
        <v>Yes</v>
      </c>
      <c r="G730" s="13"/>
      <c r="H730" s="13"/>
      <c r="I730" s="13"/>
    </row>
    <row r="731">
      <c r="A731" s="1"/>
      <c r="B731" s="201"/>
      <c r="F731" s="13" t="str">
        <f t="shared" si="1"/>
        <v>Yes</v>
      </c>
      <c r="G731" s="13"/>
      <c r="H731" s="13"/>
      <c r="I731" s="13"/>
    </row>
    <row r="732">
      <c r="A732" s="1"/>
      <c r="B732" s="201"/>
      <c r="F732" s="13" t="str">
        <f t="shared" si="1"/>
        <v>Yes</v>
      </c>
      <c r="G732" s="13"/>
      <c r="H732" s="13"/>
      <c r="I732" s="13"/>
    </row>
    <row r="733">
      <c r="A733" s="1"/>
      <c r="B733" s="201"/>
      <c r="F733" s="13" t="str">
        <f t="shared" si="1"/>
        <v>Yes</v>
      </c>
      <c r="G733" s="13"/>
      <c r="H733" s="13"/>
      <c r="I733" s="13"/>
    </row>
    <row r="734">
      <c r="A734" s="1"/>
      <c r="B734" s="201"/>
      <c r="F734" s="13" t="str">
        <f t="shared" si="1"/>
        <v>Yes</v>
      </c>
      <c r="G734" s="13"/>
      <c r="H734" s="13"/>
      <c r="I734" s="13"/>
    </row>
    <row r="735">
      <c r="A735" s="1"/>
      <c r="B735" s="201"/>
      <c r="F735" s="13" t="str">
        <f t="shared" si="1"/>
        <v>Yes</v>
      </c>
      <c r="G735" s="13"/>
      <c r="H735" s="13"/>
      <c r="I735" s="13"/>
    </row>
    <row r="736">
      <c r="A736" s="1"/>
      <c r="B736" s="201"/>
      <c r="F736" s="13" t="str">
        <f t="shared" si="1"/>
        <v>Yes</v>
      </c>
      <c r="G736" s="13"/>
      <c r="H736" s="13"/>
      <c r="I736" s="13"/>
    </row>
    <row r="737">
      <c r="A737" s="1"/>
      <c r="B737" s="201"/>
      <c r="F737" s="13" t="str">
        <f t="shared" si="1"/>
        <v>Yes</v>
      </c>
      <c r="G737" s="13"/>
      <c r="H737" s="13"/>
      <c r="I737" s="13"/>
    </row>
    <row r="738">
      <c r="A738" s="1"/>
      <c r="B738" s="201"/>
      <c r="F738" s="13" t="str">
        <f t="shared" si="1"/>
        <v>Yes</v>
      </c>
      <c r="G738" s="13"/>
      <c r="H738" s="13"/>
      <c r="I738" s="13"/>
    </row>
    <row r="739">
      <c r="A739" s="1"/>
      <c r="B739" s="201"/>
      <c r="F739" s="13" t="str">
        <f t="shared" si="1"/>
        <v>Yes</v>
      </c>
      <c r="G739" s="13"/>
      <c r="H739" s="13"/>
      <c r="I739" s="13"/>
    </row>
    <row r="740">
      <c r="A740" s="1"/>
      <c r="B740" s="201"/>
      <c r="F740" s="13" t="str">
        <f t="shared" si="1"/>
        <v>Yes</v>
      </c>
      <c r="G740" s="13"/>
      <c r="H740" s="13"/>
      <c r="I740" s="13"/>
    </row>
    <row r="741">
      <c r="A741" s="1"/>
      <c r="B741" s="201"/>
      <c r="F741" s="13" t="str">
        <f t="shared" si="1"/>
        <v>Yes</v>
      </c>
      <c r="G741" s="13"/>
      <c r="H741" s="13"/>
      <c r="I741" s="13"/>
    </row>
    <row r="742">
      <c r="A742" s="1"/>
      <c r="B742" s="201"/>
      <c r="F742" s="13" t="str">
        <f t="shared" si="1"/>
        <v>Yes</v>
      </c>
      <c r="G742" s="13"/>
      <c r="H742" s="13"/>
      <c r="I742" s="13"/>
    </row>
    <row r="743">
      <c r="A743" s="1"/>
      <c r="B743" s="201"/>
      <c r="F743" s="13" t="str">
        <f t="shared" si="1"/>
        <v>Yes</v>
      </c>
      <c r="G743" s="13"/>
      <c r="H743" s="13"/>
      <c r="I743" s="13"/>
    </row>
    <row r="744">
      <c r="A744" s="1"/>
      <c r="B744" s="201"/>
      <c r="F744" s="13" t="str">
        <f t="shared" si="1"/>
        <v>Yes</v>
      </c>
      <c r="G744" s="13"/>
      <c r="H744" s="13"/>
      <c r="I744" s="13"/>
    </row>
    <row r="745">
      <c r="A745" s="1"/>
      <c r="B745" s="201"/>
      <c r="F745" s="13" t="str">
        <f t="shared" si="1"/>
        <v>Yes</v>
      </c>
      <c r="G745" s="13"/>
      <c r="H745" s="13"/>
      <c r="I745" s="13"/>
    </row>
    <row r="746">
      <c r="A746" s="1"/>
      <c r="B746" s="201"/>
      <c r="F746" s="13" t="str">
        <f t="shared" si="1"/>
        <v>Yes</v>
      </c>
      <c r="G746" s="13"/>
      <c r="H746" s="13"/>
      <c r="I746" s="13"/>
    </row>
    <row r="747">
      <c r="A747" s="1"/>
      <c r="B747" s="201"/>
      <c r="F747" s="13" t="str">
        <f t="shared" si="1"/>
        <v>Yes</v>
      </c>
      <c r="G747" s="13"/>
      <c r="H747" s="13"/>
      <c r="I747" s="13"/>
    </row>
    <row r="748">
      <c r="A748" s="1"/>
      <c r="B748" s="201"/>
      <c r="F748" s="13" t="str">
        <f t="shared" si="1"/>
        <v>Yes</v>
      </c>
      <c r="G748" s="13"/>
      <c r="H748" s="13"/>
      <c r="I748" s="13"/>
    </row>
    <row r="749">
      <c r="A749" s="1"/>
      <c r="B749" s="201"/>
      <c r="F749" s="13" t="str">
        <f t="shared" si="1"/>
        <v>Yes</v>
      </c>
      <c r="G749" s="13"/>
      <c r="H749" s="13"/>
      <c r="I749" s="13"/>
    </row>
    <row r="750">
      <c r="A750" s="1"/>
      <c r="B750" s="201"/>
      <c r="F750" s="13" t="str">
        <f t="shared" si="1"/>
        <v>Yes</v>
      </c>
      <c r="G750" s="13"/>
      <c r="H750" s="13"/>
      <c r="I750" s="13"/>
    </row>
    <row r="751">
      <c r="A751" s="1"/>
      <c r="B751" s="201"/>
      <c r="F751" s="13" t="str">
        <f t="shared" si="1"/>
        <v>Yes</v>
      </c>
      <c r="G751" s="13"/>
      <c r="H751" s="13"/>
      <c r="I751" s="13"/>
    </row>
    <row r="752">
      <c r="A752" s="1"/>
      <c r="B752" s="201"/>
      <c r="F752" s="13" t="str">
        <f t="shared" si="1"/>
        <v>Yes</v>
      </c>
      <c r="G752" s="13"/>
      <c r="H752" s="13"/>
      <c r="I752" s="13"/>
    </row>
    <row r="753">
      <c r="A753" s="1"/>
      <c r="B753" s="201"/>
      <c r="F753" s="13" t="str">
        <f t="shared" si="1"/>
        <v>Yes</v>
      </c>
      <c r="G753" s="13"/>
      <c r="H753" s="13"/>
      <c r="I753" s="13"/>
    </row>
    <row r="754">
      <c r="A754" s="1"/>
      <c r="B754" s="201"/>
      <c r="F754" s="13" t="str">
        <f t="shared" si="1"/>
        <v>Yes</v>
      </c>
      <c r="G754" s="13"/>
      <c r="H754" s="13"/>
      <c r="I754" s="13"/>
    </row>
    <row r="755">
      <c r="A755" s="1"/>
      <c r="B755" s="201"/>
      <c r="F755" s="13" t="str">
        <f t="shared" si="1"/>
        <v>Yes</v>
      </c>
      <c r="G755" s="13"/>
      <c r="H755" s="13"/>
      <c r="I755" s="13"/>
    </row>
    <row r="756">
      <c r="A756" s="1"/>
      <c r="B756" s="201"/>
      <c r="F756" s="13" t="str">
        <f t="shared" si="1"/>
        <v>Yes</v>
      </c>
      <c r="G756" s="13"/>
      <c r="H756" s="13"/>
      <c r="I756" s="13"/>
    </row>
    <row r="757">
      <c r="A757" s="1"/>
      <c r="B757" s="201"/>
      <c r="F757" s="13" t="str">
        <f t="shared" si="1"/>
        <v>Yes</v>
      </c>
      <c r="G757" s="13"/>
      <c r="H757" s="13"/>
      <c r="I757" s="13"/>
    </row>
    <row r="758">
      <c r="A758" s="1"/>
      <c r="B758" s="201"/>
      <c r="F758" s="13" t="str">
        <f t="shared" si="1"/>
        <v>Yes</v>
      </c>
      <c r="G758" s="13"/>
      <c r="H758" s="13"/>
      <c r="I758" s="13"/>
    </row>
    <row r="759">
      <c r="A759" s="1"/>
      <c r="B759" s="201"/>
      <c r="F759" s="13" t="str">
        <f t="shared" si="1"/>
        <v>Yes</v>
      </c>
      <c r="G759" s="13"/>
      <c r="H759" s="13"/>
      <c r="I759" s="13"/>
    </row>
    <row r="760">
      <c r="A760" s="1"/>
      <c r="B760" s="201"/>
      <c r="F760" s="13" t="str">
        <f t="shared" si="1"/>
        <v>Yes</v>
      </c>
      <c r="G760" s="13"/>
      <c r="H760" s="13"/>
      <c r="I760" s="13"/>
    </row>
    <row r="761">
      <c r="A761" s="1"/>
      <c r="B761" s="201"/>
      <c r="F761" s="13" t="str">
        <f t="shared" si="1"/>
        <v>Yes</v>
      </c>
      <c r="G761" s="13"/>
      <c r="H761" s="13"/>
      <c r="I761" s="13"/>
    </row>
    <row r="762">
      <c r="A762" s="1"/>
      <c r="B762" s="201"/>
      <c r="F762" s="13" t="str">
        <f t="shared" si="1"/>
        <v>Yes</v>
      </c>
      <c r="G762" s="13"/>
      <c r="H762" s="13"/>
      <c r="I762" s="13"/>
    </row>
    <row r="763">
      <c r="A763" s="1"/>
      <c r="B763" s="201"/>
      <c r="F763" s="13" t="str">
        <f t="shared" si="1"/>
        <v>Yes</v>
      </c>
      <c r="G763" s="13"/>
      <c r="H763" s="13"/>
      <c r="I763" s="13"/>
    </row>
    <row r="764">
      <c r="A764" s="1"/>
      <c r="B764" s="201"/>
      <c r="F764" s="13" t="str">
        <f t="shared" si="1"/>
        <v>Yes</v>
      </c>
      <c r="G764" s="13"/>
      <c r="H764" s="13"/>
      <c r="I764" s="13"/>
    </row>
    <row r="765">
      <c r="A765" s="1"/>
      <c r="B765" s="201"/>
      <c r="F765" s="13" t="str">
        <f t="shared" si="1"/>
        <v>Yes</v>
      </c>
      <c r="G765" s="13"/>
      <c r="H765" s="13"/>
      <c r="I765" s="13"/>
    </row>
    <row r="766">
      <c r="A766" s="1"/>
      <c r="B766" s="201"/>
      <c r="F766" s="13" t="str">
        <f t="shared" si="1"/>
        <v>Yes</v>
      </c>
      <c r="G766" s="13"/>
      <c r="H766" s="13"/>
      <c r="I766" s="13"/>
    </row>
    <row r="767">
      <c r="A767" s="1"/>
      <c r="B767" s="201"/>
      <c r="F767" s="13" t="str">
        <f t="shared" si="1"/>
        <v>Yes</v>
      </c>
      <c r="G767" s="13"/>
      <c r="H767" s="13"/>
      <c r="I767" s="13"/>
    </row>
    <row r="768">
      <c r="A768" s="1"/>
      <c r="B768" s="201"/>
      <c r="F768" s="13" t="str">
        <f t="shared" si="1"/>
        <v>Yes</v>
      </c>
      <c r="G768" s="13"/>
      <c r="H768" s="13"/>
      <c r="I768" s="13"/>
    </row>
    <row r="769">
      <c r="A769" s="1"/>
      <c r="B769" s="201"/>
      <c r="F769" s="13" t="str">
        <f t="shared" si="1"/>
        <v>Yes</v>
      </c>
      <c r="G769" s="13"/>
      <c r="H769" s="13"/>
      <c r="I769" s="13"/>
    </row>
    <row r="770">
      <c r="A770" s="1"/>
      <c r="B770" s="201"/>
      <c r="F770" s="13" t="str">
        <f t="shared" si="1"/>
        <v>Yes</v>
      </c>
      <c r="G770" s="13"/>
      <c r="H770" s="13"/>
      <c r="I770" s="13"/>
    </row>
    <row r="771">
      <c r="A771" s="1"/>
      <c r="B771" s="201"/>
      <c r="F771" s="13" t="str">
        <f t="shared" si="1"/>
        <v>Yes</v>
      </c>
      <c r="G771" s="13"/>
      <c r="H771" s="13"/>
      <c r="I771" s="13"/>
    </row>
    <row r="772">
      <c r="A772" s="1"/>
      <c r="B772" s="201"/>
      <c r="F772" s="13" t="str">
        <f t="shared" si="1"/>
        <v>Yes</v>
      </c>
      <c r="G772" s="13"/>
      <c r="H772" s="13"/>
      <c r="I772" s="13"/>
    </row>
    <row r="773">
      <c r="A773" s="1"/>
      <c r="B773" s="201"/>
      <c r="F773" s="13" t="str">
        <f t="shared" si="1"/>
        <v>Yes</v>
      </c>
      <c r="G773" s="13"/>
      <c r="H773" s="13"/>
      <c r="I773" s="13"/>
    </row>
    <row r="774">
      <c r="A774" s="1"/>
      <c r="B774" s="201"/>
      <c r="F774" s="13" t="str">
        <f t="shared" si="1"/>
        <v>Yes</v>
      </c>
      <c r="G774" s="13"/>
      <c r="H774" s="13"/>
      <c r="I774" s="13"/>
    </row>
    <row r="775">
      <c r="A775" s="1"/>
      <c r="B775" s="201"/>
      <c r="F775" s="13" t="str">
        <f t="shared" si="1"/>
        <v>Yes</v>
      </c>
      <c r="G775" s="13"/>
      <c r="H775" s="13"/>
      <c r="I775" s="13"/>
    </row>
    <row r="776">
      <c r="A776" s="1"/>
      <c r="B776" s="201"/>
      <c r="F776" s="13" t="str">
        <f t="shared" si="1"/>
        <v>Yes</v>
      </c>
      <c r="G776" s="13"/>
      <c r="H776" s="13"/>
      <c r="I776" s="13"/>
    </row>
    <row r="777">
      <c r="A777" s="1"/>
      <c r="B777" s="201"/>
      <c r="F777" s="13" t="str">
        <f t="shared" si="1"/>
        <v>Yes</v>
      </c>
      <c r="G777" s="13"/>
      <c r="H777" s="13"/>
      <c r="I777" s="13"/>
    </row>
    <row r="778">
      <c r="A778" s="1"/>
      <c r="B778" s="201"/>
      <c r="F778" s="13" t="str">
        <f t="shared" si="1"/>
        <v>Yes</v>
      </c>
      <c r="G778" s="13"/>
      <c r="H778" s="13"/>
      <c r="I778" s="13"/>
    </row>
    <row r="779">
      <c r="A779" s="1"/>
      <c r="B779" s="201"/>
      <c r="F779" s="13" t="str">
        <f t="shared" si="1"/>
        <v>Yes</v>
      </c>
      <c r="G779" s="13"/>
      <c r="H779" s="13"/>
      <c r="I779" s="13"/>
    </row>
    <row r="780">
      <c r="A780" s="1"/>
      <c r="B780" s="201"/>
      <c r="F780" s="13" t="str">
        <f t="shared" si="1"/>
        <v>Yes</v>
      </c>
      <c r="G780" s="13"/>
      <c r="H780" s="13"/>
      <c r="I780" s="13"/>
    </row>
    <row r="781">
      <c r="A781" s="1"/>
      <c r="B781" s="201"/>
      <c r="F781" s="13" t="str">
        <f t="shared" si="1"/>
        <v>Yes</v>
      </c>
      <c r="G781" s="13"/>
      <c r="H781" s="13"/>
      <c r="I781" s="13"/>
    </row>
    <row r="782">
      <c r="A782" s="1"/>
      <c r="B782" s="201"/>
      <c r="F782" s="13" t="str">
        <f t="shared" si="1"/>
        <v>Yes</v>
      </c>
      <c r="G782" s="13"/>
      <c r="H782" s="13"/>
      <c r="I782" s="13"/>
    </row>
    <row r="783">
      <c r="A783" s="1"/>
      <c r="B783" s="201"/>
      <c r="F783" s="13" t="str">
        <f t="shared" si="1"/>
        <v>Yes</v>
      </c>
      <c r="G783" s="13"/>
      <c r="H783" s="13"/>
      <c r="I783" s="13"/>
    </row>
    <row r="784">
      <c r="A784" s="1"/>
      <c r="B784" s="201"/>
      <c r="F784" s="13" t="str">
        <f t="shared" si="1"/>
        <v>Yes</v>
      </c>
      <c r="G784" s="13"/>
      <c r="H784" s="13"/>
      <c r="I784" s="13"/>
    </row>
    <row r="785">
      <c r="A785" s="1"/>
      <c r="B785" s="201"/>
      <c r="F785" s="13" t="str">
        <f t="shared" si="1"/>
        <v>Yes</v>
      </c>
      <c r="G785" s="13"/>
      <c r="H785" s="13"/>
      <c r="I785" s="13"/>
    </row>
    <row r="786">
      <c r="A786" s="1"/>
      <c r="B786" s="201"/>
      <c r="F786" s="13" t="str">
        <f t="shared" si="1"/>
        <v>Yes</v>
      </c>
      <c r="G786" s="13"/>
      <c r="H786" s="13"/>
      <c r="I786" s="13"/>
    </row>
    <row r="787">
      <c r="A787" s="1"/>
      <c r="B787" s="201"/>
      <c r="F787" s="13" t="str">
        <f t="shared" si="1"/>
        <v>Yes</v>
      </c>
      <c r="G787" s="13"/>
      <c r="H787" s="13"/>
      <c r="I787" s="13"/>
    </row>
    <row r="788">
      <c r="A788" s="1"/>
      <c r="B788" s="201"/>
      <c r="F788" s="13" t="str">
        <f t="shared" si="1"/>
        <v>Yes</v>
      </c>
      <c r="G788" s="13"/>
      <c r="H788" s="13"/>
      <c r="I788" s="13"/>
    </row>
    <row r="789">
      <c r="A789" s="1"/>
      <c r="B789" s="201"/>
      <c r="F789" s="13" t="str">
        <f t="shared" si="1"/>
        <v>Yes</v>
      </c>
      <c r="G789" s="13"/>
      <c r="H789" s="13"/>
      <c r="I789" s="13"/>
    </row>
    <row r="790">
      <c r="A790" s="1"/>
      <c r="B790" s="201"/>
      <c r="F790" s="13" t="str">
        <f t="shared" si="1"/>
        <v>Yes</v>
      </c>
      <c r="G790" s="13"/>
      <c r="H790" s="13"/>
      <c r="I790" s="13"/>
    </row>
    <row r="791">
      <c r="A791" s="1"/>
      <c r="B791" s="201"/>
      <c r="F791" s="13" t="str">
        <f t="shared" si="1"/>
        <v>Yes</v>
      </c>
      <c r="G791" s="13"/>
      <c r="H791" s="13"/>
      <c r="I791" s="13"/>
    </row>
    <row r="792">
      <c r="A792" s="1"/>
      <c r="B792" s="201"/>
      <c r="F792" s="13" t="str">
        <f t="shared" si="1"/>
        <v>Yes</v>
      </c>
      <c r="G792" s="13"/>
      <c r="H792" s="13"/>
      <c r="I792" s="13"/>
    </row>
    <row r="793">
      <c r="A793" s="1"/>
      <c r="B793" s="201"/>
      <c r="F793" s="13" t="str">
        <f t="shared" si="1"/>
        <v>Yes</v>
      </c>
      <c r="G793" s="13"/>
      <c r="H793" s="13"/>
      <c r="I793" s="13"/>
    </row>
    <row r="794">
      <c r="A794" s="1"/>
      <c r="B794" s="201"/>
      <c r="F794" s="13" t="str">
        <f t="shared" si="1"/>
        <v>Yes</v>
      </c>
      <c r="G794" s="13"/>
      <c r="H794" s="13"/>
      <c r="I794" s="13"/>
    </row>
    <row r="795">
      <c r="A795" s="1"/>
      <c r="B795" s="201"/>
      <c r="F795" s="13" t="str">
        <f t="shared" si="1"/>
        <v>Yes</v>
      </c>
      <c r="G795" s="13"/>
      <c r="H795" s="13"/>
      <c r="I795" s="13"/>
    </row>
    <row r="796">
      <c r="A796" s="1"/>
      <c r="B796" s="201"/>
      <c r="F796" s="13" t="str">
        <f t="shared" si="1"/>
        <v>Yes</v>
      </c>
      <c r="G796" s="13"/>
      <c r="H796" s="13"/>
      <c r="I796" s="13"/>
    </row>
    <row r="797">
      <c r="A797" s="1"/>
      <c r="B797" s="201"/>
      <c r="F797" s="13" t="str">
        <f t="shared" si="1"/>
        <v>Yes</v>
      </c>
      <c r="G797" s="13"/>
      <c r="H797" s="13"/>
      <c r="I797" s="13"/>
    </row>
    <row r="798">
      <c r="A798" s="1"/>
      <c r="B798" s="201"/>
      <c r="F798" s="13" t="str">
        <f t="shared" si="1"/>
        <v>Yes</v>
      </c>
      <c r="G798" s="13"/>
      <c r="H798" s="13"/>
      <c r="I798" s="13"/>
    </row>
    <row r="799">
      <c r="A799" s="1"/>
      <c r="B799" s="201"/>
      <c r="F799" s="13" t="str">
        <f t="shared" si="1"/>
        <v>Yes</v>
      </c>
      <c r="G799" s="13"/>
      <c r="H799" s="13"/>
      <c r="I799" s="13"/>
    </row>
    <row r="800">
      <c r="A800" s="1"/>
      <c r="B800" s="201"/>
      <c r="F800" s="13" t="str">
        <f t="shared" si="1"/>
        <v>Yes</v>
      </c>
      <c r="G800" s="13"/>
      <c r="H800" s="13"/>
      <c r="I800" s="13"/>
    </row>
    <row r="801">
      <c r="A801" s="1"/>
      <c r="B801" s="201"/>
      <c r="F801" s="13" t="str">
        <f t="shared" si="1"/>
        <v>Yes</v>
      </c>
      <c r="G801" s="13"/>
      <c r="H801" s="13"/>
      <c r="I801" s="13"/>
    </row>
    <row r="802">
      <c r="A802" s="1"/>
      <c r="B802" s="201"/>
      <c r="F802" s="13" t="str">
        <f t="shared" si="1"/>
        <v>Yes</v>
      </c>
      <c r="G802" s="13"/>
      <c r="H802" s="13"/>
      <c r="I802" s="13"/>
    </row>
    <row r="803">
      <c r="A803" s="1"/>
      <c r="B803" s="201"/>
      <c r="F803" s="13" t="str">
        <f t="shared" si="1"/>
        <v>Yes</v>
      </c>
      <c r="G803" s="13"/>
      <c r="H803" s="13"/>
      <c r="I803" s="13"/>
    </row>
    <row r="804">
      <c r="A804" s="1"/>
      <c r="B804" s="201"/>
      <c r="F804" s="13" t="str">
        <f t="shared" si="1"/>
        <v>Yes</v>
      </c>
      <c r="G804" s="13"/>
      <c r="H804" s="13"/>
      <c r="I804" s="13"/>
    </row>
    <row r="805">
      <c r="A805" s="1"/>
      <c r="B805" s="201"/>
      <c r="F805" s="13" t="str">
        <f t="shared" si="1"/>
        <v>Yes</v>
      </c>
      <c r="G805" s="13"/>
      <c r="H805" s="13"/>
      <c r="I805" s="13"/>
    </row>
    <row r="806">
      <c r="A806" s="1"/>
      <c r="B806" s="201"/>
      <c r="F806" s="13" t="str">
        <f t="shared" si="1"/>
        <v>Yes</v>
      </c>
      <c r="G806" s="13"/>
      <c r="H806" s="13"/>
      <c r="I806" s="13"/>
    </row>
    <row r="807">
      <c r="A807" s="1"/>
      <c r="B807" s="201"/>
      <c r="F807" s="13" t="str">
        <f t="shared" si="1"/>
        <v>Yes</v>
      </c>
      <c r="G807" s="13"/>
      <c r="H807" s="13"/>
      <c r="I807" s="13"/>
    </row>
    <row r="808">
      <c r="A808" s="1"/>
      <c r="B808" s="201"/>
      <c r="F808" s="13" t="str">
        <f t="shared" si="1"/>
        <v>Yes</v>
      </c>
      <c r="G808" s="13"/>
      <c r="H808" s="13"/>
      <c r="I808" s="13"/>
    </row>
    <row r="809">
      <c r="A809" s="1"/>
      <c r="B809" s="201"/>
      <c r="F809" s="13" t="str">
        <f t="shared" si="1"/>
        <v>Yes</v>
      </c>
      <c r="G809" s="13"/>
      <c r="H809" s="13"/>
      <c r="I809" s="13"/>
    </row>
    <row r="810">
      <c r="A810" s="1"/>
      <c r="B810" s="201"/>
      <c r="F810" s="13" t="str">
        <f t="shared" si="1"/>
        <v>Yes</v>
      </c>
      <c r="G810" s="13"/>
      <c r="H810" s="13"/>
      <c r="I810" s="13"/>
    </row>
    <row r="811">
      <c r="A811" s="1"/>
      <c r="B811" s="201"/>
      <c r="F811" s="13" t="str">
        <f t="shared" si="1"/>
        <v>Yes</v>
      </c>
      <c r="G811" s="13"/>
      <c r="H811" s="13"/>
      <c r="I811" s="13"/>
    </row>
    <row r="812">
      <c r="A812" s="1"/>
      <c r="B812" s="201"/>
      <c r="F812" s="13" t="str">
        <f t="shared" si="1"/>
        <v>Yes</v>
      </c>
      <c r="G812" s="13"/>
      <c r="H812" s="13"/>
      <c r="I812" s="13"/>
    </row>
    <row r="813">
      <c r="A813" s="1"/>
      <c r="B813" s="201"/>
      <c r="F813" s="13" t="str">
        <f t="shared" si="1"/>
        <v>Yes</v>
      </c>
      <c r="G813" s="13"/>
      <c r="H813" s="13"/>
      <c r="I813" s="13"/>
    </row>
    <row r="814">
      <c r="A814" s="1"/>
      <c r="B814" s="201"/>
      <c r="F814" s="13" t="str">
        <f t="shared" si="1"/>
        <v>Yes</v>
      </c>
      <c r="G814" s="13"/>
      <c r="H814" s="13"/>
      <c r="I814" s="13"/>
    </row>
    <row r="815">
      <c r="A815" s="1"/>
      <c r="B815" s="201"/>
      <c r="F815" s="13" t="str">
        <f t="shared" si="1"/>
        <v>Yes</v>
      </c>
      <c r="G815" s="13"/>
      <c r="H815" s="13"/>
      <c r="I815" s="13"/>
    </row>
    <row r="816">
      <c r="A816" s="1"/>
      <c r="B816" s="201"/>
      <c r="F816" s="13" t="str">
        <f t="shared" si="1"/>
        <v>Yes</v>
      </c>
      <c r="G816" s="13"/>
      <c r="H816" s="13"/>
      <c r="I816" s="13"/>
    </row>
    <row r="817">
      <c r="A817" s="1"/>
      <c r="B817" s="201"/>
      <c r="F817" s="13" t="str">
        <f t="shared" si="1"/>
        <v>Yes</v>
      </c>
      <c r="G817" s="13"/>
      <c r="H817" s="13"/>
      <c r="I817" s="13"/>
    </row>
    <row r="818">
      <c r="A818" s="1"/>
      <c r="B818" s="201"/>
      <c r="F818" s="13" t="str">
        <f t="shared" si="1"/>
        <v>Yes</v>
      </c>
      <c r="G818" s="13"/>
      <c r="H818" s="13"/>
      <c r="I818" s="13"/>
    </row>
    <row r="819">
      <c r="A819" s="1"/>
      <c r="B819" s="201"/>
      <c r="F819" s="13" t="str">
        <f t="shared" si="1"/>
        <v>Yes</v>
      </c>
      <c r="G819" s="13"/>
      <c r="H819" s="13"/>
      <c r="I819" s="13"/>
    </row>
    <row r="820">
      <c r="A820" s="1"/>
      <c r="B820" s="201"/>
      <c r="F820" s="13" t="str">
        <f t="shared" si="1"/>
        <v>Yes</v>
      </c>
      <c r="G820" s="13"/>
      <c r="H820" s="13"/>
      <c r="I820" s="13"/>
    </row>
    <row r="821">
      <c r="A821" s="1"/>
      <c r="B821" s="201"/>
      <c r="F821" s="13" t="str">
        <f t="shared" si="1"/>
        <v>Yes</v>
      </c>
      <c r="G821" s="13"/>
      <c r="H821" s="13"/>
      <c r="I821" s="13"/>
    </row>
    <row r="822">
      <c r="A822" s="1"/>
      <c r="B822" s="201"/>
      <c r="F822" s="13" t="str">
        <f t="shared" si="1"/>
        <v>Yes</v>
      </c>
      <c r="G822" s="13"/>
      <c r="H822" s="13"/>
      <c r="I822" s="13"/>
    </row>
    <row r="823">
      <c r="A823" s="1"/>
      <c r="B823" s="201"/>
      <c r="F823" s="13" t="str">
        <f t="shared" si="1"/>
        <v>Yes</v>
      </c>
      <c r="G823" s="13"/>
      <c r="H823" s="13"/>
      <c r="I823" s="13"/>
    </row>
    <row r="824">
      <c r="A824" s="1"/>
      <c r="B824" s="201"/>
      <c r="F824" s="13" t="str">
        <f t="shared" si="1"/>
        <v>Yes</v>
      </c>
      <c r="G824" s="13"/>
      <c r="H824" s="13"/>
      <c r="I824" s="13"/>
    </row>
    <row r="825">
      <c r="A825" s="1"/>
      <c r="B825" s="201"/>
      <c r="F825" s="13" t="str">
        <f t="shared" si="1"/>
        <v>Yes</v>
      </c>
      <c r="G825" s="13"/>
      <c r="H825" s="13"/>
      <c r="I825" s="13"/>
    </row>
    <row r="826">
      <c r="A826" s="1"/>
      <c r="B826" s="201"/>
      <c r="F826" s="13" t="str">
        <f t="shared" si="1"/>
        <v>Yes</v>
      </c>
      <c r="G826" s="13"/>
      <c r="H826" s="13"/>
      <c r="I826" s="13"/>
    </row>
    <row r="827">
      <c r="A827" s="1"/>
      <c r="B827" s="201"/>
      <c r="F827" s="13" t="str">
        <f t="shared" si="1"/>
        <v>Yes</v>
      </c>
      <c r="G827" s="13"/>
      <c r="H827" s="13"/>
      <c r="I827" s="13"/>
    </row>
    <row r="828">
      <c r="A828" s="1"/>
      <c r="B828" s="201"/>
      <c r="F828" s="13" t="str">
        <f t="shared" si="1"/>
        <v>Yes</v>
      </c>
      <c r="G828" s="13"/>
      <c r="H828" s="13"/>
      <c r="I828" s="13"/>
    </row>
    <row r="829">
      <c r="A829" s="1"/>
      <c r="B829" s="201"/>
      <c r="F829" s="13" t="str">
        <f t="shared" si="1"/>
        <v>Yes</v>
      </c>
      <c r="G829" s="13"/>
      <c r="H829" s="13"/>
      <c r="I829" s="13"/>
    </row>
    <row r="830">
      <c r="A830" s="1"/>
      <c r="B830" s="201"/>
      <c r="F830" s="13" t="str">
        <f t="shared" si="1"/>
        <v>Yes</v>
      </c>
      <c r="G830" s="13"/>
      <c r="H830" s="13"/>
      <c r="I830" s="13"/>
    </row>
    <row r="831">
      <c r="A831" s="1"/>
      <c r="B831" s="201"/>
      <c r="F831" s="13" t="str">
        <f t="shared" si="1"/>
        <v>Yes</v>
      </c>
      <c r="G831" s="13"/>
      <c r="H831" s="13"/>
      <c r="I831" s="13"/>
    </row>
    <row r="832">
      <c r="A832" s="1"/>
      <c r="B832" s="201"/>
      <c r="F832" s="13" t="str">
        <f t="shared" si="1"/>
        <v>Yes</v>
      </c>
      <c r="G832" s="13"/>
      <c r="H832" s="13"/>
      <c r="I832" s="13"/>
    </row>
    <row r="833">
      <c r="A833" s="1"/>
      <c r="B833" s="201"/>
      <c r="F833" s="13" t="str">
        <f t="shared" si="1"/>
        <v>Yes</v>
      </c>
      <c r="G833" s="13"/>
      <c r="H833" s="13"/>
      <c r="I833" s="13"/>
    </row>
    <row r="834">
      <c r="A834" s="1"/>
      <c r="B834" s="201"/>
      <c r="F834" s="13" t="str">
        <f t="shared" si="1"/>
        <v>Yes</v>
      </c>
      <c r="G834" s="13"/>
      <c r="H834" s="13"/>
      <c r="I834" s="13"/>
    </row>
    <row r="835">
      <c r="A835" s="1"/>
      <c r="B835" s="201"/>
      <c r="F835" s="13" t="str">
        <f t="shared" si="1"/>
        <v>Yes</v>
      </c>
      <c r="G835" s="13"/>
      <c r="H835" s="13"/>
      <c r="I835" s="13"/>
    </row>
    <row r="836">
      <c r="A836" s="1"/>
      <c r="B836" s="201"/>
      <c r="F836" s="13" t="str">
        <f t="shared" si="1"/>
        <v>Yes</v>
      </c>
      <c r="G836" s="13"/>
      <c r="H836" s="13"/>
      <c r="I836" s="13"/>
    </row>
    <row r="837">
      <c r="A837" s="1"/>
      <c r="B837" s="201"/>
      <c r="F837" s="13" t="str">
        <f t="shared" si="1"/>
        <v>Yes</v>
      </c>
      <c r="G837" s="13"/>
      <c r="H837" s="13"/>
      <c r="I837" s="13"/>
    </row>
    <row r="838">
      <c r="A838" s="1"/>
      <c r="B838" s="201"/>
      <c r="F838" s="13" t="str">
        <f t="shared" si="1"/>
        <v>Yes</v>
      </c>
      <c r="G838" s="13"/>
      <c r="H838" s="13"/>
      <c r="I838" s="13"/>
    </row>
    <row r="839">
      <c r="A839" s="1"/>
      <c r="B839" s="201"/>
      <c r="F839" s="13" t="str">
        <f t="shared" si="1"/>
        <v>Yes</v>
      </c>
      <c r="G839" s="13"/>
      <c r="H839" s="13"/>
      <c r="I839" s="13"/>
    </row>
    <row r="840">
      <c r="A840" s="1"/>
      <c r="B840" s="201"/>
      <c r="F840" s="13" t="str">
        <f t="shared" si="1"/>
        <v>Yes</v>
      </c>
      <c r="G840" s="13"/>
      <c r="H840" s="13"/>
      <c r="I840" s="13"/>
    </row>
    <row r="841">
      <c r="A841" s="1"/>
      <c r="B841" s="201"/>
      <c r="F841" s="13" t="str">
        <f t="shared" si="1"/>
        <v>Yes</v>
      </c>
      <c r="G841" s="13"/>
      <c r="H841" s="13"/>
      <c r="I841" s="13"/>
    </row>
    <row r="842">
      <c r="A842" s="1"/>
      <c r="B842" s="201"/>
      <c r="F842" s="13" t="str">
        <f t="shared" si="1"/>
        <v>Yes</v>
      </c>
      <c r="G842" s="13"/>
      <c r="H842" s="13"/>
      <c r="I842" s="13"/>
    </row>
    <row r="843">
      <c r="A843" s="1"/>
      <c r="B843" s="201"/>
      <c r="F843" s="13" t="str">
        <f t="shared" si="1"/>
        <v>Yes</v>
      </c>
      <c r="G843" s="13"/>
      <c r="H843" s="13"/>
      <c r="I843" s="13"/>
    </row>
    <row r="844">
      <c r="A844" s="1"/>
      <c r="B844" s="201"/>
      <c r="F844" s="13" t="str">
        <f t="shared" si="1"/>
        <v>Yes</v>
      </c>
      <c r="G844" s="13"/>
      <c r="H844" s="13"/>
      <c r="I844" s="13"/>
    </row>
    <row r="845">
      <c r="A845" s="1"/>
      <c r="B845" s="201"/>
      <c r="F845" s="13" t="str">
        <f t="shared" si="1"/>
        <v>Yes</v>
      </c>
      <c r="G845" s="13"/>
      <c r="H845" s="13"/>
      <c r="I845" s="13"/>
    </row>
    <row r="846">
      <c r="A846" s="1"/>
      <c r="B846" s="201"/>
      <c r="F846" s="13" t="str">
        <f t="shared" si="1"/>
        <v>Yes</v>
      </c>
      <c r="G846" s="13"/>
      <c r="H846" s="13"/>
      <c r="I846" s="13"/>
    </row>
    <row r="847">
      <c r="A847" s="1"/>
      <c r="B847" s="201"/>
      <c r="F847" s="13" t="str">
        <f t="shared" si="1"/>
        <v>Yes</v>
      </c>
      <c r="G847" s="13"/>
      <c r="H847" s="13"/>
      <c r="I847" s="13"/>
    </row>
    <row r="848">
      <c r="A848" s="1"/>
      <c r="B848" s="201"/>
      <c r="F848" s="13" t="str">
        <f t="shared" si="1"/>
        <v>Yes</v>
      </c>
      <c r="G848" s="13"/>
      <c r="H848" s="13"/>
      <c r="I848" s="13"/>
    </row>
    <row r="849">
      <c r="A849" s="1"/>
      <c r="B849" s="201"/>
      <c r="F849" s="13" t="str">
        <f t="shared" si="1"/>
        <v>Yes</v>
      </c>
      <c r="G849" s="13"/>
      <c r="H849" s="13"/>
      <c r="I849" s="13"/>
    </row>
    <row r="850">
      <c r="A850" s="1"/>
      <c r="B850" s="201"/>
      <c r="F850" s="13" t="str">
        <f t="shared" si="1"/>
        <v>Yes</v>
      </c>
      <c r="G850" s="13"/>
      <c r="H850" s="13"/>
      <c r="I850" s="13"/>
    </row>
    <row r="851">
      <c r="A851" s="1"/>
      <c r="B851" s="201"/>
      <c r="F851" s="13" t="str">
        <f t="shared" si="1"/>
        <v>Yes</v>
      </c>
      <c r="G851" s="13"/>
      <c r="H851" s="13"/>
      <c r="I851" s="13"/>
    </row>
    <row r="852">
      <c r="A852" s="1"/>
      <c r="B852" s="201"/>
      <c r="F852" s="13" t="str">
        <f t="shared" si="1"/>
        <v>Yes</v>
      </c>
      <c r="G852" s="13"/>
      <c r="H852" s="13"/>
      <c r="I852" s="13"/>
    </row>
    <row r="853">
      <c r="A853" s="1"/>
      <c r="B853" s="201"/>
      <c r="F853" s="13" t="str">
        <f t="shared" si="1"/>
        <v>Yes</v>
      </c>
      <c r="G853" s="13"/>
      <c r="H853" s="13"/>
      <c r="I853" s="13"/>
    </row>
    <row r="854">
      <c r="A854" s="1"/>
      <c r="B854" s="201"/>
      <c r="F854" s="13" t="str">
        <f t="shared" si="1"/>
        <v>Yes</v>
      </c>
      <c r="G854" s="13"/>
      <c r="H854" s="13"/>
      <c r="I854" s="13"/>
    </row>
    <row r="855">
      <c r="A855" s="1"/>
      <c r="B855" s="201"/>
      <c r="F855" s="13" t="str">
        <f t="shared" si="1"/>
        <v>Yes</v>
      </c>
      <c r="G855" s="13"/>
      <c r="H855" s="13"/>
      <c r="I855" s="13"/>
    </row>
    <row r="856">
      <c r="A856" s="1"/>
      <c r="B856" s="201"/>
      <c r="F856" s="13" t="str">
        <f t="shared" si="1"/>
        <v>Yes</v>
      </c>
      <c r="G856" s="13"/>
      <c r="H856" s="13"/>
      <c r="I856" s="13"/>
    </row>
    <row r="857">
      <c r="A857" s="1"/>
      <c r="B857" s="201"/>
      <c r="F857" s="13" t="str">
        <f t="shared" si="1"/>
        <v>Yes</v>
      </c>
      <c r="G857" s="13"/>
      <c r="H857" s="13"/>
      <c r="I857" s="13"/>
    </row>
    <row r="858">
      <c r="A858" s="1"/>
      <c r="B858" s="201"/>
      <c r="F858" s="13" t="str">
        <f t="shared" si="1"/>
        <v>Yes</v>
      </c>
      <c r="G858" s="13"/>
      <c r="H858" s="13"/>
      <c r="I858" s="13"/>
    </row>
    <row r="859">
      <c r="A859" s="1"/>
      <c r="B859" s="201"/>
      <c r="F859" s="13" t="str">
        <f t="shared" si="1"/>
        <v>Yes</v>
      </c>
      <c r="G859" s="13"/>
      <c r="H859" s="13"/>
      <c r="I859" s="13"/>
    </row>
    <row r="860">
      <c r="A860" s="1"/>
      <c r="B860" s="201"/>
      <c r="F860" s="13" t="str">
        <f t="shared" si="1"/>
        <v>Yes</v>
      </c>
      <c r="G860" s="13"/>
      <c r="H860" s="13"/>
      <c r="I860" s="13"/>
    </row>
    <row r="861">
      <c r="A861" s="1"/>
      <c r="B861" s="201"/>
      <c r="F861" s="13" t="str">
        <f t="shared" si="1"/>
        <v>Yes</v>
      </c>
      <c r="G861" s="13"/>
      <c r="H861" s="13"/>
      <c r="I861" s="13"/>
    </row>
    <row r="862">
      <c r="A862" s="1"/>
      <c r="B862" s="201"/>
      <c r="F862" s="13" t="str">
        <f t="shared" si="1"/>
        <v>Yes</v>
      </c>
      <c r="G862" s="13"/>
      <c r="H862" s="13"/>
      <c r="I862" s="13"/>
    </row>
    <row r="863">
      <c r="A863" s="1"/>
      <c r="B863" s="201"/>
      <c r="F863" s="13" t="str">
        <f t="shared" si="1"/>
        <v>Yes</v>
      </c>
      <c r="G863" s="13"/>
      <c r="H863" s="13"/>
      <c r="I863" s="13"/>
    </row>
    <row r="864">
      <c r="A864" s="1"/>
      <c r="B864" s="201"/>
      <c r="F864" s="13" t="str">
        <f t="shared" si="1"/>
        <v>Yes</v>
      </c>
      <c r="G864" s="13"/>
      <c r="H864" s="13"/>
      <c r="I864" s="13"/>
    </row>
    <row r="865">
      <c r="A865" s="1"/>
      <c r="B865" s="201"/>
      <c r="F865" s="13" t="str">
        <f t="shared" si="1"/>
        <v>Yes</v>
      </c>
      <c r="G865" s="13"/>
      <c r="H865" s="13"/>
      <c r="I865" s="13"/>
    </row>
    <row r="866">
      <c r="A866" s="1"/>
      <c r="B866" s="201"/>
      <c r="F866" s="13" t="str">
        <f t="shared" si="1"/>
        <v>Yes</v>
      </c>
      <c r="G866" s="13"/>
      <c r="H866" s="13"/>
      <c r="I866" s="13"/>
    </row>
    <row r="867">
      <c r="A867" s="1"/>
      <c r="B867" s="201"/>
      <c r="F867" s="13" t="str">
        <f t="shared" si="1"/>
        <v>Yes</v>
      </c>
      <c r="G867" s="13"/>
      <c r="H867" s="13"/>
      <c r="I867" s="13"/>
    </row>
    <row r="868">
      <c r="A868" s="1"/>
      <c r="B868" s="201"/>
      <c r="F868" s="13" t="str">
        <f t="shared" si="1"/>
        <v>Yes</v>
      </c>
      <c r="G868" s="13"/>
      <c r="H868" s="13"/>
      <c r="I868" s="13"/>
    </row>
    <row r="869">
      <c r="A869" s="1"/>
      <c r="B869" s="201"/>
      <c r="F869" s="13" t="str">
        <f t="shared" si="1"/>
        <v>Yes</v>
      </c>
      <c r="G869" s="13"/>
      <c r="H869" s="13"/>
      <c r="I869" s="13"/>
    </row>
    <row r="870">
      <c r="A870" s="1"/>
      <c r="B870" s="201"/>
      <c r="F870" s="13" t="str">
        <f t="shared" si="1"/>
        <v>Yes</v>
      </c>
      <c r="G870" s="13"/>
      <c r="H870" s="13"/>
      <c r="I870" s="13"/>
    </row>
    <row r="871">
      <c r="A871" s="1"/>
      <c r="B871" s="201"/>
      <c r="F871" s="13" t="str">
        <f t="shared" si="1"/>
        <v>Yes</v>
      </c>
      <c r="G871" s="13"/>
      <c r="H871" s="13"/>
      <c r="I871" s="13"/>
    </row>
    <row r="872">
      <c r="A872" s="1"/>
      <c r="B872" s="201"/>
      <c r="F872" s="13" t="str">
        <f t="shared" si="1"/>
        <v>Yes</v>
      </c>
      <c r="G872" s="13"/>
      <c r="H872" s="13"/>
      <c r="I872" s="13"/>
    </row>
    <row r="873">
      <c r="A873" s="1"/>
      <c r="B873" s="201"/>
      <c r="F873" s="13" t="str">
        <f t="shared" si="1"/>
        <v>Yes</v>
      </c>
      <c r="G873" s="13"/>
      <c r="H873" s="13"/>
      <c r="I873" s="13"/>
    </row>
    <row r="874">
      <c r="A874" s="1"/>
      <c r="B874" s="201"/>
      <c r="F874" s="13" t="str">
        <f t="shared" si="1"/>
        <v>Yes</v>
      </c>
      <c r="G874" s="13"/>
      <c r="H874" s="13"/>
      <c r="I874" s="13"/>
    </row>
    <row r="875">
      <c r="A875" s="1"/>
      <c r="B875" s="201"/>
      <c r="F875" s="13" t="str">
        <f t="shared" si="1"/>
        <v>Yes</v>
      </c>
      <c r="G875" s="13"/>
      <c r="H875" s="13"/>
      <c r="I875" s="13"/>
    </row>
    <row r="876">
      <c r="A876" s="1"/>
      <c r="B876" s="201"/>
      <c r="F876" s="13" t="str">
        <f t="shared" si="1"/>
        <v>Yes</v>
      </c>
      <c r="G876" s="13"/>
      <c r="H876" s="13"/>
      <c r="I876" s="13"/>
    </row>
    <row r="877">
      <c r="A877" s="1"/>
      <c r="B877" s="201"/>
      <c r="F877" s="13" t="str">
        <f t="shared" si="1"/>
        <v>Yes</v>
      </c>
      <c r="G877" s="13"/>
      <c r="H877" s="13"/>
      <c r="I877" s="13"/>
    </row>
    <row r="878">
      <c r="A878" s="1"/>
      <c r="B878" s="201"/>
      <c r="F878" s="13" t="str">
        <f t="shared" si="1"/>
        <v>Yes</v>
      </c>
      <c r="G878" s="13"/>
      <c r="H878" s="13"/>
      <c r="I878" s="13"/>
    </row>
    <row r="879">
      <c r="A879" s="1"/>
      <c r="B879" s="201"/>
      <c r="F879" s="13" t="str">
        <f t="shared" si="1"/>
        <v>Yes</v>
      </c>
      <c r="G879" s="13"/>
      <c r="H879" s="13"/>
      <c r="I879" s="13"/>
    </row>
    <row r="880">
      <c r="A880" s="1"/>
      <c r="B880" s="201"/>
      <c r="F880" s="13" t="str">
        <f t="shared" si="1"/>
        <v>Yes</v>
      </c>
      <c r="G880" s="13"/>
      <c r="H880" s="13"/>
      <c r="I880" s="13"/>
    </row>
    <row r="881">
      <c r="A881" s="1"/>
      <c r="B881" s="201"/>
      <c r="F881" s="13" t="str">
        <f t="shared" si="1"/>
        <v>Yes</v>
      </c>
      <c r="G881" s="13"/>
      <c r="H881" s="13"/>
      <c r="I881" s="13"/>
    </row>
    <row r="882">
      <c r="A882" s="1"/>
      <c r="B882" s="201"/>
      <c r="F882" s="13" t="str">
        <f t="shared" si="1"/>
        <v>Yes</v>
      </c>
      <c r="G882" s="13"/>
      <c r="H882" s="13"/>
      <c r="I882" s="13"/>
    </row>
    <row r="883">
      <c r="A883" s="1"/>
      <c r="B883" s="201"/>
      <c r="F883" s="13" t="str">
        <f t="shared" si="1"/>
        <v>Yes</v>
      </c>
      <c r="G883" s="13"/>
      <c r="H883" s="13"/>
      <c r="I883" s="13"/>
    </row>
    <row r="884">
      <c r="A884" s="1"/>
      <c r="B884" s="201"/>
      <c r="F884" s="13" t="str">
        <f t="shared" si="1"/>
        <v>Yes</v>
      </c>
      <c r="G884" s="13"/>
      <c r="H884" s="13"/>
      <c r="I884" s="13"/>
    </row>
    <row r="885">
      <c r="A885" s="1"/>
      <c r="B885" s="201"/>
      <c r="F885" s="13" t="str">
        <f t="shared" si="1"/>
        <v>Yes</v>
      </c>
      <c r="G885" s="13"/>
      <c r="H885" s="13"/>
      <c r="I885" s="13"/>
    </row>
    <row r="886">
      <c r="A886" s="1"/>
      <c r="B886" s="201"/>
      <c r="F886" s="13" t="str">
        <f t="shared" si="1"/>
        <v>Yes</v>
      </c>
      <c r="G886" s="13"/>
      <c r="H886" s="13"/>
      <c r="I886" s="13"/>
    </row>
    <row r="887">
      <c r="A887" s="1"/>
      <c r="B887" s="201"/>
      <c r="F887" s="13" t="str">
        <f t="shared" si="1"/>
        <v>Yes</v>
      </c>
      <c r="G887" s="13"/>
      <c r="H887" s="13"/>
      <c r="I887" s="13"/>
    </row>
    <row r="888">
      <c r="A888" s="1"/>
      <c r="B888" s="201"/>
      <c r="F888" s="13" t="str">
        <f t="shared" si="1"/>
        <v>Yes</v>
      </c>
      <c r="G888" s="13"/>
      <c r="H888" s="13"/>
      <c r="I888" s="13"/>
    </row>
    <row r="889">
      <c r="A889" s="1"/>
      <c r="B889" s="201"/>
      <c r="F889" s="13" t="str">
        <f t="shared" si="1"/>
        <v>Yes</v>
      </c>
      <c r="G889" s="13"/>
      <c r="H889" s="13"/>
      <c r="I889" s="13"/>
    </row>
    <row r="890">
      <c r="A890" s="1"/>
      <c r="B890" s="201"/>
      <c r="F890" s="13" t="str">
        <f t="shared" si="1"/>
        <v>Yes</v>
      </c>
      <c r="G890" s="13"/>
      <c r="H890" s="13"/>
      <c r="I890" s="13"/>
    </row>
    <row r="891">
      <c r="A891" s="1"/>
      <c r="B891" s="201"/>
      <c r="F891" s="13" t="str">
        <f t="shared" si="1"/>
        <v>Yes</v>
      </c>
      <c r="G891" s="13"/>
      <c r="H891" s="13"/>
      <c r="I891" s="13"/>
    </row>
    <row r="892">
      <c r="A892" s="1"/>
      <c r="B892" s="201"/>
      <c r="F892" s="13" t="str">
        <f t="shared" si="1"/>
        <v>Yes</v>
      </c>
      <c r="G892" s="13"/>
      <c r="H892" s="13"/>
      <c r="I892" s="13"/>
    </row>
    <row r="893">
      <c r="A893" s="1"/>
      <c r="B893" s="201"/>
      <c r="F893" s="13" t="str">
        <f t="shared" si="1"/>
        <v>Yes</v>
      </c>
      <c r="G893" s="13"/>
      <c r="H893" s="13"/>
      <c r="I893" s="13"/>
    </row>
    <row r="894">
      <c r="A894" s="1"/>
      <c r="B894" s="201"/>
      <c r="F894" s="13" t="str">
        <f t="shared" si="1"/>
        <v>Yes</v>
      </c>
      <c r="G894" s="13"/>
      <c r="H894" s="13"/>
      <c r="I894" s="13"/>
    </row>
    <row r="895">
      <c r="A895" s="1"/>
      <c r="B895" s="201"/>
      <c r="F895" s="13" t="str">
        <f t="shared" si="1"/>
        <v>Yes</v>
      </c>
      <c r="G895" s="13"/>
      <c r="H895" s="13"/>
      <c r="I895" s="13"/>
    </row>
    <row r="896">
      <c r="A896" s="1"/>
      <c r="B896" s="201"/>
      <c r="F896" s="13" t="str">
        <f t="shared" si="1"/>
        <v>Yes</v>
      </c>
      <c r="G896" s="13"/>
      <c r="H896" s="13"/>
      <c r="I896" s="13"/>
    </row>
    <row r="897">
      <c r="A897" s="1"/>
      <c r="B897" s="201"/>
      <c r="F897" s="13" t="str">
        <f t="shared" si="1"/>
        <v>Yes</v>
      </c>
      <c r="G897" s="13"/>
      <c r="H897" s="13"/>
      <c r="I897" s="13"/>
    </row>
    <row r="898">
      <c r="A898" s="1"/>
      <c r="B898" s="201"/>
      <c r="F898" s="13" t="str">
        <f t="shared" si="1"/>
        <v>Yes</v>
      </c>
      <c r="G898" s="13"/>
      <c r="H898" s="13"/>
      <c r="I898" s="13"/>
    </row>
    <row r="899">
      <c r="A899" s="1"/>
      <c r="B899" s="201"/>
      <c r="F899" s="13" t="str">
        <f t="shared" si="1"/>
        <v>Yes</v>
      </c>
      <c r="G899" s="13"/>
      <c r="H899" s="13"/>
      <c r="I899" s="13"/>
    </row>
    <row r="900">
      <c r="A900" s="1"/>
      <c r="B900" s="201"/>
      <c r="F900" s="13" t="str">
        <f t="shared" si="1"/>
        <v>Yes</v>
      </c>
      <c r="G900" s="13"/>
      <c r="H900" s="13"/>
      <c r="I900" s="13"/>
    </row>
    <row r="901">
      <c r="A901" s="1"/>
      <c r="B901" s="201"/>
      <c r="F901" s="13" t="str">
        <f t="shared" si="1"/>
        <v>Yes</v>
      </c>
      <c r="G901" s="13"/>
      <c r="H901" s="13"/>
      <c r="I901" s="13"/>
    </row>
    <row r="902">
      <c r="A902" s="1"/>
      <c r="B902" s="201"/>
      <c r="F902" s="13" t="str">
        <f t="shared" si="1"/>
        <v>Yes</v>
      </c>
      <c r="G902" s="13"/>
      <c r="H902" s="13"/>
      <c r="I902" s="13"/>
    </row>
    <row r="903">
      <c r="A903" s="1"/>
      <c r="B903" s="201"/>
      <c r="F903" s="13" t="str">
        <f t="shared" si="1"/>
        <v>Yes</v>
      </c>
      <c r="G903" s="13"/>
      <c r="H903" s="13"/>
      <c r="I903" s="13"/>
    </row>
    <row r="904">
      <c r="A904" s="1"/>
      <c r="B904" s="201"/>
      <c r="F904" s="13" t="str">
        <f t="shared" si="1"/>
        <v>Yes</v>
      </c>
      <c r="G904" s="13"/>
      <c r="H904" s="13"/>
      <c r="I904" s="13"/>
    </row>
    <row r="905">
      <c r="A905" s="1"/>
      <c r="B905" s="201"/>
      <c r="F905" s="13" t="str">
        <f t="shared" si="1"/>
        <v>Yes</v>
      </c>
      <c r="G905" s="13"/>
      <c r="H905" s="13"/>
      <c r="I905" s="13"/>
    </row>
    <row r="906">
      <c r="A906" s="1"/>
      <c r="B906" s="201"/>
      <c r="F906" s="13" t="str">
        <f t="shared" si="1"/>
        <v>Yes</v>
      </c>
      <c r="G906" s="13"/>
      <c r="H906" s="13"/>
      <c r="I906" s="13"/>
    </row>
    <row r="907">
      <c r="A907" s="1"/>
      <c r="B907" s="201"/>
      <c r="F907" s="13" t="str">
        <f t="shared" si="1"/>
        <v>Yes</v>
      </c>
      <c r="G907" s="13"/>
      <c r="H907" s="13"/>
      <c r="I907" s="13"/>
    </row>
    <row r="908">
      <c r="A908" s="1"/>
      <c r="B908" s="201"/>
      <c r="F908" s="13" t="str">
        <f t="shared" si="1"/>
        <v>Yes</v>
      </c>
      <c r="G908" s="13"/>
      <c r="H908" s="13"/>
      <c r="I908" s="13"/>
    </row>
    <row r="909">
      <c r="A909" s="1"/>
      <c r="B909" s="201"/>
      <c r="F909" s="13" t="str">
        <f t="shared" si="1"/>
        <v>Yes</v>
      </c>
      <c r="G909" s="13"/>
      <c r="H909" s="13"/>
      <c r="I909" s="13"/>
    </row>
    <row r="910">
      <c r="A910" s="1"/>
      <c r="B910" s="201"/>
      <c r="F910" s="13" t="str">
        <f t="shared" si="1"/>
        <v>Yes</v>
      </c>
      <c r="G910" s="13"/>
      <c r="H910" s="13"/>
      <c r="I910" s="13"/>
    </row>
    <row r="911">
      <c r="A911" s="1"/>
      <c r="B911" s="201"/>
      <c r="F911" s="13" t="str">
        <f t="shared" si="1"/>
        <v>Yes</v>
      </c>
      <c r="G911" s="13"/>
      <c r="H911" s="13"/>
      <c r="I911" s="13"/>
    </row>
    <row r="912">
      <c r="A912" s="1"/>
      <c r="B912" s="201"/>
      <c r="F912" s="13" t="str">
        <f t="shared" si="1"/>
        <v>Yes</v>
      </c>
      <c r="G912" s="13"/>
      <c r="H912" s="13"/>
      <c r="I912" s="13"/>
    </row>
    <row r="913">
      <c r="A913" s="1"/>
      <c r="B913" s="201"/>
      <c r="F913" s="13" t="str">
        <f t="shared" si="1"/>
        <v>Yes</v>
      </c>
      <c r="G913" s="13"/>
      <c r="H913" s="13"/>
      <c r="I913" s="13"/>
    </row>
    <row r="914">
      <c r="A914" s="1"/>
      <c r="B914" s="201"/>
      <c r="F914" s="13" t="str">
        <f t="shared" si="1"/>
        <v>Yes</v>
      </c>
      <c r="G914" s="13"/>
      <c r="H914" s="13"/>
      <c r="I914" s="13"/>
    </row>
    <row r="915">
      <c r="A915" s="1"/>
      <c r="B915" s="201"/>
      <c r="F915" s="13" t="str">
        <f t="shared" si="1"/>
        <v>Yes</v>
      </c>
      <c r="G915" s="13"/>
      <c r="H915" s="13"/>
      <c r="I915" s="13"/>
    </row>
    <row r="916">
      <c r="A916" s="1"/>
      <c r="B916" s="201"/>
      <c r="F916" s="13" t="str">
        <f t="shared" si="1"/>
        <v>Yes</v>
      </c>
      <c r="G916" s="13"/>
      <c r="H916" s="13"/>
      <c r="I916" s="13"/>
    </row>
    <row r="917">
      <c r="A917" s="1"/>
      <c r="B917" s="201"/>
      <c r="F917" s="13" t="str">
        <f t="shared" si="1"/>
        <v>Yes</v>
      </c>
      <c r="G917" s="13"/>
      <c r="H917" s="13"/>
      <c r="I917" s="13"/>
    </row>
    <row r="918">
      <c r="A918" s="1"/>
      <c r="B918" s="201"/>
      <c r="F918" s="13" t="str">
        <f t="shared" si="1"/>
        <v>Yes</v>
      </c>
      <c r="G918" s="13"/>
      <c r="H918" s="13"/>
      <c r="I918" s="13"/>
    </row>
    <row r="919">
      <c r="A919" s="1"/>
      <c r="B919" s="201"/>
      <c r="F919" s="13" t="str">
        <f t="shared" si="1"/>
        <v>Yes</v>
      </c>
      <c r="G919" s="13"/>
      <c r="H919" s="13"/>
      <c r="I919" s="13"/>
    </row>
    <row r="920">
      <c r="A920" s="1"/>
      <c r="B920" s="201"/>
      <c r="F920" s="13" t="str">
        <f t="shared" si="1"/>
        <v>Yes</v>
      </c>
      <c r="G920" s="13"/>
      <c r="H920" s="13"/>
      <c r="I920" s="13"/>
    </row>
    <row r="921">
      <c r="A921" s="1"/>
      <c r="B921" s="201"/>
      <c r="F921" s="13" t="str">
        <f t="shared" si="1"/>
        <v>Yes</v>
      </c>
      <c r="G921" s="13"/>
      <c r="H921" s="13"/>
      <c r="I921" s="13"/>
    </row>
    <row r="922">
      <c r="A922" s="1"/>
      <c r="B922" s="201"/>
      <c r="F922" s="13" t="str">
        <f t="shared" si="1"/>
        <v>Yes</v>
      </c>
      <c r="G922" s="13"/>
      <c r="H922" s="13"/>
      <c r="I922" s="13"/>
    </row>
    <row r="923">
      <c r="A923" s="1"/>
      <c r="B923" s="201"/>
      <c r="F923" s="13" t="str">
        <f t="shared" si="1"/>
        <v>Yes</v>
      </c>
      <c r="G923" s="13"/>
      <c r="H923" s="13"/>
      <c r="I923" s="13"/>
    </row>
    <row r="924">
      <c r="A924" s="1"/>
      <c r="B924" s="201"/>
      <c r="F924" s="13" t="str">
        <f t="shared" si="1"/>
        <v>Yes</v>
      </c>
      <c r="G924" s="13"/>
      <c r="H924" s="13"/>
      <c r="I924" s="13"/>
    </row>
    <row r="925">
      <c r="A925" s="1"/>
      <c r="B925" s="201"/>
      <c r="F925" s="13" t="str">
        <f t="shared" si="1"/>
        <v>Yes</v>
      </c>
      <c r="G925" s="13"/>
      <c r="H925" s="13"/>
      <c r="I925" s="13"/>
    </row>
    <row r="926">
      <c r="A926" s="1"/>
      <c r="B926" s="201"/>
      <c r="F926" s="13" t="str">
        <f t="shared" si="1"/>
        <v>Yes</v>
      </c>
      <c r="G926" s="13"/>
      <c r="H926" s="13"/>
      <c r="I926" s="13"/>
    </row>
    <row r="927">
      <c r="A927" s="1"/>
      <c r="B927" s="201"/>
      <c r="F927" s="13" t="str">
        <f t="shared" si="1"/>
        <v>Yes</v>
      </c>
      <c r="G927" s="13"/>
      <c r="H927" s="13"/>
      <c r="I927" s="13"/>
    </row>
    <row r="928">
      <c r="A928" s="1"/>
      <c r="B928" s="201"/>
      <c r="F928" s="13" t="str">
        <f t="shared" si="1"/>
        <v>Yes</v>
      </c>
      <c r="G928" s="13"/>
      <c r="H928" s="13"/>
      <c r="I928" s="13"/>
    </row>
    <row r="929">
      <c r="A929" s="1"/>
      <c r="B929" s="201"/>
      <c r="F929" s="13" t="str">
        <f t="shared" si="1"/>
        <v>Yes</v>
      </c>
      <c r="G929" s="13"/>
      <c r="H929" s="13"/>
      <c r="I929" s="13"/>
    </row>
    <row r="930">
      <c r="A930" s="1"/>
      <c r="B930" s="201"/>
      <c r="F930" s="13" t="str">
        <f t="shared" si="1"/>
        <v>Yes</v>
      </c>
      <c r="G930" s="13"/>
      <c r="H930" s="13"/>
      <c r="I930" s="13"/>
    </row>
    <row r="931">
      <c r="A931" s="1"/>
      <c r="B931" s="201"/>
      <c r="F931" s="13" t="str">
        <f t="shared" si="1"/>
        <v>Yes</v>
      </c>
      <c r="G931" s="13"/>
      <c r="H931" s="13"/>
      <c r="I931" s="13"/>
    </row>
    <row r="932">
      <c r="A932" s="1"/>
      <c r="B932" s="201"/>
      <c r="F932" s="13" t="str">
        <f t="shared" si="1"/>
        <v>Yes</v>
      </c>
      <c r="G932" s="13"/>
      <c r="H932" s="13"/>
      <c r="I932" s="13"/>
    </row>
    <row r="933">
      <c r="A933" s="1"/>
      <c r="B933" s="201"/>
      <c r="F933" s="13" t="str">
        <f t="shared" si="1"/>
        <v>Yes</v>
      </c>
      <c r="G933" s="13"/>
      <c r="H933" s="13"/>
      <c r="I933" s="13"/>
    </row>
    <row r="934">
      <c r="A934" s="1"/>
      <c r="B934" s="201"/>
      <c r="F934" s="13" t="str">
        <f t="shared" si="1"/>
        <v>Yes</v>
      </c>
      <c r="G934" s="13"/>
      <c r="H934" s="13"/>
      <c r="I934" s="13"/>
    </row>
    <row r="935">
      <c r="A935" s="1"/>
      <c r="B935" s="201"/>
      <c r="F935" s="13" t="str">
        <f t="shared" si="1"/>
        <v>Yes</v>
      </c>
      <c r="G935" s="13"/>
      <c r="H935" s="13"/>
      <c r="I935" s="13"/>
    </row>
    <row r="936">
      <c r="A936" s="1"/>
      <c r="B936" s="201"/>
      <c r="F936" s="13" t="str">
        <f t="shared" si="1"/>
        <v>Yes</v>
      </c>
      <c r="G936" s="13"/>
      <c r="H936" s="13"/>
      <c r="I936" s="13"/>
    </row>
    <row r="937">
      <c r="A937" s="1"/>
      <c r="B937" s="201"/>
      <c r="F937" s="13" t="str">
        <f t="shared" si="1"/>
        <v>Yes</v>
      </c>
      <c r="G937" s="13"/>
      <c r="H937" s="13"/>
      <c r="I937" s="13"/>
    </row>
    <row r="938">
      <c r="A938" s="1"/>
      <c r="B938" s="201"/>
      <c r="F938" s="13" t="str">
        <f t="shared" si="1"/>
        <v>Yes</v>
      </c>
      <c r="G938" s="13"/>
      <c r="H938" s="13"/>
      <c r="I938" s="13"/>
    </row>
    <row r="939">
      <c r="A939" s="1"/>
      <c r="B939" s="201"/>
      <c r="F939" s="13" t="str">
        <f t="shared" si="1"/>
        <v>Yes</v>
      </c>
      <c r="G939" s="13"/>
      <c r="H939" s="13"/>
      <c r="I939" s="13"/>
    </row>
    <row r="940">
      <c r="A940" s="1"/>
      <c r="B940" s="201"/>
      <c r="F940" s="13" t="str">
        <f t="shared" si="1"/>
        <v>Yes</v>
      </c>
      <c r="G940" s="13"/>
      <c r="H940" s="13"/>
      <c r="I940" s="13"/>
    </row>
    <row r="941">
      <c r="A941" s="1"/>
      <c r="B941" s="201"/>
      <c r="F941" s="13" t="str">
        <f t="shared" si="1"/>
        <v>Yes</v>
      </c>
      <c r="G941" s="13"/>
      <c r="H941" s="13"/>
      <c r="I941" s="13"/>
    </row>
    <row r="942">
      <c r="A942" s="1"/>
      <c r="B942" s="201"/>
      <c r="F942" s="13" t="str">
        <f t="shared" si="1"/>
        <v>Yes</v>
      </c>
      <c r="G942" s="13"/>
      <c r="H942" s="13"/>
      <c r="I942" s="13"/>
    </row>
    <row r="943">
      <c r="A943" s="1"/>
      <c r="B943" s="201"/>
      <c r="F943" s="13" t="str">
        <f t="shared" si="1"/>
        <v>Yes</v>
      </c>
      <c r="G943" s="13"/>
      <c r="H943" s="13"/>
      <c r="I943" s="13"/>
    </row>
    <row r="944">
      <c r="A944" s="1"/>
      <c r="B944" s="201"/>
      <c r="F944" s="13" t="str">
        <f t="shared" si="1"/>
        <v>Yes</v>
      </c>
      <c r="G944" s="13"/>
      <c r="H944" s="13"/>
      <c r="I944" s="13"/>
    </row>
    <row r="945">
      <c r="A945" s="1"/>
      <c r="B945" s="201"/>
      <c r="F945" s="13" t="str">
        <f t="shared" si="1"/>
        <v>Yes</v>
      </c>
      <c r="G945" s="13"/>
      <c r="H945" s="13"/>
      <c r="I945" s="13"/>
    </row>
    <row r="946">
      <c r="A946" s="1"/>
      <c r="B946" s="201"/>
      <c r="F946" s="13" t="str">
        <f t="shared" si="1"/>
        <v>Yes</v>
      </c>
      <c r="G946" s="13"/>
      <c r="H946" s="13"/>
      <c r="I946" s="13"/>
    </row>
    <row r="947">
      <c r="A947" s="1"/>
      <c r="B947" s="201"/>
      <c r="F947" s="13" t="str">
        <f t="shared" si="1"/>
        <v>Yes</v>
      </c>
      <c r="G947" s="13"/>
      <c r="H947" s="13"/>
      <c r="I947" s="13"/>
    </row>
    <row r="948">
      <c r="A948" s="1"/>
      <c r="B948" s="201"/>
      <c r="F948" s="13" t="str">
        <f t="shared" si="1"/>
        <v>Yes</v>
      </c>
      <c r="G948" s="13"/>
      <c r="H948" s="13"/>
      <c r="I948" s="13"/>
    </row>
    <row r="949">
      <c r="A949" s="1"/>
      <c r="B949" s="201"/>
      <c r="F949" s="13" t="str">
        <f t="shared" si="1"/>
        <v>Yes</v>
      </c>
      <c r="G949" s="13"/>
      <c r="H949" s="13"/>
      <c r="I949" s="13"/>
    </row>
    <row r="950">
      <c r="A950" s="1"/>
      <c r="B950" s="201"/>
      <c r="F950" s="13" t="str">
        <f t="shared" si="1"/>
        <v>Yes</v>
      </c>
      <c r="G950" s="13"/>
      <c r="H950" s="13"/>
      <c r="I950" s="13"/>
    </row>
    <row r="951">
      <c r="A951" s="1"/>
      <c r="B951" s="201"/>
      <c r="F951" s="13" t="str">
        <f t="shared" si="1"/>
        <v>Yes</v>
      </c>
      <c r="G951" s="13"/>
      <c r="H951" s="13"/>
      <c r="I951" s="13"/>
    </row>
    <row r="952">
      <c r="A952" s="1"/>
      <c r="B952" s="201"/>
      <c r="F952" s="13" t="str">
        <f t="shared" si="1"/>
        <v>Yes</v>
      </c>
      <c r="G952" s="13"/>
      <c r="H952" s="13"/>
      <c r="I952" s="13"/>
    </row>
    <row r="953">
      <c r="A953" s="1"/>
      <c r="B953" s="201"/>
      <c r="F953" s="13" t="str">
        <f t="shared" si="1"/>
        <v>Yes</v>
      </c>
      <c r="G953" s="13"/>
      <c r="H953" s="13"/>
      <c r="I953" s="13"/>
    </row>
    <row r="954">
      <c r="A954" s="1"/>
      <c r="B954" s="201"/>
      <c r="F954" s="13" t="str">
        <f t="shared" si="1"/>
        <v>Yes</v>
      </c>
      <c r="G954" s="13"/>
      <c r="H954" s="13"/>
      <c r="I954" s="13"/>
    </row>
    <row r="955">
      <c r="A955" s="1"/>
      <c r="B955" s="201"/>
      <c r="F955" s="13" t="str">
        <f t="shared" si="1"/>
        <v>Yes</v>
      </c>
      <c r="G955" s="13"/>
      <c r="H955" s="13"/>
      <c r="I955" s="13"/>
    </row>
    <row r="956">
      <c r="A956" s="1"/>
      <c r="B956" s="201"/>
      <c r="F956" s="13" t="str">
        <f t="shared" si="1"/>
        <v>Yes</v>
      </c>
      <c r="G956" s="13"/>
      <c r="H956" s="13"/>
      <c r="I956" s="13"/>
    </row>
    <row r="957">
      <c r="A957" s="1"/>
      <c r="B957" s="201"/>
      <c r="F957" s="13" t="str">
        <f t="shared" si="1"/>
        <v>Yes</v>
      </c>
      <c r="G957" s="13"/>
      <c r="H957" s="13"/>
      <c r="I957" s="13"/>
    </row>
    <row r="958">
      <c r="A958" s="1"/>
      <c r="B958" s="201"/>
      <c r="F958" s="13" t="str">
        <f t="shared" si="1"/>
        <v>Yes</v>
      </c>
      <c r="G958" s="13"/>
      <c r="H958" s="13"/>
      <c r="I958" s="13"/>
    </row>
    <row r="959">
      <c r="A959" s="1"/>
      <c r="B959" s="201"/>
      <c r="F959" s="13" t="str">
        <f t="shared" si="1"/>
        <v>Yes</v>
      </c>
      <c r="G959" s="13"/>
      <c r="H959" s="13"/>
      <c r="I959" s="13"/>
    </row>
    <row r="960">
      <c r="A960" s="1"/>
      <c r="B960" s="201"/>
      <c r="F960" s="13" t="str">
        <f t="shared" si="1"/>
        <v>Yes</v>
      </c>
      <c r="G960" s="13"/>
      <c r="H960" s="13"/>
      <c r="I960" s="13"/>
    </row>
    <row r="961">
      <c r="A961" s="1"/>
      <c r="B961" s="201"/>
      <c r="F961" s="13" t="str">
        <f t="shared" si="1"/>
        <v>Yes</v>
      </c>
      <c r="G961" s="13"/>
      <c r="H961" s="13"/>
      <c r="I961" s="13"/>
    </row>
    <row r="962">
      <c r="A962" s="1"/>
      <c r="B962" s="201"/>
      <c r="F962" s="13" t="str">
        <f t="shared" si="1"/>
        <v>Yes</v>
      </c>
      <c r="G962" s="13"/>
      <c r="H962" s="13"/>
      <c r="I962" s="13"/>
    </row>
    <row r="963">
      <c r="A963" s="1"/>
      <c r="B963" s="201"/>
      <c r="F963" s="13" t="str">
        <f t="shared" si="1"/>
        <v>Yes</v>
      </c>
      <c r="G963" s="13"/>
      <c r="H963" s="13"/>
      <c r="I963" s="13"/>
    </row>
    <row r="964">
      <c r="A964" s="1"/>
      <c r="B964" s="201"/>
      <c r="F964" s="13" t="str">
        <f t="shared" si="1"/>
        <v>Yes</v>
      </c>
      <c r="G964" s="13"/>
      <c r="H964" s="13"/>
      <c r="I964" s="13"/>
    </row>
    <row r="965">
      <c r="A965" s="1"/>
      <c r="B965" s="201"/>
      <c r="F965" s="13" t="str">
        <f t="shared" si="1"/>
        <v>Yes</v>
      </c>
      <c r="G965" s="13"/>
      <c r="H965" s="13"/>
      <c r="I965" s="13"/>
    </row>
    <row r="966">
      <c r="A966" s="1"/>
      <c r="B966" s="201"/>
      <c r="F966" s="13" t="str">
        <f t="shared" si="1"/>
        <v>Yes</v>
      </c>
      <c r="G966" s="13"/>
      <c r="H966" s="13"/>
      <c r="I966" s="13"/>
    </row>
    <row r="967">
      <c r="A967" s="1"/>
      <c r="B967" s="201"/>
      <c r="F967" s="13" t="str">
        <f t="shared" si="1"/>
        <v>Yes</v>
      </c>
      <c r="G967" s="13"/>
      <c r="H967" s="13"/>
      <c r="I967" s="13"/>
    </row>
    <row r="968">
      <c r="A968" s="1"/>
      <c r="B968" s="201"/>
      <c r="F968" s="13" t="str">
        <f t="shared" si="1"/>
        <v>Yes</v>
      </c>
      <c r="G968" s="13"/>
      <c r="H968" s="13"/>
      <c r="I968" s="13"/>
    </row>
    <row r="969">
      <c r="A969" s="1"/>
      <c r="B969" s="201"/>
      <c r="F969" s="13" t="str">
        <f t="shared" si="1"/>
        <v>Yes</v>
      </c>
      <c r="G969" s="13"/>
      <c r="H969" s="13"/>
      <c r="I969" s="13"/>
    </row>
    <row r="970">
      <c r="A970" s="1"/>
      <c r="B970" s="201"/>
      <c r="F970" s="13" t="str">
        <f t="shared" si="1"/>
        <v>Yes</v>
      </c>
      <c r="G970" s="13"/>
      <c r="H970" s="13"/>
      <c r="I970" s="13"/>
    </row>
    <row r="971">
      <c r="A971" s="1"/>
      <c r="B971" s="201"/>
      <c r="F971" s="13" t="str">
        <f t="shared" si="1"/>
        <v>Yes</v>
      </c>
      <c r="G971" s="13"/>
      <c r="H971" s="13"/>
      <c r="I971" s="13"/>
    </row>
    <row r="972">
      <c r="A972" s="1"/>
      <c r="B972" s="201"/>
      <c r="F972" s="13" t="str">
        <f t="shared" si="1"/>
        <v>Yes</v>
      </c>
      <c r="G972" s="13"/>
      <c r="H972" s="13"/>
      <c r="I972" s="13"/>
    </row>
    <row r="973">
      <c r="A973" s="1"/>
      <c r="B973" s="201"/>
      <c r="F973" s="13" t="str">
        <f t="shared" si="1"/>
        <v>Yes</v>
      </c>
      <c r="G973" s="13"/>
      <c r="H973" s="13"/>
      <c r="I973" s="13"/>
    </row>
    <row r="974">
      <c r="A974" s="1"/>
      <c r="B974" s="201"/>
      <c r="F974" s="13" t="str">
        <f t="shared" si="1"/>
        <v>Yes</v>
      </c>
      <c r="G974" s="13"/>
      <c r="H974" s="13"/>
      <c r="I974" s="13"/>
    </row>
    <row r="975">
      <c r="A975" s="1"/>
      <c r="B975" s="201"/>
      <c r="F975" s="13" t="str">
        <f t="shared" si="1"/>
        <v>Yes</v>
      </c>
      <c r="G975" s="13"/>
      <c r="H975" s="13"/>
      <c r="I975" s="13"/>
    </row>
    <row r="976">
      <c r="A976" s="1"/>
      <c r="B976" s="201"/>
      <c r="F976" s="13" t="str">
        <f t="shared" si="1"/>
        <v>Yes</v>
      </c>
      <c r="G976" s="13"/>
      <c r="H976" s="13"/>
      <c r="I976" s="13"/>
    </row>
    <row r="977">
      <c r="A977" s="1"/>
      <c r="B977" s="201"/>
      <c r="F977" s="13" t="str">
        <f t="shared" si="1"/>
        <v>Yes</v>
      </c>
      <c r="G977" s="13"/>
      <c r="H977" s="13"/>
      <c r="I977" s="13"/>
    </row>
    <row r="978">
      <c r="A978" s="1"/>
      <c r="B978" s="201"/>
      <c r="F978" s="13" t="str">
        <f t="shared" si="1"/>
        <v>Yes</v>
      </c>
      <c r="G978" s="13"/>
      <c r="H978" s="13"/>
      <c r="I978" s="13"/>
    </row>
    <row r="979">
      <c r="A979" s="1"/>
      <c r="B979" s="201"/>
      <c r="F979" s="13" t="str">
        <f t="shared" si="1"/>
        <v>Yes</v>
      </c>
      <c r="G979" s="13"/>
      <c r="H979" s="13"/>
      <c r="I979" s="13"/>
    </row>
    <row r="980">
      <c r="A980" s="1"/>
      <c r="B980" s="201"/>
      <c r="F980" s="13" t="str">
        <f t="shared" si="1"/>
        <v>Yes</v>
      </c>
      <c r="G980" s="13"/>
      <c r="H980" s="13"/>
      <c r="I980" s="13"/>
    </row>
    <row r="981">
      <c r="A981" s="1"/>
      <c r="B981" s="201"/>
      <c r="F981" s="13" t="str">
        <f t="shared" si="1"/>
        <v>Yes</v>
      </c>
      <c r="G981" s="13"/>
      <c r="H981" s="13"/>
      <c r="I981" s="13"/>
    </row>
    <row r="982">
      <c r="A982" s="1"/>
      <c r="B982" s="201"/>
      <c r="F982" s="13" t="str">
        <f t="shared" si="1"/>
        <v>Yes</v>
      </c>
      <c r="G982" s="13"/>
      <c r="H982" s="13"/>
      <c r="I982" s="13"/>
    </row>
    <row r="983">
      <c r="A983" s="1"/>
      <c r="B983" s="201"/>
      <c r="F983" s="13" t="str">
        <f t="shared" si="1"/>
        <v>Yes</v>
      </c>
      <c r="G983" s="13"/>
      <c r="H983" s="13"/>
      <c r="I983" s="13"/>
    </row>
    <row r="984">
      <c r="A984" s="1"/>
      <c r="B984" s="201"/>
      <c r="F984" s="13" t="str">
        <f t="shared" si="1"/>
        <v>Yes</v>
      </c>
      <c r="G984" s="13"/>
      <c r="H984" s="13"/>
      <c r="I984" s="13"/>
    </row>
    <row r="985">
      <c r="A985" s="1"/>
      <c r="B985" s="201"/>
      <c r="F985" s="13" t="str">
        <f t="shared" si="1"/>
        <v>Yes</v>
      </c>
      <c r="G985" s="13"/>
      <c r="H985" s="13"/>
      <c r="I985" s="13"/>
    </row>
    <row r="986">
      <c r="A986" s="1"/>
      <c r="B986" s="201"/>
      <c r="F986" s="13" t="str">
        <f t="shared" si="1"/>
        <v>Yes</v>
      </c>
      <c r="G986" s="13"/>
      <c r="H986" s="13"/>
      <c r="I986" s="13"/>
    </row>
    <row r="987">
      <c r="A987" s="1"/>
      <c r="B987" s="201"/>
      <c r="F987" s="13" t="str">
        <f t="shared" si="1"/>
        <v>Yes</v>
      </c>
      <c r="G987" s="13"/>
      <c r="H987" s="13"/>
      <c r="I987" s="13"/>
    </row>
    <row r="988">
      <c r="A988" s="1"/>
      <c r="B988" s="201"/>
      <c r="F988" s="13" t="str">
        <f t="shared" si="1"/>
        <v>Yes</v>
      </c>
      <c r="G988" s="13"/>
      <c r="H988" s="13"/>
      <c r="I988" s="13"/>
    </row>
    <row r="989">
      <c r="A989" s="1"/>
      <c r="B989" s="201"/>
      <c r="F989" s="13" t="str">
        <f t="shared" si="1"/>
        <v>Yes</v>
      </c>
      <c r="G989" s="13"/>
      <c r="H989" s="13"/>
      <c r="I989" s="13"/>
    </row>
    <row r="990">
      <c r="A990" s="1"/>
      <c r="B990" s="201"/>
      <c r="F990" s="13" t="str">
        <f t="shared" si="1"/>
        <v>Yes</v>
      </c>
      <c r="G990" s="13"/>
      <c r="H990" s="13"/>
      <c r="I990" s="13"/>
    </row>
    <row r="991">
      <c r="A991" s="1"/>
      <c r="B991" s="201"/>
      <c r="F991" s="13" t="str">
        <f t="shared" si="1"/>
        <v>Yes</v>
      </c>
      <c r="G991" s="13"/>
      <c r="H991" s="13"/>
      <c r="I991" s="13"/>
    </row>
    <row r="992">
      <c r="A992" s="1"/>
      <c r="B992" s="201"/>
      <c r="F992" s="13" t="str">
        <f t="shared" si="1"/>
        <v>Yes</v>
      </c>
      <c r="G992" s="13"/>
      <c r="H992" s="13"/>
      <c r="I992" s="13"/>
    </row>
    <row r="993">
      <c r="A993" s="1"/>
      <c r="B993" s="201"/>
      <c r="F993" s="13" t="str">
        <f t="shared" si="1"/>
        <v>Yes</v>
      </c>
      <c r="G993" s="13"/>
      <c r="H993" s="13"/>
      <c r="I993" s="13"/>
    </row>
    <row r="994">
      <c r="A994" s="1"/>
      <c r="B994" s="201"/>
      <c r="F994" s="13" t="str">
        <f t="shared" si="1"/>
        <v>Yes</v>
      </c>
      <c r="G994" s="13"/>
      <c r="H994" s="13"/>
      <c r="I994" s="13"/>
    </row>
    <row r="995">
      <c r="A995" s="1"/>
      <c r="B995" s="201"/>
      <c r="F995" s="13" t="str">
        <f t="shared" si="1"/>
        <v>Yes</v>
      </c>
      <c r="G995" s="13"/>
      <c r="H995" s="13"/>
      <c r="I995" s="13"/>
    </row>
  </sheetData>
  <conditionalFormatting sqref="F3:F995">
    <cfRule type="containsText" dxfId="0" priority="1" operator="containsText" text="Yes">
      <formula>NOT(ISERROR(SEARCH(("Yes"),(F3))))</formula>
    </cfRule>
  </conditionalFormatting>
  <conditionalFormatting sqref="F3:F995">
    <cfRule type="containsText" dxfId="2" priority="2" operator="containsText" text="Wrong">
      <formula>NOT(ISERROR(SEARCH(("Wrong"),(F3))))</formula>
    </cfRule>
  </conditionalFormatting>
  <conditionalFormatting sqref="F3:F995">
    <cfRule type="containsText" dxfId="3" priority="3" operator="containsText" text="Tie">
      <formula>NOT(ISERROR(SEARCH(("Tie"),(F3))))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29"/>
    <col customWidth="1" min="3" max="3" width="10.86"/>
    <col customWidth="1" min="4" max="4" width="10.57"/>
    <col customWidth="1" min="5" max="5" width="7.29"/>
    <col customWidth="1" min="6" max="8" width="18.0"/>
    <col customWidth="1" hidden="1" min="9" max="10" width="18.0"/>
    <col customWidth="1" min="11" max="11" width="18.0"/>
    <col customWidth="1" min="12" max="12" width="14.57"/>
    <col customWidth="1" min="13" max="13" width="17.29"/>
    <col customWidth="1" min="14" max="14" width="17.71"/>
    <col customWidth="1" min="15" max="15" width="12.43"/>
    <col customWidth="1" min="17" max="17" width="11.57"/>
    <col customWidth="1" min="18" max="18" width="14.0"/>
    <col customWidth="1" min="21" max="21" width="16.14"/>
    <col customWidth="1" min="31" max="31" width="14.86"/>
  </cols>
  <sheetData>
    <row r="1">
      <c r="A1" s="56" t="s">
        <v>74</v>
      </c>
      <c r="B1" s="56" t="s">
        <v>338</v>
      </c>
      <c r="C1" s="56" t="s">
        <v>75</v>
      </c>
      <c r="D1" s="56" t="s">
        <v>82</v>
      </c>
      <c r="E1" s="56" t="s">
        <v>339</v>
      </c>
      <c r="F1" s="56" t="s">
        <v>340</v>
      </c>
      <c r="G1" s="56" t="s">
        <v>341</v>
      </c>
      <c r="H1" s="56" t="s">
        <v>342</v>
      </c>
      <c r="I1" s="56" t="s">
        <v>343</v>
      </c>
      <c r="J1" s="56" t="s">
        <v>344</v>
      </c>
      <c r="K1" s="56" t="s">
        <v>345</v>
      </c>
      <c r="L1" s="56" t="s">
        <v>346</v>
      </c>
      <c r="M1" s="56" t="s">
        <v>347</v>
      </c>
      <c r="N1" s="56" t="s">
        <v>348</v>
      </c>
      <c r="O1" s="56" t="s">
        <v>349</v>
      </c>
      <c r="P1" s="5" t="s">
        <v>350</v>
      </c>
      <c r="Q1" s="4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ht="15.75" customHeight="1">
      <c r="A2" s="4" t="s">
        <v>33</v>
      </c>
      <c r="B2" s="4">
        <f t="shared" ref="B2:B33" si="1">SUM(C2:D2)</f>
        <v>1</v>
      </c>
      <c r="C2" s="4">
        <f>COUNTIF('Head to Head &amp; OU'!$B$4:$B$1001,A2)</f>
        <v>1</v>
      </c>
      <c r="D2" s="4">
        <f>COUNTIF('Head to Head &amp; OU'!$E$4:$E$1001,A2)</f>
        <v>0</v>
      </c>
      <c r="E2" s="202">
        <f t="shared" ref="E2:E33" si="2">C2/B2</f>
        <v>1</v>
      </c>
      <c r="F2" s="54">
        <f>SUMIF('Head to Head &amp; OU'!$B$4:$B$1001,A2,'Head to Head &amp; OU'!$C$4:$C$1001)</f>
        <v>49</v>
      </c>
      <c r="G2" s="54">
        <f>SUMIF('Head to Head &amp; OU'!$E$4:$E$1001,A2,'Head to Head &amp; OU'!$D$4:$D$1001)</f>
        <v>0</v>
      </c>
      <c r="H2" s="54">
        <f t="shared" ref="H2:H33" si="3">M2/B2</f>
        <v>49</v>
      </c>
      <c r="I2" s="54">
        <f>SUMIF('Head to Head &amp; OU'!$B$4:$B$1001,A2,'Head to Head &amp; OU'!$D$4:$D$1001)</f>
        <v>27</v>
      </c>
      <c r="J2" s="54">
        <f>SUMIF('Head to Head &amp; OU'!$E$4:$E$1001,A2,'Head to Head &amp; OU'!$C$4:$C$1001)</f>
        <v>0</v>
      </c>
      <c r="K2" s="54">
        <f t="shared" ref="K2:K6" si="4"> N2 / B2</f>
        <v>27</v>
      </c>
      <c r="L2" s="202">
        <f t="shared" ref="L2:L6" si="5">H2 - K2</f>
        <v>22</v>
      </c>
      <c r="M2" s="202">
        <f t="shared" ref="M2:M33" si="6">SUM(F2:G2)</f>
        <v>49</v>
      </c>
      <c r="N2" s="202">
        <f t="shared" ref="N2:N33" si="7">SUM(I2:J2)</f>
        <v>27</v>
      </c>
      <c r="O2" s="13"/>
      <c r="P2" s="203">
        <f t="shared" ref="P2:P33" si="8">H2+K2</f>
        <v>76</v>
      </c>
      <c r="Q2" s="4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>
      <c r="A3" s="4" t="s">
        <v>36</v>
      </c>
      <c r="B3" s="4">
        <f t="shared" si="1"/>
        <v>3</v>
      </c>
      <c r="C3" s="4">
        <f>COUNTIF('Head to Head &amp; OU'!$B$4:$B$1001,A3)</f>
        <v>2</v>
      </c>
      <c r="D3" s="4">
        <f>COUNTIF('Head to Head &amp; OU'!$E$4:$E$1001,A3)</f>
        <v>1</v>
      </c>
      <c r="E3" s="202">
        <f t="shared" si="2"/>
        <v>0.6666666667</v>
      </c>
      <c r="F3" s="54">
        <f>SUMIF('Head to Head &amp; OU'!$B$4:$B$1001,A3,'Head to Head &amp; OU'!$C$4:$C$1001)</f>
        <v>78</v>
      </c>
      <c r="G3" s="54">
        <f>SUMIF('Head to Head &amp; OU'!$E$4:$E$1001,A3,'Head to Head &amp; OU'!$D$4:$D$1001)</f>
        <v>30</v>
      </c>
      <c r="H3" s="54">
        <f t="shared" si="3"/>
        <v>36</v>
      </c>
      <c r="I3" s="54">
        <f>SUMIF('Head to Head &amp; OU'!$B$4:$B$1001,A3,'Head to Head &amp; OU'!$D$4:$D$1001)</f>
        <v>62</v>
      </c>
      <c r="J3" s="54">
        <f>SUMIF('Head to Head &amp; OU'!$E$4:$E$1001,A3,'Head to Head &amp; OU'!$C$4:$C$1001)</f>
        <v>36</v>
      </c>
      <c r="K3" s="54">
        <f t="shared" si="4"/>
        <v>32.66666667</v>
      </c>
      <c r="L3" s="202">
        <f t="shared" si="5"/>
        <v>3.333333333</v>
      </c>
      <c r="M3" s="202">
        <f t="shared" si="6"/>
        <v>108</v>
      </c>
      <c r="N3" s="202">
        <f t="shared" si="7"/>
        <v>98</v>
      </c>
      <c r="O3" s="13"/>
      <c r="P3" s="189">
        <f t="shared" si="8"/>
        <v>68.66666667</v>
      </c>
      <c r="Q3" s="4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>
      <c r="A4" s="4" t="s">
        <v>16</v>
      </c>
      <c r="B4" s="4">
        <f t="shared" si="1"/>
        <v>3</v>
      </c>
      <c r="C4" s="4">
        <f>COUNTIF('Head to Head &amp; OU'!$B$4:$B$1001,A4)</f>
        <v>3</v>
      </c>
      <c r="D4" s="4">
        <f>COUNTIF('Head to Head &amp; OU'!$E$4:$E$1001,A4)</f>
        <v>0</v>
      </c>
      <c r="E4" s="202">
        <f t="shared" si="2"/>
        <v>1</v>
      </c>
      <c r="F4" s="54">
        <f>SUMIF('Head to Head &amp; OU'!$B$4:$B$1001,A4,'Head to Head &amp; OU'!$C$4:$C$1001)</f>
        <v>110</v>
      </c>
      <c r="G4" s="54">
        <f>SUMIF('Head to Head &amp; OU'!$E$4:$E$1001,A4,'Head to Head &amp; OU'!$D$4:$D$1001)</f>
        <v>0</v>
      </c>
      <c r="H4" s="54">
        <f t="shared" si="3"/>
        <v>36.66666667</v>
      </c>
      <c r="I4" s="54">
        <f>SUMIF('Head to Head &amp; OU'!$B$4:$B$1001,A4,'Head to Head &amp; OU'!$D$4:$D$1001)</f>
        <v>58</v>
      </c>
      <c r="J4" s="54">
        <f>SUMIF('Head to Head &amp; OU'!$E$4:$E$1001,A4,'Head to Head &amp; OU'!$C$4:$C$1001)</f>
        <v>0</v>
      </c>
      <c r="K4" s="54">
        <f t="shared" si="4"/>
        <v>19.33333333</v>
      </c>
      <c r="L4" s="202">
        <f t="shared" si="5"/>
        <v>17.33333333</v>
      </c>
      <c r="M4" s="202">
        <f t="shared" si="6"/>
        <v>110</v>
      </c>
      <c r="N4" s="202">
        <f t="shared" si="7"/>
        <v>58</v>
      </c>
      <c r="O4" s="13"/>
      <c r="P4" s="189">
        <f t="shared" si="8"/>
        <v>56</v>
      </c>
      <c r="Q4" s="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>
      <c r="A5" s="4" t="s">
        <v>38</v>
      </c>
      <c r="B5" s="4">
        <f t="shared" si="1"/>
        <v>2</v>
      </c>
      <c r="C5" s="4">
        <f>COUNTIF('Head to Head &amp; OU'!$B$4:$B$1001,A5)</f>
        <v>1</v>
      </c>
      <c r="D5" s="4">
        <f>COUNTIF('Head to Head &amp; OU'!$E$4:$E$1001,A5)</f>
        <v>1</v>
      </c>
      <c r="E5" s="202">
        <f t="shared" si="2"/>
        <v>0.5</v>
      </c>
      <c r="F5" s="54">
        <f>SUMIF('Head to Head &amp; OU'!$B$4:$B$1001,A5,'Head to Head &amp; OU'!$C$4:$C$1001)</f>
        <v>34</v>
      </c>
      <c r="G5" s="54">
        <f>SUMIF('Head to Head &amp; OU'!$E$4:$E$1001,A5,'Head to Head &amp; OU'!$D$4:$D$1001)</f>
        <v>22</v>
      </c>
      <c r="H5" s="54">
        <f t="shared" si="3"/>
        <v>28</v>
      </c>
      <c r="I5" s="54">
        <f>SUMIF('Head to Head &amp; OU'!$B$4:$B$1001,A5,'Head to Head &amp; OU'!$D$4:$D$1001)</f>
        <v>24</v>
      </c>
      <c r="J5" s="54">
        <f>SUMIF('Head to Head &amp; OU'!$E$4:$E$1001,A5,'Head to Head &amp; OU'!$C$4:$C$1001)</f>
        <v>24</v>
      </c>
      <c r="K5" s="54">
        <f t="shared" si="4"/>
        <v>24</v>
      </c>
      <c r="L5" s="202">
        <f t="shared" si="5"/>
        <v>4</v>
      </c>
      <c r="M5" s="202">
        <f t="shared" si="6"/>
        <v>56</v>
      </c>
      <c r="N5" s="202">
        <f t="shared" si="7"/>
        <v>48</v>
      </c>
      <c r="O5" s="13"/>
      <c r="P5" s="189">
        <f t="shared" si="8"/>
        <v>52</v>
      </c>
      <c r="Q5" s="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>
      <c r="A6" s="4" t="s">
        <v>37</v>
      </c>
      <c r="B6" s="4">
        <f t="shared" si="1"/>
        <v>3</v>
      </c>
      <c r="C6" s="4">
        <f>COUNTIF('Head to Head &amp; OU'!$B$4:$B$1001,A6)</f>
        <v>1</v>
      </c>
      <c r="D6" s="4">
        <f>COUNTIF('Head to Head &amp; OU'!$E$4:$E$1001,A6)</f>
        <v>2</v>
      </c>
      <c r="E6" s="202">
        <f t="shared" si="2"/>
        <v>0.3333333333</v>
      </c>
      <c r="F6" s="54">
        <f>SUMIF('Head to Head &amp; OU'!$B$4:$B$1001,A6,'Head to Head &amp; OU'!$C$4:$C$1001)</f>
        <v>31</v>
      </c>
      <c r="G6" s="54">
        <f>SUMIF('Head to Head &amp; OU'!$E$4:$E$1001,A6,'Head to Head &amp; OU'!$D$4:$D$1001)</f>
        <v>21</v>
      </c>
      <c r="H6" s="54">
        <f t="shared" si="3"/>
        <v>17.33333333</v>
      </c>
      <c r="I6" s="54">
        <f>SUMIF('Head to Head &amp; OU'!$B$4:$B$1001,A6,'Head to Head &amp; OU'!$D$4:$D$1001)</f>
        <v>30</v>
      </c>
      <c r="J6" s="54">
        <f>SUMIF('Head to Head &amp; OU'!$E$4:$E$1001,A6,'Head to Head &amp; OU'!$C$4:$C$1001)</f>
        <v>73</v>
      </c>
      <c r="K6" s="54">
        <f t="shared" si="4"/>
        <v>34.33333333</v>
      </c>
      <c r="L6" s="202">
        <f t="shared" si="5"/>
        <v>-17</v>
      </c>
      <c r="M6" s="202">
        <f t="shared" si="6"/>
        <v>52</v>
      </c>
      <c r="N6" s="202">
        <f t="shared" si="7"/>
        <v>103</v>
      </c>
      <c r="O6" s="13"/>
      <c r="P6" s="189">
        <f t="shared" si="8"/>
        <v>51.66666667</v>
      </c>
      <c r="Q6" s="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>
      <c r="A7" s="4" t="s">
        <v>40</v>
      </c>
      <c r="B7" s="4">
        <f t="shared" si="1"/>
        <v>3</v>
      </c>
      <c r="C7" s="4">
        <f>COUNTIF('Head to Head &amp; OU'!$B$4:$B$1001,A7)</f>
        <v>3</v>
      </c>
      <c r="D7" s="4">
        <f>COUNTIF('Head to Head &amp; OU'!$E$4:$E$1001,A7)</f>
        <v>0</v>
      </c>
      <c r="E7" s="202">
        <f t="shared" si="2"/>
        <v>1</v>
      </c>
      <c r="F7" s="54">
        <f>SUMIF('Head to Head &amp; OU'!$B$4:$B$1001,A7,'Head to Head &amp; OU'!$C$4:$C$1001)</f>
        <v>101</v>
      </c>
      <c r="G7" s="54">
        <f>SUMIF('Head to Head &amp; OU'!$E$4:$E$1001,A7,'Head to Head &amp; OU'!$D$4:$D$1001)</f>
        <v>0</v>
      </c>
      <c r="H7" s="54">
        <f t="shared" si="3"/>
        <v>33.66666667</v>
      </c>
      <c r="I7" s="54">
        <f>SUMIF('Head to Head &amp; OU'!$B$4:$B$1001,A7,'Head to Head &amp; OU'!$D$4:$D$1001)</f>
        <v>92</v>
      </c>
      <c r="J7" s="54">
        <f>SUMIF('Head to Head &amp; OU'!$E$4:$E$1001,A7,'Head to Head &amp; OU'!$C$4:$C$1001)</f>
        <v>0</v>
      </c>
      <c r="K7" s="54">
        <f>N7/B7</f>
        <v>30.66666667</v>
      </c>
      <c r="L7" s="202">
        <f>H7-K7</f>
        <v>3</v>
      </c>
      <c r="M7" s="202">
        <f t="shared" si="6"/>
        <v>101</v>
      </c>
      <c r="N7" s="202">
        <f t="shared" si="7"/>
        <v>92</v>
      </c>
      <c r="O7" s="13"/>
      <c r="P7" s="189">
        <f t="shared" si="8"/>
        <v>64.33333333</v>
      </c>
      <c r="Q7" s="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>
      <c r="A8" s="4" t="s">
        <v>44</v>
      </c>
      <c r="B8" s="4">
        <f t="shared" si="1"/>
        <v>3</v>
      </c>
      <c r="C8" s="4">
        <f>COUNTIF('Head to Head &amp; OU'!$B$4:$B$1001,A8)</f>
        <v>2</v>
      </c>
      <c r="D8" s="4">
        <f>COUNTIF('Head to Head &amp; OU'!$E$4:$E$1001,A8)</f>
        <v>1</v>
      </c>
      <c r="E8" s="202">
        <f t="shared" si="2"/>
        <v>0.6666666667</v>
      </c>
      <c r="F8" s="54">
        <f>SUMIF('Head to Head &amp; OU'!$B$4:$B$1001,A8,'Head to Head &amp; OU'!$C$4:$C$1001)</f>
        <v>64</v>
      </c>
      <c r="G8" s="54">
        <f>SUMIF('Head to Head &amp; OU'!$E$4:$E$1001,A8,'Head to Head &amp; OU'!$D$4:$D$1001)</f>
        <v>20</v>
      </c>
      <c r="H8" s="54">
        <f t="shared" si="3"/>
        <v>28</v>
      </c>
      <c r="I8" s="54">
        <f>SUMIF('Head to Head &amp; OU'!$B$4:$B$1001,A8,'Head to Head &amp; OU'!$D$4:$D$1001)</f>
        <v>37</v>
      </c>
      <c r="J8" s="54">
        <f>SUMIF('Head to Head &amp; OU'!$E$4:$E$1001,A8,'Head to Head &amp; OU'!$C$4:$C$1001)</f>
        <v>37</v>
      </c>
      <c r="K8" s="54">
        <f t="shared" ref="K8:K24" si="9"> N8 / B8</f>
        <v>24.66666667</v>
      </c>
      <c r="L8" s="202">
        <f t="shared" ref="L8:L24" si="10">H8 - K8</f>
        <v>3.333333333</v>
      </c>
      <c r="M8" s="202">
        <f t="shared" si="6"/>
        <v>84</v>
      </c>
      <c r="N8" s="202">
        <f t="shared" si="7"/>
        <v>74</v>
      </c>
      <c r="O8" s="13"/>
      <c r="P8" s="189">
        <f t="shared" si="8"/>
        <v>52.66666667</v>
      </c>
      <c r="Q8" s="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>
      <c r="A9" s="4" t="s">
        <v>20</v>
      </c>
      <c r="B9" s="4">
        <f t="shared" si="1"/>
        <v>2</v>
      </c>
      <c r="C9" s="4">
        <f>COUNTIF('Head to Head &amp; OU'!$B$4:$B$1001,A9)</f>
        <v>1</v>
      </c>
      <c r="D9" s="4">
        <f>COUNTIF('Head to Head &amp; OU'!$E$4:$E$1001,A9)</f>
        <v>1</v>
      </c>
      <c r="E9" s="202">
        <f t="shared" si="2"/>
        <v>0.5</v>
      </c>
      <c r="F9" s="54">
        <f>SUMIF('Head to Head &amp; OU'!$B$4:$B$1001,A9,'Head to Head &amp; OU'!$C$4:$C$1001)</f>
        <v>28</v>
      </c>
      <c r="G9" s="54">
        <f>SUMIF('Head to Head &amp; OU'!$E$4:$E$1001,A9,'Head to Head &amp; OU'!$D$4:$D$1001)</f>
        <v>20</v>
      </c>
      <c r="H9" s="54">
        <f t="shared" si="3"/>
        <v>24</v>
      </c>
      <c r="I9" s="54">
        <f>SUMIF('Head to Head &amp; OU'!$B$4:$B$1001,A9,'Head to Head &amp; OU'!$D$4:$D$1001)</f>
        <v>6</v>
      </c>
      <c r="J9" s="54">
        <f>SUMIF('Head to Head &amp; OU'!$E$4:$E$1001,A9,'Head to Head &amp; OU'!$C$4:$C$1001)</f>
        <v>27</v>
      </c>
      <c r="K9" s="54">
        <f t="shared" si="9"/>
        <v>16.5</v>
      </c>
      <c r="L9" s="202">
        <f t="shared" si="10"/>
        <v>7.5</v>
      </c>
      <c r="M9" s="202">
        <f t="shared" si="6"/>
        <v>48</v>
      </c>
      <c r="N9" s="202">
        <f t="shared" si="7"/>
        <v>33</v>
      </c>
      <c r="O9" s="13"/>
      <c r="P9" s="189">
        <f t="shared" si="8"/>
        <v>40.5</v>
      </c>
      <c r="Q9" s="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>
      <c r="A10" s="4" t="s">
        <v>31</v>
      </c>
      <c r="B10" s="4">
        <f t="shared" si="1"/>
        <v>1</v>
      </c>
      <c r="C10" s="4">
        <f>COUNTIF('Head to Head &amp; OU'!$B$4:$B$1001,A10)</f>
        <v>1</v>
      </c>
      <c r="D10" s="4">
        <f>COUNTIF('Head to Head &amp; OU'!$E$4:$E$1001,A10)</f>
        <v>0</v>
      </c>
      <c r="E10" s="202">
        <f t="shared" si="2"/>
        <v>1</v>
      </c>
      <c r="F10" s="54">
        <f>SUMIF('Head to Head &amp; OU'!$B$4:$B$1001,A10,'Head to Head &amp; OU'!$C$4:$C$1001)</f>
        <v>26</v>
      </c>
      <c r="G10" s="54">
        <f>SUMIF('Head to Head &amp; OU'!$E$4:$E$1001,A10,'Head to Head &amp; OU'!$D$4:$D$1001)</f>
        <v>0</v>
      </c>
      <c r="H10" s="54">
        <f t="shared" si="3"/>
        <v>26</v>
      </c>
      <c r="I10" s="54">
        <f>SUMIF('Head to Head &amp; OU'!$B$4:$B$1001,A10,'Head to Head &amp; OU'!$D$4:$D$1001)</f>
        <v>12</v>
      </c>
      <c r="J10" s="54">
        <f>SUMIF('Head to Head &amp; OU'!$E$4:$E$1001,A10,'Head to Head &amp; OU'!$C$4:$C$1001)</f>
        <v>0</v>
      </c>
      <c r="K10" s="54">
        <f t="shared" si="9"/>
        <v>12</v>
      </c>
      <c r="L10" s="202">
        <f t="shared" si="10"/>
        <v>14</v>
      </c>
      <c r="M10" s="202">
        <f t="shared" si="6"/>
        <v>26</v>
      </c>
      <c r="N10" s="202">
        <f t="shared" si="7"/>
        <v>12</v>
      </c>
      <c r="O10" s="13"/>
      <c r="P10" s="189">
        <f t="shared" si="8"/>
        <v>38</v>
      </c>
      <c r="Q10" s="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>
      <c r="A11" s="4" t="s">
        <v>52</v>
      </c>
      <c r="B11" s="4">
        <f t="shared" si="1"/>
        <v>0</v>
      </c>
      <c r="C11" s="4">
        <f>COUNTIF('Head to Head &amp; OU'!$B$4:$B$1001,A11)</f>
        <v>0</v>
      </c>
      <c r="D11" s="4">
        <f>COUNTIF('Head to Head &amp; OU'!$E$4:$E$1001,A11)</f>
        <v>0</v>
      </c>
      <c r="E11" s="202" t="str">
        <f t="shared" si="2"/>
        <v>#DIV/0!</v>
      </c>
      <c r="F11" s="54">
        <f>SUMIF('Head to Head &amp; OU'!$B$4:$B$1001,A11,'Head to Head &amp; OU'!$C$4:$C$1001)</f>
        <v>0</v>
      </c>
      <c r="G11" s="54">
        <f>SUMIF('Head to Head &amp; OU'!$E$4:$E$1001,A11,'Head to Head &amp; OU'!$D$4:$D$1001)</f>
        <v>0</v>
      </c>
      <c r="H11" s="54" t="str">
        <f t="shared" si="3"/>
        <v>#DIV/0!</v>
      </c>
      <c r="I11" s="54">
        <f>SUMIF('Head to Head &amp; OU'!$B$4:$B$1001,A11,'Head to Head &amp; OU'!$D$4:$D$1001)</f>
        <v>0</v>
      </c>
      <c r="J11" s="54">
        <f>SUMIF('Head to Head &amp; OU'!$E$4:$E$1001,A11,'Head to Head &amp; OU'!$C$4:$C$1001)</f>
        <v>0</v>
      </c>
      <c r="K11" s="54" t="str">
        <f t="shared" si="9"/>
        <v>#DIV/0!</v>
      </c>
      <c r="L11" s="4" t="str">
        <f t="shared" si="10"/>
        <v>#DIV/0!</v>
      </c>
      <c r="M11" s="202">
        <f t="shared" si="6"/>
        <v>0</v>
      </c>
      <c r="N11" s="202">
        <f t="shared" si="7"/>
        <v>0</v>
      </c>
      <c r="O11" s="13"/>
      <c r="P11" s="59" t="str">
        <f t="shared" si="8"/>
        <v>#DIV/0!</v>
      </c>
      <c r="Q11" s="4"/>
      <c r="T11" s="13"/>
      <c r="U11" s="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>
      <c r="A12" s="4" t="s">
        <v>69</v>
      </c>
      <c r="B12" s="4">
        <f t="shared" si="1"/>
        <v>1</v>
      </c>
      <c r="C12" s="4">
        <f>COUNTIF('Head to Head &amp; OU'!$B$4:$B$1001,A12)</f>
        <v>0</v>
      </c>
      <c r="D12" s="4">
        <f>COUNTIF('Head to Head &amp; OU'!$E$4:$E$1001,A12)</f>
        <v>1</v>
      </c>
      <c r="E12" s="202">
        <f t="shared" si="2"/>
        <v>0</v>
      </c>
      <c r="F12" s="54">
        <f>SUMIF('Head to Head &amp; OU'!$B$4:$B$1001,A12,'Head to Head &amp; OU'!$C$4:$C$1001)</f>
        <v>0</v>
      </c>
      <c r="G12" s="54">
        <f>SUMIF('Head to Head &amp; OU'!$E$4:$E$1001,A12,'Head to Head &amp; OU'!$D$4:$D$1001)</f>
        <v>28</v>
      </c>
      <c r="H12" s="54">
        <f t="shared" si="3"/>
        <v>28</v>
      </c>
      <c r="I12" s="54">
        <f>SUMIF('Head to Head &amp; OU'!$B$4:$B$1001,A12,'Head to Head &amp; OU'!$D$4:$D$1001)</f>
        <v>0</v>
      </c>
      <c r="J12" s="54">
        <f>SUMIF('Head to Head &amp; OU'!$E$4:$E$1001,A12,'Head to Head &amp; OU'!$C$4:$C$1001)</f>
        <v>35</v>
      </c>
      <c r="K12" s="54">
        <f t="shared" si="9"/>
        <v>35</v>
      </c>
      <c r="L12" s="202">
        <f t="shared" si="10"/>
        <v>-7</v>
      </c>
      <c r="M12" s="202">
        <f t="shared" si="6"/>
        <v>28</v>
      </c>
      <c r="N12" s="202">
        <f t="shared" si="7"/>
        <v>35</v>
      </c>
      <c r="O12" s="13"/>
      <c r="P12" s="189">
        <f t="shared" si="8"/>
        <v>63</v>
      </c>
      <c r="Q12" s="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>
      <c r="A13" s="4" t="s">
        <v>70</v>
      </c>
      <c r="B13" s="4">
        <f t="shared" si="1"/>
        <v>0</v>
      </c>
      <c r="C13" s="4">
        <f>COUNTIF('Head to Head &amp; OU'!$B$4:$B$1001,A13)</f>
        <v>0</v>
      </c>
      <c r="D13" s="4">
        <f>COUNTIF('Head to Head &amp; OU'!$E$4:$E$1001,A13)</f>
        <v>0</v>
      </c>
      <c r="E13" s="202" t="str">
        <f t="shared" si="2"/>
        <v>#DIV/0!</v>
      </c>
      <c r="F13" s="54">
        <f>SUMIF('Head to Head &amp; OU'!$B$4:$B$1001,A13,'Head to Head &amp; OU'!$C$4:$C$1001)</f>
        <v>0</v>
      </c>
      <c r="G13" s="54">
        <f>SUMIF('Head to Head &amp; OU'!$E$4:$E$1001,A13,'Head to Head &amp; OU'!$D$4:$D$1001)</f>
        <v>0</v>
      </c>
      <c r="H13" s="54" t="str">
        <f t="shared" si="3"/>
        <v>#DIV/0!</v>
      </c>
      <c r="I13" s="54">
        <f>SUMIF('Head to Head &amp; OU'!$B$4:$B$1001,A13,'Head to Head &amp; OU'!$D$4:$D$1001)</f>
        <v>0</v>
      </c>
      <c r="J13" s="54">
        <f>SUMIF('Head to Head &amp; OU'!$E$4:$E$1001,A13,'Head to Head &amp; OU'!$C$4:$C$1001)</f>
        <v>0</v>
      </c>
      <c r="K13" s="54" t="str">
        <f t="shared" si="9"/>
        <v>#DIV/0!</v>
      </c>
      <c r="L13" s="4" t="str">
        <f t="shared" si="10"/>
        <v>#DIV/0!</v>
      </c>
      <c r="M13" s="202">
        <f t="shared" si="6"/>
        <v>0</v>
      </c>
      <c r="N13" s="202">
        <f t="shared" si="7"/>
        <v>0</v>
      </c>
      <c r="O13" s="13"/>
      <c r="P13" s="59" t="str">
        <f t="shared" si="8"/>
        <v>#DIV/0!</v>
      </c>
      <c r="Q13" s="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>
      <c r="A14" s="4" t="s">
        <v>68</v>
      </c>
      <c r="B14" s="4">
        <f t="shared" si="1"/>
        <v>1</v>
      </c>
      <c r="C14" s="4">
        <f>COUNTIF('Head to Head &amp; OU'!$B$4:$B$1001,A14)</f>
        <v>1</v>
      </c>
      <c r="D14" s="4">
        <f>COUNTIF('Head to Head &amp; OU'!$E$4:$E$1001,A14)</f>
        <v>0</v>
      </c>
      <c r="E14" s="202">
        <f t="shared" si="2"/>
        <v>1</v>
      </c>
      <c r="F14" s="54">
        <f>SUMIF('Head to Head &amp; OU'!$B$4:$B$1001,A14,'Head to Head &amp; OU'!$C$4:$C$1001)</f>
        <v>34</v>
      </c>
      <c r="G14" s="54">
        <f>SUMIF('Head to Head &amp; OU'!$E$4:$E$1001,A14,'Head to Head &amp; OU'!$D$4:$D$1001)</f>
        <v>0</v>
      </c>
      <c r="H14" s="54">
        <f t="shared" si="3"/>
        <v>34</v>
      </c>
      <c r="I14" s="54">
        <f>SUMIF('Head to Head &amp; OU'!$B$4:$B$1001,A14,'Head to Head &amp; OU'!$D$4:$D$1001)</f>
        <v>23</v>
      </c>
      <c r="J14" s="54">
        <f>SUMIF('Head to Head &amp; OU'!$E$4:$E$1001,A14,'Head to Head &amp; OU'!$C$4:$C$1001)</f>
        <v>0</v>
      </c>
      <c r="K14" s="54">
        <f t="shared" si="9"/>
        <v>23</v>
      </c>
      <c r="L14" s="202">
        <f t="shared" si="10"/>
        <v>11</v>
      </c>
      <c r="M14" s="202">
        <f t="shared" si="6"/>
        <v>34</v>
      </c>
      <c r="N14" s="202">
        <f t="shared" si="7"/>
        <v>23</v>
      </c>
      <c r="O14" s="13"/>
      <c r="P14" s="189">
        <f t="shared" si="8"/>
        <v>57</v>
      </c>
      <c r="Q14" s="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>
      <c r="A15" s="4" t="s">
        <v>49</v>
      </c>
      <c r="B15" s="4">
        <f t="shared" si="1"/>
        <v>1</v>
      </c>
      <c r="C15" s="4">
        <f>COUNTIF('Head to Head &amp; OU'!$B$4:$B$1001,A15)</f>
        <v>1</v>
      </c>
      <c r="D15" s="4">
        <f>COUNTIF('Head to Head &amp; OU'!$E$4:$E$1001,A15)</f>
        <v>0</v>
      </c>
      <c r="E15" s="202">
        <f t="shared" si="2"/>
        <v>1</v>
      </c>
      <c r="F15" s="54">
        <f>SUMIF('Head to Head &amp; OU'!$B$4:$B$1001,A15,'Head to Head &amp; OU'!$C$4:$C$1001)</f>
        <v>40</v>
      </c>
      <c r="G15" s="54">
        <f>SUMIF('Head to Head &amp; OU'!$E$4:$E$1001,A15,'Head to Head &amp; OU'!$D$4:$D$1001)</f>
        <v>0</v>
      </c>
      <c r="H15" s="54">
        <f t="shared" si="3"/>
        <v>40</v>
      </c>
      <c r="I15" s="54">
        <f>SUMIF('Head to Head &amp; OU'!$B$4:$B$1001,A15,'Head to Head &amp; OU'!$D$4:$D$1001)</f>
        <v>24</v>
      </c>
      <c r="J15" s="54">
        <f>SUMIF('Head to Head &amp; OU'!$E$4:$E$1001,A15,'Head to Head &amp; OU'!$C$4:$C$1001)</f>
        <v>0</v>
      </c>
      <c r="K15" s="54">
        <f t="shared" si="9"/>
        <v>24</v>
      </c>
      <c r="L15" s="202">
        <f t="shared" si="10"/>
        <v>16</v>
      </c>
      <c r="M15" s="202">
        <f t="shared" si="6"/>
        <v>40</v>
      </c>
      <c r="N15" s="202">
        <f t="shared" si="7"/>
        <v>24</v>
      </c>
      <c r="O15" s="13"/>
      <c r="P15" s="189">
        <f t="shared" si="8"/>
        <v>64</v>
      </c>
      <c r="Q15" s="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>
      <c r="A16" s="4" t="s">
        <v>50</v>
      </c>
      <c r="B16" s="4">
        <f t="shared" si="1"/>
        <v>2</v>
      </c>
      <c r="C16" s="4">
        <f>COUNTIF('Head to Head &amp; OU'!$B$4:$B$1001,A16)</f>
        <v>1</v>
      </c>
      <c r="D16" s="4">
        <f>COUNTIF('Head to Head &amp; OU'!$E$4:$E$1001,A16)</f>
        <v>1</v>
      </c>
      <c r="E16" s="202">
        <f t="shared" si="2"/>
        <v>0.5</v>
      </c>
      <c r="F16" s="54">
        <f>SUMIF('Head to Head &amp; OU'!$B$4:$B$1001,A16,'Head to Head &amp; OU'!$C$4:$C$1001)</f>
        <v>24</v>
      </c>
      <c r="G16" s="54">
        <f>SUMIF('Head to Head &amp; OU'!$E$4:$E$1001,A16,'Head to Head &amp; OU'!$D$4:$D$1001)</f>
        <v>24</v>
      </c>
      <c r="H16" s="54">
        <f t="shared" si="3"/>
        <v>24</v>
      </c>
      <c r="I16" s="54">
        <f>SUMIF('Head to Head &amp; OU'!$B$4:$B$1001,A16,'Head to Head &amp; OU'!$D$4:$D$1001)</f>
        <v>22</v>
      </c>
      <c r="J16" s="54">
        <f>SUMIF('Head to Head &amp; OU'!$E$4:$E$1001,A16,'Head to Head &amp; OU'!$C$4:$C$1001)</f>
        <v>40</v>
      </c>
      <c r="K16" s="54">
        <f t="shared" si="9"/>
        <v>31</v>
      </c>
      <c r="L16" s="202">
        <f t="shared" si="10"/>
        <v>-7</v>
      </c>
      <c r="M16" s="202">
        <f t="shared" si="6"/>
        <v>48</v>
      </c>
      <c r="N16" s="202">
        <f t="shared" si="7"/>
        <v>62</v>
      </c>
      <c r="O16" s="13"/>
      <c r="P16" s="189">
        <f t="shared" si="8"/>
        <v>55</v>
      </c>
      <c r="Q16" s="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>
      <c r="A17" s="4" t="s">
        <v>72</v>
      </c>
      <c r="B17" s="4">
        <f t="shared" si="1"/>
        <v>0</v>
      </c>
      <c r="C17" s="4">
        <f>COUNTIF('Head to Head &amp; OU'!$B$4:$B$1001,A17)</f>
        <v>0</v>
      </c>
      <c r="D17" s="4">
        <f>COUNTIF('Head to Head &amp; OU'!$E$4:$E$1001,A17)</f>
        <v>0</v>
      </c>
      <c r="E17" s="202" t="str">
        <f t="shared" si="2"/>
        <v>#DIV/0!</v>
      </c>
      <c r="F17" s="54">
        <f>SUMIF('Head to Head &amp; OU'!$B$4:$B$1001,A17,'Head to Head &amp; OU'!$C$4:$C$1001)</f>
        <v>0</v>
      </c>
      <c r="G17" s="54">
        <f>SUMIF('Head to Head &amp; OU'!$E$4:$E$1001,A17,'Head to Head &amp; OU'!$D$4:$D$1001)</f>
        <v>0</v>
      </c>
      <c r="H17" s="54" t="str">
        <f t="shared" si="3"/>
        <v>#DIV/0!</v>
      </c>
      <c r="I17" s="54">
        <f>SUMIF('Head to Head &amp; OU'!$B$4:$B$1001,A17,'Head to Head &amp; OU'!$D$4:$D$1001)</f>
        <v>0</v>
      </c>
      <c r="J17" s="54">
        <f>SUMIF('Head to Head &amp; OU'!$E$4:$E$1001,A17,'Head to Head &amp; OU'!$C$4:$C$1001)</f>
        <v>0</v>
      </c>
      <c r="K17" s="54" t="str">
        <f t="shared" si="9"/>
        <v>#DIV/0!</v>
      </c>
      <c r="L17" s="4" t="str">
        <f t="shared" si="10"/>
        <v>#DIV/0!</v>
      </c>
      <c r="M17" s="202">
        <f t="shared" si="6"/>
        <v>0</v>
      </c>
      <c r="N17" s="202">
        <f t="shared" si="7"/>
        <v>0</v>
      </c>
      <c r="O17" s="13"/>
      <c r="P17" s="59" t="str">
        <f t="shared" si="8"/>
        <v>#DIV/0!</v>
      </c>
      <c r="Q17" s="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>
      <c r="A18" s="4" t="s">
        <v>43</v>
      </c>
      <c r="B18" s="4">
        <f t="shared" si="1"/>
        <v>0</v>
      </c>
      <c r="C18" s="4">
        <f>COUNTIF('Head to Head &amp; OU'!$B$4:$B$1001,A18)</f>
        <v>0</v>
      </c>
      <c r="D18" s="4">
        <f>COUNTIF('Head to Head &amp; OU'!$E$4:$E$1001,A18)</f>
        <v>0</v>
      </c>
      <c r="E18" s="202" t="str">
        <f t="shared" si="2"/>
        <v>#DIV/0!</v>
      </c>
      <c r="F18" s="54">
        <f>SUMIF('Head to Head &amp; OU'!$B$4:$B$1001,A18,'Head to Head &amp; OU'!$C$4:$C$1001)</f>
        <v>0</v>
      </c>
      <c r="G18" s="54">
        <f>SUMIF('Head to Head &amp; OU'!$E$4:$E$1001,A18,'Head to Head &amp; OU'!$D$4:$D$1001)</f>
        <v>0</v>
      </c>
      <c r="H18" s="54" t="str">
        <f t="shared" si="3"/>
        <v>#DIV/0!</v>
      </c>
      <c r="I18" s="54">
        <f>SUMIF('Head to Head &amp; OU'!$B$4:$B$1001,A18,'Head to Head &amp; OU'!$D$4:$D$1001)</f>
        <v>0</v>
      </c>
      <c r="J18" s="54">
        <f>SUMIF('Head to Head &amp; OU'!$E$4:$E$1001,A18,'Head to Head &amp; OU'!$C$4:$C$1001)</f>
        <v>0</v>
      </c>
      <c r="K18" s="54" t="str">
        <f t="shared" si="9"/>
        <v>#DIV/0!</v>
      </c>
      <c r="L18" s="4" t="str">
        <f t="shared" si="10"/>
        <v>#DIV/0!</v>
      </c>
      <c r="M18" s="202">
        <f t="shared" si="6"/>
        <v>0</v>
      </c>
      <c r="N18" s="202">
        <f t="shared" si="7"/>
        <v>0</v>
      </c>
      <c r="O18" s="13"/>
      <c r="P18" s="59" t="str">
        <f t="shared" si="8"/>
        <v>#DIV/0!</v>
      </c>
      <c r="Q18" s="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>
      <c r="A19" s="4" t="s">
        <v>62</v>
      </c>
      <c r="B19" s="4">
        <f t="shared" si="1"/>
        <v>1</v>
      </c>
      <c r="C19" s="4">
        <f>COUNTIF('Head to Head &amp; OU'!$B$4:$B$1001,A19)</f>
        <v>1</v>
      </c>
      <c r="D19" s="4">
        <f>COUNTIF('Head to Head &amp; OU'!$E$4:$E$1001,A19)</f>
        <v>0</v>
      </c>
      <c r="E19" s="202">
        <f t="shared" si="2"/>
        <v>1</v>
      </c>
      <c r="F19" s="54">
        <f>SUMIF('Head to Head &amp; OU'!$B$4:$B$1001,A19,'Head to Head &amp; OU'!$C$4:$C$1001)</f>
        <v>35</v>
      </c>
      <c r="G19" s="54">
        <f>SUMIF('Head to Head &amp; OU'!$E$4:$E$1001,A19,'Head to Head &amp; OU'!$D$4:$D$1001)</f>
        <v>0</v>
      </c>
      <c r="H19" s="54">
        <f t="shared" si="3"/>
        <v>35</v>
      </c>
      <c r="I19" s="54">
        <f>SUMIF('Head to Head &amp; OU'!$B$4:$B$1001,A19,'Head to Head &amp; OU'!$D$4:$D$1001)</f>
        <v>28</v>
      </c>
      <c r="J19" s="54">
        <f>SUMIF('Head to Head &amp; OU'!$E$4:$E$1001,A19,'Head to Head &amp; OU'!$C$4:$C$1001)</f>
        <v>0</v>
      </c>
      <c r="K19" s="54">
        <f t="shared" si="9"/>
        <v>28</v>
      </c>
      <c r="L19" s="202">
        <f t="shared" si="10"/>
        <v>7</v>
      </c>
      <c r="M19" s="202">
        <f t="shared" si="6"/>
        <v>35</v>
      </c>
      <c r="N19" s="202">
        <f t="shared" si="7"/>
        <v>28</v>
      </c>
      <c r="O19" s="13"/>
      <c r="P19" s="189">
        <f t="shared" si="8"/>
        <v>63</v>
      </c>
      <c r="Q19" s="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>
      <c r="A20" s="4" t="s">
        <v>60</v>
      </c>
      <c r="B20" s="4">
        <f t="shared" si="1"/>
        <v>0</v>
      </c>
      <c r="C20" s="4">
        <f>COUNTIF('Head to Head &amp; OU'!$B$4:$B$1001,A20)</f>
        <v>0</v>
      </c>
      <c r="D20" s="4">
        <f>COUNTIF('Head to Head &amp; OU'!$E$4:$E$1001,A20)</f>
        <v>0</v>
      </c>
      <c r="E20" s="202" t="str">
        <f t="shared" si="2"/>
        <v>#DIV/0!</v>
      </c>
      <c r="F20" s="54">
        <f>SUMIF('Head to Head &amp; OU'!$B$4:$B$1001,A20,'Head to Head &amp; OU'!$C$4:$C$1001)</f>
        <v>0</v>
      </c>
      <c r="G20" s="54">
        <f>SUMIF('Head to Head &amp; OU'!$E$4:$E$1001,A20,'Head to Head &amp; OU'!$D$4:$D$1001)</f>
        <v>0</v>
      </c>
      <c r="H20" s="54" t="str">
        <f t="shared" si="3"/>
        <v>#DIV/0!</v>
      </c>
      <c r="I20" s="54">
        <f>SUMIF('Head to Head &amp; OU'!$B$4:$B$1001,A20,'Head to Head &amp; OU'!$D$4:$D$1001)</f>
        <v>0</v>
      </c>
      <c r="J20" s="54">
        <f>SUMIF('Head to Head &amp; OU'!$E$4:$E$1001,A20,'Head to Head &amp; OU'!$C$4:$C$1001)</f>
        <v>0</v>
      </c>
      <c r="K20" s="54" t="str">
        <f t="shared" si="9"/>
        <v>#DIV/0!</v>
      </c>
      <c r="L20" s="4" t="str">
        <f t="shared" si="10"/>
        <v>#DIV/0!</v>
      </c>
      <c r="M20" s="202">
        <f t="shared" si="6"/>
        <v>0</v>
      </c>
      <c r="N20" s="202">
        <f t="shared" si="7"/>
        <v>0</v>
      </c>
      <c r="O20" s="13"/>
      <c r="P20" s="59" t="str">
        <f t="shared" si="8"/>
        <v>#DIV/0!</v>
      </c>
      <c r="Q20" s="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>
      <c r="A21" s="4" t="s">
        <v>57</v>
      </c>
      <c r="B21" s="4">
        <f t="shared" si="1"/>
        <v>2</v>
      </c>
      <c r="C21" s="4">
        <f>COUNTIF('Head to Head &amp; OU'!$B$4:$B$1001,A21)</f>
        <v>0</v>
      </c>
      <c r="D21" s="4">
        <f>COUNTIF('Head to Head &amp; OU'!$E$4:$E$1001,A21)</f>
        <v>2</v>
      </c>
      <c r="E21" s="202">
        <f t="shared" si="2"/>
        <v>0</v>
      </c>
      <c r="F21" s="54">
        <f>SUMIF('Head to Head &amp; OU'!$B$4:$B$1001,A21,'Head to Head &amp; OU'!$C$4:$C$1001)</f>
        <v>0</v>
      </c>
      <c r="G21" s="54">
        <f>SUMIF('Head to Head &amp; OU'!$E$4:$E$1001,A21,'Head to Head &amp; OU'!$D$4:$D$1001)</f>
        <v>40</v>
      </c>
      <c r="H21" s="54">
        <f t="shared" si="3"/>
        <v>20</v>
      </c>
      <c r="I21" s="54">
        <f>SUMIF('Head to Head &amp; OU'!$B$4:$B$1001,A21,'Head to Head &amp; OU'!$D$4:$D$1001)</f>
        <v>0</v>
      </c>
      <c r="J21" s="54">
        <f>SUMIF('Head to Head &amp; OU'!$E$4:$E$1001,A21,'Head to Head &amp; OU'!$C$4:$C$1001)</f>
        <v>68</v>
      </c>
      <c r="K21" s="54">
        <f t="shared" si="9"/>
        <v>34</v>
      </c>
      <c r="L21" s="202">
        <f t="shared" si="10"/>
        <v>-14</v>
      </c>
      <c r="M21" s="202">
        <f t="shared" si="6"/>
        <v>40</v>
      </c>
      <c r="N21" s="202">
        <f t="shared" si="7"/>
        <v>68</v>
      </c>
      <c r="O21" s="13"/>
      <c r="P21" s="189">
        <f t="shared" si="8"/>
        <v>54</v>
      </c>
      <c r="Q21" s="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>
      <c r="A22" s="4" t="s">
        <v>73</v>
      </c>
      <c r="B22" s="4">
        <f t="shared" si="1"/>
        <v>0</v>
      </c>
      <c r="C22" s="4">
        <f>COUNTIF('Head to Head &amp; OU'!$B$4:$B$1001,A22)</f>
        <v>0</v>
      </c>
      <c r="D22" s="4">
        <f>COUNTIF('Head to Head &amp; OU'!$E$4:$E$1001,A22)</f>
        <v>0</v>
      </c>
      <c r="E22" s="202" t="str">
        <f t="shared" si="2"/>
        <v>#DIV/0!</v>
      </c>
      <c r="F22" s="54">
        <f>SUMIF('Head to Head &amp; OU'!$B$4:$B$1001,A22,'Head to Head &amp; OU'!$C$4:$C$1001)</f>
        <v>0</v>
      </c>
      <c r="G22" s="54">
        <f>SUMIF('Head to Head &amp; OU'!$E$4:$E$1001,A22,'Head to Head &amp; OU'!$D$4:$D$1001)</f>
        <v>0</v>
      </c>
      <c r="H22" s="54" t="str">
        <f t="shared" si="3"/>
        <v>#DIV/0!</v>
      </c>
      <c r="I22" s="54">
        <f>SUMIF('Head to Head &amp; OU'!$B$4:$B$1001,A22,'Head to Head &amp; OU'!$D$4:$D$1001)</f>
        <v>0</v>
      </c>
      <c r="J22" s="54">
        <f>SUMIF('Head to Head &amp; OU'!$E$4:$E$1001,A22,'Head to Head &amp; OU'!$C$4:$C$1001)</f>
        <v>0</v>
      </c>
      <c r="K22" s="54" t="str">
        <f t="shared" si="9"/>
        <v>#DIV/0!</v>
      </c>
      <c r="L22" s="4" t="str">
        <f t="shared" si="10"/>
        <v>#DIV/0!</v>
      </c>
      <c r="M22" s="202">
        <f t="shared" si="6"/>
        <v>0</v>
      </c>
      <c r="N22" s="202">
        <f t="shared" si="7"/>
        <v>0</v>
      </c>
      <c r="O22" s="13"/>
      <c r="P22" s="59" t="str">
        <f t="shared" si="8"/>
        <v>#DIV/0!</v>
      </c>
      <c r="Q22" s="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>
      <c r="A23" s="4" t="s">
        <v>66</v>
      </c>
      <c r="B23" s="4">
        <f t="shared" si="1"/>
        <v>0</v>
      </c>
      <c r="C23" s="4">
        <f>COUNTIF('Head to Head &amp; OU'!$B$4:$B$1001,A23)</f>
        <v>0</v>
      </c>
      <c r="D23" s="4">
        <f>COUNTIF('Head to Head &amp; OU'!$E$4:$E$1001,A23)</f>
        <v>0</v>
      </c>
      <c r="E23" s="202" t="str">
        <f t="shared" si="2"/>
        <v>#DIV/0!</v>
      </c>
      <c r="F23" s="54">
        <f>SUMIF('Head to Head &amp; OU'!$B$4:$B$1001,A23,'Head to Head &amp; OU'!$C$4:$C$1001)</f>
        <v>0</v>
      </c>
      <c r="G23" s="54">
        <f>SUMIF('Head to Head &amp; OU'!$E$4:$E$1001,A23,'Head to Head &amp; OU'!$D$4:$D$1001)</f>
        <v>0</v>
      </c>
      <c r="H23" s="54" t="str">
        <f t="shared" si="3"/>
        <v>#DIV/0!</v>
      </c>
      <c r="I23" s="54">
        <f>SUMIF('Head to Head &amp; OU'!$B$4:$B$1001,A23,'Head to Head &amp; OU'!$D$4:$D$1001)</f>
        <v>0</v>
      </c>
      <c r="J23" s="54">
        <f>SUMIF('Head to Head &amp; OU'!$E$4:$E$1001,A23,'Head to Head &amp; OU'!$C$4:$C$1001)</f>
        <v>0</v>
      </c>
      <c r="K23" s="54" t="str">
        <f t="shared" si="9"/>
        <v>#DIV/0!</v>
      </c>
      <c r="L23" s="4" t="str">
        <f t="shared" si="10"/>
        <v>#DIV/0!</v>
      </c>
      <c r="M23" s="202">
        <f t="shared" si="6"/>
        <v>0</v>
      </c>
      <c r="N23" s="202">
        <f t="shared" si="7"/>
        <v>0</v>
      </c>
      <c r="O23" s="13"/>
      <c r="P23" s="59" t="str">
        <f t="shared" si="8"/>
        <v>#DIV/0!</v>
      </c>
      <c r="Q23" s="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>
      <c r="A24" s="4" t="s">
        <v>71</v>
      </c>
      <c r="B24" s="4">
        <f t="shared" si="1"/>
        <v>0</v>
      </c>
      <c r="C24" s="4">
        <f>COUNTIF('Head to Head &amp; OU'!$B$4:$B$1001,A24)</f>
        <v>0</v>
      </c>
      <c r="D24" s="4">
        <f>COUNTIF('Head to Head &amp; OU'!$E$4:$E$1001,A24)</f>
        <v>0</v>
      </c>
      <c r="E24" s="202" t="str">
        <f t="shared" si="2"/>
        <v>#DIV/0!</v>
      </c>
      <c r="F24" s="54">
        <f>SUMIF('Head to Head &amp; OU'!$B$4:$B$1001,A24,'Head to Head &amp; OU'!$C$4:$C$1001)</f>
        <v>0</v>
      </c>
      <c r="G24" s="54">
        <f>SUMIF('Head to Head &amp; OU'!$E$4:$E$1001,A24,'Head to Head &amp; OU'!$D$4:$D$1001)</f>
        <v>0</v>
      </c>
      <c r="H24" s="54" t="str">
        <f t="shared" si="3"/>
        <v>#DIV/0!</v>
      </c>
      <c r="I24" s="54">
        <f>SUMIF('Head to Head &amp; OU'!$B$4:$B$1001,A24,'Head to Head &amp; OU'!$D$4:$D$1001)</f>
        <v>0</v>
      </c>
      <c r="J24" s="54">
        <f>SUMIF('Head to Head &amp; OU'!$E$4:$E$1001,A24,'Head to Head &amp; OU'!$C$4:$C$1001)</f>
        <v>0</v>
      </c>
      <c r="K24" s="54" t="str">
        <f t="shared" si="9"/>
        <v>#DIV/0!</v>
      </c>
      <c r="L24" s="4" t="str">
        <f t="shared" si="10"/>
        <v>#DIV/0!</v>
      </c>
      <c r="M24" s="202">
        <f t="shared" si="6"/>
        <v>0</v>
      </c>
      <c r="N24" s="202">
        <f t="shared" si="7"/>
        <v>0</v>
      </c>
      <c r="O24" s="13"/>
      <c r="P24" s="59" t="str">
        <f t="shared" si="8"/>
        <v>#DIV/0!</v>
      </c>
      <c r="Q24" s="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>
      <c r="A25" s="4" t="s">
        <v>42</v>
      </c>
      <c r="B25" s="4">
        <f t="shared" si="1"/>
        <v>4</v>
      </c>
      <c r="C25" s="4">
        <f>COUNTIF('Head to Head &amp; OU'!$B$4:$B$1001,A25)</f>
        <v>3</v>
      </c>
      <c r="D25" s="4">
        <f>COUNTIF('Head to Head &amp; OU'!$E$4:$E$1001,A25)</f>
        <v>1</v>
      </c>
      <c r="E25" s="202">
        <f t="shared" si="2"/>
        <v>0.75</v>
      </c>
      <c r="F25" s="54">
        <f>SUMIF('Head to Head &amp; OU'!$B$4:$B$1001,A25,'Head to Head &amp; OU'!$C$4:$C$1001)</f>
        <v>107</v>
      </c>
      <c r="G25" s="54">
        <f>SUMIF('Head to Head &amp; OU'!$E$4:$E$1001,A25,'Head to Head &amp; OU'!$D$4:$D$1001)</f>
        <v>30</v>
      </c>
      <c r="H25" s="54">
        <f t="shared" si="3"/>
        <v>34.25</v>
      </c>
      <c r="I25" s="54">
        <f>SUMIF('Head to Head &amp; OU'!$B$4:$B$1001,A25,'Head to Head &amp; OU'!$D$4:$D$1001)</f>
        <v>66</v>
      </c>
      <c r="J25" s="54">
        <f>SUMIF('Head to Head &amp; OU'!$E$4:$E$1001,A25,'Head to Head &amp; OU'!$C$4:$C$1001)</f>
        <v>31</v>
      </c>
      <c r="K25" s="54">
        <f>N25/B25</f>
        <v>24.25</v>
      </c>
      <c r="L25" s="202">
        <f>H25-K25</f>
        <v>10</v>
      </c>
      <c r="M25" s="202">
        <f t="shared" si="6"/>
        <v>137</v>
      </c>
      <c r="N25" s="202">
        <f t="shared" si="7"/>
        <v>97</v>
      </c>
      <c r="O25" s="13"/>
      <c r="P25" s="189">
        <f t="shared" si="8"/>
        <v>58.5</v>
      </c>
      <c r="Q25" s="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>
      <c r="A26" s="4" t="s">
        <v>17</v>
      </c>
      <c r="B26" s="4">
        <f t="shared" si="1"/>
        <v>2</v>
      </c>
      <c r="C26" s="4">
        <f>COUNTIF('Head to Head &amp; OU'!$B$4:$B$1001,A26)</f>
        <v>1</v>
      </c>
      <c r="D26" s="4">
        <f>COUNTIF('Head to Head &amp; OU'!$E$4:$E$1001,A26)</f>
        <v>1</v>
      </c>
      <c r="E26" s="202">
        <f t="shared" si="2"/>
        <v>0.5</v>
      </c>
      <c r="F26" s="54">
        <f>SUMIF('Head to Head &amp; OU'!$B$4:$B$1001,A26,'Head to Head &amp; OU'!$C$4:$C$1001)</f>
        <v>35</v>
      </c>
      <c r="G26" s="54">
        <f>SUMIF('Head to Head &amp; OU'!$E$4:$E$1001,A26,'Head to Head &amp; OU'!$D$4:$D$1001)</f>
        <v>29</v>
      </c>
      <c r="H26" s="54">
        <f t="shared" si="3"/>
        <v>32</v>
      </c>
      <c r="I26" s="54">
        <f>SUMIF('Head to Head &amp; OU'!$B$4:$B$1001,A26,'Head to Head &amp; OU'!$D$4:$D$1001)</f>
        <v>22</v>
      </c>
      <c r="J26" s="54">
        <f>SUMIF('Head to Head &amp; OU'!$E$4:$E$1001,A26,'Head to Head &amp; OU'!$C$4:$C$1001)</f>
        <v>40</v>
      </c>
      <c r="K26" s="54">
        <f t="shared" ref="K26:K33" si="11"> N26 / B26</f>
        <v>31</v>
      </c>
      <c r="L26" s="202">
        <f t="shared" ref="L26:L33" si="12">H26 - K26</f>
        <v>1</v>
      </c>
      <c r="M26" s="202">
        <f t="shared" si="6"/>
        <v>64</v>
      </c>
      <c r="N26" s="202">
        <f t="shared" si="7"/>
        <v>62</v>
      </c>
      <c r="O26" s="13"/>
      <c r="P26" s="189">
        <f t="shared" si="8"/>
        <v>63</v>
      </c>
      <c r="Q26" s="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>
      <c r="A27" s="4" t="s">
        <v>34</v>
      </c>
      <c r="B27" s="4">
        <f t="shared" si="1"/>
        <v>2</v>
      </c>
      <c r="C27" s="4">
        <f>COUNTIF('Head to Head &amp; OU'!$B$4:$B$1001,A27)</f>
        <v>0</v>
      </c>
      <c r="D27" s="4">
        <f>COUNTIF('Head to Head &amp; OU'!$E$4:$E$1001,A27)</f>
        <v>2</v>
      </c>
      <c r="E27" s="202">
        <f t="shared" si="2"/>
        <v>0</v>
      </c>
      <c r="F27" s="54">
        <f>SUMIF('Head to Head &amp; OU'!$B$4:$B$1001,A27,'Head to Head &amp; OU'!$C$4:$C$1001)</f>
        <v>0</v>
      </c>
      <c r="G27" s="54">
        <f>SUMIF('Head to Head &amp; OU'!$E$4:$E$1001,A27,'Head to Head &amp; OU'!$D$4:$D$1001)</f>
        <v>49</v>
      </c>
      <c r="H27" s="54">
        <f t="shared" si="3"/>
        <v>24.5</v>
      </c>
      <c r="I27" s="54">
        <f>SUMIF('Head to Head &amp; OU'!$B$4:$B$1001,A27,'Head to Head &amp; OU'!$D$4:$D$1001)</f>
        <v>0</v>
      </c>
      <c r="J27" s="54">
        <f>SUMIF('Head to Head &amp; OU'!$E$4:$E$1001,A27,'Head to Head &amp; OU'!$C$4:$C$1001)</f>
        <v>84</v>
      </c>
      <c r="K27" s="54">
        <f t="shared" si="11"/>
        <v>42</v>
      </c>
      <c r="L27" s="202">
        <f t="shared" si="12"/>
        <v>-17.5</v>
      </c>
      <c r="M27" s="202">
        <f t="shared" si="6"/>
        <v>49</v>
      </c>
      <c r="N27" s="202">
        <f t="shared" si="7"/>
        <v>84</v>
      </c>
      <c r="O27" s="13"/>
      <c r="P27" s="189">
        <f t="shared" si="8"/>
        <v>66.5</v>
      </c>
      <c r="Q27" s="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>
      <c r="A28" s="4" t="s">
        <v>35</v>
      </c>
      <c r="B28" s="4">
        <f t="shared" si="1"/>
        <v>4</v>
      </c>
      <c r="C28" s="4">
        <f>COUNTIF('Head to Head &amp; OU'!$B$4:$B$1001,A28)</f>
        <v>1</v>
      </c>
      <c r="D28" s="4">
        <f>COUNTIF('Head to Head &amp; OU'!$E$4:$E$1001,A28)</f>
        <v>3</v>
      </c>
      <c r="E28" s="202">
        <f t="shared" si="2"/>
        <v>0.25</v>
      </c>
      <c r="F28" s="54">
        <f>SUMIF('Head to Head &amp; OU'!$B$4:$B$1001,A28,'Head to Head &amp; OU'!$C$4:$C$1001)</f>
        <v>32</v>
      </c>
      <c r="G28" s="54">
        <f>SUMIF('Head to Head &amp; OU'!$E$4:$E$1001,A28,'Head to Head &amp; OU'!$D$4:$D$1001)</f>
        <v>89</v>
      </c>
      <c r="H28" s="54">
        <f t="shared" si="3"/>
        <v>30.25</v>
      </c>
      <c r="I28" s="54">
        <f>SUMIF('Head to Head &amp; OU'!$B$4:$B$1001,A28,'Head to Head &amp; OU'!$D$4:$D$1001)</f>
        <v>13</v>
      </c>
      <c r="J28" s="54">
        <f>SUMIF('Head to Head &amp; OU'!$E$4:$E$1001,A28,'Head to Head &amp; OU'!$C$4:$C$1001)</f>
        <v>109</v>
      </c>
      <c r="K28" s="54">
        <f t="shared" si="11"/>
        <v>30.5</v>
      </c>
      <c r="L28" s="202">
        <f t="shared" si="12"/>
        <v>-0.25</v>
      </c>
      <c r="M28" s="202">
        <f t="shared" si="6"/>
        <v>121</v>
      </c>
      <c r="N28" s="202">
        <f t="shared" si="7"/>
        <v>122</v>
      </c>
      <c r="O28" s="13"/>
      <c r="P28" s="189">
        <f t="shared" si="8"/>
        <v>60.75</v>
      </c>
      <c r="Q28" s="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>
      <c r="A29" s="4" t="s">
        <v>41</v>
      </c>
      <c r="B29" s="4">
        <f t="shared" si="1"/>
        <v>3</v>
      </c>
      <c r="C29" s="4">
        <f>COUNTIF('Head to Head &amp; OU'!$B$4:$B$1001,A29)</f>
        <v>1</v>
      </c>
      <c r="D29" s="4">
        <f>COUNTIF('Head to Head &amp; OU'!$E$4:$E$1001,A29)</f>
        <v>2</v>
      </c>
      <c r="E29" s="202">
        <f t="shared" si="2"/>
        <v>0.3333333333</v>
      </c>
      <c r="F29" s="54">
        <f>SUMIF('Head to Head &amp; OU'!$B$4:$B$1001,A29,'Head to Head &amp; OU'!$C$4:$C$1001)</f>
        <v>31</v>
      </c>
      <c r="G29" s="54">
        <f>SUMIF('Head to Head &amp; OU'!$E$4:$E$1001,A29,'Head to Head &amp; OU'!$D$4:$D$1001)</f>
        <v>56</v>
      </c>
      <c r="H29" s="54">
        <f t="shared" si="3"/>
        <v>29</v>
      </c>
      <c r="I29" s="54">
        <f>SUMIF('Head to Head &amp; OU'!$B$4:$B$1001,A29,'Head to Head &amp; OU'!$D$4:$D$1001)</f>
        <v>27</v>
      </c>
      <c r="J29" s="54">
        <f>SUMIF('Head to Head &amp; OU'!$E$4:$E$1001,A29,'Head to Head &amp; OU'!$C$4:$C$1001)</f>
        <v>64</v>
      </c>
      <c r="K29" s="54">
        <f t="shared" si="11"/>
        <v>30.33333333</v>
      </c>
      <c r="L29" s="202">
        <f t="shared" si="12"/>
        <v>-1.333333333</v>
      </c>
      <c r="M29" s="202">
        <f t="shared" si="6"/>
        <v>87</v>
      </c>
      <c r="N29" s="202">
        <f t="shared" si="7"/>
        <v>91</v>
      </c>
      <c r="O29" s="13"/>
      <c r="P29" s="189">
        <f t="shared" si="8"/>
        <v>59.33333333</v>
      </c>
      <c r="Q29" s="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>
      <c r="A30" s="4" t="s">
        <v>39</v>
      </c>
      <c r="B30" s="4">
        <f t="shared" si="1"/>
        <v>1</v>
      </c>
      <c r="C30" s="4">
        <f>COUNTIF('Head to Head &amp; OU'!$B$4:$B$1001,A30)</f>
        <v>0</v>
      </c>
      <c r="D30" s="4">
        <f>COUNTIF('Head to Head &amp; OU'!$E$4:$E$1001,A30)</f>
        <v>1</v>
      </c>
      <c r="E30" s="202">
        <f t="shared" si="2"/>
        <v>0</v>
      </c>
      <c r="F30" s="54">
        <f>SUMIF('Head to Head &amp; OU'!$B$4:$B$1001,A30,'Head to Head &amp; OU'!$C$4:$C$1001)</f>
        <v>0</v>
      </c>
      <c r="G30" s="54">
        <f>SUMIF('Head to Head &amp; OU'!$E$4:$E$1001,A30,'Head to Head &amp; OU'!$D$4:$D$1001)</f>
        <v>24</v>
      </c>
      <c r="H30" s="54">
        <f t="shared" si="3"/>
        <v>24</v>
      </c>
      <c r="I30" s="54">
        <f>SUMIF('Head to Head &amp; OU'!$B$4:$B$1001,A30,'Head to Head &amp; OU'!$D$4:$D$1001)</f>
        <v>0</v>
      </c>
      <c r="J30" s="54">
        <f>SUMIF('Head to Head &amp; OU'!$E$4:$E$1001,A30,'Head to Head &amp; OU'!$C$4:$C$1001)</f>
        <v>34</v>
      </c>
      <c r="K30" s="54">
        <f t="shared" si="11"/>
        <v>34</v>
      </c>
      <c r="L30" s="202">
        <f t="shared" si="12"/>
        <v>-10</v>
      </c>
      <c r="M30" s="202">
        <f t="shared" si="6"/>
        <v>24</v>
      </c>
      <c r="N30" s="202">
        <f t="shared" si="7"/>
        <v>34</v>
      </c>
      <c r="O30" s="13"/>
      <c r="P30" s="189">
        <f t="shared" si="8"/>
        <v>58</v>
      </c>
      <c r="Q30" s="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>
      <c r="A31" s="4" t="s">
        <v>32</v>
      </c>
      <c r="B31" s="4">
        <f t="shared" si="1"/>
        <v>2</v>
      </c>
      <c r="C31" s="4">
        <f>COUNTIF('Head to Head &amp; OU'!$B$4:$B$1001,A31)</f>
        <v>0</v>
      </c>
      <c r="D31" s="4">
        <f>COUNTIF('Head to Head &amp; OU'!$E$4:$E$1001,A31)</f>
        <v>2</v>
      </c>
      <c r="E31" s="202">
        <f t="shared" si="2"/>
        <v>0</v>
      </c>
      <c r="F31" s="54">
        <f>SUMIF('Head to Head &amp; OU'!$B$4:$B$1001,A31,'Head to Head &amp; OU'!$C$4:$C$1001)</f>
        <v>0</v>
      </c>
      <c r="G31" s="54">
        <f>SUMIF('Head to Head &amp; OU'!$E$4:$E$1001,A31,'Head to Head &amp; OU'!$D$4:$D$1001)</f>
        <v>39</v>
      </c>
      <c r="H31" s="54">
        <f t="shared" si="3"/>
        <v>19.5</v>
      </c>
      <c r="I31" s="54">
        <f>SUMIF('Head to Head &amp; OU'!$B$4:$B$1001,A31,'Head to Head &amp; OU'!$D$4:$D$1001)</f>
        <v>0</v>
      </c>
      <c r="J31" s="54">
        <f>SUMIF('Head to Head &amp; OU'!$E$4:$E$1001,A31,'Head to Head &amp; OU'!$C$4:$C$1001)</f>
        <v>67</v>
      </c>
      <c r="K31" s="54">
        <f t="shared" si="11"/>
        <v>33.5</v>
      </c>
      <c r="L31" s="202">
        <f t="shared" si="12"/>
        <v>-14</v>
      </c>
      <c r="M31" s="202">
        <f t="shared" si="6"/>
        <v>39</v>
      </c>
      <c r="N31" s="202">
        <f t="shared" si="7"/>
        <v>67</v>
      </c>
      <c r="O31" s="13"/>
      <c r="P31" s="189">
        <f t="shared" si="8"/>
        <v>53</v>
      </c>
      <c r="Q31" s="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>
      <c r="A32" s="4" t="s">
        <v>45</v>
      </c>
      <c r="B32" s="4">
        <f t="shared" si="1"/>
        <v>3</v>
      </c>
      <c r="C32" s="4">
        <f>COUNTIF('Head to Head &amp; OU'!$B$4:$B$1001,A32)</f>
        <v>1</v>
      </c>
      <c r="D32" s="4">
        <f>COUNTIF('Head to Head &amp; OU'!$E$4:$E$1001,A32)</f>
        <v>2</v>
      </c>
      <c r="E32" s="202">
        <f t="shared" si="2"/>
        <v>0.3333333333</v>
      </c>
      <c r="F32" s="54">
        <f>SUMIF('Head to Head &amp; OU'!$B$4:$B$1001,A32,'Head to Head &amp; OU'!$C$4:$C$1001)</f>
        <v>37</v>
      </c>
      <c r="G32" s="54">
        <f>SUMIF('Head to Head &amp; OU'!$E$4:$E$1001,A32,'Head to Head &amp; OU'!$D$4:$D$1001)</f>
        <v>30</v>
      </c>
      <c r="H32" s="54">
        <f t="shared" si="3"/>
        <v>22.33333333</v>
      </c>
      <c r="I32" s="54">
        <f>SUMIF('Head to Head &amp; OU'!$B$4:$B$1001,A32,'Head to Head &amp; OU'!$D$4:$D$1001)</f>
        <v>20</v>
      </c>
      <c r="J32" s="54">
        <f>SUMIF('Head to Head &amp; OU'!$E$4:$E$1001,A32,'Head to Head &amp; OU'!$C$4:$C$1001)</f>
        <v>62</v>
      </c>
      <c r="K32" s="54">
        <f t="shared" si="11"/>
        <v>27.33333333</v>
      </c>
      <c r="L32" s="202">
        <f t="shared" si="12"/>
        <v>-5</v>
      </c>
      <c r="M32" s="202">
        <f t="shared" si="6"/>
        <v>67</v>
      </c>
      <c r="N32" s="202">
        <f t="shared" si="7"/>
        <v>82</v>
      </c>
      <c r="O32" s="13"/>
      <c r="P32" s="189">
        <f t="shared" si="8"/>
        <v>49.66666667</v>
      </c>
      <c r="Q32" s="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>
      <c r="A33" s="4" t="s">
        <v>21</v>
      </c>
      <c r="B33" s="4">
        <f t="shared" si="1"/>
        <v>2</v>
      </c>
      <c r="C33" s="4">
        <f>COUNTIF('Head to Head &amp; OU'!$B$4:$B$1001,A33)</f>
        <v>0</v>
      </c>
      <c r="D33" s="4">
        <f>COUNTIF('Head to Head &amp; OU'!$E$4:$E$1001,A33)</f>
        <v>2</v>
      </c>
      <c r="E33" s="202">
        <f t="shared" si="2"/>
        <v>0</v>
      </c>
      <c r="F33" s="54">
        <f>SUMIF('Head to Head &amp; OU'!$B$4:$B$1001,A33,'Head to Head &amp; OU'!$C$4:$C$1001)</f>
        <v>0</v>
      </c>
      <c r="G33" s="54">
        <f>SUMIF('Head to Head &amp; OU'!$E$4:$E$1001,A33,'Head to Head &amp; OU'!$D$4:$D$1001)</f>
        <v>42</v>
      </c>
      <c r="H33" s="54">
        <f t="shared" si="3"/>
        <v>21</v>
      </c>
      <c r="I33" s="54">
        <f>SUMIF('Head to Head &amp; OU'!$B$4:$B$1001,A33,'Head to Head &amp; OU'!$D$4:$D$1001)</f>
        <v>0</v>
      </c>
      <c r="J33" s="54">
        <f>SUMIF('Head to Head &amp; OU'!$E$4:$E$1001,A33,'Head to Head &amp; OU'!$C$4:$C$1001)</f>
        <v>65</v>
      </c>
      <c r="K33" s="54">
        <f t="shared" si="11"/>
        <v>32.5</v>
      </c>
      <c r="L33" s="202">
        <f t="shared" si="12"/>
        <v>-11.5</v>
      </c>
      <c r="M33" s="202">
        <f t="shared" si="6"/>
        <v>42</v>
      </c>
      <c r="N33" s="202">
        <f t="shared" si="7"/>
        <v>65</v>
      </c>
      <c r="O33" s="13"/>
      <c r="P33" s="189">
        <f t="shared" si="8"/>
        <v>53.5</v>
      </c>
      <c r="Q33" s="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</row>
  </sheetData>
  <autoFilter ref="$A$1:$O$33">
    <sortState ref="A1:O33">
      <sortCondition descending="1" ref="C1:C33"/>
      <sortCondition descending="1" ref="H1:H33"/>
      <sortCondition ref="D1:D33"/>
      <sortCondition descending="1" ref="E1:E33"/>
      <sortCondition ref="A1:A33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20.86"/>
    <col customWidth="1" min="3" max="3" width="19.29"/>
    <col customWidth="1" min="4" max="4" width="14.86"/>
    <col customWidth="1" min="5" max="5" width="13.57"/>
    <col customWidth="1" min="9" max="9" width="21.0"/>
    <col customWidth="1" min="10" max="10" width="20.57"/>
    <col customWidth="1" min="11" max="11" width="20.71"/>
    <col customWidth="1" min="12" max="12" width="21.43"/>
    <col customWidth="1" min="13" max="13" width="18.0"/>
    <col customWidth="1" min="16" max="16" width="18.0"/>
  </cols>
  <sheetData>
    <row r="1">
      <c r="A1" s="204"/>
      <c r="B1" s="204" t="s">
        <v>351</v>
      </c>
      <c r="H1" s="55"/>
      <c r="I1" s="55"/>
      <c r="J1" s="55"/>
      <c r="K1" s="55"/>
    </row>
    <row r="2">
      <c r="A2" s="204"/>
      <c r="H2" s="55"/>
      <c r="I2" s="55"/>
      <c r="J2" s="55"/>
      <c r="K2" s="55"/>
    </row>
    <row r="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</row>
    <row r="4">
      <c r="A4" s="55"/>
      <c r="B4" s="56" t="s">
        <v>106</v>
      </c>
      <c r="C4" s="56" t="s">
        <v>107</v>
      </c>
      <c r="D4" s="56" t="s">
        <v>108</v>
      </c>
      <c r="E4" s="56" t="s">
        <v>109</v>
      </c>
      <c r="F4" s="56" t="s">
        <v>110</v>
      </c>
      <c r="G4" s="56" t="s">
        <v>111</v>
      </c>
      <c r="H4" s="56" t="s">
        <v>112</v>
      </c>
      <c r="I4" s="56" t="s">
        <v>113</v>
      </c>
      <c r="J4" s="56" t="s">
        <v>115</v>
      </c>
      <c r="K4" s="56" t="s">
        <v>116</v>
      </c>
      <c r="L4" s="56" t="s">
        <v>117</v>
      </c>
      <c r="M4" s="56" t="s">
        <v>118</v>
      </c>
      <c r="N4" s="56" t="s">
        <v>119</v>
      </c>
    </row>
    <row r="5">
      <c r="A5" s="205" t="s">
        <v>352</v>
      </c>
      <c r="B5" s="206">
        <v>0.4948453608247423</v>
      </c>
      <c r="C5" s="207">
        <v>0.6770833333333334</v>
      </c>
      <c r="D5" s="206">
        <v>0.53125</v>
      </c>
      <c r="E5" s="207">
        <v>0.5714285714285714</v>
      </c>
      <c r="F5" s="206">
        <v>0.5353535353535354</v>
      </c>
      <c r="G5" s="206">
        <v>0.5050505050505051</v>
      </c>
      <c r="H5" s="206">
        <v>0.5858585858585859</v>
      </c>
      <c r="I5" s="206">
        <v>0.5102040816326531</v>
      </c>
      <c r="J5" s="208">
        <v>0.3958333333333333</v>
      </c>
      <c r="K5" s="206">
        <v>0.5</v>
      </c>
      <c r="L5" s="206">
        <v>0.5612244897959183</v>
      </c>
      <c r="M5" s="106">
        <v>0.5102040816326531</v>
      </c>
      <c r="N5" s="106">
        <v>0.5353535353535354</v>
      </c>
    </row>
    <row r="6">
      <c r="A6" s="205" t="s">
        <v>353</v>
      </c>
      <c r="B6" s="209">
        <v>97.0</v>
      </c>
      <c r="C6" s="209">
        <v>96.0</v>
      </c>
      <c r="D6" s="209">
        <v>96.0</v>
      </c>
      <c r="E6" s="209">
        <v>98.0</v>
      </c>
      <c r="F6" s="209">
        <v>99.0</v>
      </c>
      <c r="G6" s="209">
        <v>99.0</v>
      </c>
      <c r="H6" s="209">
        <v>99.0</v>
      </c>
      <c r="I6" s="209">
        <v>98.0</v>
      </c>
      <c r="J6" s="209">
        <v>96.0</v>
      </c>
      <c r="K6" s="209">
        <v>94.0</v>
      </c>
      <c r="L6" s="209">
        <v>98.0</v>
      </c>
      <c r="M6" s="209">
        <v>98.0</v>
      </c>
      <c r="N6" s="209">
        <v>99.0</v>
      </c>
    </row>
    <row r="7">
      <c r="A7" s="55"/>
      <c r="B7" s="55"/>
      <c r="C7" s="55"/>
      <c r="D7" s="55"/>
      <c r="E7" s="55"/>
      <c r="F7" s="55"/>
      <c r="G7" s="55"/>
      <c r="K7" s="210"/>
      <c r="L7" s="210"/>
    </row>
    <row r="8">
      <c r="A8" s="55"/>
      <c r="B8" s="55"/>
      <c r="C8" s="55"/>
      <c r="D8" s="55"/>
      <c r="E8" s="55"/>
      <c r="F8" s="55"/>
      <c r="G8" s="56" t="s">
        <v>114</v>
      </c>
      <c r="K8" s="211">
        <v>43924.0</v>
      </c>
      <c r="L8" s="211">
        <v>43894.0</v>
      </c>
    </row>
    <row r="9">
      <c r="A9" s="106"/>
      <c r="B9" s="106"/>
      <c r="C9" s="106"/>
      <c r="D9" s="106"/>
      <c r="E9" s="106"/>
      <c r="F9" s="106"/>
      <c r="G9" s="206">
        <v>0.6185567010309279</v>
      </c>
      <c r="K9" s="106">
        <v>0.46551724137931033</v>
      </c>
      <c r="L9" s="106">
        <v>0.5344827586206897</v>
      </c>
    </row>
    <row r="10">
      <c r="A10" s="55"/>
      <c r="B10" s="56" t="s">
        <v>354</v>
      </c>
      <c r="C10" s="56" t="s">
        <v>355</v>
      </c>
      <c r="D10" s="56" t="s">
        <v>356</v>
      </c>
      <c r="E10" s="56" t="s">
        <v>357</v>
      </c>
    </row>
    <row r="11">
      <c r="A11" s="205" t="s">
        <v>352</v>
      </c>
      <c r="B11" s="207">
        <v>0.6764705882352942</v>
      </c>
      <c r="C11" s="206">
        <v>0.6530612244897959</v>
      </c>
      <c r="D11" s="106">
        <v>0.639344262295082</v>
      </c>
      <c r="E11" s="106">
        <v>0.54</v>
      </c>
      <c r="I11" s="56" t="s">
        <v>120</v>
      </c>
      <c r="J11" s="56" t="s">
        <v>121</v>
      </c>
      <c r="K11" s="56" t="s">
        <v>122</v>
      </c>
      <c r="L11" s="56" t="s">
        <v>123</v>
      </c>
      <c r="M11" s="56" t="s">
        <v>124</v>
      </c>
      <c r="N11" s="56" t="s">
        <v>125</v>
      </c>
      <c r="O11" s="56" t="s">
        <v>358</v>
      </c>
      <c r="P11" s="56" t="s">
        <v>359</v>
      </c>
    </row>
    <row r="12">
      <c r="A12" s="205" t="s">
        <v>353</v>
      </c>
      <c r="B12" s="209">
        <v>68.0</v>
      </c>
      <c r="C12" s="209">
        <v>49.0</v>
      </c>
      <c r="D12" s="209">
        <v>61.0</v>
      </c>
      <c r="E12" s="212">
        <v>50.0</v>
      </c>
      <c r="F12" s="108"/>
      <c r="G12" s="106"/>
      <c r="H12" s="205"/>
      <c r="I12" s="106">
        <v>0.5405405405405406</v>
      </c>
      <c r="J12" s="106">
        <v>0.5</v>
      </c>
      <c r="K12" s="213">
        <v>0.2</v>
      </c>
      <c r="L12" s="106">
        <v>0.5925925925925926</v>
      </c>
      <c r="M12" s="106">
        <v>0.4166666666666667</v>
      </c>
      <c r="N12" s="106">
        <v>0.8</v>
      </c>
      <c r="O12" s="106">
        <v>0.5454545454545454</v>
      </c>
      <c r="P12" s="106">
        <v>0.5555555555555556</v>
      </c>
    </row>
    <row r="13">
      <c r="H13" s="205"/>
      <c r="I13" s="209">
        <v>37.0</v>
      </c>
      <c r="J13" s="209">
        <v>22.0</v>
      </c>
      <c r="K13" s="209">
        <v>20.0</v>
      </c>
      <c r="L13" s="209">
        <v>27.0</v>
      </c>
      <c r="M13" s="209">
        <v>12.0</v>
      </c>
      <c r="N13" s="209">
        <v>5.0</v>
      </c>
      <c r="O13" s="209">
        <v>11.0</v>
      </c>
      <c r="P13" s="209">
        <v>18.0</v>
      </c>
    </row>
    <row r="14">
      <c r="A14" s="55"/>
      <c r="B14" s="55"/>
      <c r="C14" s="55"/>
      <c r="D14" s="55"/>
    </row>
    <row r="15">
      <c r="A15" s="106"/>
      <c r="B15" s="106"/>
      <c r="C15" s="106"/>
      <c r="D15" s="106"/>
    </row>
    <row r="17">
      <c r="A17" s="55"/>
      <c r="B17" s="55"/>
      <c r="C17" s="55"/>
    </row>
    <row r="18">
      <c r="A18" s="106"/>
      <c r="B18" s="106"/>
      <c r="C18" s="106"/>
    </row>
    <row r="20">
      <c r="A20" s="55"/>
      <c r="B20" s="55"/>
      <c r="C20" s="55"/>
      <c r="D20" s="55"/>
    </row>
    <row r="21">
      <c r="A21" s="106"/>
      <c r="B21" s="106"/>
      <c r="C21" s="106"/>
      <c r="D21" s="106"/>
    </row>
    <row r="25">
      <c r="E25" s="5" t="s">
        <v>360</v>
      </c>
    </row>
  </sheetData>
  <mergeCells count="1">
    <mergeCell ref="B1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12" max="12" width="14.86"/>
    <col customWidth="1" min="14" max="14" width="14.57"/>
  </cols>
  <sheetData>
    <row r="1">
      <c r="A1" s="5" t="s">
        <v>361</v>
      </c>
      <c r="B1" s="100" t="s">
        <v>362</v>
      </c>
      <c r="F1" s="4" t="s">
        <v>363</v>
      </c>
      <c r="G1" s="126">
        <f>89/128</f>
        <v>0.6953125</v>
      </c>
      <c r="H1" s="13"/>
      <c r="I1" s="13"/>
      <c r="J1" s="4" t="s">
        <v>364</v>
      </c>
      <c r="L1" s="106">
        <f> 36/(36+17)</f>
        <v>0.679245283</v>
      </c>
      <c r="M1" s="108">
        <f>62/81</f>
        <v>0.7654320988</v>
      </c>
      <c r="N1" s="108">
        <f>39/52</f>
        <v>0.75</v>
      </c>
      <c r="O1" s="108">
        <f>86/117</f>
        <v>0.735042735</v>
      </c>
      <c r="P1" s="108">
        <f>4/7</f>
        <v>0.5714285714</v>
      </c>
    </row>
    <row r="2">
      <c r="A2" s="55" t="s">
        <v>5</v>
      </c>
      <c r="B2" s="193" t="s">
        <v>335</v>
      </c>
      <c r="C2" s="55" t="s">
        <v>336</v>
      </c>
      <c r="D2" s="55" t="s">
        <v>145</v>
      </c>
      <c r="E2" s="55" t="s">
        <v>146</v>
      </c>
      <c r="F2" s="56" t="s">
        <v>147</v>
      </c>
      <c r="G2" s="55" t="s">
        <v>152</v>
      </c>
      <c r="H2" s="55" t="s">
        <v>149</v>
      </c>
      <c r="I2" s="55" t="s">
        <v>153</v>
      </c>
      <c r="J2" s="55" t="s">
        <v>151</v>
      </c>
      <c r="L2" s="194" t="s">
        <v>365</v>
      </c>
      <c r="M2" s="194" t="s">
        <v>366</v>
      </c>
      <c r="N2" s="194" t="s">
        <v>367</v>
      </c>
      <c r="O2" s="194" t="s">
        <v>368</v>
      </c>
      <c r="P2" s="194" t="s">
        <v>369</v>
      </c>
    </row>
    <row r="3">
      <c r="A3" s="195">
        <v>43957.0</v>
      </c>
      <c r="B3" s="196" t="s">
        <v>33</v>
      </c>
      <c r="C3" s="135" t="s">
        <v>38</v>
      </c>
      <c r="D3" s="135" t="s">
        <v>38</v>
      </c>
      <c r="E3" s="135" t="s">
        <v>38</v>
      </c>
      <c r="F3" s="13" t="str">
        <f t="shared" ref="F3:F1003" si="1">IF(D3=E3,"Yes",IF(E3="Tie","Tie","Wrong"))</f>
        <v>Yes</v>
      </c>
      <c r="G3" s="135">
        <v>47.5</v>
      </c>
      <c r="H3" s="135" t="s">
        <v>14</v>
      </c>
      <c r="I3" s="135" t="s">
        <v>14</v>
      </c>
      <c r="J3" s="17" t="str">
        <f t="shared" ref="J3:J1003" si="2">IF(H3=I3,"Yes","Wrong")</f>
        <v>Yes</v>
      </c>
      <c r="L3" s="4" t="s">
        <v>370</v>
      </c>
      <c r="M3" s="4" t="s">
        <v>370</v>
      </c>
      <c r="N3" s="4" t="s">
        <v>370</v>
      </c>
      <c r="O3" s="4" t="s">
        <v>370</v>
      </c>
      <c r="P3" s="13"/>
    </row>
    <row r="4">
      <c r="A4" s="1"/>
      <c r="B4" s="100" t="s">
        <v>62</v>
      </c>
      <c r="C4" s="5" t="s">
        <v>73</v>
      </c>
      <c r="D4" s="5" t="s">
        <v>73</v>
      </c>
      <c r="E4" s="5" t="s">
        <v>73</v>
      </c>
      <c r="F4" s="13" t="str">
        <f t="shared" si="1"/>
        <v>Yes</v>
      </c>
      <c r="G4" s="5">
        <v>39.5</v>
      </c>
      <c r="H4" s="5" t="s">
        <v>18</v>
      </c>
      <c r="I4" s="5" t="s">
        <v>14</v>
      </c>
      <c r="J4" s="13" t="str">
        <f t="shared" si="2"/>
        <v>Wrong</v>
      </c>
      <c r="L4" s="4" t="s">
        <v>370</v>
      </c>
      <c r="M4" s="214" t="s">
        <v>73</v>
      </c>
      <c r="N4" s="214" t="s">
        <v>73</v>
      </c>
      <c r="O4" s="214" t="s">
        <v>73</v>
      </c>
      <c r="P4" s="13"/>
    </row>
    <row r="5">
      <c r="A5" s="1"/>
      <c r="B5" s="100" t="s">
        <v>20</v>
      </c>
      <c r="C5" s="5" t="s">
        <v>71</v>
      </c>
      <c r="D5" s="5" t="s">
        <v>20</v>
      </c>
      <c r="E5" s="5" t="s">
        <v>20</v>
      </c>
      <c r="F5" s="13" t="str">
        <f t="shared" si="1"/>
        <v>Yes</v>
      </c>
      <c r="G5" s="5">
        <v>41.5</v>
      </c>
      <c r="H5" s="154" t="s">
        <v>18</v>
      </c>
      <c r="I5" s="5" t="s">
        <v>14</v>
      </c>
      <c r="J5" s="13" t="str">
        <f t="shared" si="2"/>
        <v>Wrong</v>
      </c>
      <c r="L5" s="214" t="s">
        <v>20</v>
      </c>
      <c r="M5" s="214" t="s">
        <v>20</v>
      </c>
      <c r="N5" s="214" t="s">
        <v>20</v>
      </c>
      <c r="O5" s="214" t="s">
        <v>20</v>
      </c>
      <c r="P5" s="13"/>
    </row>
    <row r="6">
      <c r="A6" s="1"/>
      <c r="B6" s="100" t="s">
        <v>21</v>
      </c>
      <c r="C6" s="5" t="s">
        <v>52</v>
      </c>
      <c r="D6" s="5" t="s">
        <v>21</v>
      </c>
      <c r="E6" s="5" t="s">
        <v>21</v>
      </c>
      <c r="F6" s="40" t="str">
        <f t="shared" si="1"/>
        <v>Yes</v>
      </c>
      <c r="G6" s="5">
        <v>38.5</v>
      </c>
      <c r="H6" s="5" t="s">
        <v>18</v>
      </c>
      <c r="I6" s="5" t="s">
        <v>18</v>
      </c>
      <c r="J6" s="13" t="str">
        <f t="shared" si="2"/>
        <v>Yes</v>
      </c>
      <c r="K6" s="173"/>
      <c r="L6" s="215" t="s">
        <v>21</v>
      </c>
      <c r="M6" s="215" t="s">
        <v>21</v>
      </c>
      <c r="N6" s="215" t="s">
        <v>21</v>
      </c>
      <c r="O6" s="215" t="s">
        <v>21</v>
      </c>
      <c r="P6" s="13"/>
    </row>
    <row r="7">
      <c r="A7" s="195">
        <v>43958.0</v>
      </c>
      <c r="B7" s="196" t="s">
        <v>32</v>
      </c>
      <c r="C7" s="135" t="s">
        <v>45</v>
      </c>
      <c r="D7" s="135" t="s">
        <v>45</v>
      </c>
      <c r="E7" s="135" t="s">
        <v>45</v>
      </c>
      <c r="F7" s="13" t="str">
        <f t="shared" si="1"/>
        <v>Yes</v>
      </c>
      <c r="G7" s="135">
        <v>38.5</v>
      </c>
      <c r="H7" s="135" t="s">
        <v>14</v>
      </c>
      <c r="I7" s="135" t="s">
        <v>14</v>
      </c>
      <c r="J7" s="17" t="str">
        <f t="shared" si="2"/>
        <v>Yes</v>
      </c>
      <c r="L7" s="214" t="s">
        <v>45</v>
      </c>
      <c r="M7" s="214" t="s">
        <v>45</v>
      </c>
      <c r="N7" s="214" t="s">
        <v>45</v>
      </c>
      <c r="O7" s="214" t="s">
        <v>45</v>
      </c>
      <c r="P7" s="13"/>
    </row>
    <row r="8">
      <c r="A8" s="1"/>
      <c r="B8" s="100" t="s">
        <v>16</v>
      </c>
      <c r="C8" s="5" t="s">
        <v>31</v>
      </c>
      <c r="D8" s="5" t="s">
        <v>16</v>
      </c>
      <c r="E8" s="5" t="s">
        <v>16</v>
      </c>
      <c r="F8" s="13" t="str">
        <f t="shared" si="1"/>
        <v>Yes</v>
      </c>
      <c r="G8" s="5">
        <v>42.5</v>
      </c>
      <c r="H8" s="5" t="s">
        <v>18</v>
      </c>
      <c r="I8" s="5" t="s">
        <v>14</v>
      </c>
      <c r="J8" s="13" t="str">
        <f t="shared" si="2"/>
        <v>Wrong</v>
      </c>
      <c r="L8" s="214" t="s">
        <v>16</v>
      </c>
      <c r="M8" s="214" t="s">
        <v>16</v>
      </c>
      <c r="N8" s="214" t="s">
        <v>16</v>
      </c>
      <c r="O8" s="214" t="s">
        <v>16</v>
      </c>
      <c r="P8" s="13"/>
    </row>
    <row r="9">
      <c r="A9" s="1"/>
      <c r="B9" s="100" t="s">
        <v>39</v>
      </c>
      <c r="C9" s="5" t="s">
        <v>34</v>
      </c>
      <c r="D9" s="5" t="s">
        <v>39</v>
      </c>
      <c r="E9" s="5" t="s">
        <v>39</v>
      </c>
      <c r="F9" s="13" t="str">
        <f t="shared" si="1"/>
        <v>Yes</v>
      </c>
      <c r="G9" s="5">
        <v>40.5</v>
      </c>
      <c r="H9" s="5" t="s">
        <v>18</v>
      </c>
      <c r="I9" s="5" t="s">
        <v>18</v>
      </c>
      <c r="J9" s="13" t="str">
        <f t="shared" si="2"/>
        <v>Yes</v>
      </c>
      <c r="L9" s="214" t="s">
        <v>39</v>
      </c>
      <c r="M9" s="214" t="s">
        <v>39</v>
      </c>
      <c r="N9" s="214" t="s">
        <v>39</v>
      </c>
      <c r="O9" s="214" t="s">
        <v>39</v>
      </c>
      <c r="P9" s="13"/>
    </row>
    <row r="10">
      <c r="A10" s="1"/>
      <c r="B10" s="100" t="s">
        <v>41</v>
      </c>
      <c r="C10" s="5" t="s">
        <v>36</v>
      </c>
      <c r="D10" s="5" t="s">
        <v>371</v>
      </c>
      <c r="E10" s="5" t="s">
        <v>36</v>
      </c>
      <c r="F10" s="40" t="str">
        <f t="shared" si="1"/>
        <v>Wrong</v>
      </c>
      <c r="G10" s="5">
        <v>38.5</v>
      </c>
      <c r="H10" s="5" t="s">
        <v>18</v>
      </c>
      <c r="I10" s="5" t="s">
        <v>14</v>
      </c>
      <c r="J10" s="13" t="str">
        <f t="shared" si="2"/>
        <v>Wrong</v>
      </c>
      <c r="K10" s="173"/>
      <c r="L10" s="39" t="s">
        <v>370</v>
      </c>
      <c r="M10" s="216" t="s">
        <v>41</v>
      </c>
      <c r="N10" s="216" t="s">
        <v>41</v>
      </c>
      <c r="O10" s="216" t="s">
        <v>41</v>
      </c>
      <c r="P10" s="13"/>
    </row>
    <row r="11">
      <c r="A11" s="195">
        <v>43959.0</v>
      </c>
      <c r="B11" s="196" t="s">
        <v>33</v>
      </c>
      <c r="C11" s="135" t="s">
        <v>34</v>
      </c>
      <c r="D11" s="135" t="s">
        <v>372</v>
      </c>
      <c r="E11" s="135" t="s">
        <v>33</v>
      </c>
      <c r="F11" s="13" t="str">
        <f t="shared" si="1"/>
        <v>Wrong</v>
      </c>
      <c r="G11" s="135">
        <v>43.5</v>
      </c>
      <c r="H11" s="135" t="s">
        <v>18</v>
      </c>
      <c r="I11" s="135" t="s">
        <v>14</v>
      </c>
      <c r="J11" s="17" t="str">
        <f t="shared" si="2"/>
        <v>Wrong</v>
      </c>
      <c r="L11" s="4" t="s">
        <v>370</v>
      </c>
      <c r="M11" s="4" t="s">
        <v>370</v>
      </c>
      <c r="N11" s="214" t="s">
        <v>33</v>
      </c>
      <c r="O11" s="4" t="s">
        <v>370</v>
      </c>
      <c r="P11" s="4" t="s">
        <v>370</v>
      </c>
    </row>
    <row r="12">
      <c r="A12" s="1"/>
      <c r="B12" s="100" t="s">
        <v>71</v>
      </c>
      <c r="C12" s="5" t="s">
        <v>21</v>
      </c>
      <c r="D12" s="5" t="s">
        <v>21</v>
      </c>
      <c r="E12" s="5" t="s">
        <v>21</v>
      </c>
      <c r="F12" s="13" t="str">
        <f t="shared" si="1"/>
        <v>Yes</v>
      </c>
      <c r="G12" s="5">
        <v>38.5</v>
      </c>
      <c r="H12" s="5" t="s">
        <v>14</v>
      </c>
      <c r="I12" s="5" t="s">
        <v>14</v>
      </c>
      <c r="J12" s="13" t="str">
        <f t="shared" si="2"/>
        <v>Yes</v>
      </c>
      <c r="L12" s="4" t="s">
        <v>370</v>
      </c>
      <c r="M12" s="214" t="s">
        <v>21</v>
      </c>
      <c r="N12" s="4" t="s">
        <v>370</v>
      </c>
      <c r="O12" s="214" t="s">
        <v>21</v>
      </c>
      <c r="P12" s="214" t="s">
        <v>21</v>
      </c>
    </row>
    <row r="13">
      <c r="A13" s="1"/>
      <c r="B13" s="100" t="s">
        <v>60</v>
      </c>
      <c r="C13" s="5" t="s">
        <v>17</v>
      </c>
      <c r="D13" s="5" t="s">
        <v>373</v>
      </c>
      <c r="E13" s="5" t="s">
        <v>17</v>
      </c>
      <c r="F13" s="13" t="str">
        <f t="shared" si="1"/>
        <v>Wrong</v>
      </c>
      <c r="G13" s="5">
        <v>38.5</v>
      </c>
      <c r="H13" s="5" t="s">
        <v>14</v>
      </c>
      <c r="I13" s="5" t="s">
        <v>14</v>
      </c>
      <c r="J13" s="13" t="str">
        <f t="shared" si="2"/>
        <v>Yes</v>
      </c>
      <c r="L13" s="4" t="s">
        <v>370</v>
      </c>
      <c r="M13" s="4" t="s">
        <v>370</v>
      </c>
      <c r="N13" s="4" t="s">
        <v>370</v>
      </c>
      <c r="O13" s="4" t="s">
        <v>370</v>
      </c>
      <c r="P13" s="4" t="s">
        <v>370</v>
      </c>
    </row>
    <row r="14">
      <c r="A14" s="1"/>
      <c r="B14" s="100" t="s">
        <v>66</v>
      </c>
      <c r="C14" s="5" t="s">
        <v>37</v>
      </c>
      <c r="D14" s="5" t="s">
        <v>66</v>
      </c>
      <c r="E14" s="5" t="s">
        <v>66</v>
      </c>
      <c r="F14" s="40" t="str">
        <f t="shared" si="1"/>
        <v>Yes</v>
      </c>
      <c r="G14" s="5">
        <v>42.5</v>
      </c>
      <c r="H14" s="5" t="s">
        <v>18</v>
      </c>
      <c r="I14" s="5" t="s">
        <v>18</v>
      </c>
      <c r="J14" s="13" t="str">
        <f t="shared" si="2"/>
        <v>Yes</v>
      </c>
      <c r="K14" s="173"/>
      <c r="L14" s="215" t="s">
        <v>66</v>
      </c>
      <c r="M14" s="215" t="s">
        <v>66</v>
      </c>
      <c r="N14" s="215" t="s">
        <v>66</v>
      </c>
      <c r="O14" s="215" t="s">
        <v>66</v>
      </c>
      <c r="P14" s="215" t="s">
        <v>66</v>
      </c>
    </row>
    <row r="15">
      <c r="A15" s="195">
        <v>43960.0</v>
      </c>
      <c r="B15" s="196" t="s">
        <v>73</v>
      </c>
      <c r="C15" s="135" t="s">
        <v>41</v>
      </c>
      <c r="D15" s="135" t="s">
        <v>73</v>
      </c>
      <c r="E15" s="135" t="s">
        <v>41</v>
      </c>
      <c r="F15" s="13" t="str">
        <f t="shared" si="1"/>
        <v>Wrong</v>
      </c>
      <c r="G15" s="135">
        <v>40.5</v>
      </c>
      <c r="H15" s="135" t="s">
        <v>14</v>
      </c>
      <c r="I15" s="135" t="s">
        <v>18</v>
      </c>
      <c r="J15" s="17" t="str">
        <f t="shared" si="2"/>
        <v>Wrong</v>
      </c>
      <c r="L15" s="217" t="s">
        <v>73</v>
      </c>
      <c r="M15" s="217" t="s">
        <v>374</v>
      </c>
      <c r="N15" s="217" t="s">
        <v>73</v>
      </c>
      <c r="O15" s="217" t="s">
        <v>73</v>
      </c>
      <c r="P15" s="217" t="s">
        <v>73</v>
      </c>
    </row>
    <row r="16">
      <c r="A16" s="1"/>
      <c r="B16" s="100" t="s">
        <v>68</v>
      </c>
      <c r="C16" s="5" t="s">
        <v>36</v>
      </c>
      <c r="D16" s="5" t="s">
        <v>36</v>
      </c>
      <c r="E16" s="5" t="s">
        <v>68</v>
      </c>
      <c r="F16" s="13" t="str">
        <f t="shared" si="1"/>
        <v>Wrong</v>
      </c>
      <c r="G16" s="5">
        <v>40.5</v>
      </c>
      <c r="H16" s="5" t="s">
        <v>14</v>
      </c>
      <c r="I16" s="5" t="s">
        <v>18</v>
      </c>
      <c r="J16" s="13" t="str">
        <f t="shared" si="2"/>
        <v>Wrong</v>
      </c>
      <c r="L16" s="4" t="s">
        <v>370</v>
      </c>
      <c r="M16" s="217" t="s">
        <v>14</v>
      </c>
      <c r="N16" s="4" t="s">
        <v>370</v>
      </c>
      <c r="O16" s="4" t="s">
        <v>370</v>
      </c>
      <c r="P16" s="4" t="s">
        <v>370</v>
      </c>
    </row>
    <row r="17">
      <c r="A17" s="1"/>
      <c r="B17" s="100" t="s">
        <v>38</v>
      </c>
      <c r="C17" s="5" t="s">
        <v>50</v>
      </c>
      <c r="D17" s="5" t="s">
        <v>38</v>
      </c>
      <c r="E17" s="5" t="s">
        <v>38</v>
      </c>
      <c r="F17" s="13" t="str">
        <f t="shared" si="1"/>
        <v>Yes</v>
      </c>
      <c r="G17" s="5">
        <v>42.5</v>
      </c>
      <c r="H17" s="5" t="s">
        <v>14</v>
      </c>
      <c r="I17" s="5" t="s">
        <v>18</v>
      </c>
      <c r="J17" s="13" t="str">
        <f t="shared" si="2"/>
        <v>Wrong</v>
      </c>
      <c r="L17" s="214" t="s">
        <v>38</v>
      </c>
      <c r="M17" s="214" t="s">
        <v>38</v>
      </c>
      <c r="N17" s="214" t="s">
        <v>38</v>
      </c>
      <c r="O17" s="218" t="s">
        <v>375</v>
      </c>
      <c r="P17" s="214" t="s">
        <v>38</v>
      </c>
    </row>
    <row r="18">
      <c r="A18" s="1"/>
      <c r="B18" s="100" t="s">
        <v>52</v>
      </c>
      <c r="C18" s="5" t="s">
        <v>57</v>
      </c>
      <c r="D18" s="5" t="s">
        <v>52</v>
      </c>
      <c r="E18" s="5" t="s">
        <v>52</v>
      </c>
      <c r="F18" s="13" t="str">
        <f t="shared" si="1"/>
        <v>Yes</v>
      </c>
      <c r="G18" s="5">
        <v>39.5</v>
      </c>
      <c r="H18" s="5" t="s">
        <v>14</v>
      </c>
      <c r="I18" s="5" t="s">
        <v>18</v>
      </c>
      <c r="J18" s="13" t="str">
        <f t="shared" si="2"/>
        <v>Wrong</v>
      </c>
      <c r="K18" s="173"/>
      <c r="L18" s="215" t="s">
        <v>52</v>
      </c>
      <c r="M18" s="215" t="s">
        <v>52</v>
      </c>
      <c r="N18" s="215" t="s">
        <v>52</v>
      </c>
      <c r="O18" s="215" t="s">
        <v>52</v>
      </c>
      <c r="P18" s="215" t="s">
        <v>52</v>
      </c>
    </row>
    <row r="19">
      <c r="A19" s="195">
        <v>43961.0</v>
      </c>
      <c r="B19" s="196" t="s">
        <v>20</v>
      </c>
      <c r="C19" s="135" t="s">
        <v>72</v>
      </c>
      <c r="D19" s="135" t="s">
        <v>20</v>
      </c>
      <c r="E19" s="135" t="s">
        <v>72</v>
      </c>
      <c r="F19" s="17" t="str">
        <f t="shared" si="1"/>
        <v>Wrong</v>
      </c>
      <c r="G19" s="135">
        <v>41.5</v>
      </c>
      <c r="H19" s="135" t="s">
        <v>14</v>
      </c>
      <c r="I19" s="135" t="s">
        <v>18</v>
      </c>
      <c r="J19" s="17" t="str">
        <f t="shared" si="2"/>
        <v>Wrong</v>
      </c>
      <c r="L19" s="4" t="s">
        <v>370</v>
      </c>
      <c r="M19" s="4" t="s">
        <v>370</v>
      </c>
      <c r="N19" s="4" t="s">
        <v>370</v>
      </c>
      <c r="O19" s="4" t="s">
        <v>370</v>
      </c>
      <c r="P19" s="4" t="s">
        <v>370</v>
      </c>
    </row>
    <row r="20">
      <c r="A20" s="1"/>
      <c r="B20" s="100" t="s">
        <v>31</v>
      </c>
      <c r="C20" s="5" t="s">
        <v>39</v>
      </c>
      <c r="D20" s="5" t="s">
        <v>39</v>
      </c>
      <c r="E20" s="5" t="s">
        <v>31</v>
      </c>
      <c r="F20" s="13" t="str">
        <f t="shared" si="1"/>
        <v>Wrong</v>
      </c>
      <c r="G20" s="5">
        <v>38.5</v>
      </c>
      <c r="H20" s="5" t="s">
        <v>18</v>
      </c>
      <c r="I20" s="5" t="s">
        <v>14</v>
      </c>
      <c r="J20" s="13" t="str">
        <f t="shared" si="2"/>
        <v>Wrong</v>
      </c>
      <c r="L20" s="4" t="s">
        <v>370</v>
      </c>
      <c r="M20" s="217" t="s">
        <v>39</v>
      </c>
      <c r="N20" s="217" t="s">
        <v>39</v>
      </c>
      <c r="O20" s="217" t="s">
        <v>39</v>
      </c>
      <c r="P20" s="217" t="s">
        <v>39</v>
      </c>
    </row>
    <row r="21">
      <c r="A21" s="1"/>
      <c r="B21" s="100" t="s">
        <v>49</v>
      </c>
      <c r="C21" s="5" t="s">
        <v>35</v>
      </c>
      <c r="D21" s="5" t="s">
        <v>49</v>
      </c>
      <c r="E21" s="5" t="s">
        <v>49</v>
      </c>
      <c r="F21" s="13" t="str">
        <f t="shared" si="1"/>
        <v>Yes</v>
      </c>
      <c r="G21" s="5">
        <v>47.5</v>
      </c>
      <c r="H21" s="5" t="s">
        <v>18</v>
      </c>
      <c r="I21" s="5" t="s">
        <v>18</v>
      </c>
      <c r="J21" s="13" t="str">
        <f t="shared" si="2"/>
        <v>Yes</v>
      </c>
      <c r="L21" s="4" t="s">
        <v>370</v>
      </c>
      <c r="M21" s="4" t="s">
        <v>370</v>
      </c>
      <c r="N21" s="4" t="s">
        <v>370</v>
      </c>
      <c r="O21" s="217" t="s">
        <v>35</v>
      </c>
      <c r="P21" s="4" t="s">
        <v>370</v>
      </c>
    </row>
    <row r="22">
      <c r="A22" s="1"/>
      <c r="B22" s="100" t="s">
        <v>44</v>
      </c>
      <c r="C22" s="5" t="s">
        <v>69</v>
      </c>
      <c r="D22" s="5" t="s">
        <v>69</v>
      </c>
      <c r="E22" s="5" t="s">
        <v>44</v>
      </c>
      <c r="F22" s="13" t="str">
        <f t="shared" si="1"/>
        <v>Wrong</v>
      </c>
      <c r="G22" s="5">
        <v>46.5</v>
      </c>
      <c r="H22" s="5" t="s">
        <v>18</v>
      </c>
      <c r="I22" s="5" t="s">
        <v>14</v>
      </c>
      <c r="J22" s="13" t="str">
        <f t="shared" si="2"/>
        <v>Wrong</v>
      </c>
      <c r="L22" s="4" t="s">
        <v>370</v>
      </c>
      <c r="M22" s="4" t="s">
        <v>370</v>
      </c>
      <c r="N22" s="4" t="s">
        <v>370</v>
      </c>
      <c r="O22" s="217" t="s">
        <v>376</v>
      </c>
      <c r="P22" s="217" t="s">
        <v>69</v>
      </c>
    </row>
    <row r="23">
      <c r="A23" s="197"/>
      <c r="B23" s="198" t="s">
        <v>62</v>
      </c>
      <c r="C23" s="167" t="s">
        <v>32</v>
      </c>
      <c r="D23" s="167" t="s">
        <v>32</v>
      </c>
      <c r="E23" s="167" t="s">
        <v>32</v>
      </c>
      <c r="F23" s="40" t="str">
        <f t="shared" si="1"/>
        <v>Yes</v>
      </c>
      <c r="G23" s="167">
        <v>36.5</v>
      </c>
      <c r="H23" s="167" t="s">
        <v>14</v>
      </c>
      <c r="I23" s="167" t="s">
        <v>14</v>
      </c>
      <c r="J23" s="40" t="str">
        <f t="shared" si="2"/>
        <v>Yes</v>
      </c>
      <c r="K23" s="173"/>
      <c r="L23" s="39" t="s">
        <v>370</v>
      </c>
      <c r="M23" s="215" t="s">
        <v>32</v>
      </c>
      <c r="N23" s="215" t="s">
        <v>32</v>
      </c>
      <c r="O23" s="215" t="s">
        <v>32</v>
      </c>
      <c r="P23" s="39" t="s">
        <v>370</v>
      </c>
    </row>
    <row r="24">
      <c r="A24" s="58">
        <v>43962.0</v>
      </c>
      <c r="B24" s="100" t="s">
        <v>42</v>
      </c>
      <c r="C24" s="5" t="s">
        <v>45</v>
      </c>
      <c r="D24" s="5" t="s">
        <v>42</v>
      </c>
      <c r="E24" s="5" t="s">
        <v>42</v>
      </c>
      <c r="F24" s="13" t="str">
        <f t="shared" si="1"/>
        <v>Yes</v>
      </c>
      <c r="G24" s="5">
        <v>42.5</v>
      </c>
      <c r="H24" s="5" t="s">
        <v>213</v>
      </c>
      <c r="I24" s="5" t="s">
        <v>18</v>
      </c>
      <c r="J24" s="13" t="str">
        <f t="shared" si="2"/>
        <v>Wrong</v>
      </c>
      <c r="L24" s="4" t="s">
        <v>370</v>
      </c>
      <c r="M24" s="214" t="s">
        <v>42</v>
      </c>
      <c r="N24" s="214" t="s">
        <v>42</v>
      </c>
      <c r="O24" s="214" t="s">
        <v>42</v>
      </c>
      <c r="P24" s="4"/>
    </row>
    <row r="25">
      <c r="A25" s="1"/>
      <c r="B25" s="100" t="s">
        <v>72</v>
      </c>
      <c r="C25" s="5" t="s">
        <v>73</v>
      </c>
      <c r="D25" s="5" t="s">
        <v>73</v>
      </c>
      <c r="E25" s="5" t="s">
        <v>73</v>
      </c>
      <c r="F25" s="13" t="str">
        <f t="shared" si="1"/>
        <v>Yes</v>
      </c>
      <c r="G25" s="5">
        <v>43.5</v>
      </c>
      <c r="H25" s="5" t="s">
        <v>18</v>
      </c>
      <c r="I25" s="5" t="s">
        <v>14</v>
      </c>
      <c r="J25" s="13" t="str">
        <f t="shared" si="2"/>
        <v>Wrong</v>
      </c>
      <c r="L25" s="217" t="s">
        <v>72</v>
      </c>
      <c r="M25" s="4" t="s">
        <v>370</v>
      </c>
      <c r="N25" s="217" t="s">
        <v>72</v>
      </c>
      <c r="O25" s="214" t="s">
        <v>73</v>
      </c>
      <c r="P25" s="4"/>
    </row>
    <row r="26">
      <c r="A26" s="1"/>
      <c r="B26" s="100" t="s">
        <v>69</v>
      </c>
      <c r="C26" s="5" t="s">
        <v>21</v>
      </c>
      <c r="D26" s="5" t="s">
        <v>69</v>
      </c>
      <c r="E26" s="5" t="s">
        <v>69</v>
      </c>
      <c r="F26" s="13" t="str">
        <f t="shared" si="1"/>
        <v>Yes</v>
      </c>
      <c r="G26" s="5">
        <v>39.5</v>
      </c>
      <c r="H26" s="5" t="s">
        <v>14</v>
      </c>
      <c r="I26" s="5" t="s">
        <v>14</v>
      </c>
      <c r="J26" s="13" t="str">
        <f t="shared" si="2"/>
        <v>Yes</v>
      </c>
      <c r="L26" s="219" t="s">
        <v>377</v>
      </c>
      <c r="M26" s="214" t="s">
        <v>69</v>
      </c>
      <c r="N26" s="214" t="s">
        <v>69</v>
      </c>
      <c r="O26" s="219" t="s">
        <v>378</v>
      </c>
      <c r="P26" s="4"/>
    </row>
    <row r="27">
      <c r="A27" s="1"/>
      <c r="B27" s="100" t="s">
        <v>62</v>
      </c>
      <c r="C27" s="5" t="s">
        <v>17</v>
      </c>
      <c r="D27" s="5" t="s">
        <v>62</v>
      </c>
      <c r="E27" s="5" t="s">
        <v>62</v>
      </c>
      <c r="F27" s="13" t="str">
        <f t="shared" si="1"/>
        <v>Yes</v>
      </c>
      <c r="G27" s="5">
        <v>36.5</v>
      </c>
      <c r="H27" s="5" t="s">
        <v>14</v>
      </c>
      <c r="I27" s="5" t="s">
        <v>18</v>
      </c>
      <c r="J27" s="13" t="str">
        <f t="shared" si="2"/>
        <v>Wrong</v>
      </c>
      <c r="L27" s="214" t="s">
        <v>62</v>
      </c>
      <c r="M27" s="214" t="s">
        <v>62</v>
      </c>
      <c r="N27" s="214" t="s">
        <v>62</v>
      </c>
      <c r="O27" s="214" t="s">
        <v>62</v>
      </c>
      <c r="P27" s="4"/>
    </row>
    <row r="28">
      <c r="A28" s="1"/>
      <c r="B28" s="100" t="s">
        <v>31</v>
      </c>
      <c r="C28" s="5" t="s">
        <v>35</v>
      </c>
      <c r="D28" s="5" t="s">
        <v>35</v>
      </c>
      <c r="E28" s="5" t="s">
        <v>35</v>
      </c>
      <c r="F28" s="13" t="str">
        <f t="shared" si="1"/>
        <v>Yes</v>
      </c>
      <c r="G28" s="5">
        <v>41.5</v>
      </c>
      <c r="H28" s="5" t="s">
        <v>18</v>
      </c>
      <c r="I28" s="5" t="s">
        <v>14</v>
      </c>
      <c r="J28" s="13" t="str">
        <f t="shared" si="2"/>
        <v>Wrong</v>
      </c>
      <c r="K28" s="173"/>
      <c r="L28" s="39" t="s">
        <v>370</v>
      </c>
      <c r="M28" s="39" t="s">
        <v>370</v>
      </c>
      <c r="N28" s="39" t="s">
        <v>370</v>
      </c>
      <c r="O28" s="39" t="s">
        <v>370</v>
      </c>
      <c r="P28" s="4"/>
    </row>
    <row r="29">
      <c r="A29" s="195">
        <v>43963.0</v>
      </c>
      <c r="B29" s="196" t="s">
        <v>57</v>
      </c>
      <c r="C29" s="135" t="s">
        <v>41</v>
      </c>
      <c r="D29" s="135" t="s">
        <v>41</v>
      </c>
      <c r="E29" s="135" t="s">
        <v>41</v>
      </c>
      <c r="F29" s="17" t="str">
        <f t="shared" si="1"/>
        <v>Yes</v>
      </c>
      <c r="G29" s="135">
        <v>37.5</v>
      </c>
      <c r="H29" s="135" t="s">
        <v>14</v>
      </c>
      <c r="I29" s="135" t="s">
        <v>14</v>
      </c>
      <c r="J29" s="17" t="str">
        <f t="shared" si="2"/>
        <v>Yes</v>
      </c>
      <c r="L29" s="214" t="s">
        <v>41</v>
      </c>
      <c r="M29" s="214" t="s">
        <v>41</v>
      </c>
      <c r="N29" s="214" t="s">
        <v>41</v>
      </c>
      <c r="O29" s="219" t="s">
        <v>379</v>
      </c>
      <c r="P29" s="13"/>
    </row>
    <row r="30">
      <c r="A30" s="1"/>
      <c r="B30" s="100" t="s">
        <v>40</v>
      </c>
      <c r="C30" s="5" t="s">
        <v>39</v>
      </c>
      <c r="D30" s="5" t="s">
        <v>39</v>
      </c>
      <c r="E30" s="5" t="s">
        <v>39</v>
      </c>
      <c r="F30" s="13" t="str">
        <f t="shared" si="1"/>
        <v>Yes</v>
      </c>
      <c r="G30" s="5">
        <v>38.5</v>
      </c>
      <c r="H30" s="5" t="s">
        <v>14</v>
      </c>
      <c r="I30" s="5" t="s">
        <v>18</v>
      </c>
      <c r="J30" s="13" t="str">
        <f t="shared" si="2"/>
        <v>Wrong</v>
      </c>
      <c r="L30" s="4" t="s">
        <v>370</v>
      </c>
      <c r="M30" s="4" t="s">
        <v>370</v>
      </c>
      <c r="N30" s="217" t="s">
        <v>380</v>
      </c>
      <c r="O30" s="4" t="s">
        <v>370</v>
      </c>
      <c r="P30" s="13"/>
    </row>
    <row r="31">
      <c r="A31" s="1"/>
      <c r="B31" s="100" t="s">
        <v>34</v>
      </c>
      <c r="C31" s="5" t="s">
        <v>50</v>
      </c>
      <c r="D31" s="5" t="s">
        <v>50</v>
      </c>
      <c r="E31" s="5" t="s">
        <v>50</v>
      </c>
      <c r="F31" s="13" t="str">
        <f t="shared" si="1"/>
        <v>Yes</v>
      </c>
      <c r="G31" s="5">
        <v>35.5</v>
      </c>
      <c r="H31" s="5" t="s">
        <v>14</v>
      </c>
      <c r="I31" s="5" t="s">
        <v>18</v>
      </c>
      <c r="J31" s="13" t="str">
        <f t="shared" si="2"/>
        <v>Wrong</v>
      </c>
      <c r="L31" s="4" t="s">
        <v>370</v>
      </c>
      <c r="M31" s="214" t="s">
        <v>50</v>
      </c>
      <c r="N31" s="214" t="s">
        <v>50</v>
      </c>
      <c r="O31" s="214" t="s">
        <v>50</v>
      </c>
      <c r="P31" s="13"/>
    </row>
    <row r="32">
      <c r="A32" s="1"/>
      <c r="B32" s="100" t="s">
        <v>37</v>
      </c>
      <c r="C32" s="5" t="s">
        <v>71</v>
      </c>
      <c r="D32" s="5" t="s">
        <v>71</v>
      </c>
      <c r="E32" s="5" t="s">
        <v>37</v>
      </c>
      <c r="F32" s="13" t="str">
        <f t="shared" si="1"/>
        <v>Wrong</v>
      </c>
      <c r="G32" s="5">
        <v>38.5</v>
      </c>
      <c r="H32" s="5" t="s">
        <v>14</v>
      </c>
      <c r="I32" s="5" t="s">
        <v>14</v>
      </c>
      <c r="J32" s="13" t="str">
        <f t="shared" si="2"/>
        <v>Yes</v>
      </c>
      <c r="L32" s="4" t="s">
        <v>370</v>
      </c>
      <c r="M32" s="217" t="s">
        <v>71</v>
      </c>
      <c r="N32" s="4" t="s">
        <v>370</v>
      </c>
      <c r="O32" s="217" t="s">
        <v>71</v>
      </c>
      <c r="P32" s="13"/>
    </row>
    <row r="33">
      <c r="A33" s="1"/>
      <c r="B33" s="100" t="s">
        <v>52</v>
      </c>
      <c r="C33" s="5" t="s">
        <v>49</v>
      </c>
      <c r="D33" s="5" t="s">
        <v>49</v>
      </c>
      <c r="E33" s="5" t="s">
        <v>49</v>
      </c>
      <c r="F33" s="13" t="str">
        <f t="shared" si="1"/>
        <v>Yes</v>
      </c>
      <c r="G33" s="5">
        <v>40.5</v>
      </c>
      <c r="H33" s="5" t="s">
        <v>14</v>
      </c>
      <c r="I33" s="5" t="s">
        <v>18</v>
      </c>
      <c r="J33" s="13" t="str">
        <f t="shared" si="2"/>
        <v>Wrong</v>
      </c>
      <c r="K33" s="173"/>
      <c r="L33" s="39" t="s">
        <v>370</v>
      </c>
      <c r="M33" s="39" t="s">
        <v>370</v>
      </c>
      <c r="N33" s="39" t="s">
        <v>370</v>
      </c>
      <c r="O33" s="39" t="s">
        <v>370</v>
      </c>
      <c r="P33" s="13"/>
    </row>
    <row r="34">
      <c r="A34" s="195">
        <v>43964.0</v>
      </c>
      <c r="B34" s="196" t="s">
        <v>45</v>
      </c>
      <c r="C34" s="135" t="s">
        <v>66</v>
      </c>
      <c r="D34" s="135" t="s">
        <v>45</v>
      </c>
      <c r="E34" s="135" t="s">
        <v>66</v>
      </c>
      <c r="F34" s="17" t="str">
        <f t="shared" si="1"/>
        <v>Wrong</v>
      </c>
      <c r="G34" s="135">
        <v>37.5</v>
      </c>
      <c r="H34" s="135" t="s">
        <v>14</v>
      </c>
      <c r="I34" s="135" t="s">
        <v>381</v>
      </c>
      <c r="J34" s="17" t="str">
        <f t="shared" si="2"/>
        <v>Wrong</v>
      </c>
      <c r="L34" s="217" t="s">
        <v>45</v>
      </c>
      <c r="M34" s="217" t="s">
        <v>45</v>
      </c>
      <c r="N34" s="214" t="s">
        <v>66</v>
      </c>
      <c r="O34" s="217" t="s">
        <v>45</v>
      </c>
      <c r="P34" s="13"/>
    </row>
    <row r="35">
      <c r="A35" s="1"/>
      <c r="B35" s="100" t="s">
        <v>70</v>
      </c>
      <c r="C35" s="5" t="s">
        <v>20</v>
      </c>
      <c r="D35" s="5" t="s">
        <v>20</v>
      </c>
      <c r="E35" s="5" t="s">
        <v>20</v>
      </c>
      <c r="F35" s="13" t="str">
        <f t="shared" si="1"/>
        <v>Yes</v>
      </c>
      <c r="G35" s="5">
        <v>45.5</v>
      </c>
      <c r="H35" s="5" t="s">
        <v>18</v>
      </c>
      <c r="I35" s="5" t="s">
        <v>18</v>
      </c>
      <c r="J35" s="13" t="str">
        <f t="shared" si="2"/>
        <v>Yes</v>
      </c>
      <c r="L35" s="4" t="s">
        <v>370</v>
      </c>
      <c r="M35" s="4" t="s">
        <v>370</v>
      </c>
      <c r="N35" s="4" t="s">
        <v>370</v>
      </c>
      <c r="O35" s="217" t="s">
        <v>70</v>
      </c>
      <c r="P35" s="13"/>
    </row>
    <row r="36">
      <c r="A36" s="1"/>
      <c r="B36" s="100" t="s">
        <v>43</v>
      </c>
      <c r="C36" s="5" t="s">
        <v>42</v>
      </c>
      <c r="D36" s="5" t="s">
        <v>42</v>
      </c>
      <c r="E36" s="5" t="s">
        <v>42</v>
      </c>
      <c r="F36" s="13" t="str">
        <f t="shared" si="1"/>
        <v>Yes</v>
      </c>
      <c r="G36" s="5">
        <v>43.5</v>
      </c>
      <c r="H36" s="5" t="s">
        <v>14</v>
      </c>
      <c r="I36" s="5" t="s">
        <v>14</v>
      </c>
      <c r="J36" s="13" t="str">
        <f t="shared" si="2"/>
        <v>Yes</v>
      </c>
      <c r="L36" s="4" t="s">
        <v>370</v>
      </c>
      <c r="M36" s="4" t="s">
        <v>370</v>
      </c>
      <c r="N36" s="4" t="s">
        <v>370</v>
      </c>
      <c r="O36" s="4" t="s">
        <v>370</v>
      </c>
      <c r="P36" s="13"/>
    </row>
    <row r="37">
      <c r="A37" s="1"/>
      <c r="B37" s="100" t="s">
        <v>68</v>
      </c>
      <c r="C37" s="5" t="s">
        <v>38</v>
      </c>
      <c r="D37" s="5" t="s">
        <v>38</v>
      </c>
      <c r="E37" s="5" t="s">
        <v>68</v>
      </c>
      <c r="F37" s="13" t="str">
        <f t="shared" si="1"/>
        <v>Wrong</v>
      </c>
      <c r="G37" s="5">
        <v>41.5</v>
      </c>
      <c r="H37" s="5" t="s">
        <v>14</v>
      </c>
      <c r="I37" s="5" t="s">
        <v>18</v>
      </c>
      <c r="J37" s="13" t="str">
        <f t="shared" si="2"/>
        <v>Wrong</v>
      </c>
      <c r="L37" s="4" t="s">
        <v>370</v>
      </c>
      <c r="M37" s="4" t="s">
        <v>370</v>
      </c>
      <c r="N37" s="4" t="s">
        <v>370</v>
      </c>
      <c r="O37" s="217" t="s">
        <v>14</v>
      </c>
      <c r="P37" s="13"/>
    </row>
    <row r="38">
      <c r="A38" s="1"/>
      <c r="B38" s="100" t="s">
        <v>36</v>
      </c>
      <c r="C38" s="5" t="s">
        <v>33</v>
      </c>
      <c r="D38" s="5" t="s">
        <v>33</v>
      </c>
      <c r="E38" s="5" t="s">
        <v>33</v>
      </c>
      <c r="F38" s="13" t="str">
        <f t="shared" si="1"/>
        <v>Yes</v>
      </c>
      <c r="G38" s="5">
        <v>42.5</v>
      </c>
      <c r="H38" s="5" t="s">
        <v>14</v>
      </c>
      <c r="I38" s="5" t="s">
        <v>14</v>
      </c>
      <c r="J38" s="13" t="str">
        <f t="shared" si="2"/>
        <v>Yes</v>
      </c>
      <c r="K38" s="173"/>
      <c r="L38" s="39" t="s">
        <v>370</v>
      </c>
      <c r="M38" s="39" t="s">
        <v>370</v>
      </c>
      <c r="N38" s="216" t="s">
        <v>36</v>
      </c>
      <c r="O38" s="220" t="s">
        <v>382</v>
      </c>
      <c r="P38" s="13"/>
    </row>
    <row r="39">
      <c r="A39" s="195">
        <v>43965.0</v>
      </c>
      <c r="B39" s="196" t="s">
        <v>60</v>
      </c>
      <c r="C39" s="135" t="s">
        <v>16</v>
      </c>
      <c r="D39" s="135" t="s">
        <v>16</v>
      </c>
      <c r="E39" s="135" t="s">
        <v>16</v>
      </c>
      <c r="F39" s="17" t="str">
        <f t="shared" si="1"/>
        <v>Yes</v>
      </c>
      <c r="G39" s="135">
        <v>40.5</v>
      </c>
      <c r="H39" s="135" t="s">
        <v>14</v>
      </c>
      <c r="I39" s="135" t="s">
        <v>18</v>
      </c>
      <c r="J39" s="17" t="str">
        <f t="shared" si="2"/>
        <v>Wrong</v>
      </c>
      <c r="L39" s="214" t="s">
        <v>16</v>
      </c>
      <c r="M39" s="214" t="s">
        <v>16</v>
      </c>
      <c r="N39" s="214" t="s">
        <v>16</v>
      </c>
      <c r="O39" s="214" t="s">
        <v>16</v>
      </c>
      <c r="P39" s="13"/>
    </row>
    <row r="40">
      <c r="A40" s="1"/>
      <c r="B40" s="100" t="s">
        <v>20</v>
      </c>
      <c r="C40" s="5" t="s">
        <v>52</v>
      </c>
      <c r="D40" s="5" t="s">
        <v>20</v>
      </c>
      <c r="E40" s="5" t="s">
        <v>20</v>
      </c>
      <c r="F40" s="13" t="str">
        <f t="shared" si="1"/>
        <v>Yes</v>
      </c>
      <c r="G40" s="5">
        <v>40.5</v>
      </c>
      <c r="H40" s="5" t="s">
        <v>14</v>
      </c>
      <c r="I40" s="5" t="s">
        <v>14</v>
      </c>
      <c r="J40" s="13" t="str">
        <f t="shared" si="2"/>
        <v>Yes</v>
      </c>
      <c r="L40" s="4" t="s">
        <v>370</v>
      </c>
      <c r="M40" s="4" t="s">
        <v>370</v>
      </c>
      <c r="N40" s="4" t="s">
        <v>370</v>
      </c>
      <c r="O40" s="4" t="s">
        <v>370</v>
      </c>
      <c r="P40" s="13"/>
    </row>
    <row r="41">
      <c r="A41" s="1"/>
      <c r="B41" s="100" t="s">
        <v>38</v>
      </c>
      <c r="C41" s="5" t="s">
        <v>66</v>
      </c>
      <c r="D41" s="5" t="s">
        <v>38</v>
      </c>
      <c r="E41" s="5" t="s">
        <v>66</v>
      </c>
      <c r="F41" s="13" t="str">
        <f t="shared" si="1"/>
        <v>Wrong</v>
      </c>
      <c r="G41" s="5">
        <v>40.5</v>
      </c>
      <c r="H41" s="5" t="s">
        <v>14</v>
      </c>
      <c r="I41" s="5" t="s">
        <v>14</v>
      </c>
      <c r="J41" s="13" t="str">
        <f t="shared" si="2"/>
        <v>Yes</v>
      </c>
      <c r="L41" s="4" t="s">
        <v>370</v>
      </c>
      <c r="M41" s="217" t="s">
        <v>38</v>
      </c>
      <c r="N41" s="4" t="s">
        <v>370</v>
      </c>
      <c r="O41" s="217" t="s">
        <v>38</v>
      </c>
      <c r="P41" s="13"/>
    </row>
    <row r="42">
      <c r="A42" s="1"/>
      <c r="B42" s="100" t="s">
        <v>72</v>
      </c>
      <c r="C42" s="5" t="s">
        <v>17</v>
      </c>
      <c r="D42" s="5" t="s">
        <v>17</v>
      </c>
      <c r="E42" s="5" t="s">
        <v>17</v>
      </c>
      <c r="F42" s="13" t="str">
        <f t="shared" si="1"/>
        <v>Yes</v>
      </c>
      <c r="G42" s="5">
        <v>40.5</v>
      </c>
      <c r="H42" s="5" t="s">
        <v>18</v>
      </c>
      <c r="I42" s="5" t="s">
        <v>14</v>
      </c>
      <c r="J42" s="13" t="str">
        <f t="shared" si="2"/>
        <v>Wrong</v>
      </c>
      <c r="L42" s="217" t="s">
        <v>381</v>
      </c>
      <c r="M42" s="217" t="s">
        <v>381</v>
      </c>
      <c r="N42" s="4" t="s">
        <v>370</v>
      </c>
      <c r="O42" s="221" t="s">
        <v>383</v>
      </c>
      <c r="P42" s="13"/>
    </row>
    <row r="43">
      <c r="A43" s="1"/>
      <c r="B43" s="100" t="s">
        <v>73</v>
      </c>
      <c r="C43" s="5" t="s">
        <v>33</v>
      </c>
      <c r="D43" s="5" t="s">
        <v>73</v>
      </c>
      <c r="E43" s="5" t="s">
        <v>33</v>
      </c>
      <c r="F43" s="13" t="str">
        <f t="shared" si="1"/>
        <v>Wrong</v>
      </c>
      <c r="G43" s="5">
        <v>46.5</v>
      </c>
      <c r="H43" s="5" t="s">
        <v>18</v>
      </c>
      <c r="I43" s="5" t="s">
        <v>14</v>
      </c>
      <c r="J43" s="13" t="str">
        <f t="shared" si="2"/>
        <v>Wrong</v>
      </c>
      <c r="L43" s="4" t="s">
        <v>370</v>
      </c>
      <c r="M43" s="4" t="s">
        <v>370</v>
      </c>
      <c r="N43" s="4" t="s">
        <v>370</v>
      </c>
      <c r="O43" s="4" t="s">
        <v>370</v>
      </c>
      <c r="P43" s="13"/>
    </row>
    <row r="44">
      <c r="A44" s="195">
        <v>43966.0</v>
      </c>
      <c r="B44" s="196" t="s">
        <v>71</v>
      </c>
      <c r="C44" s="135" t="s">
        <v>49</v>
      </c>
      <c r="D44" s="135" t="s">
        <v>49</v>
      </c>
      <c r="E44" s="135" t="s">
        <v>49</v>
      </c>
      <c r="F44" s="17" t="str">
        <f t="shared" si="1"/>
        <v>Yes</v>
      </c>
      <c r="G44" s="135">
        <v>42.5</v>
      </c>
      <c r="H44" s="135" t="s">
        <v>14</v>
      </c>
      <c r="I44" s="135" t="s">
        <v>14</v>
      </c>
      <c r="J44" s="17" t="str">
        <f t="shared" si="2"/>
        <v>Yes</v>
      </c>
      <c r="K44" s="101"/>
      <c r="L44" s="222" t="s">
        <v>49</v>
      </c>
      <c r="M44" s="222" t="s">
        <v>49</v>
      </c>
      <c r="N44" s="44" t="s">
        <v>370</v>
      </c>
      <c r="O44" s="222" t="s">
        <v>49</v>
      </c>
      <c r="P44" s="13"/>
    </row>
    <row r="45">
      <c r="A45" s="1"/>
      <c r="B45" s="100" t="s">
        <v>31</v>
      </c>
      <c r="C45" s="5" t="s">
        <v>35</v>
      </c>
      <c r="D45" s="5" t="s">
        <v>35</v>
      </c>
      <c r="E45" s="5" t="s">
        <v>31</v>
      </c>
      <c r="F45" s="13" t="str">
        <f t="shared" si="1"/>
        <v>Wrong</v>
      </c>
      <c r="G45" s="5">
        <v>39.5</v>
      </c>
      <c r="H45" s="5" t="s">
        <v>14</v>
      </c>
      <c r="I45" s="5" t="s">
        <v>18</v>
      </c>
      <c r="J45" s="13" t="str">
        <f t="shared" si="2"/>
        <v>Wrong</v>
      </c>
      <c r="L45" s="217" t="s">
        <v>35</v>
      </c>
      <c r="M45" s="217" t="s">
        <v>35</v>
      </c>
      <c r="N45" s="214" t="s">
        <v>31</v>
      </c>
      <c r="O45" s="217" t="s">
        <v>35</v>
      </c>
      <c r="P45" s="13"/>
    </row>
    <row r="46">
      <c r="A46" s="1"/>
      <c r="B46" s="100" t="s">
        <v>68</v>
      </c>
      <c r="C46" s="5" t="s">
        <v>66</v>
      </c>
      <c r="D46" s="5" t="s">
        <v>66</v>
      </c>
      <c r="E46" s="5" t="s">
        <v>66</v>
      </c>
      <c r="F46" s="13" t="str">
        <f t="shared" si="1"/>
        <v>Yes</v>
      </c>
      <c r="G46" s="5">
        <v>40.5</v>
      </c>
      <c r="H46" s="5" t="s">
        <v>18</v>
      </c>
      <c r="I46" s="5" t="s">
        <v>14</v>
      </c>
      <c r="J46" s="13" t="str">
        <f t="shared" si="2"/>
        <v>Wrong</v>
      </c>
      <c r="L46" s="214" t="s">
        <v>66</v>
      </c>
      <c r="M46" s="214" t="s">
        <v>66</v>
      </c>
      <c r="N46" s="214" t="s">
        <v>66</v>
      </c>
      <c r="O46" s="214" t="s">
        <v>66</v>
      </c>
      <c r="P46" s="13"/>
    </row>
    <row r="47">
      <c r="A47" s="1"/>
      <c r="B47" s="100" t="s">
        <v>39</v>
      </c>
      <c r="C47" s="5" t="s">
        <v>73</v>
      </c>
      <c r="D47" s="5" t="s">
        <v>39</v>
      </c>
      <c r="E47" s="5" t="s">
        <v>73</v>
      </c>
      <c r="F47" s="13" t="str">
        <f t="shared" si="1"/>
        <v>Wrong</v>
      </c>
      <c r="G47" s="5">
        <v>40.5</v>
      </c>
      <c r="H47" s="5" t="s">
        <v>18</v>
      </c>
      <c r="I47" s="5" t="s">
        <v>18</v>
      </c>
      <c r="J47" s="13" t="str">
        <f t="shared" si="2"/>
        <v>Yes</v>
      </c>
      <c r="L47" s="217" t="s">
        <v>39</v>
      </c>
      <c r="M47" s="217" t="s">
        <v>39</v>
      </c>
      <c r="N47" s="214" t="s">
        <v>73</v>
      </c>
      <c r="O47" s="217" t="s">
        <v>39</v>
      </c>
      <c r="P47" s="13"/>
    </row>
    <row r="48">
      <c r="A48" s="1"/>
      <c r="B48" s="100" t="s">
        <v>20</v>
      </c>
      <c r="C48" s="5" t="s">
        <v>33</v>
      </c>
      <c r="D48" s="5" t="s">
        <v>20</v>
      </c>
      <c r="E48" s="5" t="s">
        <v>20</v>
      </c>
      <c r="F48" s="13" t="str">
        <f t="shared" si="1"/>
        <v>Yes</v>
      </c>
      <c r="G48" s="5">
        <v>45.5</v>
      </c>
      <c r="H48" s="5" t="s">
        <v>18</v>
      </c>
      <c r="I48" s="5" t="s">
        <v>18</v>
      </c>
      <c r="J48" s="13" t="str">
        <f t="shared" si="2"/>
        <v>Yes</v>
      </c>
      <c r="L48" s="214" t="s">
        <v>20</v>
      </c>
      <c r="M48" s="214" t="s">
        <v>20</v>
      </c>
      <c r="N48" s="214" t="s">
        <v>20</v>
      </c>
      <c r="O48" s="214" t="s">
        <v>20</v>
      </c>
      <c r="P48" s="4" t="s">
        <v>384</v>
      </c>
    </row>
    <row r="49">
      <c r="A49" s="195">
        <v>43967.0</v>
      </c>
      <c r="B49" s="196" t="s">
        <v>17</v>
      </c>
      <c r="C49" s="135" t="s">
        <v>45</v>
      </c>
      <c r="D49" s="135" t="s">
        <v>45</v>
      </c>
      <c r="E49" s="135" t="s">
        <v>45</v>
      </c>
      <c r="F49" s="17" t="str">
        <f t="shared" si="1"/>
        <v>Yes</v>
      </c>
      <c r="G49" s="135">
        <v>37.5</v>
      </c>
      <c r="H49" s="135" t="s">
        <v>14</v>
      </c>
      <c r="I49" s="135" t="s">
        <v>14</v>
      </c>
      <c r="J49" s="17" t="str">
        <f t="shared" si="2"/>
        <v>Yes</v>
      </c>
      <c r="K49" s="101"/>
      <c r="L49" s="222" t="s">
        <v>45</v>
      </c>
      <c r="M49" s="222" t="s">
        <v>45</v>
      </c>
      <c r="N49" s="222" t="s">
        <v>45</v>
      </c>
      <c r="O49" s="222" t="s">
        <v>45</v>
      </c>
      <c r="P49" s="13"/>
    </row>
    <row r="50">
      <c r="A50" s="1"/>
      <c r="B50" s="100" t="s">
        <v>52</v>
      </c>
      <c r="C50" s="5" t="s">
        <v>32</v>
      </c>
      <c r="D50" s="5" t="s">
        <v>32</v>
      </c>
      <c r="E50" s="5" t="s">
        <v>32</v>
      </c>
      <c r="F50" s="13" t="str">
        <f t="shared" si="1"/>
        <v>Yes</v>
      </c>
      <c r="G50" s="5">
        <v>39.5</v>
      </c>
      <c r="H50" s="5" t="s">
        <v>14</v>
      </c>
      <c r="I50" s="5" t="s">
        <v>18</v>
      </c>
      <c r="J50" s="13" t="str">
        <f t="shared" si="2"/>
        <v>Wrong</v>
      </c>
      <c r="L50" s="4" t="s">
        <v>370</v>
      </c>
      <c r="M50" s="214" t="s">
        <v>32</v>
      </c>
      <c r="N50" s="214" t="s">
        <v>32</v>
      </c>
      <c r="O50" s="214" t="s">
        <v>32</v>
      </c>
      <c r="P50" s="13"/>
    </row>
    <row r="51">
      <c r="A51" s="1"/>
      <c r="B51" s="100" t="s">
        <v>16</v>
      </c>
      <c r="C51" s="5" t="s">
        <v>34</v>
      </c>
      <c r="D51" s="5" t="s">
        <v>16</v>
      </c>
      <c r="E51" s="5" t="s">
        <v>16</v>
      </c>
      <c r="F51" s="13" t="str">
        <f t="shared" si="1"/>
        <v>Yes</v>
      </c>
      <c r="G51" s="5">
        <v>38.5</v>
      </c>
      <c r="H51" s="5" t="s">
        <v>18</v>
      </c>
      <c r="I51" s="5" t="s">
        <v>18</v>
      </c>
      <c r="J51" s="13" t="str">
        <f t="shared" si="2"/>
        <v>Yes</v>
      </c>
      <c r="L51" s="214" t="s">
        <v>16</v>
      </c>
      <c r="M51" s="214" t="s">
        <v>16</v>
      </c>
      <c r="N51" s="214" t="s">
        <v>16</v>
      </c>
      <c r="O51" s="214" t="s">
        <v>16</v>
      </c>
      <c r="P51" s="13"/>
    </row>
    <row r="52">
      <c r="A52" s="197"/>
      <c r="B52" s="198" t="s">
        <v>43</v>
      </c>
      <c r="C52" s="167" t="s">
        <v>38</v>
      </c>
      <c r="D52" s="167" t="s">
        <v>38</v>
      </c>
      <c r="E52" s="167" t="s">
        <v>38</v>
      </c>
      <c r="F52" s="40" t="str">
        <f t="shared" si="1"/>
        <v>Yes</v>
      </c>
      <c r="G52" s="167">
        <v>42.5</v>
      </c>
      <c r="H52" s="167" t="s">
        <v>18</v>
      </c>
      <c r="I52" s="167" t="s">
        <v>18</v>
      </c>
      <c r="J52" s="40" t="str">
        <f t="shared" si="2"/>
        <v>Yes</v>
      </c>
      <c r="K52" s="173"/>
      <c r="L52" s="39" t="s">
        <v>370</v>
      </c>
      <c r="M52" s="215" t="s">
        <v>38</v>
      </c>
      <c r="N52" s="215" t="s">
        <v>38</v>
      </c>
      <c r="O52" s="215" t="s">
        <v>38</v>
      </c>
      <c r="P52" s="13"/>
    </row>
    <row r="53">
      <c r="A53" s="58">
        <v>43968.0</v>
      </c>
      <c r="B53" s="100" t="s">
        <v>68</v>
      </c>
      <c r="C53" s="5" t="s">
        <v>66</v>
      </c>
      <c r="D53" s="5" t="s">
        <v>66</v>
      </c>
      <c r="E53" s="5" t="s">
        <v>66</v>
      </c>
      <c r="F53" s="13" t="str">
        <f t="shared" si="1"/>
        <v>Yes</v>
      </c>
      <c r="G53" s="5">
        <v>40.5</v>
      </c>
      <c r="H53" s="5" t="s">
        <v>14</v>
      </c>
      <c r="I53" s="5" t="s">
        <v>14</v>
      </c>
      <c r="J53" s="13" t="str">
        <f t="shared" si="2"/>
        <v>Yes</v>
      </c>
      <c r="L53" s="4" t="s">
        <v>370</v>
      </c>
      <c r="M53" s="214" t="s">
        <v>66</v>
      </c>
      <c r="N53" s="4" t="s">
        <v>370</v>
      </c>
      <c r="O53" s="214" t="s">
        <v>66</v>
      </c>
      <c r="P53" s="13"/>
    </row>
    <row r="54">
      <c r="A54" s="58"/>
      <c r="B54" s="100" t="s">
        <v>37</v>
      </c>
      <c r="C54" s="5" t="s">
        <v>60</v>
      </c>
      <c r="D54" s="5" t="s">
        <v>60</v>
      </c>
      <c r="E54" s="5" t="s">
        <v>37</v>
      </c>
      <c r="F54" s="13" t="str">
        <f t="shared" si="1"/>
        <v>Wrong</v>
      </c>
      <c r="G54" s="5">
        <v>38.5</v>
      </c>
      <c r="H54" s="5" t="s">
        <v>14</v>
      </c>
      <c r="I54" s="5" t="s">
        <v>14</v>
      </c>
      <c r="J54" s="13" t="str">
        <f t="shared" si="2"/>
        <v>Yes</v>
      </c>
      <c r="L54" s="4" t="s">
        <v>370</v>
      </c>
      <c r="M54" s="4" t="s">
        <v>370</v>
      </c>
      <c r="N54" s="4"/>
      <c r="O54" s="4" t="s">
        <v>370</v>
      </c>
      <c r="P54" s="13"/>
    </row>
    <row r="55">
      <c r="A55" s="1"/>
      <c r="B55" s="100" t="s">
        <v>44</v>
      </c>
      <c r="C55" s="5" t="s">
        <v>73</v>
      </c>
      <c r="D55" s="5" t="s">
        <v>44</v>
      </c>
      <c r="E55" s="5" t="s">
        <v>44</v>
      </c>
      <c r="F55" s="13" t="str">
        <f t="shared" si="1"/>
        <v>Yes</v>
      </c>
      <c r="G55" s="5">
        <v>42.5</v>
      </c>
      <c r="H55" s="5" t="s">
        <v>14</v>
      </c>
      <c r="I55" s="5" t="s">
        <v>18</v>
      </c>
      <c r="J55" s="13" t="str">
        <f t="shared" si="2"/>
        <v>Wrong</v>
      </c>
      <c r="L55" s="4" t="s">
        <v>370</v>
      </c>
      <c r="M55" s="214" t="s">
        <v>44</v>
      </c>
      <c r="N55" s="4" t="s">
        <v>370</v>
      </c>
      <c r="O55" s="214" t="s">
        <v>44</v>
      </c>
      <c r="P55" s="13"/>
    </row>
    <row r="56">
      <c r="A56" s="1"/>
      <c r="B56" s="100" t="s">
        <v>39</v>
      </c>
      <c r="C56" s="5" t="s">
        <v>31</v>
      </c>
      <c r="D56" s="5" t="s">
        <v>39</v>
      </c>
      <c r="E56" s="5" t="s">
        <v>31</v>
      </c>
      <c r="F56" s="13" t="str">
        <f t="shared" si="1"/>
        <v>Wrong</v>
      </c>
      <c r="G56" s="5">
        <v>43.5</v>
      </c>
      <c r="H56" s="5" t="s">
        <v>18</v>
      </c>
      <c r="I56" s="5" t="s">
        <v>18</v>
      </c>
      <c r="J56" s="13" t="str">
        <f t="shared" si="2"/>
        <v>Yes</v>
      </c>
      <c r="L56" s="4" t="s">
        <v>370</v>
      </c>
      <c r="M56" s="214" t="s">
        <v>31</v>
      </c>
      <c r="N56" s="4" t="s">
        <v>370</v>
      </c>
      <c r="O56" s="219" t="s">
        <v>385</v>
      </c>
      <c r="P56" s="13"/>
    </row>
    <row r="57">
      <c r="A57" s="197"/>
      <c r="B57" s="198" t="s">
        <v>35</v>
      </c>
      <c r="C57" s="167" t="s">
        <v>62</v>
      </c>
      <c r="D57" s="167" t="s">
        <v>62</v>
      </c>
      <c r="E57" s="167" t="s">
        <v>35</v>
      </c>
      <c r="F57" s="40" t="str">
        <f t="shared" si="1"/>
        <v>Wrong</v>
      </c>
      <c r="G57" s="167">
        <v>40.5</v>
      </c>
      <c r="H57" s="167" t="s">
        <v>18</v>
      </c>
      <c r="I57" s="167" t="s">
        <v>14</v>
      </c>
      <c r="J57" s="40" t="str">
        <f t="shared" si="2"/>
        <v>Wrong</v>
      </c>
      <c r="K57" s="173"/>
      <c r="L57" s="39" t="s">
        <v>370</v>
      </c>
      <c r="M57" s="199" t="s">
        <v>370</v>
      </c>
      <c r="N57" s="39" t="s">
        <v>370</v>
      </c>
      <c r="O57" s="39" t="s">
        <v>370</v>
      </c>
      <c r="P57" s="13"/>
    </row>
    <row r="58">
      <c r="A58" s="58">
        <v>43969.0</v>
      </c>
      <c r="B58" s="100" t="s">
        <v>41</v>
      </c>
      <c r="C58" s="5" t="s">
        <v>35</v>
      </c>
      <c r="D58" s="5" t="s">
        <v>41</v>
      </c>
      <c r="E58" s="5" t="s">
        <v>35</v>
      </c>
      <c r="F58" s="13" t="str">
        <f t="shared" si="1"/>
        <v>Wrong</v>
      </c>
      <c r="G58" s="5" t="s">
        <v>386</v>
      </c>
      <c r="H58" s="5" t="s">
        <v>18</v>
      </c>
      <c r="I58" s="5" t="s">
        <v>18</v>
      </c>
      <c r="J58" s="13" t="str">
        <f t="shared" si="2"/>
        <v>Yes</v>
      </c>
      <c r="L58" s="4" t="s">
        <v>370</v>
      </c>
      <c r="M58" s="4" t="s">
        <v>370</v>
      </c>
      <c r="N58" s="217" t="s">
        <v>41</v>
      </c>
      <c r="O58" s="4" t="s">
        <v>370</v>
      </c>
      <c r="P58" s="13"/>
    </row>
    <row r="59">
      <c r="A59" s="200" t="s">
        <v>387</v>
      </c>
      <c r="B59" s="100" t="s">
        <v>44</v>
      </c>
      <c r="C59" s="5" t="s">
        <v>37</v>
      </c>
      <c r="D59" s="5" t="s">
        <v>44</v>
      </c>
      <c r="E59" s="5" t="s">
        <v>44</v>
      </c>
      <c r="F59" s="13" t="str">
        <f t="shared" si="1"/>
        <v>Yes</v>
      </c>
      <c r="G59" s="5">
        <v>40.5</v>
      </c>
      <c r="H59" s="5" t="s">
        <v>18</v>
      </c>
      <c r="I59" s="5" t="s">
        <v>14</v>
      </c>
      <c r="J59" s="13" t="str">
        <f t="shared" si="2"/>
        <v>Wrong</v>
      </c>
      <c r="L59" s="4" t="s">
        <v>370</v>
      </c>
      <c r="M59" s="4" t="s">
        <v>370</v>
      </c>
      <c r="N59" s="217" t="s">
        <v>18</v>
      </c>
      <c r="O59" s="4" t="s">
        <v>370</v>
      </c>
      <c r="P59" s="13"/>
    </row>
    <row r="60">
      <c r="A60" s="1"/>
      <c r="B60" s="100" t="s">
        <v>17</v>
      </c>
      <c r="C60" s="5" t="s">
        <v>43</v>
      </c>
      <c r="D60" s="5" t="s">
        <v>17</v>
      </c>
      <c r="E60" s="5" t="s">
        <v>17</v>
      </c>
      <c r="F60" s="13" t="str">
        <f t="shared" si="1"/>
        <v>Yes</v>
      </c>
      <c r="G60" s="5">
        <v>38.5</v>
      </c>
      <c r="H60" s="5" t="s">
        <v>18</v>
      </c>
      <c r="I60" s="5" t="s">
        <v>18</v>
      </c>
      <c r="J60" s="13" t="str">
        <f t="shared" si="2"/>
        <v>Yes</v>
      </c>
      <c r="L60" s="4" t="s">
        <v>370</v>
      </c>
      <c r="M60" s="219" t="s">
        <v>388</v>
      </c>
      <c r="N60" s="214" t="s">
        <v>18</v>
      </c>
      <c r="O60" s="219" t="s">
        <v>388</v>
      </c>
      <c r="P60" s="13"/>
    </row>
    <row r="61">
      <c r="A61" s="1"/>
      <c r="B61" s="100" t="s">
        <v>70</v>
      </c>
      <c r="C61" s="5" t="s">
        <v>36</v>
      </c>
      <c r="D61" s="5" t="s">
        <v>36</v>
      </c>
      <c r="E61" s="5" t="s">
        <v>36</v>
      </c>
      <c r="F61" s="13" t="str">
        <f t="shared" si="1"/>
        <v>Yes</v>
      </c>
      <c r="G61" s="5">
        <v>42.5</v>
      </c>
      <c r="H61" s="5" t="s">
        <v>18</v>
      </c>
      <c r="I61" s="5" t="s">
        <v>18</v>
      </c>
      <c r="J61" s="13" t="str">
        <f t="shared" si="2"/>
        <v>Yes</v>
      </c>
      <c r="L61" s="217" t="s">
        <v>70</v>
      </c>
      <c r="M61" s="218" t="s">
        <v>389</v>
      </c>
      <c r="N61" s="214" t="s">
        <v>18</v>
      </c>
      <c r="O61" s="218" t="s">
        <v>389</v>
      </c>
      <c r="P61" s="13"/>
    </row>
    <row r="62">
      <c r="A62" s="1"/>
      <c r="B62" s="100" t="s">
        <v>31</v>
      </c>
      <c r="C62" s="5" t="s">
        <v>68</v>
      </c>
      <c r="D62" s="5" t="s">
        <v>31</v>
      </c>
      <c r="E62" s="5" t="s">
        <v>31</v>
      </c>
      <c r="F62" s="13" t="str">
        <f t="shared" si="1"/>
        <v>Yes</v>
      </c>
      <c r="G62" s="5">
        <v>40.5</v>
      </c>
      <c r="H62" s="5" t="s">
        <v>18</v>
      </c>
      <c r="I62" s="5" t="s">
        <v>18</v>
      </c>
      <c r="J62" s="13" t="str">
        <f t="shared" si="2"/>
        <v>Yes</v>
      </c>
      <c r="L62" s="4" t="s">
        <v>370</v>
      </c>
      <c r="M62" s="219" t="s">
        <v>390</v>
      </c>
      <c r="N62" s="214" t="s">
        <v>18</v>
      </c>
      <c r="O62" s="219" t="s">
        <v>390</v>
      </c>
      <c r="P62" s="13"/>
    </row>
    <row r="63">
      <c r="A63" s="1"/>
      <c r="B63" s="100" t="s">
        <v>20</v>
      </c>
      <c r="C63" s="5" t="s">
        <v>38</v>
      </c>
      <c r="D63" s="5" t="s">
        <v>20</v>
      </c>
      <c r="E63" s="5" t="s">
        <v>20</v>
      </c>
      <c r="F63" s="13" t="str">
        <f t="shared" si="1"/>
        <v>Yes</v>
      </c>
      <c r="G63" s="5">
        <v>44.5</v>
      </c>
      <c r="H63" s="5" t="s">
        <v>18</v>
      </c>
      <c r="I63" s="5" t="s">
        <v>18</v>
      </c>
      <c r="J63" s="13" t="str">
        <f t="shared" si="2"/>
        <v>Yes</v>
      </c>
      <c r="L63" s="4" t="s">
        <v>370</v>
      </c>
      <c r="M63" s="214" t="s">
        <v>18</v>
      </c>
      <c r="N63" s="214" t="s">
        <v>18</v>
      </c>
      <c r="O63" s="214" t="s">
        <v>18</v>
      </c>
      <c r="P63" s="13"/>
    </row>
    <row r="64">
      <c r="A64" s="1"/>
      <c r="B64" s="100" t="s">
        <v>32</v>
      </c>
      <c r="C64" s="5" t="s">
        <v>71</v>
      </c>
      <c r="D64" s="5" t="s">
        <v>32</v>
      </c>
      <c r="E64" s="5" t="s">
        <v>32</v>
      </c>
      <c r="F64" s="13" t="str">
        <f t="shared" si="1"/>
        <v>Yes</v>
      </c>
      <c r="G64" s="5">
        <v>42.5</v>
      </c>
      <c r="H64" s="5" t="s">
        <v>18</v>
      </c>
      <c r="I64" s="5" t="s">
        <v>18</v>
      </c>
      <c r="J64" s="13" t="str">
        <f t="shared" si="2"/>
        <v>Yes</v>
      </c>
      <c r="K64" s="173"/>
      <c r="L64" s="39" t="s">
        <v>370</v>
      </c>
      <c r="M64" s="220" t="s">
        <v>391</v>
      </c>
      <c r="N64" s="215" t="s">
        <v>18</v>
      </c>
      <c r="O64" s="220" t="s">
        <v>391</v>
      </c>
      <c r="P64" s="13"/>
    </row>
    <row r="65">
      <c r="A65" s="195">
        <v>43970.0</v>
      </c>
      <c r="B65" s="196" t="s">
        <v>21</v>
      </c>
      <c r="C65" s="135" t="s">
        <v>49</v>
      </c>
      <c r="D65" s="135" t="s">
        <v>49</v>
      </c>
      <c r="E65" s="135" t="s">
        <v>49</v>
      </c>
      <c r="F65" s="17" t="str">
        <f t="shared" si="1"/>
        <v>Yes</v>
      </c>
      <c r="G65" s="135">
        <v>32.5</v>
      </c>
      <c r="H65" s="135" t="s">
        <v>18</v>
      </c>
      <c r="I65" s="135" t="s">
        <v>14</v>
      </c>
      <c r="J65" s="17" t="str">
        <f t="shared" si="2"/>
        <v>Wrong</v>
      </c>
      <c r="L65" s="4" t="s">
        <v>370</v>
      </c>
      <c r="M65" s="214" t="s">
        <v>49</v>
      </c>
      <c r="N65" s="4" t="s">
        <v>370</v>
      </c>
      <c r="O65" s="214" t="s">
        <v>49</v>
      </c>
      <c r="P65" s="13"/>
    </row>
    <row r="66">
      <c r="A66" s="1"/>
      <c r="B66" s="100" t="s">
        <v>57</v>
      </c>
      <c r="C66" s="5" t="s">
        <v>45</v>
      </c>
      <c r="D66" s="5" t="s">
        <v>45</v>
      </c>
      <c r="E66" s="5" t="s">
        <v>45</v>
      </c>
      <c r="F66" s="13" t="str">
        <f t="shared" si="1"/>
        <v>Yes</v>
      </c>
      <c r="G66" s="5">
        <v>27.5</v>
      </c>
      <c r="H66" s="5" t="s">
        <v>18</v>
      </c>
      <c r="I66" s="5" t="s">
        <v>14</v>
      </c>
      <c r="J66" s="13" t="str">
        <f t="shared" si="2"/>
        <v>Wrong</v>
      </c>
      <c r="L66" s="214" t="s">
        <v>45</v>
      </c>
      <c r="M66" s="214" t="s">
        <v>45</v>
      </c>
      <c r="N66" s="214" t="s">
        <v>45</v>
      </c>
      <c r="O66" s="214" t="s">
        <v>45</v>
      </c>
      <c r="P66" s="13"/>
    </row>
    <row r="67">
      <c r="A67" s="1"/>
      <c r="B67" s="100" t="s">
        <v>52</v>
      </c>
      <c r="C67" s="5" t="s">
        <v>40</v>
      </c>
      <c r="D67" s="5" t="s">
        <v>40</v>
      </c>
      <c r="E67" s="5" t="s">
        <v>40</v>
      </c>
      <c r="F67" s="13" t="str">
        <f t="shared" si="1"/>
        <v>Yes</v>
      </c>
      <c r="G67" s="5">
        <v>28.5</v>
      </c>
      <c r="H67" s="5" t="s">
        <v>14</v>
      </c>
      <c r="I67" s="5" t="s">
        <v>18</v>
      </c>
      <c r="J67" s="13" t="str">
        <f t="shared" si="2"/>
        <v>Wrong</v>
      </c>
      <c r="L67" s="4" t="s">
        <v>370</v>
      </c>
      <c r="M67" s="214" t="s">
        <v>40</v>
      </c>
      <c r="N67" s="4" t="s">
        <v>370</v>
      </c>
      <c r="O67" s="214" t="s">
        <v>40</v>
      </c>
      <c r="P67" s="13"/>
    </row>
    <row r="68">
      <c r="A68" s="1"/>
      <c r="B68" s="100" t="s">
        <v>33</v>
      </c>
      <c r="C68" s="5" t="s">
        <v>39</v>
      </c>
      <c r="D68" s="5" t="s">
        <v>39</v>
      </c>
      <c r="E68" s="5" t="s">
        <v>33</v>
      </c>
      <c r="F68" s="13" t="str">
        <f t="shared" si="1"/>
        <v>Wrong</v>
      </c>
      <c r="G68" s="5">
        <v>35.5</v>
      </c>
      <c r="H68" s="5" t="s">
        <v>18</v>
      </c>
      <c r="I68" s="5" t="s">
        <v>18</v>
      </c>
      <c r="J68" s="13" t="str">
        <f t="shared" si="2"/>
        <v>Yes</v>
      </c>
      <c r="L68" s="4" t="s">
        <v>370</v>
      </c>
      <c r="M68" s="4" t="s">
        <v>370</v>
      </c>
      <c r="N68" s="4" t="s">
        <v>370</v>
      </c>
      <c r="O68" s="4" t="s">
        <v>370</v>
      </c>
      <c r="P68" s="13"/>
    </row>
    <row r="69">
      <c r="A69" s="1"/>
      <c r="B69" s="100" t="s">
        <v>60</v>
      </c>
      <c r="C69" s="5" t="s">
        <v>50</v>
      </c>
      <c r="D69" s="5" t="s">
        <v>50</v>
      </c>
      <c r="E69" s="5" t="s">
        <v>50</v>
      </c>
      <c r="F69" s="13" t="str">
        <f t="shared" si="1"/>
        <v>Yes</v>
      </c>
      <c r="G69" s="5">
        <v>27.5</v>
      </c>
      <c r="H69" s="5" t="s">
        <v>14</v>
      </c>
      <c r="I69" s="5" t="s">
        <v>18</v>
      </c>
      <c r="J69" s="13" t="str">
        <f t="shared" si="2"/>
        <v>Wrong</v>
      </c>
      <c r="L69" s="4" t="s">
        <v>370</v>
      </c>
      <c r="M69" s="214" t="s">
        <v>50</v>
      </c>
      <c r="N69" s="214" t="s">
        <v>50</v>
      </c>
      <c r="O69" s="214" t="s">
        <v>50</v>
      </c>
      <c r="P69" s="13"/>
    </row>
    <row r="70">
      <c r="A70" s="1"/>
      <c r="B70" s="100" t="s">
        <v>69</v>
      </c>
      <c r="C70" s="5" t="s">
        <v>72</v>
      </c>
      <c r="D70" s="5" t="s">
        <v>69</v>
      </c>
      <c r="E70" s="5" t="s">
        <v>69</v>
      </c>
      <c r="F70" s="13" t="str">
        <f t="shared" si="1"/>
        <v>Yes</v>
      </c>
      <c r="G70" s="5">
        <v>30.5</v>
      </c>
      <c r="H70" s="5" t="s">
        <v>14</v>
      </c>
      <c r="I70" s="5" t="s">
        <v>18</v>
      </c>
      <c r="J70" s="13" t="str">
        <f t="shared" si="2"/>
        <v>Wrong</v>
      </c>
      <c r="L70" s="4" t="s">
        <v>370</v>
      </c>
      <c r="M70" s="214" t="s">
        <v>69</v>
      </c>
      <c r="N70" s="214" t="s">
        <v>69</v>
      </c>
      <c r="O70" s="214" t="s">
        <v>69</v>
      </c>
      <c r="P70" s="13"/>
    </row>
    <row r="71">
      <c r="A71" s="197"/>
      <c r="B71" s="198" t="s">
        <v>73</v>
      </c>
      <c r="C71" s="167" t="s">
        <v>36</v>
      </c>
      <c r="D71" s="167" t="s">
        <v>73</v>
      </c>
      <c r="E71" s="167" t="s">
        <v>36</v>
      </c>
      <c r="F71" s="40" t="str">
        <f t="shared" si="1"/>
        <v>Wrong</v>
      </c>
      <c r="G71" s="167">
        <v>33.5</v>
      </c>
      <c r="H71" s="167" t="s">
        <v>18</v>
      </c>
      <c r="I71" s="167" t="s">
        <v>18</v>
      </c>
      <c r="J71" s="40" t="str">
        <f t="shared" si="2"/>
        <v>Yes</v>
      </c>
      <c r="K71" s="173"/>
      <c r="L71" s="39" t="s">
        <v>370</v>
      </c>
      <c r="M71" s="40"/>
      <c r="N71" s="215" t="s">
        <v>36</v>
      </c>
      <c r="O71" s="39" t="s">
        <v>370</v>
      </c>
      <c r="P71" s="13"/>
    </row>
    <row r="72">
      <c r="A72" s="58">
        <v>43971.0</v>
      </c>
      <c r="B72" s="100" t="s">
        <v>73</v>
      </c>
      <c r="C72" s="5" t="s">
        <v>32</v>
      </c>
      <c r="D72" s="5" t="s">
        <v>73</v>
      </c>
      <c r="E72" s="5" t="s">
        <v>73</v>
      </c>
      <c r="F72" s="13" t="str">
        <f t="shared" si="1"/>
        <v>Yes</v>
      </c>
      <c r="G72" s="5">
        <v>26.5</v>
      </c>
      <c r="H72" s="5" t="s">
        <v>14</v>
      </c>
      <c r="I72" s="5" t="s">
        <v>14</v>
      </c>
      <c r="J72" s="13" t="str">
        <f t="shared" si="2"/>
        <v>Yes</v>
      </c>
      <c r="L72" s="4" t="s">
        <v>370</v>
      </c>
      <c r="M72" s="4" t="s">
        <v>370</v>
      </c>
      <c r="N72" s="217" t="s">
        <v>32</v>
      </c>
      <c r="O72" s="4" t="s">
        <v>370</v>
      </c>
      <c r="P72" s="13"/>
    </row>
    <row r="73">
      <c r="A73" s="1"/>
      <c r="B73" s="100" t="s">
        <v>71</v>
      </c>
      <c r="C73" s="5" t="s">
        <v>16</v>
      </c>
      <c r="D73" s="5" t="s">
        <v>16</v>
      </c>
      <c r="E73" s="5" t="s">
        <v>16</v>
      </c>
      <c r="F73" s="13" t="str">
        <f t="shared" si="1"/>
        <v>Yes</v>
      </c>
      <c r="G73" s="5">
        <v>27.5</v>
      </c>
      <c r="H73" s="5" t="s">
        <v>14</v>
      </c>
      <c r="I73" s="5" t="s">
        <v>18</v>
      </c>
      <c r="J73" s="13" t="str">
        <f t="shared" si="2"/>
        <v>Wrong</v>
      </c>
      <c r="L73" s="214" t="s">
        <v>16</v>
      </c>
      <c r="M73" s="214" t="s">
        <v>16</v>
      </c>
      <c r="N73" s="214" t="s">
        <v>16</v>
      </c>
      <c r="O73" s="214" t="s">
        <v>16</v>
      </c>
      <c r="P73" s="13"/>
    </row>
    <row r="74">
      <c r="A74" s="1"/>
      <c r="B74" s="100" t="s">
        <v>69</v>
      </c>
      <c r="C74" s="5" t="s">
        <v>20</v>
      </c>
      <c r="D74" s="5" t="s">
        <v>20</v>
      </c>
      <c r="E74" s="5" t="s">
        <v>69</v>
      </c>
      <c r="F74" s="13" t="str">
        <f t="shared" si="1"/>
        <v>Wrong</v>
      </c>
      <c r="G74" s="5">
        <v>29.5</v>
      </c>
      <c r="H74" s="5" t="s">
        <v>18</v>
      </c>
      <c r="I74" s="5" t="s">
        <v>14</v>
      </c>
      <c r="J74" s="13" t="str">
        <f t="shared" si="2"/>
        <v>Wrong</v>
      </c>
      <c r="L74" s="4" t="s">
        <v>370</v>
      </c>
      <c r="M74" s="4" t="s">
        <v>370</v>
      </c>
      <c r="N74" s="4" t="s">
        <v>370</v>
      </c>
      <c r="O74" s="4" t="s">
        <v>370</v>
      </c>
      <c r="P74" s="13"/>
    </row>
    <row r="75">
      <c r="A75" s="1"/>
      <c r="B75" s="100" t="s">
        <v>38</v>
      </c>
      <c r="C75" s="5" t="s">
        <v>66</v>
      </c>
      <c r="D75" s="5" t="s">
        <v>38</v>
      </c>
      <c r="E75" s="5" t="s">
        <v>66</v>
      </c>
      <c r="F75" s="13" t="str">
        <f t="shared" si="1"/>
        <v>Wrong</v>
      </c>
      <c r="G75" s="5">
        <v>26.5</v>
      </c>
      <c r="H75" s="5" t="s">
        <v>14</v>
      </c>
      <c r="I75" s="5" t="s">
        <v>14</v>
      </c>
      <c r="J75" s="13" t="str">
        <f t="shared" si="2"/>
        <v>Yes</v>
      </c>
      <c r="L75" s="217" t="s">
        <v>38</v>
      </c>
      <c r="M75" s="217" t="s">
        <v>38</v>
      </c>
      <c r="N75" s="4" t="s">
        <v>370</v>
      </c>
      <c r="O75" s="217" t="s">
        <v>38</v>
      </c>
      <c r="P75" s="13"/>
    </row>
    <row r="76">
      <c r="A76" s="1"/>
      <c r="B76" s="100" t="s">
        <v>34</v>
      </c>
      <c r="C76" s="5" t="s">
        <v>72</v>
      </c>
      <c r="D76" s="5" t="s">
        <v>72</v>
      </c>
      <c r="E76" s="5" t="s">
        <v>34</v>
      </c>
      <c r="F76" s="13" t="str">
        <f t="shared" si="1"/>
        <v>Wrong</v>
      </c>
      <c r="G76" s="5">
        <v>25.5</v>
      </c>
      <c r="H76" s="5" t="s">
        <v>18</v>
      </c>
      <c r="I76" s="5" t="s">
        <v>14</v>
      </c>
      <c r="J76" s="13" t="str">
        <f t="shared" si="2"/>
        <v>Wrong</v>
      </c>
      <c r="L76" s="217" t="s">
        <v>72</v>
      </c>
      <c r="M76" s="217" t="s">
        <v>72</v>
      </c>
      <c r="N76" s="4" t="s">
        <v>370</v>
      </c>
      <c r="O76" s="217" t="s">
        <v>72</v>
      </c>
      <c r="P76" s="13"/>
    </row>
    <row r="77">
      <c r="A77" s="1"/>
      <c r="B77" s="100" t="s">
        <v>17</v>
      </c>
      <c r="C77" s="5" t="s">
        <v>35</v>
      </c>
      <c r="D77" s="5" t="s">
        <v>35</v>
      </c>
      <c r="E77" s="5" t="s">
        <v>35</v>
      </c>
      <c r="F77" s="13" t="str">
        <f t="shared" si="1"/>
        <v>Yes</v>
      </c>
      <c r="G77" s="5">
        <v>27.5</v>
      </c>
      <c r="H77" s="5" t="s">
        <v>18</v>
      </c>
      <c r="I77" s="5" t="s">
        <v>18</v>
      </c>
      <c r="J77" s="13" t="str">
        <f t="shared" si="2"/>
        <v>Yes</v>
      </c>
      <c r="L77" s="4" t="s">
        <v>370</v>
      </c>
      <c r="M77" s="4" t="s">
        <v>370</v>
      </c>
      <c r="N77" s="4" t="s">
        <v>370</v>
      </c>
      <c r="O77" s="4" t="s">
        <v>370</v>
      </c>
      <c r="P77" s="13"/>
    </row>
    <row r="78">
      <c r="A78" s="197"/>
      <c r="B78" s="198" t="s">
        <v>39</v>
      </c>
      <c r="C78" s="167" t="s">
        <v>62</v>
      </c>
      <c r="D78" s="167" t="s">
        <v>39</v>
      </c>
      <c r="E78" s="167" t="s">
        <v>62</v>
      </c>
      <c r="F78" s="40" t="str">
        <f t="shared" si="1"/>
        <v>Wrong</v>
      </c>
      <c r="G78" s="167">
        <v>27.5</v>
      </c>
      <c r="H78" s="167" t="s">
        <v>18</v>
      </c>
      <c r="I78" s="167" t="s">
        <v>14</v>
      </c>
      <c r="J78" s="40" t="str">
        <f t="shared" si="2"/>
        <v>Wrong</v>
      </c>
      <c r="K78" s="173"/>
      <c r="L78" s="39" t="s">
        <v>370</v>
      </c>
      <c r="M78" s="39" t="s">
        <v>370</v>
      </c>
      <c r="N78" s="39" t="s">
        <v>370</v>
      </c>
      <c r="O78" s="39" t="s">
        <v>370</v>
      </c>
      <c r="P78" s="13"/>
    </row>
    <row r="79">
      <c r="A79" s="58">
        <v>43972.0</v>
      </c>
      <c r="B79" s="100" t="s">
        <v>16</v>
      </c>
      <c r="C79" s="5" t="s">
        <v>43</v>
      </c>
      <c r="D79" s="5" t="s">
        <v>16</v>
      </c>
      <c r="E79" s="5" t="s">
        <v>16</v>
      </c>
      <c r="F79" s="13" t="str">
        <f t="shared" si="1"/>
        <v>Yes</v>
      </c>
      <c r="G79" s="5">
        <v>26.5</v>
      </c>
      <c r="H79" s="5" t="s">
        <v>18</v>
      </c>
      <c r="I79" s="5" t="s">
        <v>18</v>
      </c>
      <c r="J79" s="13" t="str">
        <f t="shared" si="2"/>
        <v>Yes</v>
      </c>
      <c r="L79" s="4" t="s">
        <v>370</v>
      </c>
      <c r="M79" s="214" t="s">
        <v>16</v>
      </c>
      <c r="N79" s="214" t="s">
        <v>16</v>
      </c>
      <c r="O79" s="214" t="s">
        <v>16</v>
      </c>
      <c r="P79" s="13"/>
    </row>
    <row r="80">
      <c r="A80" s="1"/>
      <c r="B80" s="100" t="s">
        <v>38</v>
      </c>
      <c r="C80" s="5" t="s">
        <v>44</v>
      </c>
      <c r="D80" s="5" t="s">
        <v>44</v>
      </c>
      <c r="E80" s="5" t="s">
        <v>44</v>
      </c>
      <c r="F80" s="13" t="str">
        <f t="shared" si="1"/>
        <v>Yes</v>
      </c>
      <c r="G80" s="5">
        <v>28.5</v>
      </c>
      <c r="H80" s="5" t="s">
        <v>14</v>
      </c>
      <c r="I80" s="5" t="s">
        <v>18</v>
      </c>
      <c r="J80" s="13" t="str">
        <f t="shared" si="2"/>
        <v>Wrong</v>
      </c>
      <c r="L80" s="4" t="s">
        <v>370</v>
      </c>
      <c r="M80" s="214" t="s">
        <v>44</v>
      </c>
      <c r="N80" s="4" t="s">
        <v>370</v>
      </c>
      <c r="O80" s="214" t="s">
        <v>44</v>
      </c>
      <c r="P80" s="13"/>
    </row>
    <row r="81">
      <c r="A81" s="1"/>
      <c r="B81" s="100" t="s">
        <v>21</v>
      </c>
      <c r="C81" s="5" t="s">
        <v>70</v>
      </c>
      <c r="D81" s="5" t="s">
        <v>21</v>
      </c>
      <c r="E81" s="5" t="s">
        <v>21</v>
      </c>
      <c r="F81" s="13" t="str">
        <f t="shared" si="1"/>
        <v>Yes</v>
      </c>
      <c r="G81" s="5">
        <v>21.5</v>
      </c>
      <c r="H81" s="5" t="s">
        <v>14</v>
      </c>
      <c r="I81" s="5" t="s">
        <v>14</v>
      </c>
      <c r="J81" s="13" t="str">
        <f t="shared" si="2"/>
        <v>Yes</v>
      </c>
      <c r="L81" s="4" t="s">
        <v>370</v>
      </c>
      <c r="M81" s="4" t="s">
        <v>370</v>
      </c>
      <c r="N81" s="4" t="s">
        <v>370</v>
      </c>
      <c r="O81" s="214" t="s">
        <v>21</v>
      </c>
      <c r="P81" s="13"/>
    </row>
    <row r="82">
      <c r="A82" s="1"/>
      <c r="B82" s="100" t="s">
        <v>32</v>
      </c>
      <c r="C82" s="5" t="s">
        <v>41</v>
      </c>
      <c r="D82" s="5" t="s">
        <v>32</v>
      </c>
      <c r="E82" s="5" t="s">
        <v>32</v>
      </c>
      <c r="F82" s="13" t="str">
        <f t="shared" si="1"/>
        <v>Yes</v>
      </c>
      <c r="G82" s="5">
        <v>20.5</v>
      </c>
      <c r="H82" s="5" t="s">
        <v>14</v>
      </c>
      <c r="I82" s="5" t="s">
        <v>18</v>
      </c>
      <c r="J82" s="13" t="str">
        <f t="shared" si="2"/>
        <v>Wrong</v>
      </c>
      <c r="L82" s="214" t="s">
        <v>32</v>
      </c>
      <c r="M82" s="214" t="s">
        <v>32</v>
      </c>
      <c r="N82" s="4" t="s">
        <v>370</v>
      </c>
      <c r="O82" s="218" t="s">
        <v>392</v>
      </c>
      <c r="P82" s="13"/>
    </row>
    <row r="83">
      <c r="A83" s="1"/>
      <c r="B83" s="100" t="s">
        <v>66</v>
      </c>
      <c r="C83" s="5" t="s">
        <v>50</v>
      </c>
      <c r="D83" s="5" t="s">
        <v>66</v>
      </c>
      <c r="E83" s="5" t="s">
        <v>66</v>
      </c>
      <c r="F83" s="13" t="str">
        <f t="shared" si="1"/>
        <v>Yes</v>
      </c>
      <c r="G83" s="5">
        <v>25.5</v>
      </c>
      <c r="H83" s="5" t="s">
        <v>14</v>
      </c>
      <c r="I83" s="5" t="s">
        <v>14</v>
      </c>
      <c r="J83" s="13" t="str">
        <f t="shared" si="2"/>
        <v>Yes</v>
      </c>
      <c r="L83" s="4" t="s">
        <v>370</v>
      </c>
      <c r="M83" s="4" t="s">
        <v>370</v>
      </c>
      <c r="N83" s="4" t="s">
        <v>370</v>
      </c>
      <c r="O83" s="214" t="s">
        <v>66</v>
      </c>
      <c r="P83" s="13"/>
    </row>
    <row r="84">
      <c r="A84" s="1"/>
      <c r="B84" s="100" t="s">
        <v>62</v>
      </c>
      <c r="C84" s="5" t="s">
        <v>68</v>
      </c>
      <c r="D84" s="5" t="s">
        <v>62</v>
      </c>
      <c r="E84" s="5" t="s">
        <v>62</v>
      </c>
      <c r="F84" s="13" t="str">
        <f t="shared" si="1"/>
        <v>Yes</v>
      </c>
      <c r="G84" s="5" t="s">
        <v>393</v>
      </c>
      <c r="H84" s="5" t="s">
        <v>393</v>
      </c>
      <c r="I84" s="5" t="s">
        <v>393</v>
      </c>
      <c r="J84" s="13" t="str">
        <f t="shared" si="2"/>
        <v>Yes</v>
      </c>
      <c r="L84" s="214" t="s">
        <v>62</v>
      </c>
      <c r="M84" s="214" t="s">
        <v>62</v>
      </c>
      <c r="N84" s="4" t="s">
        <v>370</v>
      </c>
      <c r="O84" s="214" t="s">
        <v>62</v>
      </c>
      <c r="P84" s="13"/>
    </row>
    <row r="85">
      <c r="A85" s="197"/>
      <c r="B85" s="198" t="s">
        <v>33</v>
      </c>
      <c r="C85" s="167" t="s">
        <v>49</v>
      </c>
      <c r="D85" s="167" t="s">
        <v>49</v>
      </c>
      <c r="E85" s="167" t="s">
        <v>49</v>
      </c>
      <c r="F85" s="40" t="str">
        <f t="shared" si="1"/>
        <v>Yes</v>
      </c>
      <c r="G85" s="167">
        <v>29.5</v>
      </c>
      <c r="H85" s="167" t="s">
        <v>18</v>
      </c>
      <c r="I85" s="167" t="s">
        <v>18</v>
      </c>
      <c r="J85" s="40" t="str">
        <f t="shared" si="2"/>
        <v>Yes</v>
      </c>
      <c r="K85" s="173"/>
      <c r="L85" s="39" t="s">
        <v>370</v>
      </c>
      <c r="M85" s="215" t="s">
        <v>49</v>
      </c>
      <c r="N85" s="216" t="s">
        <v>33</v>
      </c>
      <c r="O85" s="215" t="s">
        <v>49</v>
      </c>
      <c r="P85" s="13"/>
    </row>
    <row r="86">
      <c r="A86" s="58">
        <v>43973.0</v>
      </c>
      <c r="B86" s="100" t="s">
        <v>41</v>
      </c>
      <c r="C86" s="5" t="s">
        <v>45</v>
      </c>
      <c r="D86" s="5" t="s">
        <v>41</v>
      </c>
      <c r="E86" s="5" t="s">
        <v>41</v>
      </c>
      <c r="F86" s="13" t="str">
        <f t="shared" si="1"/>
        <v>Yes</v>
      </c>
      <c r="J86" s="13" t="str">
        <f t="shared" si="2"/>
        <v>Yes</v>
      </c>
      <c r="L86" s="214" t="s">
        <v>41</v>
      </c>
      <c r="M86" s="214" t="s">
        <v>41</v>
      </c>
      <c r="N86" s="4" t="s">
        <v>370</v>
      </c>
      <c r="O86" s="214" t="s">
        <v>41</v>
      </c>
    </row>
    <row r="87">
      <c r="A87" s="1"/>
      <c r="B87" s="100" t="s">
        <v>60</v>
      </c>
      <c r="C87" s="5" t="s">
        <v>43</v>
      </c>
      <c r="D87" s="5" t="s">
        <v>43</v>
      </c>
      <c r="E87" s="5" t="s">
        <v>43</v>
      </c>
      <c r="F87" s="13" t="str">
        <f t="shared" si="1"/>
        <v>Yes</v>
      </c>
      <c r="G87" s="5">
        <v>23.5</v>
      </c>
      <c r="H87" s="5" t="s">
        <v>14</v>
      </c>
      <c r="I87" s="5" t="s">
        <v>14</v>
      </c>
      <c r="J87" s="13" t="str">
        <f t="shared" si="2"/>
        <v>Yes</v>
      </c>
      <c r="L87" s="214" t="s">
        <v>43</v>
      </c>
      <c r="M87" s="214" t="s">
        <v>43</v>
      </c>
      <c r="N87" s="4" t="s">
        <v>370</v>
      </c>
      <c r="O87" s="214" t="s">
        <v>43</v>
      </c>
    </row>
    <row r="88">
      <c r="A88" s="1"/>
      <c r="B88" s="100" t="s">
        <v>70</v>
      </c>
      <c r="C88" s="5" t="s">
        <v>35</v>
      </c>
      <c r="D88" s="5" t="s">
        <v>35</v>
      </c>
      <c r="E88" s="5" t="s">
        <v>35</v>
      </c>
      <c r="F88" s="13" t="str">
        <f t="shared" si="1"/>
        <v>Yes</v>
      </c>
      <c r="G88" s="5">
        <v>20.5</v>
      </c>
      <c r="H88" s="5" t="s">
        <v>14</v>
      </c>
      <c r="I88" s="5" t="s">
        <v>18</v>
      </c>
      <c r="J88" s="13" t="str">
        <f t="shared" si="2"/>
        <v>Wrong</v>
      </c>
      <c r="L88" s="4" t="s">
        <v>370</v>
      </c>
      <c r="M88" s="4" t="s">
        <v>370</v>
      </c>
      <c r="N88" s="4" t="s">
        <v>370</v>
      </c>
      <c r="O88" s="4" t="s">
        <v>370</v>
      </c>
    </row>
    <row r="89">
      <c r="A89" s="1"/>
      <c r="B89" s="100" t="s">
        <v>31</v>
      </c>
      <c r="C89" s="5" t="s">
        <v>16</v>
      </c>
      <c r="D89" s="5" t="s">
        <v>16</v>
      </c>
      <c r="E89" s="5" t="s">
        <v>16</v>
      </c>
      <c r="F89" s="13" t="str">
        <f t="shared" si="1"/>
        <v>Yes</v>
      </c>
      <c r="G89" s="5">
        <v>26.5</v>
      </c>
      <c r="H89" s="5" t="s">
        <v>18</v>
      </c>
      <c r="I89" s="5" t="s">
        <v>18</v>
      </c>
      <c r="J89" s="13" t="str">
        <f t="shared" si="2"/>
        <v>Yes</v>
      </c>
      <c r="L89" s="214" t="s">
        <v>16</v>
      </c>
      <c r="M89" s="214" t="s">
        <v>16</v>
      </c>
      <c r="N89" s="4" t="s">
        <v>370</v>
      </c>
      <c r="O89" s="214" t="s">
        <v>16</v>
      </c>
    </row>
    <row r="90">
      <c r="A90" s="1"/>
      <c r="B90" s="100" t="s">
        <v>33</v>
      </c>
      <c r="C90" s="5" t="s">
        <v>50</v>
      </c>
      <c r="D90" s="5" t="s">
        <v>50</v>
      </c>
      <c r="E90" s="5" t="s">
        <v>50</v>
      </c>
      <c r="F90" s="13" t="str">
        <f t="shared" si="1"/>
        <v>Yes</v>
      </c>
      <c r="G90" s="5">
        <v>22.5</v>
      </c>
      <c r="H90" s="5" t="s">
        <v>14</v>
      </c>
      <c r="I90" s="5" t="s">
        <v>18</v>
      </c>
      <c r="J90" s="13" t="str">
        <f t="shared" si="2"/>
        <v>Wrong</v>
      </c>
      <c r="L90" s="217" t="s">
        <v>33</v>
      </c>
      <c r="M90" s="4" t="s">
        <v>370</v>
      </c>
      <c r="N90" s="4" t="s">
        <v>370</v>
      </c>
      <c r="O90" s="217" t="s">
        <v>33</v>
      </c>
    </row>
    <row r="91">
      <c r="A91" s="1"/>
      <c r="B91" s="100" t="s">
        <v>38</v>
      </c>
      <c r="C91" s="5" t="s">
        <v>73</v>
      </c>
      <c r="D91" s="5" t="s">
        <v>38</v>
      </c>
      <c r="E91" s="5" t="s">
        <v>73</v>
      </c>
      <c r="F91" s="13" t="str">
        <f t="shared" si="1"/>
        <v>Wrong</v>
      </c>
      <c r="G91" s="5">
        <v>28.5</v>
      </c>
      <c r="H91" s="5" t="s">
        <v>18</v>
      </c>
      <c r="I91" s="5" t="s">
        <v>18</v>
      </c>
      <c r="J91" s="13" t="str">
        <f t="shared" si="2"/>
        <v>Yes</v>
      </c>
      <c r="L91" s="217" t="s">
        <v>38</v>
      </c>
      <c r="M91" s="217" t="s">
        <v>38</v>
      </c>
      <c r="N91" s="4" t="s">
        <v>370</v>
      </c>
      <c r="O91" s="217" t="s">
        <v>38</v>
      </c>
    </row>
    <row r="92">
      <c r="A92" s="197"/>
      <c r="B92" s="198" t="s">
        <v>20</v>
      </c>
      <c r="C92" s="167" t="s">
        <v>36</v>
      </c>
      <c r="D92" s="167" t="s">
        <v>20</v>
      </c>
      <c r="E92" s="167" t="s">
        <v>20</v>
      </c>
      <c r="F92" s="40" t="str">
        <f t="shared" si="1"/>
        <v>Yes</v>
      </c>
      <c r="G92" s="167">
        <v>26.5</v>
      </c>
      <c r="H92" s="167" t="s">
        <v>14</v>
      </c>
      <c r="I92" s="167" t="s">
        <v>14</v>
      </c>
      <c r="J92" s="40" t="str">
        <f t="shared" si="2"/>
        <v>Yes</v>
      </c>
      <c r="K92" s="173"/>
      <c r="L92" s="215" t="s">
        <v>20</v>
      </c>
      <c r="M92" s="215" t="s">
        <v>20</v>
      </c>
      <c r="N92" s="39" t="s">
        <v>370</v>
      </c>
      <c r="O92" s="215" t="s">
        <v>20</v>
      </c>
    </row>
    <row r="93">
      <c r="A93" s="58">
        <v>43974.0</v>
      </c>
      <c r="B93" s="100" t="s">
        <v>71</v>
      </c>
      <c r="C93" s="5" t="s">
        <v>21</v>
      </c>
      <c r="D93" s="5" t="s">
        <v>21</v>
      </c>
      <c r="E93" s="5" t="s">
        <v>71</v>
      </c>
      <c r="F93" s="13" t="str">
        <f t="shared" si="1"/>
        <v>Wrong</v>
      </c>
      <c r="G93" s="5">
        <v>23.5</v>
      </c>
      <c r="H93" s="5" t="s">
        <v>14</v>
      </c>
      <c r="I93" s="5" t="s">
        <v>18</v>
      </c>
      <c r="J93" s="13" t="str">
        <f t="shared" si="2"/>
        <v>Wrong</v>
      </c>
      <c r="L93" s="217" t="s">
        <v>21</v>
      </c>
      <c r="M93" s="217" t="s">
        <v>21</v>
      </c>
      <c r="N93" s="4" t="s">
        <v>370</v>
      </c>
      <c r="O93" s="217" t="s">
        <v>21</v>
      </c>
    </row>
    <row r="94">
      <c r="A94" s="1"/>
      <c r="B94" s="100" t="s">
        <v>69</v>
      </c>
      <c r="C94" s="5" t="s">
        <v>68</v>
      </c>
      <c r="D94" s="5" t="s">
        <v>69</v>
      </c>
      <c r="E94" s="5" t="s">
        <v>69</v>
      </c>
      <c r="F94" s="13" t="str">
        <f t="shared" si="1"/>
        <v>Yes</v>
      </c>
      <c r="G94" s="5">
        <v>25.5</v>
      </c>
      <c r="H94" s="5" t="s">
        <v>14</v>
      </c>
      <c r="I94" s="5" t="s">
        <v>18</v>
      </c>
      <c r="J94" s="13" t="str">
        <f t="shared" si="2"/>
        <v>Wrong</v>
      </c>
      <c r="L94" s="214" t="s">
        <v>69</v>
      </c>
      <c r="M94" s="214" t="s">
        <v>69</v>
      </c>
      <c r="N94" s="214" t="s">
        <v>69</v>
      </c>
      <c r="O94" s="214" t="s">
        <v>69</v>
      </c>
    </row>
    <row r="95">
      <c r="A95" s="1"/>
      <c r="B95" s="100" t="s">
        <v>66</v>
      </c>
      <c r="C95" s="5" t="s">
        <v>17</v>
      </c>
      <c r="D95" s="5" t="s">
        <v>17</v>
      </c>
      <c r="E95" s="5" t="s">
        <v>17</v>
      </c>
      <c r="F95" s="13" t="str">
        <f t="shared" si="1"/>
        <v>Yes</v>
      </c>
      <c r="G95" s="5">
        <v>22.5</v>
      </c>
      <c r="H95" s="5" t="s">
        <v>18</v>
      </c>
      <c r="I95" s="5" t="s">
        <v>18</v>
      </c>
      <c r="J95" s="13" t="str">
        <f t="shared" si="2"/>
        <v>Yes</v>
      </c>
      <c r="L95" s="4" t="s">
        <v>370</v>
      </c>
      <c r="M95" s="4" t="s">
        <v>370</v>
      </c>
      <c r="N95" s="217" t="s">
        <v>66</v>
      </c>
      <c r="O95" s="4" t="s">
        <v>370</v>
      </c>
    </row>
    <row r="96">
      <c r="A96" s="1"/>
      <c r="B96" s="100" t="s">
        <v>57</v>
      </c>
      <c r="C96" s="5" t="s">
        <v>52</v>
      </c>
      <c r="D96" s="5" t="s">
        <v>52</v>
      </c>
      <c r="E96" s="5" t="s">
        <v>57</v>
      </c>
      <c r="F96" s="13" t="str">
        <f t="shared" si="1"/>
        <v>Wrong</v>
      </c>
      <c r="G96" s="5">
        <v>23.5</v>
      </c>
      <c r="H96" s="5" t="s">
        <v>14</v>
      </c>
      <c r="I96" s="5" t="s">
        <v>14</v>
      </c>
      <c r="J96" s="13" t="str">
        <f t="shared" si="2"/>
        <v>Yes</v>
      </c>
      <c r="L96" s="4" t="s">
        <v>370</v>
      </c>
      <c r="M96" s="4" t="s">
        <v>370</v>
      </c>
      <c r="N96" s="217" t="s">
        <v>52</v>
      </c>
      <c r="O96" s="217" t="s">
        <v>52</v>
      </c>
    </row>
    <row r="97">
      <c r="A97" s="1"/>
      <c r="B97" s="100" t="s">
        <v>44</v>
      </c>
      <c r="C97" s="5" t="s">
        <v>34</v>
      </c>
      <c r="D97" s="5" t="s">
        <v>44</v>
      </c>
      <c r="E97" s="5" t="s">
        <v>44</v>
      </c>
      <c r="F97" s="13" t="str">
        <f t="shared" si="1"/>
        <v>Yes</v>
      </c>
      <c r="G97" s="5">
        <v>27.5</v>
      </c>
      <c r="H97" s="5" t="s">
        <v>14</v>
      </c>
      <c r="I97" s="5" t="s">
        <v>14</v>
      </c>
      <c r="J97" s="13" t="str">
        <f t="shared" si="2"/>
        <v>Yes</v>
      </c>
      <c r="L97" s="214" t="s">
        <v>44</v>
      </c>
      <c r="M97" s="214" t="s">
        <v>44</v>
      </c>
      <c r="N97" s="214" t="s">
        <v>44</v>
      </c>
      <c r="O97" s="214" t="s">
        <v>44</v>
      </c>
    </row>
    <row r="98">
      <c r="A98" s="1"/>
      <c r="B98" s="100" t="s">
        <v>49</v>
      </c>
      <c r="C98" s="5" t="s">
        <v>35</v>
      </c>
      <c r="D98" s="5" t="s">
        <v>49</v>
      </c>
      <c r="E98" s="5" t="s">
        <v>35</v>
      </c>
      <c r="F98" s="13" t="str">
        <f t="shared" si="1"/>
        <v>Wrong</v>
      </c>
      <c r="G98" s="5">
        <v>26.5</v>
      </c>
      <c r="H98" s="5" t="s">
        <v>18</v>
      </c>
      <c r="I98" s="5" t="s">
        <v>14</v>
      </c>
      <c r="J98" s="13" t="str">
        <f t="shared" si="2"/>
        <v>Wrong</v>
      </c>
      <c r="L98" s="217" t="s">
        <v>49</v>
      </c>
      <c r="M98" s="217" t="s">
        <v>49</v>
      </c>
      <c r="N98" s="217" t="s">
        <v>49</v>
      </c>
      <c r="O98" s="217" t="s">
        <v>49</v>
      </c>
    </row>
    <row r="99">
      <c r="A99" s="197"/>
      <c r="B99" s="198" t="s">
        <v>31</v>
      </c>
      <c r="C99" s="167" t="s">
        <v>32</v>
      </c>
      <c r="D99" s="167" t="s">
        <v>32</v>
      </c>
      <c r="E99" s="167" t="s">
        <v>31</v>
      </c>
      <c r="F99" s="40" t="str">
        <f t="shared" si="1"/>
        <v>Wrong</v>
      </c>
      <c r="G99" s="167">
        <v>30.5</v>
      </c>
      <c r="H99" s="167" t="s">
        <v>18</v>
      </c>
      <c r="I99" s="167" t="s">
        <v>18</v>
      </c>
      <c r="J99" s="40" t="str">
        <f t="shared" si="2"/>
        <v>Yes</v>
      </c>
      <c r="K99" s="173"/>
      <c r="L99" s="216" t="s">
        <v>32</v>
      </c>
      <c r="M99" s="216" t="s">
        <v>32</v>
      </c>
      <c r="N99" s="39" t="s">
        <v>370</v>
      </c>
      <c r="O99" s="216" t="s">
        <v>32</v>
      </c>
    </row>
    <row r="100">
      <c r="A100" s="58">
        <v>43975.0</v>
      </c>
      <c r="B100" s="100" t="s">
        <v>16</v>
      </c>
      <c r="C100" s="5" t="s">
        <v>72</v>
      </c>
      <c r="D100" s="5" t="s">
        <v>16</v>
      </c>
      <c r="E100" s="5" t="s">
        <v>16</v>
      </c>
      <c r="F100" s="13" t="str">
        <f t="shared" si="1"/>
        <v>Yes</v>
      </c>
      <c r="J100" s="13" t="str">
        <f t="shared" si="2"/>
        <v>Yes</v>
      </c>
      <c r="L100" s="214" t="s">
        <v>16</v>
      </c>
      <c r="M100" s="214" t="s">
        <v>16</v>
      </c>
      <c r="N100" s="4" t="s">
        <v>370</v>
      </c>
      <c r="O100" s="214" t="s">
        <v>394</v>
      </c>
    </row>
    <row r="101">
      <c r="A101" s="1"/>
      <c r="B101" s="100" t="s">
        <v>39</v>
      </c>
      <c r="C101" s="5" t="s">
        <v>40</v>
      </c>
      <c r="D101" s="5" t="s">
        <v>39</v>
      </c>
      <c r="E101" s="5" t="s">
        <v>40</v>
      </c>
      <c r="F101" s="13" t="str">
        <f t="shared" si="1"/>
        <v>Wrong</v>
      </c>
      <c r="J101" s="13" t="str">
        <f t="shared" si="2"/>
        <v>Yes</v>
      </c>
      <c r="L101" s="4" t="s">
        <v>370</v>
      </c>
      <c r="M101" s="4" t="s">
        <v>370</v>
      </c>
      <c r="N101" s="4" t="s">
        <v>370</v>
      </c>
      <c r="O101" s="4" t="s">
        <v>370</v>
      </c>
    </row>
    <row r="102">
      <c r="A102" s="1"/>
      <c r="B102" s="100" t="s">
        <v>50</v>
      </c>
      <c r="C102" s="5" t="s">
        <v>38</v>
      </c>
      <c r="D102" s="5" t="s">
        <v>38</v>
      </c>
      <c r="E102" s="5" t="s">
        <v>38</v>
      </c>
      <c r="F102" s="13" t="str">
        <f t="shared" si="1"/>
        <v>Yes</v>
      </c>
      <c r="J102" s="13" t="str">
        <f t="shared" si="2"/>
        <v>Yes</v>
      </c>
      <c r="L102" s="214" t="s">
        <v>38</v>
      </c>
      <c r="M102" s="214" t="s">
        <v>38</v>
      </c>
      <c r="N102" s="4" t="s">
        <v>370</v>
      </c>
      <c r="O102" s="214" t="s">
        <v>38</v>
      </c>
    </row>
    <row r="103">
      <c r="A103" s="1"/>
      <c r="B103" s="100" t="s">
        <v>32</v>
      </c>
      <c r="C103" s="5" t="s">
        <v>36</v>
      </c>
      <c r="D103" s="5" t="s">
        <v>32</v>
      </c>
      <c r="E103" s="5" t="s">
        <v>32</v>
      </c>
      <c r="F103" s="13" t="str">
        <f t="shared" si="1"/>
        <v>Yes</v>
      </c>
      <c r="J103" s="13" t="str">
        <f t="shared" si="2"/>
        <v>Yes</v>
      </c>
      <c r="L103" s="4" t="s">
        <v>370</v>
      </c>
      <c r="M103" s="4" t="s">
        <v>370</v>
      </c>
      <c r="N103" s="217" t="s">
        <v>36</v>
      </c>
      <c r="O103" s="4" t="s">
        <v>370</v>
      </c>
    </row>
    <row r="104">
      <c r="A104" s="1"/>
      <c r="B104" s="100" t="s">
        <v>70</v>
      </c>
      <c r="C104" s="5" t="s">
        <v>35</v>
      </c>
      <c r="D104" s="5" t="s">
        <v>35</v>
      </c>
      <c r="E104" s="5" t="s">
        <v>70</v>
      </c>
      <c r="F104" s="13" t="str">
        <f t="shared" si="1"/>
        <v>Wrong</v>
      </c>
      <c r="J104" s="13" t="str">
        <f t="shared" si="2"/>
        <v>Yes</v>
      </c>
      <c r="L104" s="217" t="s">
        <v>35</v>
      </c>
      <c r="M104" s="217" t="s">
        <v>35</v>
      </c>
      <c r="N104" s="4" t="s">
        <v>370</v>
      </c>
      <c r="O104" s="217" t="s">
        <v>35</v>
      </c>
    </row>
    <row r="105">
      <c r="A105" s="1"/>
      <c r="B105" s="100" t="s">
        <v>37</v>
      </c>
      <c r="C105" s="5" t="s">
        <v>41</v>
      </c>
      <c r="D105" s="5" t="s">
        <v>41</v>
      </c>
      <c r="E105" s="5" t="s">
        <v>37</v>
      </c>
      <c r="F105" s="13" t="str">
        <f t="shared" si="1"/>
        <v>Wrong</v>
      </c>
      <c r="J105" s="13" t="str">
        <f t="shared" si="2"/>
        <v>Yes</v>
      </c>
      <c r="L105" s="217" t="s">
        <v>41</v>
      </c>
      <c r="M105" s="217" t="s">
        <v>41</v>
      </c>
      <c r="N105" s="4" t="s">
        <v>370</v>
      </c>
      <c r="O105" s="217" t="s">
        <v>41</v>
      </c>
    </row>
    <row r="106">
      <c r="A106" s="197"/>
      <c r="B106" s="198" t="s">
        <v>42</v>
      </c>
      <c r="C106" s="167" t="s">
        <v>33</v>
      </c>
      <c r="D106" s="167" t="s">
        <v>42</v>
      </c>
      <c r="E106" s="167" t="s">
        <v>42</v>
      </c>
      <c r="F106" s="40" t="str">
        <f t="shared" si="1"/>
        <v>Yes</v>
      </c>
      <c r="G106" s="173"/>
      <c r="H106" s="173"/>
      <c r="I106" s="173"/>
      <c r="J106" s="40" t="str">
        <f t="shared" si="2"/>
        <v>Yes</v>
      </c>
      <c r="K106" s="173"/>
      <c r="L106" s="215" t="s">
        <v>42</v>
      </c>
      <c r="M106" s="215" t="s">
        <v>42</v>
      </c>
      <c r="N106" s="215" t="s">
        <v>42</v>
      </c>
      <c r="O106" s="215" t="s">
        <v>42</v>
      </c>
    </row>
    <row r="107">
      <c r="A107" s="58">
        <v>43976.0</v>
      </c>
      <c r="B107" s="5" t="s">
        <v>57</v>
      </c>
      <c r="C107" s="5" t="s">
        <v>37</v>
      </c>
      <c r="D107" s="5" t="s">
        <v>57</v>
      </c>
      <c r="E107" s="5" t="s">
        <v>57</v>
      </c>
      <c r="F107" s="13" t="str">
        <f t="shared" si="1"/>
        <v>Yes</v>
      </c>
      <c r="J107" s="13" t="str">
        <f t="shared" si="2"/>
        <v>Yes</v>
      </c>
      <c r="L107" s="214" t="s">
        <v>57</v>
      </c>
      <c r="M107" s="214" t="s">
        <v>14</v>
      </c>
      <c r="N107" s="4" t="s">
        <v>370</v>
      </c>
      <c r="O107" s="4" t="s">
        <v>370</v>
      </c>
    </row>
    <row r="108">
      <c r="A108" s="1"/>
      <c r="B108" s="100" t="s">
        <v>62</v>
      </c>
      <c r="C108" s="5" t="s">
        <v>21</v>
      </c>
      <c r="D108" s="5" t="s">
        <v>62</v>
      </c>
      <c r="E108" s="5" t="s">
        <v>62</v>
      </c>
      <c r="F108" s="13" t="str">
        <f t="shared" si="1"/>
        <v>Yes</v>
      </c>
      <c r="J108" s="13" t="str">
        <f t="shared" si="2"/>
        <v>Yes</v>
      </c>
      <c r="L108" s="4" t="s">
        <v>370</v>
      </c>
      <c r="M108" s="4" t="s">
        <v>370</v>
      </c>
      <c r="N108" s="4" t="s">
        <v>370</v>
      </c>
      <c r="O108" s="4" t="s">
        <v>370</v>
      </c>
    </row>
    <row r="109">
      <c r="A109" s="1"/>
      <c r="B109" s="100" t="s">
        <v>52</v>
      </c>
      <c r="C109" s="5" t="s">
        <v>69</v>
      </c>
      <c r="D109" s="5" t="s">
        <v>69</v>
      </c>
      <c r="E109" s="5" t="s">
        <v>69</v>
      </c>
      <c r="F109" s="13" t="str">
        <f t="shared" si="1"/>
        <v>Yes</v>
      </c>
      <c r="J109" s="13" t="str">
        <f t="shared" si="2"/>
        <v>Yes</v>
      </c>
      <c r="L109" s="214" t="s">
        <v>69</v>
      </c>
      <c r="M109" s="214" t="s">
        <v>69</v>
      </c>
      <c r="N109" s="214" t="s">
        <v>69</v>
      </c>
      <c r="O109" s="214" t="s">
        <v>69</v>
      </c>
    </row>
    <row r="110">
      <c r="A110" s="1"/>
      <c r="B110" s="100" t="s">
        <v>39</v>
      </c>
      <c r="C110" s="5" t="s">
        <v>70</v>
      </c>
      <c r="D110" s="5" t="s">
        <v>39</v>
      </c>
      <c r="E110" s="5" t="s">
        <v>39</v>
      </c>
      <c r="F110" s="13" t="str">
        <f t="shared" si="1"/>
        <v>Yes</v>
      </c>
      <c r="J110" s="13" t="str">
        <f t="shared" si="2"/>
        <v>Yes</v>
      </c>
      <c r="L110" s="214" t="s">
        <v>39</v>
      </c>
      <c r="M110" s="214" t="s">
        <v>39</v>
      </c>
      <c r="N110" s="4" t="s">
        <v>370</v>
      </c>
      <c r="O110" s="214" t="s">
        <v>39</v>
      </c>
    </row>
    <row r="111" ht="15.75" customHeight="1">
      <c r="A111" s="1"/>
      <c r="B111" s="100" t="s">
        <v>44</v>
      </c>
      <c r="C111" s="5" t="s">
        <v>41</v>
      </c>
      <c r="D111" s="5" t="s">
        <v>44</v>
      </c>
      <c r="E111" s="5" t="s">
        <v>44</v>
      </c>
      <c r="F111" s="13" t="str">
        <f t="shared" si="1"/>
        <v>Yes</v>
      </c>
      <c r="J111" s="13" t="str">
        <f t="shared" si="2"/>
        <v>Yes</v>
      </c>
      <c r="L111" s="214" t="s">
        <v>44</v>
      </c>
      <c r="M111" s="214" t="s">
        <v>44</v>
      </c>
      <c r="N111" s="214" t="s">
        <v>44</v>
      </c>
      <c r="O111" s="214" t="s">
        <v>44</v>
      </c>
    </row>
    <row r="112">
      <c r="A112" s="1"/>
      <c r="B112" s="100" t="s">
        <v>42</v>
      </c>
      <c r="C112" s="5" t="s">
        <v>38</v>
      </c>
      <c r="D112" s="5" t="s">
        <v>42</v>
      </c>
      <c r="E112" s="5" t="s">
        <v>38</v>
      </c>
      <c r="F112" s="13" t="str">
        <f t="shared" si="1"/>
        <v>Wrong</v>
      </c>
      <c r="J112" s="13" t="str">
        <f t="shared" si="2"/>
        <v>Yes</v>
      </c>
      <c r="L112" s="217" t="s">
        <v>42</v>
      </c>
      <c r="M112" s="217" t="s">
        <v>42</v>
      </c>
      <c r="N112" s="217" t="s">
        <v>42</v>
      </c>
      <c r="O112" s="217" t="s">
        <v>42</v>
      </c>
    </row>
    <row r="113">
      <c r="A113" s="197"/>
      <c r="B113" s="198" t="s">
        <v>36</v>
      </c>
      <c r="C113" s="167" t="s">
        <v>50</v>
      </c>
      <c r="D113" s="167" t="s">
        <v>50</v>
      </c>
      <c r="E113" s="167" t="s">
        <v>50</v>
      </c>
      <c r="F113" s="40" t="str">
        <f t="shared" si="1"/>
        <v>Yes</v>
      </c>
      <c r="G113" s="173"/>
      <c r="H113" s="173"/>
      <c r="I113" s="173"/>
      <c r="J113" s="40" t="str">
        <f t="shared" si="2"/>
        <v>Yes</v>
      </c>
      <c r="K113" s="173"/>
      <c r="L113" s="39" t="s">
        <v>370</v>
      </c>
      <c r="M113" s="39" t="s">
        <v>370</v>
      </c>
      <c r="N113" s="39" t="s">
        <v>370</v>
      </c>
      <c r="O113" s="39" t="s">
        <v>370</v>
      </c>
    </row>
    <row r="114">
      <c r="A114" s="58">
        <v>43977.0</v>
      </c>
      <c r="B114" s="100" t="s">
        <v>38</v>
      </c>
      <c r="C114" s="5" t="s">
        <v>41</v>
      </c>
      <c r="D114" s="5" t="s">
        <v>38</v>
      </c>
      <c r="E114" s="5" t="s">
        <v>38</v>
      </c>
      <c r="F114" s="13" t="str">
        <f t="shared" si="1"/>
        <v>Yes</v>
      </c>
      <c r="J114" s="13" t="str">
        <f t="shared" si="2"/>
        <v>Yes</v>
      </c>
      <c r="L114" s="214" t="s">
        <v>38</v>
      </c>
      <c r="M114" s="214" t="s">
        <v>38</v>
      </c>
      <c r="N114" s="4" t="s">
        <v>370</v>
      </c>
      <c r="O114" s="214" t="s">
        <v>38</v>
      </c>
    </row>
    <row r="115">
      <c r="A115" s="1"/>
      <c r="B115" s="100" t="s">
        <v>72</v>
      </c>
      <c r="C115" s="5" t="s">
        <v>32</v>
      </c>
      <c r="D115" s="5" t="s">
        <v>32</v>
      </c>
      <c r="E115" s="5" t="s">
        <v>32</v>
      </c>
      <c r="F115" s="13" t="str">
        <f t="shared" si="1"/>
        <v>Yes</v>
      </c>
      <c r="J115" s="13" t="str">
        <f t="shared" si="2"/>
        <v>Yes</v>
      </c>
      <c r="L115" s="214" t="s">
        <v>32</v>
      </c>
      <c r="M115" s="214" t="s">
        <v>32</v>
      </c>
      <c r="N115" s="214" t="s">
        <v>32</v>
      </c>
      <c r="O115" s="214" t="s">
        <v>32</v>
      </c>
    </row>
    <row r="116">
      <c r="A116" s="1"/>
      <c r="B116" s="100" t="s">
        <v>44</v>
      </c>
      <c r="C116" s="5" t="s">
        <v>16</v>
      </c>
      <c r="D116" s="5" t="s">
        <v>16</v>
      </c>
      <c r="E116" s="5" t="s">
        <v>44</v>
      </c>
      <c r="F116" s="13" t="str">
        <f t="shared" si="1"/>
        <v>Wrong</v>
      </c>
      <c r="J116" s="13" t="str">
        <f t="shared" si="2"/>
        <v>Yes</v>
      </c>
      <c r="L116" s="4" t="s">
        <v>370</v>
      </c>
      <c r="M116" s="4" t="s">
        <v>370</v>
      </c>
      <c r="N116" s="4" t="s">
        <v>370</v>
      </c>
      <c r="O116" s="4" t="s">
        <v>370</v>
      </c>
    </row>
    <row r="117">
      <c r="A117" s="1"/>
      <c r="B117" s="100" t="s">
        <v>68</v>
      </c>
      <c r="C117" s="5" t="s">
        <v>21</v>
      </c>
      <c r="D117" s="5" t="s">
        <v>21</v>
      </c>
      <c r="E117" s="5" t="s">
        <v>21</v>
      </c>
      <c r="F117" s="13" t="str">
        <f t="shared" si="1"/>
        <v>Yes</v>
      </c>
      <c r="J117" s="13" t="str">
        <f t="shared" si="2"/>
        <v>Yes</v>
      </c>
      <c r="L117" s="214" t="s">
        <v>21</v>
      </c>
      <c r="M117" s="214" t="s">
        <v>21</v>
      </c>
      <c r="N117" s="4" t="s">
        <v>370</v>
      </c>
      <c r="O117" s="214" t="s">
        <v>21</v>
      </c>
    </row>
    <row r="118">
      <c r="A118" s="1"/>
      <c r="B118" s="100" t="s">
        <v>31</v>
      </c>
      <c r="C118" s="5" t="s">
        <v>17</v>
      </c>
      <c r="D118" s="5" t="s">
        <v>17</v>
      </c>
      <c r="E118" s="5" t="s">
        <v>31</v>
      </c>
      <c r="F118" s="13" t="str">
        <f t="shared" si="1"/>
        <v>Wrong</v>
      </c>
      <c r="J118" s="13" t="str">
        <f t="shared" si="2"/>
        <v>Yes</v>
      </c>
      <c r="L118" s="4" t="s">
        <v>370</v>
      </c>
      <c r="M118" s="4" t="s">
        <v>370</v>
      </c>
      <c r="N118" s="4" t="s">
        <v>370</v>
      </c>
      <c r="O118" s="4" t="s">
        <v>370</v>
      </c>
    </row>
    <row r="119">
      <c r="A119" s="1"/>
      <c r="B119" s="100" t="s">
        <v>57</v>
      </c>
      <c r="C119" s="5" t="s">
        <v>37</v>
      </c>
      <c r="D119" s="5" t="s">
        <v>57</v>
      </c>
      <c r="E119" s="5" t="s">
        <v>37</v>
      </c>
      <c r="F119" s="13" t="str">
        <f t="shared" si="1"/>
        <v>Wrong</v>
      </c>
      <c r="J119" s="13" t="str">
        <f t="shared" si="2"/>
        <v>Yes</v>
      </c>
      <c r="L119" s="4" t="s">
        <v>370</v>
      </c>
      <c r="M119" s="217" t="s">
        <v>57</v>
      </c>
      <c r="N119" s="4" t="s">
        <v>370</v>
      </c>
      <c r="O119" s="217" t="s">
        <v>57</v>
      </c>
    </row>
    <row r="120">
      <c r="A120" s="197"/>
      <c r="B120" s="198" t="s">
        <v>39</v>
      </c>
      <c r="C120" s="167" t="s">
        <v>50</v>
      </c>
      <c r="D120" s="167" t="s">
        <v>39</v>
      </c>
      <c r="E120" s="167" t="s">
        <v>39</v>
      </c>
      <c r="F120" s="40" t="str">
        <f t="shared" si="1"/>
        <v>Yes</v>
      </c>
      <c r="G120" s="173"/>
      <c r="H120" s="173"/>
      <c r="I120" s="173"/>
      <c r="J120" s="40" t="str">
        <f t="shared" si="2"/>
        <v>Yes</v>
      </c>
      <c r="K120" s="173"/>
      <c r="L120" s="215" t="s">
        <v>39</v>
      </c>
      <c r="M120" s="215" t="s">
        <v>39</v>
      </c>
      <c r="N120" s="39" t="s">
        <v>370</v>
      </c>
      <c r="O120" s="215" t="s">
        <v>39</v>
      </c>
    </row>
    <row r="121">
      <c r="A121" s="58">
        <v>43978.0</v>
      </c>
      <c r="B121" s="100" t="s">
        <v>50</v>
      </c>
      <c r="C121" s="5" t="s">
        <v>38</v>
      </c>
      <c r="D121" s="5" t="s">
        <v>38</v>
      </c>
      <c r="E121" s="5" t="s">
        <v>38</v>
      </c>
      <c r="F121" s="13" t="str">
        <f t="shared" si="1"/>
        <v>Yes</v>
      </c>
      <c r="J121" s="13" t="str">
        <f t="shared" si="2"/>
        <v>Yes</v>
      </c>
      <c r="L121" s="4" t="s">
        <v>370</v>
      </c>
      <c r="M121" s="4" t="s">
        <v>370</v>
      </c>
      <c r="N121" s="4" t="s">
        <v>370</v>
      </c>
      <c r="O121" s="4" t="s">
        <v>370</v>
      </c>
    </row>
    <row r="122">
      <c r="A122" s="197"/>
      <c r="B122" s="198" t="s">
        <v>40</v>
      </c>
      <c r="C122" s="167" t="s">
        <v>21</v>
      </c>
      <c r="D122" s="167" t="s">
        <v>40</v>
      </c>
      <c r="E122" s="167" t="s">
        <v>40</v>
      </c>
      <c r="F122" s="40" t="str">
        <f t="shared" si="1"/>
        <v>Yes</v>
      </c>
      <c r="G122" s="173"/>
      <c r="H122" s="173"/>
      <c r="I122" s="173"/>
      <c r="J122" s="40" t="str">
        <f t="shared" si="2"/>
        <v>Yes</v>
      </c>
      <c r="K122" s="173"/>
      <c r="L122" s="39" t="s">
        <v>370</v>
      </c>
      <c r="M122" s="215" t="s">
        <v>380</v>
      </c>
      <c r="N122" s="39" t="s">
        <v>370</v>
      </c>
      <c r="O122" s="215" t="s">
        <v>380</v>
      </c>
    </row>
    <row r="123">
      <c r="A123" s="58">
        <v>43979.0</v>
      </c>
      <c r="B123" s="100" t="s">
        <v>34</v>
      </c>
      <c r="C123" s="5" t="s">
        <v>17</v>
      </c>
      <c r="D123" s="5" t="s">
        <v>17</v>
      </c>
      <c r="E123" s="5" t="s">
        <v>34</v>
      </c>
      <c r="F123" s="13" t="str">
        <f t="shared" si="1"/>
        <v>Wrong</v>
      </c>
      <c r="J123" s="13" t="str">
        <f t="shared" si="2"/>
        <v>Yes</v>
      </c>
      <c r="L123" s="4" t="s">
        <v>370</v>
      </c>
      <c r="M123" s="4" t="s">
        <v>370</v>
      </c>
      <c r="N123" s="4" t="s">
        <v>370</v>
      </c>
      <c r="O123" s="4" t="s">
        <v>370</v>
      </c>
      <c r="P123" s="5" t="s">
        <v>395</v>
      </c>
    </row>
    <row r="124">
      <c r="A124" s="1"/>
      <c r="B124" s="100" t="s">
        <v>57</v>
      </c>
      <c r="C124" s="5" t="s">
        <v>35</v>
      </c>
      <c r="D124" s="5" t="s">
        <v>35</v>
      </c>
      <c r="E124" s="5" t="s">
        <v>35</v>
      </c>
      <c r="F124" s="13" t="str">
        <f t="shared" si="1"/>
        <v>Yes</v>
      </c>
      <c r="J124" s="13" t="str">
        <f t="shared" si="2"/>
        <v>Yes</v>
      </c>
      <c r="L124" s="4" t="s">
        <v>370</v>
      </c>
      <c r="M124" s="4" t="s">
        <v>370</v>
      </c>
      <c r="N124" s="4" t="s">
        <v>370</v>
      </c>
      <c r="O124" s="4" t="s">
        <v>370</v>
      </c>
    </row>
    <row r="125">
      <c r="A125" s="1"/>
      <c r="B125" s="100" t="s">
        <v>16</v>
      </c>
      <c r="C125" s="5" t="s">
        <v>37</v>
      </c>
      <c r="D125" s="5" t="s">
        <v>16</v>
      </c>
      <c r="E125" s="5" t="s">
        <v>16</v>
      </c>
      <c r="F125" s="13" t="str">
        <f t="shared" si="1"/>
        <v>Yes</v>
      </c>
      <c r="J125" s="13" t="str">
        <f t="shared" si="2"/>
        <v>Yes</v>
      </c>
      <c r="L125" s="4" t="s">
        <v>370</v>
      </c>
      <c r="M125" s="214" t="s">
        <v>16</v>
      </c>
      <c r="N125" s="4" t="s">
        <v>370</v>
      </c>
      <c r="O125" s="214" t="s">
        <v>16</v>
      </c>
    </row>
    <row r="126">
      <c r="A126" s="1"/>
      <c r="B126" s="100" t="s">
        <v>60</v>
      </c>
      <c r="C126" s="5" t="s">
        <v>43</v>
      </c>
      <c r="D126" s="5" t="s">
        <v>43</v>
      </c>
      <c r="E126" s="5" t="s">
        <v>43</v>
      </c>
      <c r="F126" s="13" t="str">
        <f t="shared" si="1"/>
        <v>Yes</v>
      </c>
      <c r="J126" s="13" t="str">
        <f t="shared" si="2"/>
        <v>Yes</v>
      </c>
      <c r="L126" s="4" t="s">
        <v>370</v>
      </c>
      <c r="M126" s="214" t="s">
        <v>14</v>
      </c>
      <c r="N126" s="4" t="s">
        <v>370</v>
      </c>
      <c r="O126" s="219" t="s">
        <v>396</v>
      </c>
    </row>
    <row r="127">
      <c r="A127" s="1"/>
      <c r="B127" s="100" t="s">
        <v>70</v>
      </c>
      <c r="C127" s="5" t="s">
        <v>49</v>
      </c>
      <c r="D127" s="5" t="s">
        <v>49</v>
      </c>
      <c r="E127" s="5" t="s">
        <v>49</v>
      </c>
      <c r="F127" s="13" t="str">
        <f t="shared" si="1"/>
        <v>Yes</v>
      </c>
      <c r="J127" s="13" t="str">
        <f t="shared" si="2"/>
        <v>Yes</v>
      </c>
      <c r="L127" s="4" t="s">
        <v>370</v>
      </c>
      <c r="M127" s="4" t="s">
        <v>370</v>
      </c>
      <c r="N127" s="4" t="s">
        <v>370</v>
      </c>
      <c r="O127" s="4" t="s">
        <v>370</v>
      </c>
    </row>
    <row r="128">
      <c r="A128" s="1"/>
      <c r="B128" s="100" t="s">
        <v>68</v>
      </c>
      <c r="C128" s="5" t="s">
        <v>45</v>
      </c>
      <c r="D128" s="5" t="s">
        <v>68</v>
      </c>
      <c r="E128" s="5" t="s">
        <v>45</v>
      </c>
      <c r="F128" s="13" t="str">
        <f t="shared" si="1"/>
        <v>Wrong</v>
      </c>
      <c r="J128" s="13" t="str">
        <f t="shared" si="2"/>
        <v>Yes</v>
      </c>
      <c r="L128" s="4" t="s">
        <v>370</v>
      </c>
      <c r="M128" s="4" t="s">
        <v>370</v>
      </c>
      <c r="N128" s="4" t="s">
        <v>370</v>
      </c>
      <c r="O128" s="4" t="s">
        <v>370</v>
      </c>
    </row>
    <row r="129">
      <c r="A129" s="1"/>
      <c r="B129" s="100" t="s">
        <v>41</v>
      </c>
      <c r="C129" s="5" t="s">
        <v>72</v>
      </c>
      <c r="D129" s="5" t="s">
        <v>41</v>
      </c>
      <c r="E129" s="5" t="s">
        <v>41</v>
      </c>
      <c r="F129" s="13" t="str">
        <f t="shared" si="1"/>
        <v>Yes</v>
      </c>
      <c r="J129" s="13" t="str">
        <f t="shared" si="2"/>
        <v>Yes</v>
      </c>
      <c r="L129" s="4" t="s">
        <v>370</v>
      </c>
      <c r="M129" s="219" t="s">
        <v>397</v>
      </c>
      <c r="N129" s="4" t="s">
        <v>370</v>
      </c>
      <c r="O129" s="219" t="s">
        <v>397</v>
      </c>
    </row>
    <row r="130">
      <c r="A130" s="195">
        <v>43980.0</v>
      </c>
      <c r="B130" s="196" t="s">
        <v>32</v>
      </c>
      <c r="C130" s="135" t="s">
        <v>42</v>
      </c>
      <c r="D130" s="135" t="s">
        <v>42</v>
      </c>
      <c r="E130" s="135" t="s">
        <v>42</v>
      </c>
      <c r="F130" s="17" t="str">
        <f t="shared" si="1"/>
        <v>Yes</v>
      </c>
      <c r="G130" s="101"/>
      <c r="H130" s="101"/>
      <c r="I130" s="101"/>
      <c r="J130" s="17" t="str">
        <f t="shared" si="2"/>
        <v>Yes</v>
      </c>
      <c r="K130" s="101"/>
      <c r="L130" s="17"/>
      <c r="M130" s="44"/>
      <c r="N130" s="17"/>
      <c r="O130" s="222" t="s">
        <v>42</v>
      </c>
    </row>
    <row r="131">
      <c r="A131" s="1"/>
      <c r="B131" s="100" t="s">
        <v>36</v>
      </c>
      <c r="C131" s="5" t="s">
        <v>20</v>
      </c>
      <c r="D131" s="5" t="s">
        <v>20</v>
      </c>
      <c r="E131" s="5" t="s">
        <v>20</v>
      </c>
      <c r="F131" s="13" t="str">
        <f t="shared" si="1"/>
        <v>Yes</v>
      </c>
      <c r="J131" s="13" t="str">
        <f t="shared" si="2"/>
        <v>Yes</v>
      </c>
      <c r="L131" s="13"/>
      <c r="M131" s="4"/>
      <c r="N131" s="13"/>
      <c r="O131" s="4" t="s">
        <v>370</v>
      </c>
    </row>
    <row r="132">
      <c r="A132" s="1"/>
      <c r="B132" s="100" t="s">
        <v>44</v>
      </c>
      <c r="C132" s="5" t="s">
        <v>71</v>
      </c>
      <c r="D132" s="5" t="s">
        <v>44</v>
      </c>
      <c r="E132" s="5" t="s">
        <v>44</v>
      </c>
      <c r="F132" s="13" t="str">
        <f t="shared" si="1"/>
        <v>Yes</v>
      </c>
      <c r="J132" s="13" t="str">
        <f t="shared" si="2"/>
        <v>Yes</v>
      </c>
      <c r="L132" s="219" t="s">
        <v>14</v>
      </c>
      <c r="M132" s="219" t="s">
        <v>398</v>
      </c>
      <c r="N132" s="13"/>
      <c r="O132" s="219" t="s">
        <v>398</v>
      </c>
    </row>
    <row r="133">
      <c r="A133" s="1"/>
      <c r="B133" s="100" t="s">
        <v>35</v>
      </c>
      <c r="C133" s="5" t="s">
        <v>41</v>
      </c>
      <c r="D133" s="5" t="s">
        <v>35</v>
      </c>
      <c r="E133" s="5" t="s">
        <v>35</v>
      </c>
      <c r="F133" s="13" t="str">
        <f t="shared" si="1"/>
        <v>Yes</v>
      </c>
      <c r="J133" s="13" t="str">
        <f t="shared" si="2"/>
        <v>Yes</v>
      </c>
      <c r="L133" s="13"/>
      <c r="M133" s="214" t="s">
        <v>14</v>
      </c>
      <c r="N133" s="13"/>
      <c r="O133" s="214" t="s">
        <v>14</v>
      </c>
    </row>
    <row r="134">
      <c r="A134" s="1"/>
      <c r="B134" s="100" t="s">
        <v>45</v>
      </c>
      <c r="C134" s="5" t="s">
        <v>37</v>
      </c>
      <c r="D134" s="5" t="s">
        <v>45</v>
      </c>
      <c r="E134" s="5" t="s">
        <v>37</v>
      </c>
      <c r="F134" s="13" t="str">
        <f t="shared" si="1"/>
        <v>Wrong</v>
      </c>
      <c r="J134" s="13" t="str">
        <f t="shared" si="2"/>
        <v>Yes</v>
      </c>
      <c r="L134" s="217" t="s">
        <v>45</v>
      </c>
      <c r="M134" s="217" t="s">
        <v>45</v>
      </c>
      <c r="N134" s="13"/>
      <c r="O134" s="217" t="s">
        <v>45</v>
      </c>
    </row>
    <row r="135">
      <c r="A135" s="197"/>
      <c r="B135" s="198" t="s">
        <v>62</v>
      </c>
      <c r="C135" s="167" t="s">
        <v>60</v>
      </c>
      <c r="D135" s="167" t="s">
        <v>62</v>
      </c>
      <c r="E135" s="167" t="s">
        <v>62</v>
      </c>
      <c r="F135" s="40" t="str">
        <f t="shared" si="1"/>
        <v>Yes</v>
      </c>
      <c r="G135" s="173"/>
      <c r="H135" s="173"/>
      <c r="I135" s="173"/>
      <c r="J135" s="40" t="str">
        <f t="shared" si="2"/>
        <v>Yes</v>
      </c>
      <c r="K135" s="173"/>
      <c r="L135" s="40"/>
      <c r="M135" s="215" t="s">
        <v>62</v>
      </c>
      <c r="N135" s="40"/>
      <c r="O135" s="215" t="s">
        <v>62</v>
      </c>
    </row>
    <row r="136">
      <c r="A136" s="58">
        <v>43981.0</v>
      </c>
      <c r="B136" s="100" t="s">
        <v>20</v>
      </c>
      <c r="C136" s="5" t="s">
        <v>21</v>
      </c>
      <c r="D136" s="5" t="s">
        <v>20</v>
      </c>
      <c r="E136" s="5" t="s">
        <v>21</v>
      </c>
      <c r="F136" s="13" t="str">
        <f t="shared" si="1"/>
        <v>Wrong</v>
      </c>
      <c r="J136" s="13" t="str">
        <f t="shared" si="2"/>
        <v>Yes</v>
      </c>
      <c r="L136" s="13"/>
      <c r="M136" s="217" t="s">
        <v>20</v>
      </c>
      <c r="N136" s="13"/>
      <c r="O136" s="217" t="s">
        <v>20</v>
      </c>
    </row>
    <row r="137">
      <c r="A137" s="1"/>
      <c r="B137" s="100" t="s">
        <v>73</v>
      </c>
      <c r="C137" s="5" t="s">
        <v>62</v>
      </c>
      <c r="D137" s="5" t="s">
        <v>73</v>
      </c>
      <c r="E137" s="5" t="s">
        <v>73</v>
      </c>
      <c r="F137" s="13" t="str">
        <f t="shared" si="1"/>
        <v>Yes</v>
      </c>
      <c r="J137" s="13" t="str">
        <f t="shared" si="2"/>
        <v>Yes</v>
      </c>
      <c r="L137" s="13"/>
      <c r="M137" s="214" t="s">
        <v>73</v>
      </c>
      <c r="N137" s="13"/>
      <c r="O137" s="214" t="s">
        <v>73</v>
      </c>
    </row>
    <row r="138">
      <c r="A138" s="1"/>
      <c r="B138" s="100" t="s">
        <v>44</v>
      </c>
      <c r="C138" s="5" t="s">
        <v>49</v>
      </c>
      <c r="D138" s="5" t="s">
        <v>49</v>
      </c>
      <c r="E138" s="5" t="s">
        <v>49</v>
      </c>
      <c r="F138" s="13" t="str">
        <f t="shared" si="1"/>
        <v>Yes</v>
      </c>
      <c r="J138" s="13" t="str">
        <f t="shared" si="2"/>
        <v>Yes</v>
      </c>
      <c r="L138" s="13"/>
      <c r="M138" s="13"/>
      <c r="N138" s="13"/>
      <c r="O138" s="4" t="s">
        <v>370</v>
      </c>
    </row>
    <row r="139">
      <c r="A139" s="1"/>
      <c r="B139" s="100" t="s">
        <v>42</v>
      </c>
      <c r="C139" s="5" t="s">
        <v>69</v>
      </c>
      <c r="D139" s="5" t="s">
        <v>69</v>
      </c>
      <c r="E139" s="5" t="s">
        <v>42</v>
      </c>
      <c r="F139" s="13" t="str">
        <f t="shared" si="1"/>
        <v>Wrong</v>
      </c>
      <c r="J139" s="13" t="str">
        <f t="shared" si="2"/>
        <v>Yes</v>
      </c>
      <c r="L139" s="13"/>
      <c r="M139" s="218" t="s">
        <v>399</v>
      </c>
      <c r="N139" s="13"/>
      <c r="O139" s="218" t="s">
        <v>399</v>
      </c>
    </row>
    <row r="140">
      <c r="A140" s="197"/>
      <c r="B140" s="198" t="s">
        <v>36</v>
      </c>
      <c r="C140" s="167" t="s">
        <v>16</v>
      </c>
      <c r="D140" s="167" t="s">
        <v>16</v>
      </c>
      <c r="E140" s="167" t="s">
        <v>16</v>
      </c>
      <c r="F140" s="40" t="str">
        <f t="shared" si="1"/>
        <v>Yes</v>
      </c>
      <c r="G140" s="173"/>
      <c r="H140" s="173"/>
      <c r="I140" s="173"/>
      <c r="J140" s="40" t="str">
        <f t="shared" si="2"/>
        <v>Yes</v>
      </c>
      <c r="K140" s="173"/>
      <c r="L140" s="40"/>
      <c r="M140" s="215" t="s">
        <v>16</v>
      </c>
      <c r="N140" s="40"/>
      <c r="O140" s="215" t="s">
        <v>16</v>
      </c>
    </row>
    <row r="141">
      <c r="A141" s="58">
        <v>43982.0</v>
      </c>
      <c r="B141" s="100" t="s">
        <v>32</v>
      </c>
      <c r="C141" s="5" t="s">
        <v>72</v>
      </c>
      <c r="D141" s="5" t="s">
        <v>32</v>
      </c>
      <c r="E141" s="5" t="s">
        <v>32</v>
      </c>
      <c r="F141" s="13" t="str">
        <f t="shared" si="1"/>
        <v>Yes</v>
      </c>
      <c r="J141" s="13" t="str">
        <f t="shared" si="2"/>
        <v>Yes</v>
      </c>
      <c r="L141" s="13"/>
      <c r="M141" s="214" t="s">
        <v>32</v>
      </c>
      <c r="N141" s="13"/>
      <c r="O141" s="214" t="s">
        <v>32</v>
      </c>
    </row>
    <row r="142">
      <c r="A142" s="1"/>
      <c r="B142" s="100" t="s">
        <v>42</v>
      </c>
      <c r="C142" s="5" t="s">
        <v>16</v>
      </c>
      <c r="D142" s="5" t="s">
        <v>42</v>
      </c>
      <c r="E142" s="5" t="s">
        <v>42</v>
      </c>
      <c r="F142" s="13" t="str">
        <f t="shared" si="1"/>
        <v>Yes</v>
      </c>
      <c r="J142" s="13" t="str">
        <f t="shared" si="2"/>
        <v>Yes</v>
      </c>
      <c r="L142" s="13"/>
      <c r="M142" s="13"/>
      <c r="N142" s="13"/>
      <c r="O142" s="4" t="s">
        <v>370</v>
      </c>
    </row>
    <row r="143">
      <c r="A143" s="1"/>
      <c r="B143" s="100" t="s">
        <v>69</v>
      </c>
      <c r="C143" s="5" t="s">
        <v>39</v>
      </c>
      <c r="D143" s="5" t="s">
        <v>69</v>
      </c>
      <c r="E143" s="5" t="s">
        <v>39</v>
      </c>
      <c r="F143" s="13" t="str">
        <f t="shared" si="1"/>
        <v>Wrong</v>
      </c>
      <c r="J143" s="13" t="str">
        <f t="shared" si="2"/>
        <v>Yes</v>
      </c>
      <c r="L143" s="217" t="s">
        <v>69</v>
      </c>
      <c r="M143" s="217" t="s">
        <v>69</v>
      </c>
      <c r="N143" s="13"/>
      <c r="O143" s="217" t="s">
        <v>69</v>
      </c>
    </row>
    <row r="144">
      <c r="A144" s="1"/>
      <c r="B144" s="100" t="s">
        <v>73</v>
      </c>
      <c r="C144" s="5" t="s">
        <v>33</v>
      </c>
      <c r="D144" s="5" t="s">
        <v>73</v>
      </c>
      <c r="E144" s="5" t="s">
        <v>73</v>
      </c>
      <c r="F144" s="13" t="str">
        <f t="shared" si="1"/>
        <v>Yes</v>
      </c>
      <c r="J144" s="13" t="str">
        <f t="shared" si="2"/>
        <v>Yes</v>
      </c>
      <c r="L144" s="13"/>
      <c r="M144" s="13"/>
      <c r="N144" s="13"/>
      <c r="O144" s="214" t="s">
        <v>73</v>
      </c>
    </row>
    <row r="145">
      <c r="A145" s="1"/>
      <c r="B145" s="100" t="s">
        <v>43</v>
      </c>
      <c r="C145" s="5" t="s">
        <v>40</v>
      </c>
      <c r="D145" s="5" t="s">
        <v>40</v>
      </c>
      <c r="E145" s="5" t="s">
        <v>40</v>
      </c>
      <c r="F145" s="13" t="str">
        <f t="shared" si="1"/>
        <v>Yes</v>
      </c>
      <c r="J145" s="13" t="str">
        <f t="shared" si="2"/>
        <v>Yes</v>
      </c>
      <c r="L145" s="13"/>
      <c r="M145" s="214" t="s">
        <v>40</v>
      </c>
      <c r="N145" s="13"/>
      <c r="O145" s="214" t="s">
        <v>40</v>
      </c>
    </row>
    <row r="146">
      <c r="A146" s="1"/>
      <c r="B146" s="100" t="s">
        <v>36</v>
      </c>
      <c r="C146" s="5" t="s">
        <v>32</v>
      </c>
      <c r="D146" s="5" t="s">
        <v>32</v>
      </c>
      <c r="E146" s="5" t="s">
        <v>32</v>
      </c>
      <c r="F146" s="40" t="str">
        <f t="shared" si="1"/>
        <v>Yes</v>
      </c>
      <c r="J146" s="40" t="str">
        <f t="shared" si="2"/>
        <v>Yes</v>
      </c>
      <c r="L146" s="218" t="s">
        <v>391</v>
      </c>
      <c r="M146" s="4"/>
      <c r="N146" s="13"/>
      <c r="O146" s="218" t="s">
        <v>391</v>
      </c>
    </row>
    <row r="147">
      <c r="A147" s="195">
        <v>43983.0</v>
      </c>
      <c r="B147" s="196" t="s">
        <v>73</v>
      </c>
      <c r="C147" s="135" t="s">
        <v>49</v>
      </c>
      <c r="D147" s="135" t="s">
        <v>49</v>
      </c>
      <c r="E147" s="135" t="s">
        <v>49</v>
      </c>
      <c r="F147" s="17" t="str">
        <f t="shared" si="1"/>
        <v>Yes</v>
      </c>
      <c r="G147" s="101"/>
      <c r="H147" s="101"/>
      <c r="I147" s="101"/>
      <c r="J147" s="17" t="str">
        <f t="shared" si="2"/>
        <v>Yes</v>
      </c>
      <c r="K147" s="101"/>
      <c r="L147" s="17"/>
      <c r="M147" s="44" t="s">
        <v>370</v>
      </c>
      <c r="N147" s="17"/>
      <c r="O147" s="222" t="s">
        <v>49</v>
      </c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</row>
    <row r="148">
      <c r="A148" s="1"/>
      <c r="B148" s="100" t="s">
        <v>40</v>
      </c>
      <c r="C148" s="5" t="s">
        <v>41</v>
      </c>
      <c r="D148" s="5" t="s">
        <v>40</v>
      </c>
      <c r="E148" s="5" t="s">
        <v>40</v>
      </c>
      <c r="F148" s="13" t="str">
        <f t="shared" si="1"/>
        <v>Yes</v>
      </c>
      <c r="J148" s="13" t="str">
        <f t="shared" si="2"/>
        <v>Yes</v>
      </c>
      <c r="L148" s="214" t="s">
        <v>40</v>
      </c>
      <c r="M148" s="214" t="s">
        <v>40</v>
      </c>
      <c r="N148" s="13"/>
      <c r="O148" s="214" t="s">
        <v>40</v>
      </c>
    </row>
    <row r="149">
      <c r="A149" s="1"/>
      <c r="B149" s="100" t="s">
        <v>60</v>
      </c>
      <c r="C149" s="5" t="s">
        <v>68</v>
      </c>
      <c r="D149" s="5" t="s">
        <v>68</v>
      </c>
      <c r="E149" s="5" t="s">
        <v>68</v>
      </c>
      <c r="F149" s="13" t="str">
        <f t="shared" si="1"/>
        <v>Yes</v>
      </c>
      <c r="J149" s="13" t="str">
        <f t="shared" si="2"/>
        <v>Yes</v>
      </c>
      <c r="L149" s="214" t="s">
        <v>68</v>
      </c>
      <c r="M149" s="214" t="s">
        <v>68</v>
      </c>
      <c r="N149" s="13"/>
      <c r="O149" s="214" t="s">
        <v>68</v>
      </c>
    </row>
    <row r="150">
      <c r="A150" s="197"/>
      <c r="B150" s="198" t="s">
        <v>17</v>
      </c>
      <c r="C150" s="167" t="s">
        <v>42</v>
      </c>
      <c r="D150" s="167" t="s">
        <v>42</v>
      </c>
      <c r="E150" s="167" t="s">
        <v>400</v>
      </c>
      <c r="F150" s="40" t="str">
        <f t="shared" si="1"/>
        <v>Wrong</v>
      </c>
      <c r="G150" s="173"/>
      <c r="H150" s="173"/>
      <c r="I150" s="173"/>
      <c r="J150" s="40" t="str">
        <f t="shared" si="2"/>
        <v>Yes</v>
      </c>
      <c r="K150" s="173"/>
      <c r="L150" s="216" t="s">
        <v>42</v>
      </c>
      <c r="M150" s="216" t="s">
        <v>42</v>
      </c>
      <c r="N150" s="40"/>
      <c r="O150" s="216" t="s">
        <v>42</v>
      </c>
    </row>
    <row r="151">
      <c r="A151" s="58">
        <v>43984.0</v>
      </c>
      <c r="B151" s="100" t="s">
        <v>38</v>
      </c>
      <c r="C151" s="5" t="s">
        <v>40</v>
      </c>
      <c r="D151" s="5" t="s">
        <v>38</v>
      </c>
      <c r="E151" s="5" t="s">
        <v>38</v>
      </c>
      <c r="F151" s="13" t="str">
        <f t="shared" si="1"/>
        <v>Yes</v>
      </c>
      <c r="J151" s="13" t="str">
        <f t="shared" si="2"/>
        <v>Yes</v>
      </c>
      <c r="L151" s="214" t="s">
        <v>38</v>
      </c>
      <c r="M151" s="218" t="s">
        <v>401</v>
      </c>
      <c r="N151" s="13"/>
      <c r="O151" s="218" t="s">
        <v>401</v>
      </c>
    </row>
    <row r="152">
      <c r="A152" s="1"/>
      <c r="B152" s="100" t="s">
        <v>71</v>
      </c>
      <c r="C152" s="5" t="s">
        <v>20</v>
      </c>
      <c r="D152" s="5" t="s">
        <v>20</v>
      </c>
      <c r="E152" s="5" t="s">
        <v>71</v>
      </c>
      <c r="F152" s="13" t="str">
        <f t="shared" si="1"/>
        <v>Wrong</v>
      </c>
      <c r="J152" s="13" t="str">
        <f t="shared" si="2"/>
        <v>Yes</v>
      </c>
      <c r="L152" s="217" t="s">
        <v>20</v>
      </c>
      <c r="M152" s="217" t="s">
        <v>20</v>
      </c>
      <c r="N152" s="13"/>
      <c r="O152" s="217" t="s">
        <v>20</v>
      </c>
    </row>
    <row r="153">
      <c r="A153" s="1"/>
      <c r="B153" s="100" t="s">
        <v>66</v>
      </c>
      <c r="C153" s="5" t="s">
        <v>21</v>
      </c>
      <c r="D153" s="5" t="s">
        <v>21</v>
      </c>
      <c r="E153" s="5" t="s">
        <v>21</v>
      </c>
      <c r="F153" s="13" t="str">
        <f t="shared" si="1"/>
        <v>Yes</v>
      </c>
      <c r="J153" s="13" t="str">
        <f t="shared" si="2"/>
        <v>Yes</v>
      </c>
      <c r="L153" s="214" t="s">
        <v>21</v>
      </c>
      <c r="M153" s="217" t="s">
        <v>14</v>
      </c>
      <c r="N153" s="13"/>
      <c r="O153" s="218" t="s">
        <v>402</v>
      </c>
    </row>
    <row r="154">
      <c r="A154" s="1"/>
      <c r="B154" s="100" t="s">
        <v>44</v>
      </c>
      <c r="C154" s="5" t="s">
        <v>43</v>
      </c>
      <c r="D154" s="5" t="s">
        <v>44</v>
      </c>
      <c r="E154" s="5" t="s">
        <v>44</v>
      </c>
      <c r="F154" s="13" t="str">
        <f t="shared" si="1"/>
        <v>Yes</v>
      </c>
      <c r="J154" s="13" t="str">
        <f t="shared" si="2"/>
        <v>Yes</v>
      </c>
      <c r="L154" s="214" t="s">
        <v>44</v>
      </c>
      <c r="M154" s="214" t="s">
        <v>44</v>
      </c>
      <c r="N154" s="13"/>
      <c r="O154" s="214" t="s">
        <v>44</v>
      </c>
    </row>
    <row r="155">
      <c r="A155" s="197"/>
      <c r="B155" s="198" t="s">
        <v>49</v>
      </c>
      <c r="C155" s="167" t="s">
        <v>39</v>
      </c>
      <c r="D155" s="167" t="s">
        <v>49</v>
      </c>
      <c r="E155" s="167" t="s">
        <v>49</v>
      </c>
      <c r="F155" s="40" t="str">
        <f t="shared" si="1"/>
        <v>Yes</v>
      </c>
      <c r="G155" s="173"/>
      <c r="H155" s="173"/>
      <c r="I155" s="173"/>
      <c r="J155" s="40" t="str">
        <f t="shared" si="2"/>
        <v>Yes</v>
      </c>
      <c r="K155" s="173"/>
      <c r="L155" s="39" t="s">
        <v>370</v>
      </c>
      <c r="M155" s="220" t="s">
        <v>403</v>
      </c>
      <c r="N155" s="40"/>
      <c r="O155" s="220" t="s">
        <v>403</v>
      </c>
    </row>
    <row r="156">
      <c r="A156" s="58">
        <v>43985.0</v>
      </c>
      <c r="B156" s="100" t="s">
        <v>70</v>
      </c>
      <c r="C156" s="5" t="s">
        <v>50</v>
      </c>
      <c r="D156" s="5" t="s">
        <v>70</v>
      </c>
      <c r="E156" s="5" t="s">
        <v>50</v>
      </c>
      <c r="F156" s="13" t="str">
        <f t="shared" si="1"/>
        <v>Wrong</v>
      </c>
      <c r="J156" s="13" t="str">
        <f t="shared" si="2"/>
        <v>Yes</v>
      </c>
      <c r="L156" s="13"/>
      <c r="M156" s="217" t="s">
        <v>70</v>
      </c>
      <c r="N156" s="13"/>
      <c r="O156" s="217" t="s">
        <v>70</v>
      </c>
    </row>
    <row r="157">
      <c r="A157" s="197"/>
      <c r="B157" s="198" t="s">
        <v>37</v>
      </c>
      <c r="C157" s="167" t="s">
        <v>60</v>
      </c>
      <c r="D157" s="167" t="s">
        <v>37</v>
      </c>
      <c r="E157" s="167" t="s">
        <v>37</v>
      </c>
      <c r="F157" s="40" t="str">
        <f t="shared" si="1"/>
        <v>Yes</v>
      </c>
      <c r="G157" s="173"/>
      <c r="H157" s="173"/>
      <c r="I157" s="173"/>
      <c r="J157" s="40" t="str">
        <f t="shared" si="2"/>
        <v>Yes</v>
      </c>
      <c r="K157" s="173"/>
      <c r="L157" s="40"/>
      <c r="M157" s="216" t="s">
        <v>37</v>
      </c>
      <c r="N157" s="40"/>
      <c r="O157" s="223" t="s">
        <v>404</v>
      </c>
    </row>
    <row r="158">
      <c r="A158" s="58">
        <v>43986.0</v>
      </c>
      <c r="B158" s="100" t="s">
        <v>31</v>
      </c>
      <c r="C158" s="5" t="s">
        <v>33</v>
      </c>
      <c r="D158" s="5" t="s">
        <v>33</v>
      </c>
      <c r="E158" s="5" t="s">
        <v>31</v>
      </c>
      <c r="F158" s="13" t="str">
        <f t="shared" si="1"/>
        <v>Wrong</v>
      </c>
      <c r="J158" s="13" t="str">
        <f t="shared" si="2"/>
        <v>Yes</v>
      </c>
      <c r="L158" s="13"/>
      <c r="M158" s="218" t="s">
        <v>405</v>
      </c>
      <c r="N158" s="13"/>
      <c r="O158" s="218" t="s">
        <v>405</v>
      </c>
    </row>
    <row r="159">
      <c r="A159" s="1"/>
      <c r="B159" s="100" t="s">
        <v>35</v>
      </c>
      <c r="C159" s="5" t="s">
        <v>73</v>
      </c>
      <c r="D159" s="5" t="s">
        <v>73</v>
      </c>
      <c r="E159" s="5" t="s">
        <v>35</v>
      </c>
      <c r="F159" s="13" t="str">
        <f t="shared" si="1"/>
        <v>Wrong</v>
      </c>
      <c r="J159" s="13" t="str">
        <f t="shared" si="2"/>
        <v>Yes</v>
      </c>
      <c r="L159" s="13"/>
      <c r="M159" s="217" t="s">
        <v>73</v>
      </c>
      <c r="N159" s="13"/>
      <c r="O159" s="217" t="s">
        <v>73</v>
      </c>
    </row>
    <row r="160">
      <c r="A160" s="1"/>
      <c r="B160" s="100" t="s">
        <v>50</v>
      </c>
      <c r="C160" s="5" t="s">
        <v>66</v>
      </c>
      <c r="D160" s="5" t="s">
        <v>66</v>
      </c>
      <c r="E160" s="5" t="s">
        <v>66</v>
      </c>
      <c r="F160" s="13" t="str">
        <f t="shared" si="1"/>
        <v>Yes</v>
      </c>
      <c r="J160" s="13" t="str">
        <f t="shared" si="2"/>
        <v>Yes</v>
      </c>
      <c r="L160" s="13"/>
      <c r="M160" s="4" t="s">
        <v>370</v>
      </c>
      <c r="N160" s="13"/>
      <c r="O160" s="4" t="s">
        <v>370</v>
      </c>
    </row>
    <row r="161">
      <c r="A161" s="197"/>
      <c r="B161" s="198" t="s">
        <v>20</v>
      </c>
      <c r="C161" s="167" t="s">
        <v>69</v>
      </c>
      <c r="D161" s="167" t="s">
        <v>69</v>
      </c>
      <c r="E161" s="167" t="s">
        <v>69</v>
      </c>
      <c r="F161" s="40" t="str">
        <f t="shared" si="1"/>
        <v>Yes</v>
      </c>
      <c r="G161" s="173"/>
      <c r="H161" s="173"/>
      <c r="I161" s="173"/>
      <c r="J161" s="40" t="str">
        <f t="shared" si="2"/>
        <v>Yes</v>
      </c>
      <c r="K161" s="173"/>
      <c r="L161" s="40"/>
      <c r="M161" s="39" t="s">
        <v>370</v>
      </c>
      <c r="N161" s="40"/>
      <c r="O161" s="39" t="s">
        <v>370</v>
      </c>
    </row>
    <row r="162">
      <c r="A162" s="58">
        <v>43987.0</v>
      </c>
      <c r="B162" s="100" t="s">
        <v>32</v>
      </c>
      <c r="C162" s="5" t="s">
        <v>62</v>
      </c>
      <c r="D162" s="5" t="s">
        <v>32</v>
      </c>
      <c r="E162" s="5" t="s">
        <v>62</v>
      </c>
      <c r="F162" s="13" t="str">
        <f t="shared" si="1"/>
        <v>Wrong</v>
      </c>
      <c r="J162" s="13" t="str">
        <f t="shared" si="2"/>
        <v>Yes</v>
      </c>
      <c r="L162" s="13"/>
      <c r="M162" s="4" t="s">
        <v>370</v>
      </c>
      <c r="N162" s="13"/>
      <c r="O162" s="217" t="s">
        <v>32</v>
      </c>
    </row>
    <row r="163">
      <c r="A163" s="1"/>
      <c r="B163" s="100" t="s">
        <v>44</v>
      </c>
      <c r="C163" s="5" t="s">
        <v>71</v>
      </c>
      <c r="D163" s="5" t="s">
        <v>44</v>
      </c>
      <c r="E163" s="5" t="s">
        <v>71</v>
      </c>
      <c r="F163" s="13" t="str">
        <f t="shared" si="1"/>
        <v>Wrong</v>
      </c>
      <c r="J163" s="13" t="str">
        <f t="shared" si="2"/>
        <v>Yes</v>
      </c>
      <c r="L163" s="13"/>
      <c r="M163" s="217" t="s">
        <v>44</v>
      </c>
      <c r="N163" s="13"/>
      <c r="O163" s="218" t="s">
        <v>398</v>
      </c>
    </row>
    <row r="164">
      <c r="A164" s="1"/>
      <c r="B164" s="100" t="s">
        <v>50</v>
      </c>
      <c r="C164" s="5" t="s">
        <v>31</v>
      </c>
      <c r="D164" s="5" t="s">
        <v>31</v>
      </c>
      <c r="E164" s="5" t="s">
        <v>31</v>
      </c>
      <c r="F164" s="13" t="str">
        <f t="shared" si="1"/>
        <v>Yes</v>
      </c>
      <c r="J164" s="13" t="str">
        <f t="shared" si="2"/>
        <v>Yes</v>
      </c>
      <c r="L164" s="13"/>
      <c r="M164" s="4" t="s">
        <v>370</v>
      </c>
      <c r="N164" s="13"/>
      <c r="O164" s="214" t="s">
        <v>31</v>
      </c>
    </row>
    <row r="165">
      <c r="A165" s="197"/>
      <c r="B165" s="198" t="s">
        <v>42</v>
      </c>
      <c r="C165" s="167" t="s">
        <v>49</v>
      </c>
      <c r="D165" s="167" t="s">
        <v>49</v>
      </c>
      <c r="E165" s="167" t="s">
        <v>42</v>
      </c>
      <c r="F165" s="40" t="str">
        <f t="shared" si="1"/>
        <v>Wrong</v>
      </c>
      <c r="G165" s="173"/>
      <c r="H165" s="173"/>
      <c r="I165" s="173"/>
      <c r="J165" s="40" t="str">
        <f t="shared" si="2"/>
        <v>Yes</v>
      </c>
      <c r="K165" s="173"/>
      <c r="L165" s="40"/>
      <c r="M165" s="39" t="s">
        <v>370</v>
      </c>
      <c r="N165" s="40"/>
      <c r="O165" s="216" t="s">
        <v>49</v>
      </c>
    </row>
    <row r="166">
      <c r="A166" s="58">
        <v>43988.0</v>
      </c>
      <c r="B166" s="100" t="s">
        <v>35</v>
      </c>
      <c r="C166" s="5" t="s">
        <v>68</v>
      </c>
      <c r="D166" s="5" t="s">
        <v>35</v>
      </c>
      <c r="E166" s="5" t="s">
        <v>68</v>
      </c>
      <c r="F166" s="13" t="str">
        <f t="shared" si="1"/>
        <v>Wrong</v>
      </c>
      <c r="J166" s="13" t="str">
        <f t="shared" si="2"/>
        <v>Yes</v>
      </c>
      <c r="L166" s="13"/>
      <c r="M166" s="4" t="s">
        <v>370</v>
      </c>
      <c r="N166" s="13"/>
      <c r="O166" s="217" t="s">
        <v>35</v>
      </c>
    </row>
    <row r="167">
      <c r="A167" s="1"/>
      <c r="B167" s="100" t="s">
        <v>66</v>
      </c>
      <c r="C167" s="5" t="s">
        <v>72</v>
      </c>
      <c r="D167" s="5" t="s">
        <v>66</v>
      </c>
      <c r="E167" s="5" t="s">
        <v>66</v>
      </c>
      <c r="F167" s="13" t="str">
        <f t="shared" si="1"/>
        <v>Yes</v>
      </c>
      <c r="J167" s="13" t="str">
        <f t="shared" si="2"/>
        <v>Yes</v>
      </c>
      <c r="L167" s="13"/>
      <c r="M167" s="4" t="s">
        <v>370</v>
      </c>
      <c r="N167" s="13"/>
      <c r="O167" s="214" t="s">
        <v>406</v>
      </c>
    </row>
    <row r="168">
      <c r="A168" s="1"/>
      <c r="B168" s="100" t="s">
        <v>16</v>
      </c>
      <c r="C168" s="5" t="s">
        <v>69</v>
      </c>
      <c r="D168" s="5" t="s">
        <v>69</v>
      </c>
      <c r="E168" s="5" t="s">
        <v>69</v>
      </c>
      <c r="F168" s="13" t="str">
        <f t="shared" si="1"/>
        <v>Yes</v>
      </c>
      <c r="J168" s="13" t="str">
        <f t="shared" si="2"/>
        <v>Yes</v>
      </c>
      <c r="L168" s="13"/>
      <c r="M168" s="4" t="s">
        <v>370</v>
      </c>
      <c r="N168" s="13"/>
      <c r="O168" s="214" t="s">
        <v>69</v>
      </c>
    </row>
    <row r="169">
      <c r="A169" s="197"/>
      <c r="B169" s="198" t="s">
        <v>73</v>
      </c>
      <c r="C169" s="167" t="s">
        <v>36</v>
      </c>
      <c r="D169" s="167" t="s">
        <v>73</v>
      </c>
      <c r="E169" s="167" t="s">
        <v>73</v>
      </c>
      <c r="F169" s="40" t="str">
        <f t="shared" si="1"/>
        <v>Yes</v>
      </c>
      <c r="G169" s="173"/>
      <c r="H169" s="173"/>
      <c r="I169" s="173"/>
      <c r="J169" s="40" t="str">
        <f t="shared" si="2"/>
        <v>Yes</v>
      </c>
      <c r="K169" s="173"/>
      <c r="L169" s="40"/>
      <c r="M169" s="39" t="s">
        <v>370</v>
      </c>
      <c r="N169" s="40"/>
      <c r="O169" s="223" t="s">
        <v>407</v>
      </c>
    </row>
    <row r="170">
      <c r="A170" s="58">
        <v>43989.0</v>
      </c>
      <c r="B170" s="100" t="s">
        <v>34</v>
      </c>
      <c r="C170" s="5" t="s">
        <v>70</v>
      </c>
      <c r="D170" s="5" t="s">
        <v>70</v>
      </c>
      <c r="E170" s="5" t="s">
        <v>70</v>
      </c>
      <c r="F170" s="13" t="str">
        <f t="shared" si="1"/>
        <v>Yes</v>
      </c>
      <c r="J170" s="13" t="str">
        <f t="shared" si="2"/>
        <v>Yes</v>
      </c>
      <c r="L170" s="13"/>
      <c r="M170" s="4" t="s">
        <v>370</v>
      </c>
      <c r="N170" s="13"/>
      <c r="O170" s="214" t="s">
        <v>408</v>
      </c>
    </row>
    <row r="171">
      <c r="A171" s="1"/>
      <c r="B171" s="100" t="s">
        <v>39</v>
      </c>
      <c r="C171" s="5" t="s">
        <v>57</v>
      </c>
      <c r="D171" s="5" t="s">
        <v>39</v>
      </c>
      <c r="E171" s="5" t="s">
        <v>39</v>
      </c>
      <c r="F171" s="13" t="str">
        <f t="shared" si="1"/>
        <v>Yes</v>
      </c>
      <c r="J171" s="13" t="str">
        <f t="shared" si="2"/>
        <v>Yes</v>
      </c>
      <c r="L171" s="13"/>
      <c r="M171" s="4" t="s">
        <v>370</v>
      </c>
      <c r="N171" s="13"/>
      <c r="O171" s="214" t="s">
        <v>409</v>
      </c>
    </row>
    <row r="172">
      <c r="A172" s="1"/>
      <c r="B172" s="100" t="s">
        <v>45</v>
      </c>
      <c r="C172" s="5" t="s">
        <v>41</v>
      </c>
      <c r="D172" s="5" t="s">
        <v>41</v>
      </c>
      <c r="E172" s="5" t="s">
        <v>41</v>
      </c>
      <c r="F172" s="13" t="str">
        <f t="shared" si="1"/>
        <v>Yes</v>
      </c>
      <c r="J172" s="13" t="str">
        <f t="shared" si="2"/>
        <v>Yes</v>
      </c>
      <c r="L172" s="13"/>
      <c r="M172" s="4" t="s">
        <v>370</v>
      </c>
      <c r="N172" s="13"/>
      <c r="O172" s="218" t="s">
        <v>397</v>
      </c>
    </row>
    <row r="173">
      <c r="A173" s="197"/>
      <c r="B173" s="198" t="s">
        <v>33</v>
      </c>
      <c r="C173" s="167" t="s">
        <v>17</v>
      </c>
      <c r="D173" s="167" t="s">
        <v>33</v>
      </c>
      <c r="E173" s="167" t="s">
        <v>33</v>
      </c>
      <c r="F173" s="40" t="str">
        <f t="shared" si="1"/>
        <v>Yes</v>
      </c>
      <c r="G173" s="173"/>
      <c r="H173" s="173"/>
      <c r="I173" s="173"/>
      <c r="J173" s="40" t="str">
        <f t="shared" si="2"/>
        <v>Yes</v>
      </c>
      <c r="K173" s="173"/>
      <c r="L173" s="40"/>
      <c r="M173" s="39" t="s">
        <v>370</v>
      </c>
      <c r="N173" s="40"/>
      <c r="O173" s="215" t="s">
        <v>18</v>
      </c>
    </row>
    <row r="174">
      <c r="A174" s="58">
        <v>43994.0</v>
      </c>
      <c r="B174" s="100" t="s">
        <v>20</v>
      </c>
      <c r="C174" s="5" t="s">
        <v>52</v>
      </c>
      <c r="D174" s="5" t="s">
        <v>20</v>
      </c>
      <c r="F174" s="13" t="str">
        <f t="shared" si="1"/>
        <v>Wrong</v>
      </c>
      <c r="J174" s="13" t="str">
        <f t="shared" si="2"/>
        <v>Yes</v>
      </c>
      <c r="L174" s="13"/>
      <c r="M174" s="13"/>
      <c r="N174" s="13"/>
      <c r="O174" s="4" t="s">
        <v>410</v>
      </c>
    </row>
    <row r="175">
      <c r="A175" s="1"/>
      <c r="B175" s="100" t="s">
        <v>50</v>
      </c>
      <c r="C175" s="5" t="s">
        <v>41</v>
      </c>
      <c r="D175" s="5" t="s">
        <v>50</v>
      </c>
      <c r="F175" s="13" t="str">
        <f t="shared" si="1"/>
        <v>Wrong</v>
      </c>
      <c r="J175" s="13" t="str">
        <f t="shared" si="2"/>
        <v>Yes</v>
      </c>
      <c r="L175" s="13"/>
      <c r="M175" s="13"/>
      <c r="N175" s="13"/>
      <c r="O175" s="4" t="s">
        <v>50</v>
      </c>
    </row>
    <row r="176">
      <c r="A176" s="1"/>
      <c r="B176" s="100" t="s">
        <v>69</v>
      </c>
      <c r="C176" s="5" t="s">
        <v>34</v>
      </c>
      <c r="D176" s="5" t="s">
        <v>69</v>
      </c>
      <c r="F176" s="13" t="str">
        <f t="shared" si="1"/>
        <v>Wrong</v>
      </c>
      <c r="J176" s="13" t="str">
        <f t="shared" si="2"/>
        <v>Yes</v>
      </c>
      <c r="L176" s="13"/>
      <c r="M176" s="13"/>
      <c r="N176" s="13"/>
      <c r="O176" s="4" t="s">
        <v>411</v>
      </c>
    </row>
    <row r="177">
      <c r="A177" s="197"/>
      <c r="B177" s="198" t="s">
        <v>32</v>
      </c>
      <c r="C177" s="167" t="s">
        <v>66</v>
      </c>
      <c r="D177" s="167" t="s">
        <v>32</v>
      </c>
      <c r="E177" s="173"/>
      <c r="F177" s="40" t="str">
        <f t="shared" si="1"/>
        <v>Wrong</v>
      </c>
      <c r="G177" s="173"/>
      <c r="H177" s="173"/>
      <c r="I177" s="173"/>
      <c r="J177" s="40" t="str">
        <f t="shared" si="2"/>
        <v>Yes</v>
      </c>
      <c r="K177" s="173"/>
      <c r="L177" s="40"/>
      <c r="M177" s="40"/>
      <c r="N177" s="40"/>
      <c r="O177" s="39" t="s">
        <v>32</v>
      </c>
    </row>
    <row r="178">
      <c r="A178" s="1"/>
      <c r="B178" s="201"/>
      <c r="F178" s="13" t="str">
        <f t="shared" si="1"/>
        <v>Yes</v>
      </c>
      <c r="J178" s="13" t="str">
        <f t="shared" si="2"/>
        <v>Yes</v>
      </c>
      <c r="L178" s="13"/>
      <c r="M178" s="13"/>
      <c r="N178" s="13"/>
      <c r="O178" s="13"/>
    </row>
    <row r="179">
      <c r="A179" s="1"/>
      <c r="B179" s="201"/>
      <c r="F179" s="13" t="str">
        <f t="shared" si="1"/>
        <v>Yes</v>
      </c>
      <c r="J179" s="13" t="str">
        <f t="shared" si="2"/>
        <v>Yes</v>
      </c>
      <c r="L179" s="13"/>
      <c r="M179" s="13"/>
      <c r="N179" s="13"/>
      <c r="O179" s="13"/>
    </row>
    <row r="180">
      <c r="A180" s="1"/>
      <c r="B180" s="201"/>
      <c r="F180" s="13" t="str">
        <f t="shared" si="1"/>
        <v>Yes</v>
      </c>
      <c r="J180" s="13" t="str">
        <f t="shared" si="2"/>
        <v>Yes</v>
      </c>
      <c r="L180" s="13"/>
      <c r="M180" s="13"/>
      <c r="N180" s="13"/>
      <c r="O180" s="13"/>
    </row>
    <row r="181">
      <c r="A181" s="1"/>
      <c r="B181" s="201"/>
      <c r="F181" s="13" t="str">
        <f t="shared" si="1"/>
        <v>Yes</v>
      </c>
      <c r="J181" s="13" t="str">
        <f t="shared" si="2"/>
        <v>Yes</v>
      </c>
      <c r="L181" s="13"/>
      <c r="M181" s="13"/>
      <c r="N181" s="13"/>
      <c r="O181" s="13"/>
    </row>
    <row r="182">
      <c r="A182" s="1"/>
      <c r="B182" s="201"/>
      <c r="F182" s="13" t="str">
        <f t="shared" si="1"/>
        <v>Yes</v>
      </c>
      <c r="J182" s="13" t="str">
        <f t="shared" si="2"/>
        <v>Yes</v>
      </c>
      <c r="L182" s="13"/>
      <c r="M182" s="13"/>
      <c r="N182" s="13"/>
      <c r="O182" s="13"/>
    </row>
    <row r="183">
      <c r="A183" s="1"/>
      <c r="B183" s="201"/>
      <c r="F183" s="13" t="str">
        <f t="shared" si="1"/>
        <v>Yes</v>
      </c>
      <c r="J183" s="13" t="str">
        <f t="shared" si="2"/>
        <v>Yes</v>
      </c>
      <c r="L183" s="13"/>
      <c r="M183" s="13"/>
      <c r="N183" s="13"/>
      <c r="O183" s="13"/>
    </row>
    <row r="184">
      <c r="A184" s="1"/>
      <c r="B184" s="201"/>
      <c r="F184" s="13" t="str">
        <f t="shared" si="1"/>
        <v>Yes</v>
      </c>
      <c r="J184" s="13" t="str">
        <f t="shared" si="2"/>
        <v>Yes</v>
      </c>
      <c r="L184" s="13"/>
      <c r="M184" s="13"/>
      <c r="N184" s="13"/>
      <c r="O184" s="13"/>
    </row>
    <row r="185">
      <c r="A185" s="1"/>
      <c r="B185" s="201"/>
      <c r="F185" s="13" t="str">
        <f t="shared" si="1"/>
        <v>Yes</v>
      </c>
      <c r="J185" s="13" t="str">
        <f t="shared" si="2"/>
        <v>Yes</v>
      </c>
      <c r="L185" s="13"/>
      <c r="M185" s="13"/>
      <c r="N185" s="13"/>
      <c r="O185" s="13"/>
    </row>
    <row r="186">
      <c r="A186" s="1"/>
      <c r="B186" s="201"/>
      <c r="F186" s="13" t="str">
        <f t="shared" si="1"/>
        <v>Yes</v>
      </c>
      <c r="J186" s="13" t="str">
        <f t="shared" si="2"/>
        <v>Yes</v>
      </c>
      <c r="L186" s="13"/>
      <c r="M186" s="13"/>
      <c r="N186" s="13"/>
      <c r="O186" s="13"/>
    </row>
    <row r="187">
      <c r="A187" s="1"/>
      <c r="B187" s="201"/>
      <c r="F187" s="13" t="str">
        <f t="shared" si="1"/>
        <v>Yes</v>
      </c>
      <c r="J187" s="13" t="str">
        <f t="shared" si="2"/>
        <v>Yes</v>
      </c>
      <c r="L187" s="13"/>
      <c r="M187" s="13"/>
      <c r="N187" s="13"/>
      <c r="O187" s="13"/>
    </row>
    <row r="188">
      <c r="A188" s="1"/>
      <c r="B188" s="201"/>
      <c r="F188" s="13" t="str">
        <f t="shared" si="1"/>
        <v>Yes</v>
      </c>
      <c r="J188" s="13" t="str">
        <f t="shared" si="2"/>
        <v>Yes</v>
      </c>
      <c r="L188" s="13"/>
      <c r="M188" s="13"/>
      <c r="N188" s="13"/>
      <c r="O188" s="13"/>
    </row>
    <row r="189">
      <c r="A189" s="1"/>
      <c r="B189" s="201"/>
      <c r="F189" s="13" t="str">
        <f t="shared" si="1"/>
        <v>Yes</v>
      </c>
      <c r="J189" s="13" t="str">
        <f t="shared" si="2"/>
        <v>Yes</v>
      </c>
      <c r="L189" s="13"/>
      <c r="M189" s="13"/>
      <c r="N189" s="13"/>
      <c r="O189" s="13"/>
    </row>
    <row r="190">
      <c r="A190" s="1"/>
      <c r="B190" s="201"/>
      <c r="F190" s="13" t="str">
        <f t="shared" si="1"/>
        <v>Yes</v>
      </c>
      <c r="J190" s="13" t="str">
        <f t="shared" si="2"/>
        <v>Yes</v>
      </c>
      <c r="L190" s="13"/>
      <c r="M190" s="13"/>
      <c r="N190" s="13"/>
      <c r="O190" s="13"/>
    </row>
    <row r="191">
      <c r="A191" s="1"/>
      <c r="B191" s="201"/>
      <c r="F191" s="13" t="str">
        <f t="shared" si="1"/>
        <v>Yes</v>
      </c>
      <c r="J191" s="13" t="str">
        <f t="shared" si="2"/>
        <v>Yes</v>
      </c>
      <c r="L191" s="13"/>
      <c r="M191" s="13"/>
      <c r="N191" s="13"/>
      <c r="O191" s="13"/>
    </row>
    <row r="192">
      <c r="A192" s="1"/>
      <c r="B192" s="201"/>
      <c r="F192" s="13" t="str">
        <f t="shared" si="1"/>
        <v>Yes</v>
      </c>
      <c r="J192" s="13" t="str">
        <f t="shared" si="2"/>
        <v>Yes</v>
      </c>
      <c r="L192" s="13"/>
      <c r="M192" s="13"/>
      <c r="N192" s="13"/>
      <c r="O192" s="13"/>
    </row>
    <row r="193">
      <c r="A193" s="1"/>
      <c r="B193" s="201"/>
      <c r="F193" s="13" t="str">
        <f t="shared" si="1"/>
        <v>Yes</v>
      </c>
      <c r="J193" s="13" t="str">
        <f t="shared" si="2"/>
        <v>Yes</v>
      </c>
      <c r="L193" s="13"/>
      <c r="M193" s="13"/>
      <c r="N193" s="13"/>
      <c r="O193" s="13"/>
    </row>
    <row r="194">
      <c r="A194" s="1"/>
      <c r="B194" s="201"/>
      <c r="F194" s="13" t="str">
        <f t="shared" si="1"/>
        <v>Yes</v>
      </c>
      <c r="J194" s="13" t="str">
        <f t="shared" si="2"/>
        <v>Yes</v>
      </c>
      <c r="L194" s="13"/>
      <c r="M194" s="13"/>
      <c r="N194" s="13"/>
      <c r="O194" s="13"/>
    </row>
    <row r="195">
      <c r="A195" s="1"/>
      <c r="B195" s="201"/>
      <c r="F195" s="13" t="str">
        <f t="shared" si="1"/>
        <v>Yes</v>
      </c>
      <c r="J195" s="13" t="str">
        <f t="shared" si="2"/>
        <v>Yes</v>
      </c>
      <c r="L195" s="13"/>
      <c r="M195" s="13"/>
      <c r="N195" s="13"/>
      <c r="O195" s="13"/>
    </row>
    <row r="196">
      <c r="A196" s="1"/>
      <c r="B196" s="201"/>
      <c r="F196" s="13" t="str">
        <f t="shared" si="1"/>
        <v>Yes</v>
      </c>
      <c r="J196" s="13" t="str">
        <f t="shared" si="2"/>
        <v>Yes</v>
      </c>
      <c r="L196" s="13"/>
      <c r="M196" s="13"/>
      <c r="N196" s="13"/>
      <c r="O196" s="13"/>
    </row>
    <row r="197">
      <c r="A197" s="1"/>
      <c r="B197" s="201"/>
      <c r="F197" s="13" t="str">
        <f t="shared" si="1"/>
        <v>Yes</v>
      </c>
      <c r="J197" s="13" t="str">
        <f t="shared" si="2"/>
        <v>Yes</v>
      </c>
      <c r="L197" s="13"/>
      <c r="M197" s="13"/>
      <c r="N197" s="13"/>
      <c r="O197" s="13"/>
    </row>
    <row r="198">
      <c r="A198" s="1"/>
      <c r="B198" s="201"/>
      <c r="F198" s="13" t="str">
        <f t="shared" si="1"/>
        <v>Yes</v>
      </c>
      <c r="J198" s="13" t="str">
        <f t="shared" si="2"/>
        <v>Yes</v>
      </c>
      <c r="L198" s="13"/>
      <c r="M198" s="13"/>
      <c r="N198" s="13"/>
      <c r="O198" s="13"/>
    </row>
    <row r="199">
      <c r="A199" s="1"/>
      <c r="B199" s="201"/>
      <c r="F199" s="13" t="str">
        <f t="shared" si="1"/>
        <v>Yes</v>
      </c>
      <c r="J199" s="13" t="str">
        <f t="shared" si="2"/>
        <v>Yes</v>
      </c>
      <c r="L199" s="13"/>
      <c r="M199" s="13"/>
      <c r="N199" s="13"/>
      <c r="O199" s="13"/>
    </row>
    <row r="200">
      <c r="A200" s="1"/>
      <c r="B200" s="201"/>
      <c r="F200" s="13" t="str">
        <f t="shared" si="1"/>
        <v>Yes</v>
      </c>
      <c r="J200" s="13" t="str">
        <f t="shared" si="2"/>
        <v>Yes</v>
      </c>
      <c r="L200" s="13"/>
      <c r="M200" s="13"/>
      <c r="N200" s="13"/>
      <c r="O200" s="13"/>
    </row>
    <row r="201">
      <c r="A201" s="1"/>
      <c r="B201" s="201"/>
      <c r="F201" s="13" t="str">
        <f t="shared" si="1"/>
        <v>Yes</v>
      </c>
      <c r="J201" s="13" t="str">
        <f t="shared" si="2"/>
        <v>Yes</v>
      </c>
      <c r="L201" s="13"/>
      <c r="M201" s="13"/>
      <c r="N201" s="13"/>
      <c r="O201" s="13"/>
    </row>
    <row r="202">
      <c r="A202" s="1"/>
      <c r="B202" s="201"/>
      <c r="F202" s="13" t="str">
        <f t="shared" si="1"/>
        <v>Yes</v>
      </c>
      <c r="J202" s="13" t="str">
        <f t="shared" si="2"/>
        <v>Yes</v>
      </c>
      <c r="L202" s="13"/>
      <c r="M202" s="13"/>
      <c r="N202" s="13"/>
      <c r="O202" s="13"/>
    </row>
    <row r="203">
      <c r="A203" s="1"/>
      <c r="B203" s="201"/>
      <c r="F203" s="13" t="str">
        <f t="shared" si="1"/>
        <v>Yes</v>
      </c>
      <c r="J203" s="13" t="str">
        <f t="shared" si="2"/>
        <v>Yes</v>
      </c>
      <c r="L203" s="13"/>
      <c r="M203" s="13"/>
      <c r="N203" s="13"/>
      <c r="O203" s="13"/>
    </row>
    <row r="204">
      <c r="A204" s="1"/>
      <c r="B204" s="201"/>
      <c r="F204" s="13" t="str">
        <f t="shared" si="1"/>
        <v>Yes</v>
      </c>
      <c r="J204" s="13" t="str">
        <f t="shared" si="2"/>
        <v>Yes</v>
      </c>
      <c r="L204" s="13"/>
      <c r="M204" s="13"/>
      <c r="N204" s="13"/>
      <c r="O204" s="13"/>
    </row>
    <row r="205">
      <c r="A205" s="1"/>
      <c r="B205" s="201"/>
      <c r="F205" s="13" t="str">
        <f t="shared" si="1"/>
        <v>Yes</v>
      </c>
      <c r="J205" s="13" t="str">
        <f t="shared" si="2"/>
        <v>Yes</v>
      </c>
      <c r="L205" s="13"/>
      <c r="M205" s="13"/>
      <c r="N205" s="13"/>
      <c r="O205" s="13"/>
    </row>
    <row r="206">
      <c r="A206" s="1"/>
      <c r="B206" s="201"/>
      <c r="F206" s="13" t="str">
        <f t="shared" si="1"/>
        <v>Yes</v>
      </c>
      <c r="J206" s="13" t="str">
        <f t="shared" si="2"/>
        <v>Yes</v>
      </c>
      <c r="L206" s="13"/>
      <c r="M206" s="13"/>
      <c r="N206" s="13"/>
      <c r="O206" s="13"/>
    </row>
    <row r="207">
      <c r="A207" s="1"/>
      <c r="B207" s="201"/>
      <c r="F207" s="13" t="str">
        <f t="shared" si="1"/>
        <v>Yes</v>
      </c>
      <c r="J207" s="13" t="str">
        <f t="shared" si="2"/>
        <v>Yes</v>
      </c>
      <c r="L207" s="13"/>
      <c r="M207" s="13"/>
      <c r="N207" s="13"/>
      <c r="O207" s="13"/>
    </row>
    <row r="208">
      <c r="A208" s="1"/>
      <c r="B208" s="201"/>
      <c r="F208" s="13" t="str">
        <f t="shared" si="1"/>
        <v>Yes</v>
      </c>
      <c r="J208" s="13" t="str">
        <f t="shared" si="2"/>
        <v>Yes</v>
      </c>
      <c r="L208" s="13"/>
      <c r="M208" s="13"/>
      <c r="N208" s="13"/>
      <c r="O208" s="13"/>
    </row>
    <row r="209">
      <c r="A209" s="1"/>
      <c r="B209" s="201"/>
      <c r="F209" s="13" t="str">
        <f t="shared" si="1"/>
        <v>Yes</v>
      </c>
      <c r="J209" s="13" t="str">
        <f t="shared" si="2"/>
        <v>Yes</v>
      </c>
      <c r="L209" s="13"/>
      <c r="M209" s="13"/>
      <c r="N209" s="13"/>
      <c r="O209" s="13"/>
    </row>
    <row r="210">
      <c r="A210" s="1"/>
      <c r="B210" s="201"/>
      <c r="F210" s="13" t="str">
        <f t="shared" si="1"/>
        <v>Yes</v>
      </c>
      <c r="J210" s="13" t="str">
        <f t="shared" si="2"/>
        <v>Yes</v>
      </c>
      <c r="L210" s="13"/>
      <c r="M210" s="13"/>
      <c r="N210" s="13"/>
      <c r="O210" s="13"/>
    </row>
    <row r="211">
      <c r="A211" s="1"/>
      <c r="B211" s="201"/>
      <c r="F211" s="13" t="str">
        <f t="shared" si="1"/>
        <v>Yes</v>
      </c>
      <c r="J211" s="13" t="str">
        <f t="shared" si="2"/>
        <v>Yes</v>
      </c>
      <c r="L211" s="13"/>
      <c r="M211" s="13"/>
      <c r="N211" s="13"/>
      <c r="O211" s="13"/>
    </row>
    <row r="212">
      <c r="A212" s="1"/>
      <c r="B212" s="201"/>
      <c r="F212" s="13" t="str">
        <f t="shared" si="1"/>
        <v>Yes</v>
      </c>
      <c r="J212" s="13" t="str">
        <f t="shared" si="2"/>
        <v>Yes</v>
      </c>
      <c r="L212" s="13"/>
      <c r="M212" s="13"/>
      <c r="N212" s="13"/>
      <c r="O212" s="13"/>
    </row>
    <row r="213">
      <c r="A213" s="1"/>
      <c r="B213" s="201"/>
      <c r="F213" s="13" t="str">
        <f t="shared" si="1"/>
        <v>Yes</v>
      </c>
      <c r="J213" s="13" t="str">
        <f t="shared" si="2"/>
        <v>Yes</v>
      </c>
      <c r="L213" s="13"/>
      <c r="M213" s="13"/>
      <c r="N213" s="13"/>
      <c r="O213" s="13"/>
    </row>
    <row r="214">
      <c r="A214" s="1"/>
      <c r="B214" s="201"/>
      <c r="F214" s="13" t="str">
        <f t="shared" si="1"/>
        <v>Yes</v>
      </c>
      <c r="J214" s="13" t="str">
        <f t="shared" si="2"/>
        <v>Yes</v>
      </c>
      <c r="L214" s="13"/>
      <c r="M214" s="13"/>
      <c r="N214" s="13"/>
      <c r="O214" s="13"/>
    </row>
    <row r="215">
      <c r="A215" s="1"/>
      <c r="B215" s="201"/>
      <c r="F215" s="13" t="str">
        <f t="shared" si="1"/>
        <v>Yes</v>
      </c>
      <c r="J215" s="13" t="str">
        <f t="shared" si="2"/>
        <v>Yes</v>
      </c>
      <c r="L215" s="13"/>
      <c r="M215" s="13"/>
      <c r="N215" s="13"/>
      <c r="O215" s="13"/>
    </row>
    <row r="216">
      <c r="A216" s="1"/>
      <c r="B216" s="201"/>
      <c r="F216" s="13" t="str">
        <f t="shared" si="1"/>
        <v>Yes</v>
      </c>
      <c r="J216" s="13" t="str">
        <f t="shared" si="2"/>
        <v>Yes</v>
      </c>
      <c r="L216" s="13"/>
      <c r="M216" s="13"/>
      <c r="N216" s="13"/>
      <c r="O216" s="13"/>
    </row>
    <row r="217">
      <c r="A217" s="1"/>
      <c r="B217" s="201"/>
      <c r="F217" s="13" t="str">
        <f t="shared" si="1"/>
        <v>Yes</v>
      </c>
      <c r="J217" s="13" t="str">
        <f t="shared" si="2"/>
        <v>Yes</v>
      </c>
      <c r="L217" s="13"/>
      <c r="M217" s="13"/>
      <c r="N217" s="13"/>
      <c r="O217" s="13"/>
    </row>
    <row r="218">
      <c r="A218" s="1"/>
      <c r="B218" s="201"/>
      <c r="F218" s="13" t="str">
        <f t="shared" si="1"/>
        <v>Yes</v>
      </c>
      <c r="J218" s="13" t="str">
        <f t="shared" si="2"/>
        <v>Yes</v>
      </c>
      <c r="L218" s="13"/>
      <c r="M218" s="13"/>
      <c r="N218" s="13"/>
      <c r="O218" s="13"/>
    </row>
    <row r="219">
      <c r="A219" s="1"/>
      <c r="B219" s="201"/>
      <c r="F219" s="13" t="str">
        <f t="shared" si="1"/>
        <v>Yes</v>
      </c>
      <c r="J219" s="13" t="str">
        <f t="shared" si="2"/>
        <v>Yes</v>
      </c>
      <c r="L219" s="13"/>
      <c r="M219" s="13"/>
      <c r="N219" s="13"/>
      <c r="O219" s="13"/>
    </row>
    <row r="220">
      <c r="A220" s="1"/>
      <c r="B220" s="201"/>
      <c r="F220" s="13" t="str">
        <f t="shared" si="1"/>
        <v>Yes</v>
      </c>
      <c r="J220" s="13" t="str">
        <f t="shared" si="2"/>
        <v>Yes</v>
      </c>
      <c r="L220" s="13"/>
      <c r="M220" s="13"/>
      <c r="N220" s="13"/>
      <c r="O220" s="13"/>
    </row>
    <row r="221">
      <c r="A221" s="1"/>
      <c r="B221" s="201"/>
      <c r="F221" s="13" t="str">
        <f t="shared" si="1"/>
        <v>Yes</v>
      </c>
      <c r="J221" s="13" t="str">
        <f t="shared" si="2"/>
        <v>Yes</v>
      </c>
      <c r="L221" s="13"/>
      <c r="M221" s="13"/>
      <c r="N221" s="13"/>
      <c r="O221" s="13"/>
    </row>
    <row r="222">
      <c r="A222" s="1"/>
      <c r="B222" s="201"/>
      <c r="F222" s="13" t="str">
        <f t="shared" si="1"/>
        <v>Yes</v>
      </c>
      <c r="J222" s="13" t="str">
        <f t="shared" si="2"/>
        <v>Yes</v>
      </c>
      <c r="L222" s="13"/>
      <c r="M222" s="13"/>
      <c r="N222" s="13"/>
      <c r="O222" s="13"/>
    </row>
    <row r="223">
      <c r="A223" s="1"/>
      <c r="B223" s="201"/>
      <c r="F223" s="13" t="str">
        <f t="shared" si="1"/>
        <v>Yes</v>
      </c>
      <c r="J223" s="13" t="str">
        <f t="shared" si="2"/>
        <v>Yes</v>
      </c>
      <c r="L223" s="13"/>
      <c r="M223" s="13"/>
      <c r="N223" s="13"/>
      <c r="O223" s="13"/>
    </row>
    <row r="224">
      <c r="A224" s="1"/>
      <c r="B224" s="201"/>
      <c r="F224" s="13" t="str">
        <f t="shared" si="1"/>
        <v>Yes</v>
      </c>
      <c r="J224" s="13" t="str">
        <f t="shared" si="2"/>
        <v>Yes</v>
      </c>
      <c r="L224" s="13"/>
      <c r="M224" s="13"/>
      <c r="N224" s="13"/>
      <c r="O224" s="13"/>
    </row>
    <row r="225">
      <c r="A225" s="1"/>
      <c r="B225" s="201"/>
      <c r="F225" s="13" t="str">
        <f t="shared" si="1"/>
        <v>Yes</v>
      </c>
      <c r="J225" s="13" t="str">
        <f t="shared" si="2"/>
        <v>Yes</v>
      </c>
      <c r="L225" s="13"/>
      <c r="M225" s="13"/>
      <c r="N225" s="13"/>
      <c r="O225" s="13"/>
    </row>
    <row r="226">
      <c r="A226" s="1"/>
      <c r="B226" s="201"/>
      <c r="F226" s="13" t="str">
        <f t="shared" si="1"/>
        <v>Yes</v>
      </c>
      <c r="J226" s="13" t="str">
        <f t="shared" si="2"/>
        <v>Yes</v>
      </c>
      <c r="L226" s="13"/>
      <c r="M226" s="13"/>
      <c r="N226" s="13"/>
      <c r="O226" s="13"/>
    </row>
    <row r="227">
      <c r="A227" s="1"/>
      <c r="B227" s="201"/>
      <c r="F227" s="13" t="str">
        <f t="shared" si="1"/>
        <v>Yes</v>
      </c>
      <c r="J227" s="13" t="str">
        <f t="shared" si="2"/>
        <v>Yes</v>
      </c>
      <c r="L227" s="13"/>
      <c r="M227" s="13"/>
      <c r="N227" s="13"/>
      <c r="O227" s="13"/>
    </row>
    <row r="228">
      <c r="A228" s="1"/>
      <c r="B228" s="201"/>
      <c r="F228" s="13" t="str">
        <f t="shared" si="1"/>
        <v>Yes</v>
      </c>
      <c r="J228" s="13" t="str">
        <f t="shared" si="2"/>
        <v>Yes</v>
      </c>
      <c r="L228" s="13"/>
      <c r="M228" s="13"/>
      <c r="N228" s="13"/>
      <c r="O228" s="13"/>
    </row>
    <row r="229">
      <c r="A229" s="1"/>
      <c r="B229" s="201"/>
      <c r="F229" s="13" t="str">
        <f t="shared" si="1"/>
        <v>Yes</v>
      </c>
      <c r="J229" s="13" t="str">
        <f t="shared" si="2"/>
        <v>Yes</v>
      </c>
      <c r="L229" s="13"/>
      <c r="M229" s="13"/>
      <c r="N229" s="13"/>
      <c r="O229" s="13"/>
    </row>
    <row r="230">
      <c r="A230" s="1"/>
      <c r="B230" s="201"/>
      <c r="F230" s="13" t="str">
        <f t="shared" si="1"/>
        <v>Yes</v>
      </c>
      <c r="J230" s="13" t="str">
        <f t="shared" si="2"/>
        <v>Yes</v>
      </c>
      <c r="L230" s="13"/>
      <c r="M230" s="13"/>
      <c r="N230" s="13"/>
      <c r="O230" s="13"/>
    </row>
    <row r="231">
      <c r="A231" s="1"/>
      <c r="B231" s="201"/>
      <c r="F231" s="13" t="str">
        <f t="shared" si="1"/>
        <v>Yes</v>
      </c>
      <c r="J231" s="13" t="str">
        <f t="shared" si="2"/>
        <v>Yes</v>
      </c>
      <c r="L231" s="13"/>
      <c r="M231" s="13"/>
      <c r="N231" s="13"/>
      <c r="O231" s="13"/>
    </row>
    <row r="232">
      <c r="A232" s="1"/>
      <c r="B232" s="201"/>
      <c r="F232" s="13" t="str">
        <f t="shared" si="1"/>
        <v>Yes</v>
      </c>
      <c r="J232" s="13" t="str">
        <f t="shared" si="2"/>
        <v>Yes</v>
      </c>
      <c r="L232" s="13"/>
      <c r="M232" s="13"/>
      <c r="N232" s="13"/>
      <c r="O232" s="13"/>
    </row>
    <row r="233">
      <c r="A233" s="1"/>
      <c r="B233" s="201"/>
      <c r="F233" s="13" t="str">
        <f t="shared" si="1"/>
        <v>Yes</v>
      </c>
      <c r="J233" s="13" t="str">
        <f t="shared" si="2"/>
        <v>Yes</v>
      </c>
      <c r="L233" s="13"/>
      <c r="M233" s="13"/>
      <c r="N233" s="13"/>
      <c r="O233" s="13"/>
    </row>
    <row r="234">
      <c r="A234" s="1"/>
      <c r="B234" s="201"/>
      <c r="F234" s="13" t="str">
        <f t="shared" si="1"/>
        <v>Yes</v>
      </c>
      <c r="J234" s="13" t="str">
        <f t="shared" si="2"/>
        <v>Yes</v>
      </c>
      <c r="L234" s="13"/>
      <c r="M234" s="13"/>
      <c r="N234" s="13"/>
      <c r="O234" s="13"/>
    </row>
    <row r="235">
      <c r="A235" s="1"/>
      <c r="B235" s="201"/>
      <c r="F235" s="13" t="str">
        <f t="shared" si="1"/>
        <v>Yes</v>
      </c>
      <c r="J235" s="13" t="str">
        <f t="shared" si="2"/>
        <v>Yes</v>
      </c>
      <c r="L235" s="13"/>
      <c r="M235" s="13"/>
      <c r="N235" s="13"/>
      <c r="O235" s="13"/>
    </row>
    <row r="236">
      <c r="A236" s="1"/>
      <c r="B236" s="201"/>
      <c r="F236" s="13" t="str">
        <f t="shared" si="1"/>
        <v>Yes</v>
      </c>
      <c r="J236" s="13" t="str">
        <f t="shared" si="2"/>
        <v>Yes</v>
      </c>
      <c r="L236" s="13"/>
      <c r="M236" s="13"/>
      <c r="N236" s="13"/>
      <c r="O236" s="13"/>
    </row>
    <row r="237">
      <c r="A237" s="1"/>
      <c r="B237" s="201"/>
      <c r="F237" s="13" t="str">
        <f t="shared" si="1"/>
        <v>Yes</v>
      </c>
      <c r="J237" s="13" t="str">
        <f t="shared" si="2"/>
        <v>Yes</v>
      </c>
      <c r="L237" s="13"/>
      <c r="M237" s="13"/>
      <c r="N237" s="13"/>
      <c r="O237" s="13"/>
    </row>
    <row r="238">
      <c r="A238" s="1"/>
      <c r="B238" s="201"/>
      <c r="F238" s="13" t="str">
        <f t="shared" si="1"/>
        <v>Yes</v>
      </c>
      <c r="J238" s="13" t="str">
        <f t="shared" si="2"/>
        <v>Yes</v>
      </c>
      <c r="L238" s="13"/>
      <c r="M238" s="13"/>
      <c r="N238" s="13"/>
      <c r="O238" s="13"/>
    </row>
    <row r="239">
      <c r="A239" s="1"/>
      <c r="B239" s="201"/>
      <c r="F239" s="13" t="str">
        <f t="shared" si="1"/>
        <v>Yes</v>
      </c>
      <c r="J239" s="13" t="str">
        <f t="shared" si="2"/>
        <v>Yes</v>
      </c>
      <c r="L239" s="13"/>
      <c r="M239" s="13"/>
      <c r="N239" s="13"/>
      <c r="O239" s="13"/>
    </row>
    <row r="240">
      <c r="A240" s="1"/>
      <c r="B240" s="201"/>
      <c r="F240" s="13" t="str">
        <f t="shared" si="1"/>
        <v>Yes</v>
      </c>
      <c r="J240" s="13" t="str">
        <f t="shared" si="2"/>
        <v>Yes</v>
      </c>
      <c r="L240" s="13"/>
      <c r="M240" s="13"/>
      <c r="N240" s="13"/>
      <c r="O240" s="13"/>
    </row>
    <row r="241">
      <c r="A241" s="1"/>
      <c r="B241" s="201"/>
      <c r="F241" s="13" t="str">
        <f t="shared" si="1"/>
        <v>Yes</v>
      </c>
      <c r="J241" s="13" t="str">
        <f t="shared" si="2"/>
        <v>Yes</v>
      </c>
      <c r="L241" s="13"/>
      <c r="M241" s="13"/>
      <c r="N241" s="13"/>
      <c r="O241" s="13"/>
    </row>
    <row r="242">
      <c r="A242" s="1"/>
      <c r="B242" s="201"/>
      <c r="F242" s="13" t="str">
        <f t="shared" si="1"/>
        <v>Yes</v>
      </c>
      <c r="J242" s="13" t="str">
        <f t="shared" si="2"/>
        <v>Yes</v>
      </c>
      <c r="L242" s="13"/>
      <c r="M242" s="13"/>
      <c r="N242" s="13"/>
      <c r="O242" s="13"/>
    </row>
    <row r="243">
      <c r="A243" s="1"/>
      <c r="B243" s="201"/>
      <c r="F243" s="13" t="str">
        <f t="shared" si="1"/>
        <v>Yes</v>
      </c>
      <c r="J243" s="13" t="str">
        <f t="shared" si="2"/>
        <v>Yes</v>
      </c>
      <c r="L243" s="13"/>
      <c r="M243" s="13"/>
      <c r="N243" s="13"/>
      <c r="O243" s="13"/>
    </row>
    <row r="244">
      <c r="A244" s="1"/>
      <c r="B244" s="201"/>
      <c r="F244" s="13" t="str">
        <f t="shared" si="1"/>
        <v>Yes</v>
      </c>
      <c r="J244" s="13" t="str">
        <f t="shared" si="2"/>
        <v>Yes</v>
      </c>
      <c r="L244" s="13"/>
      <c r="M244" s="13"/>
      <c r="N244" s="13"/>
      <c r="O244" s="13"/>
    </row>
    <row r="245">
      <c r="A245" s="1"/>
      <c r="B245" s="201"/>
      <c r="F245" s="13" t="str">
        <f t="shared" si="1"/>
        <v>Yes</v>
      </c>
      <c r="J245" s="13" t="str">
        <f t="shared" si="2"/>
        <v>Yes</v>
      </c>
      <c r="L245" s="13"/>
      <c r="M245" s="13"/>
      <c r="N245" s="13"/>
      <c r="O245" s="13"/>
    </row>
    <row r="246">
      <c r="A246" s="1"/>
      <c r="B246" s="201"/>
      <c r="F246" s="13" t="str">
        <f t="shared" si="1"/>
        <v>Yes</v>
      </c>
      <c r="J246" s="13" t="str">
        <f t="shared" si="2"/>
        <v>Yes</v>
      </c>
      <c r="L246" s="13"/>
      <c r="M246" s="13"/>
      <c r="N246" s="13"/>
      <c r="O246" s="13"/>
    </row>
    <row r="247">
      <c r="A247" s="1"/>
      <c r="B247" s="201"/>
      <c r="F247" s="13" t="str">
        <f t="shared" si="1"/>
        <v>Yes</v>
      </c>
      <c r="J247" s="13" t="str">
        <f t="shared" si="2"/>
        <v>Yes</v>
      </c>
      <c r="L247" s="13"/>
      <c r="M247" s="13"/>
      <c r="N247" s="13"/>
      <c r="O247" s="13"/>
    </row>
    <row r="248">
      <c r="A248" s="1"/>
      <c r="B248" s="201"/>
      <c r="F248" s="13" t="str">
        <f t="shared" si="1"/>
        <v>Yes</v>
      </c>
      <c r="J248" s="13" t="str">
        <f t="shared" si="2"/>
        <v>Yes</v>
      </c>
      <c r="L248" s="13"/>
      <c r="M248" s="13"/>
      <c r="N248" s="13"/>
      <c r="O248" s="13"/>
    </row>
    <row r="249">
      <c r="A249" s="1"/>
      <c r="B249" s="201"/>
      <c r="F249" s="13" t="str">
        <f t="shared" si="1"/>
        <v>Yes</v>
      </c>
      <c r="J249" s="13" t="str">
        <f t="shared" si="2"/>
        <v>Yes</v>
      </c>
      <c r="L249" s="13"/>
      <c r="M249" s="13"/>
      <c r="N249" s="13"/>
      <c r="O249" s="13"/>
    </row>
    <row r="250">
      <c r="A250" s="1"/>
      <c r="B250" s="201"/>
      <c r="F250" s="13" t="str">
        <f t="shared" si="1"/>
        <v>Yes</v>
      </c>
      <c r="J250" s="13" t="str">
        <f t="shared" si="2"/>
        <v>Yes</v>
      </c>
      <c r="L250" s="13"/>
      <c r="M250" s="13"/>
      <c r="N250" s="13"/>
      <c r="O250" s="13"/>
    </row>
    <row r="251">
      <c r="A251" s="1"/>
      <c r="B251" s="201"/>
      <c r="F251" s="13" t="str">
        <f t="shared" si="1"/>
        <v>Yes</v>
      </c>
      <c r="J251" s="13" t="str">
        <f t="shared" si="2"/>
        <v>Yes</v>
      </c>
      <c r="L251" s="13"/>
      <c r="M251" s="13"/>
      <c r="N251" s="13"/>
      <c r="O251" s="13"/>
    </row>
    <row r="252">
      <c r="A252" s="1"/>
      <c r="B252" s="201"/>
      <c r="F252" s="13" t="str">
        <f t="shared" si="1"/>
        <v>Yes</v>
      </c>
      <c r="J252" s="13" t="str">
        <f t="shared" si="2"/>
        <v>Yes</v>
      </c>
      <c r="L252" s="13"/>
      <c r="M252" s="13"/>
      <c r="N252" s="13"/>
      <c r="O252" s="13"/>
    </row>
    <row r="253">
      <c r="A253" s="1"/>
      <c r="B253" s="201"/>
      <c r="F253" s="13" t="str">
        <f t="shared" si="1"/>
        <v>Yes</v>
      </c>
      <c r="J253" s="13" t="str">
        <f t="shared" si="2"/>
        <v>Yes</v>
      </c>
      <c r="L253" s="13"/>
      <c r="M253" s="13"/>
      <c r="N253" s="13"/>
      <c r="O253" s="13"/>
    </row>
    <row r="254">
      <c r="A254" s="1"/>
      <c r="B254" s="201"/>
      <c r="F254" s="13" t="str">
        <f t="shared" si="1"/>
        <v>Yes</v>
      </c>
      <c r="J254" s="13" t="str">
        <f t="shared" si="2"/>
        <v>Yes</v>
      </c>
      <c r="L254" s="13"/>
      <c r="M254" s="13"/>
      <c r="N254" s="13"/>
      <c r="O254" s="13"/>
    </row>
    <row r="255">
      <c r="A255" s="1"/>
      <c r="B255" s="201"/>
      <c r="F255" s="13" t="str">
        <f t="shared" si="1"/>
        <v>Yes</v>
      </c>
      <c r="J255" s="13" t="str">
        <f t="shared" si="2"/>
        <v>Yes</v>
      </c>
      <c r="L255" s="13"/>
      <c r="M255" s="13"/>
      <c r="N255" s="13"/>
      <c r="O255" s="13"/>
    </row>
    <row r="256">
      <c r="A256" s="1"/>
      <c r="B256" s="201"/>
      <c r="F256" s="13" t="str">
        <f t="shared" si="1"/>
        <v>Yes</v>
      </c>
      <c r="J256" s="13" t="str">
        <f t="shared" si="2"/>
        <v>Yes</v>
      </c>
      <c r="L256" s="13"/>
      <c r="M256" s="13"/>
      <c r="N256" s="13"/>
      <c r="O256" s="13"/>
    </row>
    <row r="257">
      <c r="A257" s="1"/>
      <c r="B257" s="201"/>
      <c r="F257" s="13" t="str">
        <f t="shared" si="1"/>
        <v>Yes</v>
      </c>
      <c r="J257" s="13" t="str">
        <f t="shared" si="2"/>
        <v>Yes</v>
      </c>
      <c r="L257" s="13"/>
      <c r="M257" s="13"/>
      <c r="N257" s="13"/>
      <c r="O257" s="13"/>
    </row>
    <row r="258">
      <c r="A258" s="1"/>
      <c r="B258" s="201"/>
      <c r="F258" s="13" t="str">
        <f t="shared" si="1"/>
        <v>Yes</v>
      </c>
      <c r="J258" s="13" t="str">
        <f t="shared" si="2"/>
        <v>Yes</v>
      </c>
      <c r="L258" s="13"/>
      <c r="M258" s="13"/>
      <c r="N258" s="13"/>
      <c r="O258" s="13"/>
    </row>
    <row r="259">
      <c r="A259" s="1"/>
      <c r="B259" s="201"/>
      <c r="F259" s="13" t="str">
        <f t="shared" si="1"/>
        <v>Yes</v>
      </c>
      <c r="J259" s="13" t="str">
        <f t="shared" si="2"/>
        <v>Yes</v>
      </c>
      <c r="L259" s="13"/>
      <c r="M259" s="13"/>
      <c r="N259" s="13"/>
      <c r="O259" s="13"/>
    </row>
    <row r="260">
      <c r="A260" s="1"/>
      <c r="B260" s="201"/>
      <c r="F260" s="13" t="str">
        <f t="shared" si="1"/>
        <v>Yes</v>
      </c>
      <c r="J260" s="13" t="str">
        <f t="shared" si="2"/>
        <v>Yes</v>
      </c>
      <c r="L260" s="13"/>
      <c r="M260" s="13"/>
      <c r="N260" s="13"/>
      <c r="O260" s="13"/>
    </row>
    <row r="261">
      <c r="A261" s="1"/>
      <c r="B261" s="201"/>
      <c r="F261" s="13" t="str">
        <f t="shared" si="1"/>
        <v>Yes</v>
      </c>
      <c r="J261" s="13" t="str">
        <f t="shared" si="2"/>
        <v>Yes</v>
      </c>
      <c r="L261" s="13"/>
      <c r="M261" s="13"/>
      <c r="N261" s="13"/>
      <c r="O261" s="13"/>
    </row>
    <row r="262">
      <c r="A262" s="1"/>
      <c r="B262" s="201"/>
      <c r="F262" s="13" t="str">
        <f t="shared" si="1"/>
        <v>Yes</v>
      </c>
      <c r="J262" s="13" t="str">
        <f t="shared" si="2"/>
        <v>Yes</v>
      </c>
      <c r="L262" s="13"/>
      <c r="M262" s="13"/>
      <c r="N262" s="13"/>
      <c r="O262" s="13"/>
    </row>
    <row r="263">
      <c r="A263" s="1"/>
      <c r="B263" s="201"/>
      <c r="F263" s="13" t="str">
        <f t="shared" si="1"/>
        <v>Yes</v>
      </c>
      <c r="J263" s="13" t="str">
        <f t="shared" si="2"/>
        <v>Yes</v>
      </c>
      <c r="L263" s="13"/>
      <c r="M263" s="13"/>
      <c r="N263" s="13"/>
      <c r="O263" s="13"/>
    </row>
    <row r="264">
      <c r="A264" s="1"/>
      <c r="B264" s="201"/>
      <c r="F264" s="13" t="str">
        <f t="shared" si="1"/>
        <v>Yes</v>
      </c>
      <c r="J264" s="13" t="str">
        <f t="shared" si="2"/>
        <v>Yes</v>
      </c>
      <c r="L264" s="13"/>
      <c r="M264" s="13"/>
      <c r="N264" s="13"/>
      <c r="O264" s="13"/>
    </row>
    <row r="265">
      <c r="A265" s="1"/>
      <c r="B265" s="201"/>
      <c r="F265" s="13" t="str">
        <f t="shared" si="1"/>
        <v>Yes</v>
      </c>
      <c r="J265" s="13" t="str">
        <f t="shared" si="2"/>
        <v>Yes</v>
      </c>
      <c r="L265" s="13"/>
      <c r="M265" s="13"/>
      <c r="N265" s="13"/>
      <c r="O265" s="13"/>
    </row>
    <row r="266">
      <c r="A266" s="1"/>
      <c r="B266" s="201"/>
      <c r="F266" s="13" t="str">
        <f t="shared" si="1"/>
        <v>Yes</v>
      </c>
      <c r="J266" s="13" t="str">
        <f t="shared" si="2"/>
        <v>Yes</v>
      </c>
      <c r="L266" s="13"/>
      <c r="M266" s="13"/>
      <c r="N266" s="13"/>
      <c r="O266" s="13"/>
    </row>
    <row r="267">
      <c r="A267" s="1"/>
      <c r="B267" s="201"/>
      <c r="F267" s="13" t="str">
        <f t="shared" si="1"/>
        <v>Yes</v>
      </c>
      <c r="J267" s="13" t="str">
        <f t="shared" si="2"/>
        <v>Yes</v>
      </c>
      <c r="L267" s="13"/>
      <c r="M267" s="13"/>
      <c r="N267" s="13"/>
      <c r="O267" s="13"/>
    </row>
    <row r="268">
      <c r="A268" s="1"/>
      <c r="B268" s="201"/>
      <c r="F268" s="13" t="str">
        <f t="shared" si="1"/>
        <v>Yes</v>
      </c>
      <c r="J268" s="13" t="str">
        <f t="shared" si="2"/>
        <v>Yes</v>
      </c>
      <c r="L268" s="13"/>
      <c r="M268" s="13"/>
      <c r="N268" s="13"/>
      <c r="O268" s="13"/>
    </row>
    <row r="269">
      <c r="A269" s="1"/>
      <c r="B269" s="201"/>
      <c r="F269" s="13" t="str">
        <f t="shared" si="1"/>
        <v>Yes</v>
      </c>
      <c r="J269" s="13" t="str">
        <f t="shared" si="2"/>
        <v>Yes</v>
      </c>
      <c r="L269" s="13"/>
      <c r="M269" s="13"/>
      <c r="N269" s="13"/>
      <c r="O269" s="13"/>
    </row>
    <row r="270">
      <c r="A270" s="1"/>
      <c r="B270" s="201"/>
      <c r="F270" s="13" t="str">
        <f t="shared" si="1"/>
        <v>Yes</v>
      </c>
      <c r="J270" s="13" t="str">
        <f t="shared" si="2"/>
        <v>Yes</v>
      </c>
      <c r="L270" s="13"/>
      <c r="M270" s="13"/>
      <c r="N270" s="13"/>
      <c r="O270" s="13"/>
    </row>
    <row r="271">
      <c r="A271" s="1"/>
      <c r="B271" s="201"/>
      <c r="F271" s="13" t="str">
        <f t="shared" si="1"/>
        <v>Yes</v>
      </c>
      <c r="J271" s="13" t="str">
        <f t="shared" si="2"/>
        <v>Yes</v>
      </c>
      <c r="L271" s="13"/>
      <c r="M271" s="13"/>
      <c r="N271" s="13"/>
      <c r="O271" s="13"/>
    </row>
    <row r="272">
      <c r="A272" s="1"/>
      <c r="B272" s="201"/>
      <c r="F272" s="13" t="str">
        <f t="shared" si="1"/>
        <v>Yes</v>
      </c>
      <c r="J272" s="13" t="str">
        <f t="shared" si="2"/>
        <v>Yes</v>
      </c>
      <c r="L272" s="13"/>
      <c r="M272" s="13"/>
      <c r="N272" s="13"/>
      <c r="O272" s="13"/>
    </row>
    <row r="273">
      <c r="A273" s="1"/>
      <c r="B273" s="201"/>
      <c r="F273" s="13" t="str">
        <f t="shared" si="1"/>
        <v>Yes</v>
      </c>
      <c r="J273" s="13" t="str">
        <f t="shared" si="2"/>
        <v>Yes</v>
      </c>
      <c r="L273" s="13"/>
      <c r="M273" s="13"/>
      <c r="N273" s="13"/>
      <c r="O273" s="13"/>
    </row>
    <row r="274">
      <c r="A274" s="1"/>
      <c r="B274" s="201"/>
      <c r="F274" s="13" t="str">
        <f t="shared" si="1"/>
        <v>Yes</v>
      </c>
      <c r="J274" s="13" t="str">
        <f t="shared" si="2"/>
        <v>Yes</v>
      </c>
      <c r="L274" s="13"/>
      <c r="M274" s="13"/>
      <c r="N274" s="13"/>
      <c r="O274" s="13"/>
    </row>
    <row r="275">
      <c r="A275" s="1"/>
      <c r="B275" s="201"/>
      <c r="F275" s="13" t="str">
        <f t="shared" si="1"/>
        <v>Yes</v>
      </c>
      <c r="J275" s="13" t="str">
        <f t="shared" si="2"/>
        <v>Yes</v>
      </c>
      <c r="L275" s="13"/>
      <c r="M275" s="13"/>
      <c r="N275" s="13"/>
      <c r="O275" s="13"/>
    </row>
    <row r="276">
      <c r="A276" s="1"/>
      <c r="B276" s="201"/>
      <c r="F276" s="13" t="str">
        <f t="shared" si="1"/>
        <v>Yes</v>
      </c>
      <c r="J276" s="13" t="str">
        <f t="shared" si="2"/>
        <v>Yes</v>
      </c>
      <c r="L276" s="13"/>
      <c r="M276" s="13"/>
      <c r="N276" s="13"/>
      <c r="O276" s="13"/>
    </row>
    <row r="277">
      <c r="A277" s="1"/>
      <c r="B277" s="201"/>
      <c r="F277" s="13" t="str">
        <f t="shared" si="1"/>
        <v>Yes</v>
      </c>
      <c r="J277" s="13" t="str">
        <f t="shared" si="2"/>
        <v>Yes</v>
      </c>
      <c r="L277" s="13"/>
      <c r="M277" s="13"/>
      <c r="N277" s="13"/>
      <c r="O277" s="13"/>
    </row>
    <row r="278">
      <c r="A278" s="1"/>
      <c r="B278" s="201"/>
      <c r="F278" s="13" t="str">
        <f t="shared" si="1"/>
        <v>Yes</v>
      </c>
      <c r="J278" s="13" t="str">
        <f t="shared" si="2"/>
        <v>Yes</v>
      </c>
      <c r="L278" s="13"/>
      <c r="M278" s="13"/>
      <c r="N278" s="13"/>
      <c r="O278" s="13"/>
    </row>
    <row r="279">
      <c r="A279" s="1"/>
      <c r="B279" s="201"/>
      <c r="F279" s="13" t="str">
        <f t="shared" si="1"/>
        <v>Yes</v>
      </c>
      <c r="J279" s="13" t="str">
        <f t="shared" si="2"/>
        <v>Yes</v>
      </c>
      <c r="L279" s="13"/>
      <c r="M279" s="13"/>
      <c r="N279" s="13"/>
      <c r="O279" s="13"/>
    </row>
    <row r="280">
      <c r="A280" s="1"/>
      <c r="B280" s="201"/>
      <c r="F280" s="13" t="str">
        <f t="shared" si="1"/>
        <v>Yes</v>
      </c>
      <c r="J280" s="13" t="str">
        <f t="shared" si="2"/>
        <v>Yes</v>
      </c>
      <c r="L280" s="13"/>
      <c r="M280" s="13"/>
      <c r="N280" s="13"/>
      <c r="O280" s="13"/>
    </row>
    <row r="281">
      <c r="A281" s="1"/>
      <c r="B281" s="201"/>
      <c r="F281" s="13" t="str">
        <f t="shared" si="1"/>
        <v>Yes</v>
      </c>
      <c r="J281" s="13" t="str">
        <f t="shared" si="2"/>
        <v>Yes</v>
      </c>
      <c r="L281" s="13"/>
      <c r="M281" s="13"/>
      <c r="N281" s="13"/>
      <c r="O281" s="13"/>
    </row>
    <row r="282">
      <c r="A282" s="1"/>
      <c r="B282" s="201"/>
      <c r="F282" s="13" t="str">
        <f t="shared" si="1"/>
        <v>Yes</v>
      </c>
      <c r="J282" s="13" t="str">
        <f t="shared" si="2"/>
        <v>Yes</v>
      </c>
      <c r="L282" s="13"/>
      <c r="M282" s="13"/>
      <c r="N282" s="13"/>
      <c r="O282" s="13"/>
    </row>
    <row r="283">
      <c r="A283" s="1"/>
      <c r="B283" s="201"/>
      <c r="F283" s="13" t="str">
        <f t="shared" si="1"/>
        <v>Yes</v>
      </c>
      <c r="J283" s="13" t="str">
        <f t="shared" si="2"/>
        <v>Yes</v>
      </c>
      <c r="L283" s="13"/>
      <c r="M283" s="13"/>
      <c r="N283" s="13"/>
      <c r="O283" s="13"/>
    </row>
    <row r="284">
      <c r="A284" s="1"/>
      <c r="B284" s="201"/>
      <c r="F284" s="13" t="str">
        <f t="shared" si="1"/>
        <v>Yes</v>
      </c>
      <c r="J284" s="13" t="str">
        <f t="shared" si="2"/>
        <v>Yes</v>
      </c>
      <c r="L284" s="13"/>
      <c r="M284" s="13"/>
      <c r="N284" s="13"/>
      <c r="O284" s="13"/>
    </row>
    <row r="285">
      <c r="A285" s="1"/>
      <c r="B285" s="201"/>
      <c r="F285" s="13" t="str">
        <f t="shared" si="1"/>
        <v>Yes</v>
      </c>
      <c r="J285" s="13" t="str">
        <f t="shared" si="2"/>
        <v>Yes</v>
      </c>
      <c r="L285" s="13"/>
      <c r="M285" s="13"/>
      <c r="N285" s="13"/>
      <c r="O285" s="13"/>
    </row>
    <row r="286">
      <c r="A286" s="1"/>
      <c r="B286" s="201"/>
      <c r="F286" s="13" t="str">
        <f t="shared" si="1"/>
        <v>Yes</v>
      </c>
      <c r="J286" s="13" t="str">
        <f t="shared" si="2"/>
        <v>Yes</v>
      </c>
      <c r="L286" s="13"/>
      <c r="M286" s="13"/>
      <c r="N286" s="13"/>
      <c r="O286" s="13"/>
    </row>
    <row r="287">
      <c r="A287" s="1"/>
      <c r="B287" s="201"/>
      <c r="F287" s="13" t="str">
        <f t="shared" si="1"/>
        <v>Yes</v>
      </c>
      <c r="J287" s="13" t="str">
        <f t="shared" si="2"/>
        <v>Yes</v>
      </c>
      <c r="L287" s="13"/>
      <c r="M287" s="13"/>
      <c r="N287" s="13"/>
      <c r="O287" s="13"/>
    </row>
    <row r="288">
      <c r="A288" s="1"/>
      <c r="B288" s="201"/>
      <c r="F288" s="13" t="str">
        <f t="shared" si="1"/>
        <v>Yes</v>
      </c>
      <c r="J288" s="13" t="str">
        <f t="shared" si="2"/>
        <v>Yes</v>
      </c>
      <c r="L288" s="13"/>
      <c r="M288" s="13"/>
      <c r="N288" s="13"/>
      <c r="O288" s="13"/>
    </row>
    <row r="289">
      <c r="A289" s="1"/>
      <c r="B289" s="201"/>
      <c r="F289" s="13" t="str">
        <f t="shared" si="1"/>
        <v>Yes</v>
      </c>
      <c r="J289" s="13" t="str">
        <f t="shared" si="2"/>
        <v>Yes</v>
      </c>
      <c r="L289" s="13"/>
      <c r="M289" s="13"/>
      <c r="N289" s="13"/>
      <c r="O289" s="13"/>
    </row>
    <row r="290">
      <c r="A290" s="1"/>
      <c r="B290" s="201"/>
      <c r="F290" s="13" t="str">
        <f t="shared" si="1"/>
        <v>Yes</v>
      </c>
      <c r="J290" s="13" t="str">
        <f t="shared" si="2"/>
        <v>Yes</v>
      </c>
      <c r="L290" s="13"/>
      <c r="M290" s="13"/>
      <c r="N290" s="13"/>
      <c r="O290" s="13"/>
    </row>
    <row r="291">
      <c r="A291" s="1"/>
      <c r="B291" s="201"/>
      <c r="F291" s="13" t="str">
        <f t="shared" si="1"/>
        <v>Yes</v>
      </c>
      <c r="J291" s="13" t="str">
        <f t="shared" si="2"/>
        <v>Yes</v>
      </c>
      <c r="L291" s="13"/>
      <c r="M291" s="13"/>
      <c r="N291" s="13"/>
      <c r="O291" s="13"/>
    </row>
    <row r="292">
      <c r="A292" s="1"/>
      <c r="B292" s="201"/>
      <c r="F292" s="13" t="str">
        <f t="shared" si="1"/>
        <v>Yes</v>
      </c>
      <c r="J292" s="13" t="str">
        <f t="shared" si="2"/>
        <v>Yes</v>
      </c>
      <c r="L292" s="13"/>
      <c r="M292" s="13"/>
      <c r="N292" s="13"/>
      <c r="O292" s="13"/>
    </row>
    <row r="293">
      <c r="A293" s="1"/>
      <c r="B293" s="201"/>
      <c r="F293" s="13" t="str">
        <f t="shared" si="1"/>
        <v>Yes</v>
      </c>
      <c r="J293" s="13" t="str">
        <f t="shared" si="2"/>
        <v>Yes</v>
      </c>
      <c r="L293" s="13"/>
      <c r="M293" s="13"/>
      <c r="N293" s="13"/>
      <c r="O293" s="13"/>
    </row>
    <row r="294">
      <c r="A294" s="1"/>
      <c r="B294" s="201"/>
      <c r="F294" s="13" t="str">
        <f t="shared" si="1"/>
        <v>Yes</v>
      </c>
      <c r="J294" s="13" t="str">
        <f t="shared" si="2"/>
        <v>Yes</v>
      </c>
      <c r="L294" s="13"/>
      <c r="M294" s="13"/>
      <c r="N294" s="13"/>
      <c r="O294" s="13"/>
    </row>
    <row r="295">
      <c r="A295" s="1"/>
      <c r="B295" s="201"/>
      <c r="F295" s="13" t="str">
        <f t="shared" si="1"/>
        <v>Yes</v>
      </c>
      <c r="J295" s="13" t="str">
        <f t="shared" si="2"/>
        <v>Yes</v>
      </c>
      <c r="L295" s="13"/>
      <c r="M295" s="13"/>
      <c r="N295" s="13"/>
      <c r="O295" s="13"/>
    </row>
    <row r="296">
      <c r="A296" s="1"/>
      <c r="B296" s="201"/>
      <c r="F296" s="13" t="str">
        <f t="shared" si="1"/>
        <v>Yes</v>
      </c>
      <c r="J296" s="13" t="str">
        <f t="shared" si="2"/>
        <v>Yes</v>
      </c>
      <c r="L296" s="13"/>
      <c r="M296" s="13"/>
      <c r="N296" s="13"/>
      <c r="O296" s="13"/>
    </row>
    <row r="297">
      <c r="A297" s="1"/>
      <c r="B297" s="201"/>
      <c r="F297" s="13" t="str">
        <f t="shared" si="1"/>
        <v>Yes</v>
      </c>
      <c r="J297" s="13" t="str">
        <f t="shared" si="2"/>
        <v>Yes</v>
      </c>
      <c r="L297" s="13"/>
      <c r="M297" s="13"/>
      <c r="N297" s="13"/>
      <c r="O297" s="13"/>
    </row>
    <row r="298">
      <c r="A298" s="1"/>
      <c r="B298" s="201"/>
      <c r="F298" s="13" t="str">
        <f t="shared" si="1"/>
        <v>Yes</v>
      </c>
      <c r="J298" s="13" t="str">
        <f t="shared" si="2"/>
        <v>Yes</v>
      </c>
      <c r="L298" s="13"/>
      <c r="M298" s="13"/>
      <c r="N298" s="13"/>
      <c r="O298" s="13"/>
    </row>
    <row r="299">
      <c r="A299" s="1"/>
      <c r="B299" s="201"/>
      <c r="F299" s="13" t="str">
        <f t="shared" si="1"/>
        <v>Yes</v>
      </c>
      <c r="J299" s="13" t="str">
        <f t="shared" si="2"/>
        <v>Yes</v>
      </c>
      <c r="L299" s="13"/>
      <c r="M299" s="13"/>
      <c r="N299" s="13"/>
      <c r="O299" s="13"/>
    </row>
    <row r="300">
      <c r="A300" s="1"/>
      <c r="B300" s="201"/>
      <c r="F300" s="13" t="str">
        <f t="shared" si="1"/>
        <v>Yes</v>
      </c>
      <c r="J300" s="13" t="str">
        <f t="shared" si="2"/>
        <v>Yes</v>
      </c>
      <c r="L300" s="13"/>
      <c r="M300" s="13"/>
      <c r="N300" s="13"/>
      <c r="O300" s="13"/>
    </row>
    <row r="301">
      <c r="A301" s="1"/>
      <c r="B301" s="201"/>
      <c r="F301" s="13" t="str">
        <f t="shared" si="1"/>
        <v>Yes</v>
      </c>
      <c r="J301" s="13" t="str">
        <f t="shared" si="2"/>
        <v>Yes</v>
      </c>
      <c r="L301" s="13"/>
      <c r="M301" s="13"/>
      <c r="N301" s="13"/>
      <c r="O301" s="13"/>
    </row>
    <row r="302">
      <c r="A302" s="1"/>
      <c r="B302" s="201"/>
      <c r="F302" s="13" t="str">
        <f t="shared" si="1"/>
        <v>Yes</v>
      </c>
      <c r="J302" s="13" t="str">
        <f t="shared" si="2"/>
        <v>Yes</v>
      </c>
      <c r="L302" s="13"/>
      <c r="M302" s="13"/>
      <c r="N302" s="13"/>
      <c r="O302" s="13"/>
    </row>
    <row r="303">
      <c r="A303" s="1"/>
      <c r="B303" s="201"/>
      <c r="F303" s="13" t="str">
        <f t="shared" si="1"/>
        <v>Yes</v>
      </c>
      <c r="J303" s="13" t="str">
        <f t="shared" si="2"/>
        <v>Yes</v>
      </c>
      <c r="L303" s="13"/>
      <c r="M303" s="13"/>
      <c r="N303" s="13"/>
      <c r="O303" s="13"/>
    </row>
    <row r="304">
      <c r="A304" s="1"/>
      <c r="B304" s="201"/>
      <c r="F304" s="13" t="str">
        <f t="shared" si="1"/>
        <v>Yes</v>
      </c>
      <c r="J304" s="13" t="str">
        <f t="shared" si="2"/>
        <v>Yes</v>
      </c>
      <c r="L304" s="13"/>
      <c r="M304" s="13"/>
      <c r="N304" s="13"/>
      <c r="O304" s="13"/>
    </row>
    <row r="305">
      <c r="A305" s="1"/>
      <c r="B305" s="201"/>
      <c r="F305" s="13" t="str">
        <f t="shared" si="1"/>
        <v>Yes</v>
      </c>
      <c r="J305" s="13" t="str">
        <f t="shared" si="2"/>
        <v>Yes</v>
      </c>
      <c r="L305" s="13"/>
      <c r="M305" s="13"/>
      <c r="N305" s="13"/>
      <c r="O305" s="13"/>
    </row>
    <row r="306">
      <c r="A306" s="1"/>
      <c r="B306" s="201"/>
      <c r="F306" s="13" t="str">
        <f t="shared" si="1"/>
        <v>Yes</v>
      </c>
      <c r="J306" s="13" t="str">
        <f t="shared" si="2"/>
        <v>Yes</v>
      </c>
      <c r="L306" s="13"/>
      <c r="M306" s="13"/>
      <c r="N306" s="13"/>
      <c r="O306" s="13"/>
    </row>
    <row r="307">
      <c r="A307" s="1"/>
      <c r="B307" s="201"/>
      <c r="F307" s="13" t="str">
        <f t="shared" si="1"/>
        <v>Yes</v>
      </c>
      <c r="J307" s="13" t="str">
        <f t="shared" si="2"/>
        <v>Yes</v>
      </c>
      <c r="L307" s="13"/>
      <c r="M307" s="13"/>
      <c r="N307" s="13"/>
      <c r="O307" s="13"/>
    </row>
    <row r="308">
      <c r="A308" s="1"/>
      <c r="B308" s="201"/>
      <c r="F308" s="13" t="str">
        <f t="shared" si="1"/>
        <v>Yes</v>
      </c>
      <c r="J308" s="13" t="str">
        <f t="shared" si="2"/>
        <v>Yes</v>
      </c>
      <c r="L308" s="13"/>
      <c r="M308" s="13"/>
      <c r="N308" s="13"/>
      <c r="O308" s="13"/>
    </row>
    <row r="309">
      <c r="A309" s="1"/>
      <c r="B309" s="201"/>
      <c r="F309" s="13" t="str">
        <f t="shared" si="1"/>
        <v>Yes</v>
      </c>
      <c r="J309" s="13" t="str">
        <f t="shared" si="2"/>
        <v>Yes</v>
      </c>
      <c r="L309" s="13"/>
      <c r="M309" s="13"/>
      <c r="N309" s="13"/>
      <c r="O309" s="13"/>
    </row>
    <row r="310">
      <c r="A310" s="1"/>
      <c r="B310" s="201"/>
      <c r="F310" s="13" t="str">
        <f t="shared" si="1"/>
        <v>Yes</v>
      </c>
      <c r="J310" s="13" t="str">
        <f t="shared" si="2"/>
        <v>Yes</v>
      </c>
      <c r="L310" s="13"/>
      <c r="M310" s="13"/>
      <c r="N310" s="13"/>
      <c r="O310" s="13"/>
    </row>
    <row r="311">
      <c r="A311" s="1"/>
      <c r="B311" s="201"/>
      <c r="F311" s="13" t="str">
        <f t="shared" si="1"/>
        <v>Yes</v>
      </c>
      <c r="J311" s="13" t="str">
        <f t="shared" si="2"/>
        <v>Yes</v>
      </c>
      <c r="L311" s="13"/>
      <c r="M311" s="13"/>
      <c r="N311" s="13"/>
      <c r="O311" s="13"/>
    </row>
    <row r="312">
      <c r="A312" s="1"/>
      <c r="B312" s="201"/>
      <c r="F312" s="13" t="str">
        <f t="shared" si="1"/>
        <v>Yes</v>
      </c>
      <c r="J312" s="13" t="str">
        <f t="shared" si="2"/>
        <v>Yes</v>
      </c>
      <c r="L312" s="13"/>
      <c r="M312" s="13"/>
      <c r="N312" s="13"/>
      <c r="O312" s="13"/>
    </row>
    <row r="313">
      <c r="A313" s="1"/>
      <c r="B313" s="201"/>
      <c r="F313" s="13" t="str">
        <f t="shared" si="1"/>
        <v>Yes</v>
      </c>
      <c r="J313" s="13" t="str">
        <f t="shared" si="2"/>
        <v>Yes</v>
      </c>
      <c r="L313" s="13"/>
      <c r="M313" s="13"/>
      <c r="N313" s="13"/>
      <c r="O313" s="13"/>
    </row>
    <row r="314">
      <c r="A314" s="1"/>
      <c r="B314" s="201"/>
      <c r="F314" s="13" t="str">
        <f t="shared" si="1"/>
        <v>Yes</v>
      </c>
      <c r="J314" s="13" t="str">
        <f t="shared" si="2"/>
        <v>Yes</v>
      </c>
      <c r="L314" s="13"/>
      <c r="M314" s="13"/>
      <c r="N314" s="13"/>
      <c r="O314" s="13"/>
    </row>
    <row r="315">
      <c r="A315" s="1"/>
      <c r="B315" s="201"/>
      <c r="F315" s="13" t="str">
        <f t="shared" si="1"/>
        <v>Yes</v>
      </c>
      <c r="J315" s="13" t="str">
        <f t="shared" si="2"/>
        <v>Yes</v>
      </c>
      <c r="L315" s="13"/>
      <c r="M315" s="13"/>
      <c r="N315" s="13"/>
      <c r="O315" s="13"/>
    </row>
    <row r="316">
      <c r="A316" s="1"/>
      <c r="B316" s="201"/>
      <c r="F316" s="13" t="str">
        <f t="shared" si="1"/>
        <v>Yes</v>
      </c>
      <c r="J316" s="13" t="str">
        <f t="shared" si="2"/>
        <v>Yes</v>
      </c>
      <c r="L316" s="13"/>
      <c r="M316" s="13"/>
      <c r="N316" s="13"/>
      <c r="O316" s="13"/>
    </row>
    <row r="317">
      <c r="A317" s="1"/>
      <c r="B317" s="201"/>
      <c r="F317" s="13" t="str">
        <f t="shared" si="1"/>
        <v>Yes</v>
      </c>
      <c r="J317" s="13" t="str">
        <f t="shared" si="2"/>
        <v>Yes</v>
      </c>
      <c r="L317" s="13"/>
      <c r="M317" s="13"/>
      <c r="N317" s="13"/>
      <c r="O317" s="13"/>
    </row>
    <row r="318">
      <c r="A318" s="1"/>
      <c r="B318" s="201"/>
      <c r="F318" s="13" t="str">
        <f t="shared" si="1"/>
        <v>Yes</v>
      </c>
      <c r="J318" s="13" t="str">
        <f t="shared" si="2"/>
        <v>Yes</v>
      </c>
      <c r="L318" s="13"/>
      <c r="M318" s="13"/>
      <c r="N318" s="13"/>
      <c r="O318" s="13"/>
    </row>
    <row r="319">
      <c r="A319" s="1"/>
      <c r="B319" s="201"/>
      <c r="F319" s="13" t="str">
        <f t="shared" si="1"/>
        <v>Yes</v>
      </c>
      <c r="J319" s="13" t="str">
        <f t="shared" si="2"/>
        <v>Yes</v>
      </c>
      <c r="L319" s="13"/>
      <c r="M319" s="13"/>
      <c r="N319" s="13"/>
      <c r="O319" s="13"/>
    </row>
    <row r="320">
      <c r="A320" s="1"/>
      <c r="B320" s="201"/>
      <c r="F320" s="13" t="str">
        <f t="shared" si="1"/>
        <v>Yes</v>
      </c>
      <c r="J320" s="13" t="str">
        <f t="shared" si="2"/>
        <v>Yes</v>
      </c>
      <c r="L320" s="13"/>
      <c r="M320" s="13"/>
      <c r="N320" s="13"/>
      <c r="O320" s="13"/>
    </row>
    <row r="321">
      <c r="A321" s="1"/>
      <c r="B321" s="201"/>
      <c r="F321" s="13" t="str">
        <f t="shared" si="1"/>
        <v>Yes</v>
      </c>
      <c r="J321" s="13" t="str">
        <f t="shared" si="2"/>
        <v>Yes</v>
      </c>
      <c r="L321" s="13"/>
      <c r="M321" s="13"/>
      <c r="N321" s="13"/>
      <c r="O321" s="13"/>
    </row>
    <row r="322">
      <c r="A322" s="1"/>
      <c r="B322" s="201"/>
      <c r="F322" s="13" t="str">
        <f t="shared" si="1"/>
        <v>Yes</v>
      </c>
      <c r="J322" s="13" t="str">
        <f t="shared" si="2"/>
        <v>Yes</v>
      </c>
      <c r="L322" s="13"/>
      <c r="M322" s="13"/>
      <c r="N322" s="13"/>
      <c r="O322" s="13"/>
    </row>
    <row r="323">
      <c r="A323" s="1"/>
      <c r="B323" s="201"/>
      <c r="F323" s="13" t="str">
        <f t="shared" si="1"/>
        <v>Yes</v>
      </c>
      <c r="J323" s="13" t="str">
        <f t="shared" si="2"/>
        <v>Yes</v>
      </c>
      <c r="L323" s="13"/>
      <c r="M323" s="13"/>
      <c r="N323" s="13"/>
      <c r="O323" s="13"/>
    </row>
    <row r="324">
      <c r="A324" s="1"/>
      <c r="B324" s="201"/>
      <c r="F324" s="13" t="str">
        <f t="shared" si="1"/>
        <v>Yes</v>
      </c>
      <c r="J324" s="13" t="str">
        <f t="shared" si="2"/>
        <v>Yes</v>
      </c>
      <c r="L324" s="13"/>
      <c r="M324" s="13"/>
      <c r="N324" s="13"/>
      <c r="O324" s="13"/>
    </row>
    <row r="325">
      <c r="A325" s="1"/>
      <c r="B325" s="201"/>
      <c r="F325" s="13" t="str">
        <f t="shared" si="1"/>
        <v>Yes</v>
      </c>
      <c r="J325" s="13" t="str">
        <f t="shared" si="2"/>
        <v>Yes</v>
      </c>
      <c r="L325" s="13"/>
      <c r="M325" s="13"/>
      <c r="N325" s="13"/>
      <c r="O325" s="13"/>
    </row>
    <row r="326">
      <c r="A326" s="1"/>
      <c r="B326" s="201"/>
      <c r="F326" s="13" t="str">
        <f t="shared" si="1"/>
        <v>Yes</v>
      </c>
      <c r="J326" s="13" t="str">
        <f t="shared" si="2"/>
        <v>Yes</v>
      </c>
      <c r="L326" s="13"/>
      <c r="M326" s="13"/>
      <c r="N326" s="13"/>
      <c r="O326" s="13"/>
    </row>
    <row r="327">
      <c r="A327" s="1"/>
      <c r="B327" s="201"/>
      <c r="F327" s="13" t="str">
        <f t="shared" si="1"/>
        <v>Yes</v>
      </c>
      <c r="J327" s="13" t="str">
        <f t="shared" si="2"/>
        <v>Yes</v>
      </c>
      <c r="L327" s="13"/>
      <c r="M327" s="13"/>
      <c r="N327" s="13"/>
      <c r="O327" s="13"/>
    </row>
    <row r="328">
      <c r="A328" s="1"/>
      <c r="B328" s="201"/>
      <c r="F328" s="13" t="str">
        <f t="shared" si="1"/>
        <v>Yes</v>
      </c>
      <c r="J328" s="13" t="str">
        <f t="shared" si="2"/>
        <v>Yes</v>
      </c>
      <c r="L328" s="13"/>
      <c r="M328" s="13"/>
      <c r="N328" s="13"/>
      <c r="O328" s="13"/>
    </row>
    <row r="329">
      <c r="A329" s="1"/>
      <c r="B329" s="201"/>
      <c r="F329" s="13" t="str">
        <f t="shared" si="1"/>
        <v>Yes</v>
      </c>
      <c r="J329" s="13" t="str">
        <f t="shared" si="2"/>
        <v>Yes</v>
      </c>
      <c r="L329" s="13"/>
      <c r="M329" s="13"/>
      <c r="N329" s="13"/>
      <c r="O329" s="13"/>
    </row>
    <row r="330">
      <c r="A330" s="1"/>
      <c r="B330" s="201"/>
      <c r="F330" s="13" t="str">
        <f t="shared" si="1"/>
        <v>Yes</v>
      </c>
      <c r="J330" s="13" t="str">
        <f t="shared" si="2"/>
        <v>Yes</v>
      </c>
      <c r="L330" s="13"/>
      <c r="M330" s="13"/>
      <c r="N330" s="13"/>
      <c r="O330" s="13"/>
    </row>
    <row r="331">
      <c r="A331" s="1"/>
      <c r="B331" s="201"/>
      <c r="F331" s="13" t="str">
        <f t="shared" si="1"/>
        <v>Yes</v>
      </c>
      <c r="J331" s="13" t="str">
        <f t="shared" si="2"/>
        <v>Yes</v>
      </c>
      <c r="L331" s="13"/>
      <c r="M331" s="13"/>
      <c r="N331" s="13"/>
      <c r="O331" s="13"/>
    </row>
    <row r="332">
      <c r="A332" s="1"/>
      <c r="B332" s="201"/>
      <c r="F332" s="13" t="str">
        <f t="shared" si="1"/>
        <v>Yes</v>
      </c>
      <c r="J332" s="13" t="str">
        <f t="shared" si="2"/>
        <v>Yes</v>
      </c>
      <c r="L332" s="13"/>
      <c r="M332" s="13"/>
      <c r="N332" s="13"/>
      <c r="O332" s="13"/>
    </row>
    <row r="333">
      <c r="A333" s="1"/>
      <c r="B333" s="201"/>
      <c r="F333" s="13" t="str">
        <f t="shared" si="1"/>
        <v>Yes</v>
      </c>
      <c r="J333" s="13" t="str">
        <f t="shared" si="2"/>
        <v>Yes</v>
      </c>
      <c r="L333" s="13"/>
      <c r="M333" s="13"/>
      <c r="N333" s="13"/>
      <c r="O333" s="13"/>
    </row>
    <row r="334">
      <c r="A334" s="1"/>
      <c r="B334" s="201"/>
      <c r="F334" s="13" t="str">
        <f t="shared" si="1"/>
        <v>Yes</v>
      </c>
      <c r="J334" s="13" t="str">
        <f t="shared" si="2"/>
        <v>Yes</v>
      </c>
      <c r="L334" s="13"/>
      <c r="M334" s="13"/>
      <c r="N334" s="13"/>
      <c r="O334" s="13"/>
    </row>
    <row r="335">
      <c r="A335" s="1"/>
      <c r="B335" s="201"/>
      <c r="F335" s="13" t="str">
        <f t="shared" si="1"/>
        <v>Yes</v>
      </c>
      <c r="J335" s="13" t="str">
        <f t="shared" si="2"/>
        <v>Yes</v>
      </c>
      <c r="L335" s="13"/>
      <c r="M335" s="13"/>
      <c r="N335" s="13"/>
      <c r="O335" s="13"/>
    </row>
    <row r="336">
      <c r="A336" s="1"/>
      <c r="B336" s="201"/>
      <c r="F336" s="13" t="str">
        <f t="shared" si="1"/>
        <v>Yes</v>
      </c>
      <c r="J336" s="13" t="str">
        <f t="shared" si="2"/>
        <v>Yes</v>
      </c>
      <c r="L336" s="13"/>
      <c r="M336" s="13"/>
      <c r="N336" s="13"/>
      <c r="O336" s="13"/>
    </row>
    <row r="337">
      <c r="A337" s="1"/>
      <c r="B337" s="201"/>
      <c r="F337" s="13" t="str">
        <f t="shared" si="1"/>
        <v>Yes</v>
      </c>
      <c r="J337" s="13" t="str">
        <f t="shared" si="2"/>
        <v>Yes</v>
      </c>
      <c r="L337" s="13"/>
      <c r="M337" s="13"/>
      <c r="N337" s="13"/>
      <c r="O337" s="13"/>
    </row>
    <row r="338">
      <c r="A338" s="1"/>
      <c r="B338" s="201"/>
      <c r="F338" s="13" t="str">
        <f t="shared" si="1"/>
        <v>Yes</v>
      </c>
      <c r="J338" s="13" t="str">
        <f t="shared" si="2"/>
        <v>Yes</v>
      </c>
      <c r="L338" s="13"/>
      <c r="M338" s="13"/>
      <c r="N338" s="13"/>
      <c r="O338" s="13"/>
    </row>
    <row r="339">
      <c r="A339" s="1"/>
      <c r="B339" s="201"/>
      <c r="F339" s="13" t="str">
        <f t="shared" si="1"/>
        <v>Yes</v>
      </c>
      <c r="J339" s="13" t="str">
        <f t="shared" si="2"/>
        <v>Yes</v>
      </c>
      <c r="L339" s="13"/>
      <c r="M339" s="13"/>
      <c r="N339" s="13"/>
      <c r="O339" s="13"/>
    </row>
    <row r="340">
      <c r="A340" s="1"/>
      <c r="B340" s="201"/>
      <c r="F340" s="13" t="str">
        <f t="shared" si="1"/>
        <v>Yes</v>
      </c>
      <c r="J340" s="13" t="str">
        <f t="shared" si="2"/>
        <v>Yes</v>
      </c>
      <c r="L340" s="13"/>
      <c r="M340" s="13"/>
      <c r="N340" s="13"/>
      <c r="O340" s="13"/>
    </row>
    <row r="341">
      <c r="A341" s="1"/>
      <c r="B341" s="201"/>
      <c r="F341" s="13" t="str">
        <f t="shared" si="1"/>
        <v>Yes</v>
      </c>
      <c r="J341" s="13" t="str">
        <f t="shared" si="2"/>
        <v>Yes</v>
      </c>
      <c r="L341" s="13"/>
      <c r="M341" s="13"/>
      <c r="N341" s="13"/>
      <c r="O341" s="13"/>
    </row>
    <row r="342">
      <c r="A342" s="1"/>
      <c r="B342" s="201"/>
      <c r="F342" s="13" t="str">
        <f t="shared" si="1"/>
        <v>Yes</v>
      </c>
      <c r="J342" s="13" t="str">
        <f t="shared" si="2"/>
        <v>Yes</v>
      </c>
      <c r="L342" s="13"/>
      <c r="M342" s="13"/>
      <c r="N342" s="13"/>
      <c r="O342" s="13"/>
    </row>
    <row r="343">
      <c r="A343" s="1"/>
      <c r="B343" s="201"/>
      <c r="F343" s="13" t="str">
        <f t="shared" si="1"/>
        <v>Yes</v>
      </c>
      <c r="J343" s="13" t="str">
        <f t="shared" si="2"/>
        <v>Yes</v>
      </c>
      <c r="L343" s="13"/>
      <c r="M343" s="13"/>
      <c r="N343" s="13"/>
      <c r="O343" s="13"/>
    </row>
    <row r="344">
      <c r="A344" s="1"/>
      <c r="B344" s="201"/>
      <c r="F344" s="13" t="str">
        <f t="shared" si="1"/>
        <v>Yes</v>
      </c>
      <c r="J344" s="13" t="str">
        <f t="shared" si="2"/>
        <v>Yes</v>
      </c>
      <c r="L344" s="13"/>
      <c r="M344" s="13"/>
      <c r="N344" s="13"/>
      <c r="O344" s="13"/>
    </row>
    <row r="345">
      <c r="A345" s="1"/>
      <c r="B345" s="201"/>
      <c r="F345" s="13" t="str">
        <f t="shared" si="1"/>
        <v>Yes</v>
      </c>
      <c r="J345" s="13" t="str">
        <f t="shared" si="2"/>
        <v>Yes</v>
      </c>
      <c r="L345" s="13"/>
      <c r="M345" s="13"/>
      <c r="N345" s="13"/>
      <c r="O345" s="13"/>
    </row>
    <row r="346">
      <c r="A346" s="1"/>
      <c r="B346" s="201"/>
      <c r="F346" s="13" t="str">
        <f t="shared" si="1"/>
        <v>Yes</v>
      </c>
      <c r="J346" s="13" t="str">
        <f t="shared" si="2"/>
        <v>Yes</v>
      </c>
      <c r="L346" s="13"/>
      <c r="M346" s="13"/>
      <c r="N346" s="13"/>
      <c r="O346" s="13"/>
    </row>
    <row r="347">
      <c r="A347" s="1"/>
      <c r="B347" s="201"/>
      <c r="F347" s="13" t="str">
        <f t="shared" si="1"/>
        <v>Yes</v>
      </c>
      <c r="J347" s="13" t="str">
        <f t="shared" si="2"/>
        <v>Yes</v>
      </c>
      <c r="L347" s="13"/>
      <c r="M347" s="13"/>
      <c r="N347" s="13"/>
      <c r="O347" s="13"/>
    </row>
    <row r="348">
      <c r="A348" s="1"/>
      <c r="B348" s="201"/>
      <c r="F348" s="13" t="str">
        <f t="shared" si="1"/>
        <v>Yes</v>
      </c>
      <c r="J348" s="13" t="str">
        <f t="shared" si="2"/>
        <v>Yes</v>
      </c>
      <c r="L348" s="13"/>
      <c r="M348" s="13"/>
      <c r="N348" s="13"/>
      <c r="O348" s="13"/>
    </row>
    <row r="349">
      <c r="A349" s="1"/>
      <c r="B349" s="201"/>
      <c r="F349" s="13" t="str">
        <f t="shared" si="1"/>
        <v>Yes</v>
      </c>
      <c r="J349" s="13" t="str">
        <f t="shared" si="2"/>
        <v>Yes</v>
      </c>
      <c r="L349" s="13"/>
      <c r="M349" s="13"/>
      <c r="N349" s="13"/>
      <c r="O349" s="13"/>
    </row>
    <row r="350">
      <c r="A350" s="1"/>
      <c r="B350" s="201"/>
      <c r="F350" s="13" t="str">
        <f t="shared" si="1"/>
        <v>Yes</v>
      </c>
      <c r="J350" s="13" t="str">
        <f t="shared" si="2"/>
        <v>Yes</v>
      </c>
      <c r="L350" s="13"/>
      <c r="M350" s="13"/>
      <c r="N350" s="13"/>
      <c r="O350" s="13"/>
    </row>
    <row r="351">
      <c r="A351" s="1"/>
      <c r="B351" s="201"/>
      <c r="F351" s="13" t="str">
        <f t="shared" si="1"/>
        <v>Yes</v>
      </c>
      <c r="J351" s="13" t="str">
        <f t="shared" si="2"/>
        <v>Yes</v>
      </c>
      <c r="L351" s="13"/>
      <c r="M351" s="13"/>
      <c r="N351" s="13"/>
      <c r="O351" s="13"/>
    </row>
    <row r="352">
      <c r="A352" s="1"/>
      <c r="B352" s="201"/>
      <c r="F352" s="13" t="str">
        <f t="shared" si="1"/>
        <v>Yes</v>
      </c>
      <c r="J352" s="13" t="str">
        <f t="shared" si="2"/>
        <v>Yes</v>
      </c>
      <c r="L352" s="13"/>
      <c r="M352" s="13"/>
      <c r="N352" s="13"/>
      <c r="O352" s="13"/>
    </row>
    <row r="353">
      <c r="A353" s="1"/>
      <c r="B353" s="201"/>
      <c r="F353" s="13" t="str">
        <f t="shared" si="1"/>
        <v>Yes</v>
      </c>
      <c r="J353" s="13" t="str">
        <f t="shared" si="2"/>
        <v>Yes</v>
      </c>
      <c r="L353" s="13"/>
      <c r="M353" s="13"/>
      <c r="N353" s="13"/>
      <c r="O353" s="13"/>
    </row>
    <row r="354">
      <c r="A354" s="1"/>
      <c r="B354" s="201"/>
      <c r="F354" s="13" t="str">
        <f t="shared" si="1"/>
        <v>Yes</v>
      </c>
      <c r="J354" s="13" t="str">
        <f t="shared" si="2"/>
        <v>Yes</v>
      </c>
      <c r="L354" s="13"/>
      <c r="M354" s="13"/>
      <c r="N354" s="13"/>
      <c r="O354" s="13"/>
    </row>
    <row r="355">
      <c r="A355" s="1"/>
      <c r="B355" s="201"/>
      <c r="F355" s="13" t="str">
        <f t="shared" si="1"/>
        <v>Yes</v>
      </c>
      <c r="J355" s="13" t="str">
        <f t="shared" si="2"/>
        <v>Yes</v>
      </c>
      <c r="L355" s="13"/>
      <c r="M355" s="13"/>
      <c r="N355" s="13"/>
      <c r="O355" s="13"/>
    </row>
    <row r="356">
      <c r="A356" s="1"/>
      <c r="B356" s="201"/>
      <c r="F356" s="13" t="str">
        <f t="shared" si="1"/>
        <v>Yes</v>
      </c>
      <c r="J356" s="13" t="str">
        <f t="shared" si="2"/>
        <v>Yes</v>
      </c>
      <c r="L356" s="13"/>
      <c r="M356" s="13"/>
      <c r="N356" s="13"/>
      <c r="O356" s="13"/>
    </row>
    <row r="357">
      <c r="A357" s="1"/>
      <c r="B357" s="201"/>
      <c r="F357" s="13" t="str">
        <f t="shared" si="1"/>
        <v>Yes</v>
      </c>
      <c r="J357" s="13" t="str">
        <f t="shared" si="2"/>
        <v>Yes</v>
      </c>
      <c r="L357" s="13"/>
      <c r="M357" s="13"/>
      <c r="N357" s="13"/>
      <c r="O357" s="13"/>
    </row>
    <row r="358">
      <c r="A358" s="1"/>
      <c r="B358" s="201"/>
      <c r="F358" s="13" t="str">
        <f t="shared" si="1"/>
        <v>Yes</v>
      </c>
      <c r="J358" s="13" t="str">
        <f t="shared" si="2"/>
        <v>Yes</v>
      </c>
      <c r="L358" s="13"/>
      <c r="M358" s="13"/>
      <c r="N358" s="13"/>
      <c r="O358" s="13"/>
    </row>
    <row r="359">
      <c r="A359" s="1"/>
      <c r="B359" s="201"/>
      <c r="F359" s="13" t="str">
        <f t="shared" si="1"/>
        <v>Yes</v>
      </c>
      <c r="J359" s="13" t="str">
        <f t="shared" si="2"/>
        <v>Yes</v>
      </c>
      <c r="L359" s="13"/>
      <c r="M359" s="13"/>
      <c r="N359" s="13"/>
      <c r="O359" s="13"/>
    </row>
    <row r="360">
      <c r="A360" s="1"/>
      <c r="B360" s="201"/>
      <c r="F360" s="13" t="str">
        <f t="shared" si="1"/>
        <v>Yes</v>
      </c>
      <c r="J360" s="13" t="str">
        <f t="shared" si="2"/>
        <v>Yes</v>
      </c>
      <c r="L360" s="13"/>
      <c r="M360" s="13"/>
      <c r="N360" s="13"/>
      <c r="O360" s="13"/>
    </row>
    <row r="361">
      <c r="A361" s="1"/>
      <c r="B361" s="201"/>
      <c r="F361" s="13" t="str">
        <f t="shared" si="1"/>
        <v>Yes</v>
      </c>
      <c r="J361" s="13" t="str">
        <f t="shared" si="2"/>
        <v>Yes</v>
      </c>
      <c r="L361" s="13"/>
      <c r="M361" s="13"/>
      <c r="N361" s="13"/>
      <c r="O361" s="13"/>
    </row>
    <row r="362">
      <c r="A362" s="1"/>
      <c r="B362" s="201"/>
      <c r="F362" s="13" t="str">
        <f t="shared" si="1"/>
        <v>Yes</v>
      </c>
      <c r="J362" s="13" t="str">
        <f t="shared" si="2"/>
        <v>Yes</v>
      </c>
      <c r="L362" s="13"/>
      <c r="M362" s="13"/>
      <c r="N362" s="13"/>
      <c r="O362" s="13"/>
    </row>
    <row r="363">
      <c r="A363" s="1"/>
      <c r="B363" s="201"/>
      <c r="F363" s="13" t="str">
        <f t="shared" si="1"/>
        <v>Yes</v>
      </c>
      <c r="J363" s="13" t="str">
        <f t="shared" si="2"/>
        <v>Yes</v>
      </c>
      <c r="L363" s="13"/>
      <c r="M363" s="13"/>
      <c r="N363" s="13"/>
      <c r="O363" s="13"/>
    </row>
    <row r="364">
      <c r="A364" s="1"/>
      <c r="B364" s="201"/>
      <c r="F364" s="13" t="str">
        <f t="shared" si="1"/>
        <v>Yes</v>
      </c>
      <c r="J364" s="13" t="str">
        <f t="shared" si="2"/>
        <v>Yes</v>
      </c>
      <c r="L364" s="13"/>
      <c r="M364" s="13"/>
      <c r="N364" s="13"/>
      <c r="O364" s="13"/>
    </row>
    <row r="365">
      <c r="A365" s="1"/>
      <c r="B365" s="201"/>
      <c r="F365" s="13" t="str">
        <f t="shared" si="1"/>
        <v>Yes</v>
      </c>
      <c r="J365" s="13" t="str">
        <f t="shared" si="2"/>
        <v>Yes</v>
      </c>
      <c r="L365" s="13"/>
      <c r="M365" s="13"/>
      <c r="N365" s="13"/>
      <c r="O365" s="13"/>
    </row>
    <row r="366">
      <c r="A366" s="1"/>
      <c r="B366" s="201"/>
      <c r="F366" s="13" t="str">
        <f t="shared" si="1"/>
        <v>Yes</v>
      </c>
      <c r="J366" s="13" t="str">
        <f t="shared" si="2"/>
        <v>Yes</v>
      </c>
      <c r="L366" s="13"/>
      <c r="M366" s="13"/>
      <c r="N366" s="13"/>
      <c r="O366" s="13"/>
    </row>
    <row r="367">
      <c r="A367" s="1"/>
      <c r="B367" s="201"/>
      <c r="F367" s="13" t="str">
        <f t="shared" si="1"/>
        <v>Yes</v>
      </c>
      <c r="J367" s="13" t="str">
        <f t="shared" si="2"/>
        <v>Yes</v>
      </c>
      <c r="L367" s="13"/>
      <c r="M367" s="13"/>
      <c r="N367" s="13"/>
      <c r="O367" s="13"/>
    </row>
    <row r="368">
      <c r="A368" s="1"/>
      <c r="B368" s="201"/>
      <c r="F368" s="13" t="str">
        <f t="shared" si="1"/>
        <v>Yes</v>
      </c>
      <c r="J368" s="13" t="str">
        <f t="shared" si="2"/>
        <v>Yes</v>
      </c>
      <c r="L368" s="13"/>
      <c r="M368" s="13"/>
      <c r="N368" s="13"/>
      <c r="O368" s="13"/>
    </row>
    <row r="369">
      <c r="A369" s="1"/>
      <c r="B369" s="201"/>
      <c r="F369" s="13" t="str">
        <f t="shared" si="1"/>
        <v>Yes</v>
      </c>
      <c r="J369" s="13" t="str">
        <f t="shared" si="2"/>
        <v>Yes</v>
      </c>
      <c r="L369" s="13"/>
      <c r="M369" s="13"/>
      <c r="N369" s="13"/>
      <c r="O369" s="13"/>
    </row>
    <row r="370">
      <c r="A370" s="1"/>
      <c r="B370" s="201"/>
      <c r="F370" s="13" t="str">
        <f t="shared" si="1"/>
        <v>Yes</v>
      </c>
      <c r="J370" s="13" t="str">
        <f t="shared" si="2"/>
        <v>Yes</v>
      </c>
      <c r="L370" s="13"/>
      <c r="M370" s="13"/>
      <c r="N370" s="13"/>
      <c r="O370" s="13"/>
    </row>
    <row r="371">
      <c r="A371" s="1"/>
      <c r="B371" s="201"/>
      <c r="F371" s="13" t="str">
        <f t="shared" si="1"/>
        <v>Yes</v>
      </c>
      <c r="J371" s="13" t="str">
        <f t="shared" si="2"/>
        <v>Yes</v>
      </c>
      <c r="L371" s="13"/>
      <c r="M371" s="13"/>
      <c r="N371" s="13"/>
      <c r="O371" s="13"/>
    </row>
    <row r="372">
      <c r="A372" s="1"/>
      <c r="B372" s="201"/>
      <c r="F372" s="13" t="str">
        <f t="shared" si="1"/>
        <v>Yes</v>
      </c>
      <c r="J372" s="13" t="str">
        <f t="shared" si="2"/>
        <v>Yes</v>
      </c>
      <c r="L372" s="13"/>
      <c r="M372" s="13"/>
      <c r="N372" s="13"/>
      <c r="O372" s="13"/>
    </row>
    <row r="373">
      <c r="A373" s="1"/>
      <c r="B373" s="201"/>
      <c r="F373" s="13" t="str">
        <f t="shared" si="1"/>
        <v>Yes</v>
      </c>
      <c r="J373" s="13" t="str">
        <f t="shared" si="2"/>
        <v>Yes</v>
      </c>
      <c r="L373" s="13"/>
      <c r="M373" s="13"/>
      <c r="N373" s="13"/>
      <c r="O373" s="13"/>
    </row>
    <row r="374">
      <c r="A374" s="1"/>
      <c r="B374" s="201"/>
      <c r="F374" s="13" t="str">
        <f t="shared" si="1"/>
        <v>Yes</v>
      </c>
      <c r="J374" s="13" t="str">
        <f t="shared" si="2"/>
        <v>Yes</v>
      </c>
      <c r="L374" s="13"/>
      <c r="M374" s="13"/>
      <c r="N374" s="13"/>
      <c r="O374" s="13"/>
    </row>
    <row r="375">
      <c r="A375" s="1"/>
      <c r="B375" s="201"/>
      <c r="F375" s="13" t="str">
        <f t="shared" si="1"/>
        <v>Yes</v>
      </c>
      <c r="J375" s="13" t="str">
        <f t="shared" si="2"/>
        <v>Yes</v>
      </c>
      <c r="L375" s="13"/>
      <c r="M375" s="13"/>
      <c r="N375" s="13"/>
      <c r="O375" s="13"/>
    </row>
    <row r="376">
      <c r="A376" s="1"/>
      <c r="B376" s="201"/>
      <c r="F376" s="13" t="str">
        <f t="shared" si="1"/>
        <v>Yes</v>
      </c>
      <c r="J376" s="13" t="str">
        <f t="shared" si="2"/>
        <v>Yes</v>
      </c>
      <c r="L376" s="13"/>
      <c r="M376" s="13"/>
      <c r="N376" s="13"/>
      <c r="O376" s="13"/>
    </row>
    <row r="377">
      <c r="A377" s="1"/>
      <c r="B377" s="201"/>
      <c r="F377" s="13" t="str">
        <f t="shared" si="1"/>
        <v>Yes</v>
      </c>
      <c r="J377" s="13" t="str">
        <f t="shared" si="2"/>
        <v>Yes</v>
      </c>
      <c r="L377" s="13"/>
      <c r="M377" s="13"/>
      <c r="N377" s="13"/>
      <c r="O377" s="13"/>
    </row>
    <row r="378">
      <c r="A378" s="1"/>
      <c r="B378" s="201"/>
      <c r="F378" s="13" t="str">
        <f t="shared" si="1"/>
        <v>Yes</v>
      </c>
      <c r="J378" s="13" t="str">
        <f t="shared" si="2"/>
        <v>Yes</v>
      </c>
      <c r="L378" s="13"/>
      <c r="M378" s="13"/>
      <c r="N378" s="13"/>
      <c r="O378" s="13"/>
    </row>
    <row r="379">
      <c r="A379" s="1"/>
      <c r="B379" s="201"/>
      <c r="F379" s="13" t="str">
        <f t="shared" si="1"/>
        <v>Yes</v>
      </c>
      <c r="J379" s="13" t="str">
        <f t="shared" si="2"/>
        <v>Yes</v>
      </c>
      <c r="L379" s="13"/>
      <c r="M379" s="13"/>
      <c r="N379" s="13"/>
      <c r="O379" s="13"/>
    </row>
    <row r="380">
      <c r="A380" s="1"/>
      <c r="B380" s="201"/>
      <c r="F380" s="13" t="str">
        <f t="shared" si="1"/>
        <v>Yes</v>
      </c>
      <c r="J380" s="13" t="str">
        <f t="shared" si="2"/>
        <v>Yes</v>
      </c>
      <c r="L380" s="13"/>
      <c r="M380" s="13"/>
      <c r="N380" s="13"/>
      <c r="O380" s="13"/>
    </row>
    <row r="381">
      <c r="A381" s="1"/>
      <c r="B381" s="201"/>
      <c r="F381" s="13" t="str">
        <f t="shared" si="1"/>
        <v>Yes</v>
      </c>
      <c r="J381" s="13" t="str">
        <f t="shared" si="2"/>
        <v>Yes</v>
      </c>
      <c r="L381" s="13"/>
      <c r="M381" s="13"/>
      <c r="N381" s="13"/>
      <c r="O381" s="13"/>
    </row>
    <row r="382">
      <c r="A382" s="1"/>
      <c r="B382" s="201"/>
      <c r="F382" s="13" t="str">
        <f t="shared" si="1"/>
        <v>Yes</v>
      </c>
      <c r="J382" s="13" t="str">
        <f t="shared" si="2"/>
        <v>Yes</v>
      </c>
      <c r="L382" s="13"/>
      <c r="M382" s="13"/>
      <c r="N382" s="13"/>
      <c r="O382" s="13"/>
    </row>
    <row r="383">
      <c r="A383" s="1"/>
      <c r="B383" s="201"/>
      <c r="F383" s="13" t="str">
        <f t="shared" si="1"/>
        <v>Yes</v>
      </c>
      <c r="J383" s="13" t="str">
        <f t="shared" si="2"/>
        <v>Yes</v>
      </c>
      <c r="L383" s="13"/>
      <c r="M383" s="13"/>
      <c r="N383" s="13"/>
      <c r="O383" s="13"/>
    </row>
    <row r="384">
      <c r="A384" s="1"/>
      <c r="B384" s="201"/>
      <c r="F384" s="13" t="str">
        <f t="shared" si="1"/>
        <v>Yes</v>
      </c>
      <c r="J384" s="13" t="str">
        <f t="shared" si="2"/>
        <v>Yes</v>
      </c>
      <c r="L384" s="13"/>
      <c r="M384" s="13"/>
      <c r="N384" s="13"/>
      <c r="O384" s="13"/>
    </row>
    <row r="385">
      <c r="A385" s="1"/>
      <c r="B385" s="201"/>
      <c r="F385" s="13" t="str">
        <f t="shared" si="1"/>
        <v>Yes</v>
      </c>
      <c r="J385" s="13" t="str">
        <f t="shared" si="2"/>
        <v>Yes</v>
      </c>
      <c r="L385" s="13"/>
      <c r="M385" s="13"/>
      <c r="N385" s="13"/>
      <c r="O385" s="13"/>
    </row>
    <row r="386">
      <c r="A386" s="1"/>
      <c r="B386" s="201"/>
      <c r="F386" s="13" t="str">
        <f t="shared" si="1"/>
        <v>Yes</v>
      </c>
      <c r="J386" s="13" t="str">
        <f t="shared" si="2"/>
        <v>Yes</v>
      </c>
      <c r="L386" s="13"/>
      <c r="M386" s="13"/>
      <c r="N386" s="13"/>
      <c r="O386" s="13"/>
    </row>
    <row r="387">
      <c r="A387" s="1"/>
      <c r="B387" s="201"/>
      <c r="F387" s="13" t="str">
        <f t="shared" si="1"/>
        <v>Yes</v>
      </c>
      <c r="J387" s="13" t="str">
        <f t="shared" si="2"/>
        <v>Yes</v>
      </c>
      <c r="L387" s="13"/>
      <c r="M387" s="13"/>
      <c r="N387" s="13"/>
      <c r="O387" s="13"/>
    </row>
    <row r="388">
      <c r="A388" s="1"/>
      <c r="B388" s="201"/>
      <c r="F388" s="13" t="str">
        <f t="shared" si="1"/>
        <v>Yes</v>
      </c>
      <c r="J388" s="13" t="str">
        <f t="shared" si="2"/>
        <v>Yes</v>
      </c>
      <c r="L388" s="13"/>
      <c r="M388" s="13"/>
      <c r="N388" s="13"/>
      <c r="O388" s="13"/>
    </row>
    <row r="389">
      <c r="A389" s="1"/>
      <c r="B389" s="201"/>
      <c r="F389" s="13" t="str">
        <f t="shared" si="1"/>
        <v>Yes</v>
      </c>
      <c r="J389" s="13" t="str">
        <f t="shared" si="2"/>
        <v>Yes</v>
      </c>
      <c r="L389" s="13"/>
      <c r="M389" s="13"/>
      <c r="N389" s="13"/>
      <c r="O389" s="13"/>
    </row>
    <row r="390">
      <c r="A390" s="1"/>
      <c r="B390" s="201"/>
      <c r="F390" s="13" t="str">
        <f t="shared" si="1"/>
        <v>Yes</v>
      </c>
      <c r="J390" s="13" t="str">
        <f t="shared" si="2"/>
        <v>Yes</v>
      </c>
      <c r="L390" s="13"/>
      <c r="M390" s="13"/>
      <c r="N390" s="13"/>
      <c r="O390" s="13"/>
    </row>
    <row r="391">
      <c r="A391" s="1"/>
      <c r="B391" s="201"/>
      <c r="F391" s="13" t="str">
        <f t="shared" si="1"/>
        <v>Yes</v>
      </c>
      <c r="J391" s="13" t="str">
        <f t="shared" si="2"/>
        <v>Yes</v>
      </c>
      <c r="L391" s="13"/>
      <c r="M391" s="13"/>
      <c r="N391" s="13"/>
      <c r="O391" s="13"/>
    </row>
    <row r="392">
      <c r="A392" s="1"/>
      <c r="B392" s="201"/>
      <c r="F392" s="13" t="str">
        <f t="shared" si="1"/>
        <v>Yes</v>
      </c>
      <c r="J392" s="13" t="str">
        <f t="shared" si="2"/>
        <v>Yes</v>
      </c>
      <c r="L392" s="13"/>
      <c r="M392" s="13"/>
      <c r="N392" s="13"/>
      <c r="O392" s="13"/>
    </row>
    <row r="393">
      <c r="A393" s="1"/>
      <c r="B393" s="201"/>
      <c r="F393" s="13" t="str">
        <f t="shared" si="1"/>
        <v>Yes</v>
      </c>
      <c r="J393" s="13" t="str">
        <f t="shared" si="2"/>
        <v>Yes</v>
      </c>
      <c r="L393" s="13"/>
      <c r="M393" s="13"/>
      <c r="N393" s="13"/>
      <c r="O393" s="13"/>
    </row>
    <row r="394">
      <c r="A394" s="1"/>
      <c r="B394" s="201"/>
      <c r="F394" s="13" t="str">
        <f t="shared" si="1"/>
        <v>Yes</v>
      </c>
      <c r="J394" s="13" t="str">
        <f t="shared" si="2"/>
        <v>Yes</v>
      </c>
      <c r="L394" s="13"/>
      <c r="M394" s="13"/>
      <c r="N394" s="13"/>
      <c r="O394" s="13"/>
    </row>
    <row r="395">
      <c r="A395" s="1"/>
      <c r="B395" s="201"/>
      <c r="F395" s="13" t="str">
        <f t="shared" si="1"/>
        <v>Yes</v>
      </c>
      <c r="J395" s="13" t="str">
        <f t="shared" si="2"/>
        <v>Yes</v>
      </c>
      <c r="L395" s="13"/>
      <c r="M395" s="13"/>
      <c r="N395" s="13"/>
      <c r="O395" s="13"/>
    </row>
    <row r="396">
      <c r="A396" s="1"/>
      <c r="B396" s="201"/>
      <c r="F396" s="13" t="str">
        <f t="shared" si="1"/>
        <v>Yes</v>
      </c>
      <c r="J396" s="13" t="str">
        <f t="shared" si="2"/>
        <v>Yes</v>
      </c>
      <c r="L396" s="13"/>
      <c r="M396" s="13"/>
      <c r="N396" s="13"/>
      <c r="O396" s="13"/>
    </row>
    <row r="397">
      <c r="A397" s="1"/>
      <c r="B397" s="201"/>
      <c r="F397" s="13" t="str">
        <f t="shared" si="1"/>
        <v>Yes</v>
      </c>
      <c r="J397" s="13" t="str">
        <f t="shared" si="2"/>
        <v>Yes</v>
      </c>
      <c r="L397" s="13"/>
      <c r="M397" s="13"/>
      <c r="N397" s="13"/>
      <c r="O397" s="13"/>
    </row>
    <row r="398">
      <c r="A398" s="1"/>
      <c r="B398" s="201"/>
      <c r="F398" s="13" t="str">
        <f t="shared" si="1"/>
        <v>Yes</v>
      </c>
      <c r="J398" s="13" t="str">
        <f t="shared" si="2"/>
        <v>Yes</v>
      </c>
      <c r="L398" s="13"/>
      <c r="M398" s="13"/>
      <c r="N398" s="13"/>
      <c r="O398" s="13"/>
    </row>
    <row r="399">
      <c r="A399" s="1"/>
      <c r="B399" s="201"/>
      <c r="F399" s="13" t="str">
        <f t="shared" si="1"/>
        <v>Yes</v>
      </c>
      <c r="J399" s="13" t="str">
        <f t="shared" si="2"/>
        <v>Yes</v>
      </c>
      <c r="L399" s="13"/>
      <c r="M399" s="13"/>
      <c r="N399" s="13"/>
      <c r="O399" s="13"/>
    </row>
    <row r="400">
      <c r="A400" s="1"/>
      <c r="B400" s="201"/>
      <c r="F400" s="13" t="str">
        <f t="shared" si="1"/>
        <v>Yes</v>
      </c>
      <c r="J400" s="13" t="str">
        <f t="shared" si="2"/>
        <v>Yes</v>
      </c>
      <c r="L400" s="13"/>
      <c r="M400" s="13"/>
      <c r="N400" s="13"/>
      <c r="O400" s="13"/>
    </row>
    <row r="401">
      <c r="A401" s="1"/>
      <c r="B401" s="201"/>
      <c r="F401" s="13" t="str">
        <f t="shared" si="1"/>
        <v>Yes</v>
      </c>
      <c r="J401" s="13" t="str">
        <f t="shared" si="2"/>
        <v>Yes</v>
      </c>
      <c r="L401" s="13"/>
      <c r="M401" s="13"/>
      <c r="N401" s="13"/>
      <c r="O401" s="13"/>
    </row>
    <row r="402">
      <c r="A402" s="1"/>
      <c r="B402" s="201"/>
      <c r="F402" s="13" t="str">
        <f t="shared" si="1"/>
        <v>Yes</v>
      </c>
      <c r="J402" s="13" t="str">
        <f t="shared" si="2"/>
        <v>Yes</v>
      </c>
      <c r="L402" s="13"/>
      <c r="M402" s="13"/>
      <c r="N402" s="13"/>
      <c r="O402" s="13"/>
    </row>
    <row r="403">
      <c r="A403" s="1"/>
      <c r="B403" s="201"/>
      <c r="F403" s="13" t="str">
        <f t="shared" si="1"/>
        <v>Yes</v>
      </c>
      <c r="J403" s="13" t="str">
        <f t="shared" si="2"/>
        <v>Yes</v>
      </c>
      <c r="L403" s="13"/>
      <c r="M403" s="13"/>
      <c r="N403" s="13"/>
      <c r="O403" s="13"/>
    </row>
    <row r="404">
      <c r="A404" s="1"/>
      <c r="B404" s="201"/>
      <c r="F404" s="13" t="str">
        <f t="shared" si="1"/>
        <v>Yes</v>
      </c>
      <c r="J404" s="13" t="str">
        <f t="shared" si="2"/>
        <v>Yes</v>
      </c>
      <c r="L404" s="13"/>
      <c r="M404" s="13"/>
      <c r="N404" s="13"/>
      <c r="O404" s="13"/>
    </row>
    <row r="405">
      <c r="A405" s="1"/>
      <c r="B405" s="201"/>
      <c r="F405" s="13" t="str">
        <f t="shared" si="1"/>
        <v>Yes</v>
      </c>
      <c r="J405" s="13" t="str">
        <f t="shared" si="2"/>
        <v>Yes</v>
      </c>
      <c r="L405" s="13"/>
      <c r="M405" s="13"/>
      <c r="N405" s="13"/>
      <c r="O405" s="13"/>
    </row>
    <row r="406">
      <c r="A406" s="1"/>
      <c r="B406" s="201"/>
      <c r="F406" s="13" t="str">
        <f t="shared" si="1"/>
        <v>Yes</v>
      </c>
      <c r="J406" s="13" t="str">
        <f t="shared" si="2"/>
        <v>Yes</v>
      </c>
      <c r="L406" s="13"/>
      <c r="M406" s="13"/>
      <c r="N406" s="13"/>
      <c r="O406" s="13"/>
    </row>
    <row r="407">
      <c r="A407" s="1"/>
      <c r="B407" s="201"/>
      <c r="F407" s="13" t="str">
        <f t="shared" si="1"/>
        <v>Yes</v>
      </c>
      <c r="J407" s="13" t="str">
        <f t="shared" si="2"/>
        <v>Yes</v>
      </c>
      <c r="L407" s="13"/>
      <c r="M407" s="13"/>
      <c r="N407" s="13"/>
      <c r="O407" s="13"/>
    </row>
    <row r="408">
      <c r="A408" s="1"/>
      <c r="B408" s="201"/>
      <c r="F408" s="13" t="str">
        <f t="shared" si="1"/>
        <v>Yes</v>
      </c>
      <c r="J408" s="13" t="str">
        <f t="shared" si="2"/>
        <v>Yes</v>
      </c>
      <c r="L408" s="13"/>
      <c r="M408" s="13"/>
      <c r="N408" s="13"/>
      <c r="O408" s="13"/>
    </row>
    <row r="409">
      <c r="A409" s="1"/>
      <c r="B409" s="201"/>
      <c r="F409" s="13" t="str">
        <f t="shared" si="1"/>
        <v>Yes</v>
      </c>
      <c r="J409" s="13" t="str">
        <f t="shared" si="2"/>
        <v>Yes</v>
      </c>
      <c r="L409" s="13"/>
      <c r="M409" s="13"/>
      <c r="N409" s="13"/>
      <c r="O409" s="13"/>
    </row>
    <row r="410">
      <c r="A410" s="1"/>
      <c r="B410" s="201"/>
      <c r="F410" s="13" t="str">
        <f t="shared" si="1"/>
        <v>Yes</v>
      </c>
      <c r="J410" s="13" t="str">
        <f t="shared" si="2"/>
        <v>Yes</v>
      </c>
      <c r="L410" s="13"/>
      <c r="M410" s="13"/>
      <c r="N410" s="13"/>
      <c r="O410" s="13"/>
    </row>
    <row r="411">
      <c r="A411" s="1"/>
      <c r="B411" s="201"/>
      <c r="F411" s="13" t="str">
        <f t="shared" si="1"/>
        <v>Yes</v>
      </c>
      <c r="J411" s="13" t="str">
        <f t="shared" si="2"/>
        <v>Yes</v>
      </c>
      <c r="L411" s="13"/>
      <c r="M411" s="13"/>
      <c r="N411" s="13"/>
      <c r="O411" s="13"/>
    </row>
    <row r="412">
      <c r="A412" s="1"/>
      <c r="B412" s="201"/>
      <c r="F412" s="13" t="str">
        <f t="shared" si="1"/>
        <v>Yes</v>
      </c>
      <c r="J412" s="13" t="str">
        <f t="shared" si="2"/>
        <v>Yes</v>
      </c>
      <c r="L412" s="13"/>
      <c r="M412" s="13"/>
      <c r="N412" s="13"/>
      <c r="O412" s="13"/>
    </row>
    <row r="413">
      <c r="A413" s="1"/>
      <c r="B413" s="201"/>
      <c r="F413" s="13" t="str">
        <f t="shared" si="1"/>
        <v>Yes</v>
      </c>
      <c r="J413" s="13" t="str">
        <f t="shared" si="2"/>
        <v>Yes</v>
      </c>
      <c r="L413" s="13"/>
      <c r="M413" s="13"/>
      <c r="N413" s="13"/>
      <c r="O413" s="13"/>
    </row>
    <row r="414">
      <c r="A414" s="1"/>
      <c r="B414" s="201"/>
      <c r="F414" s="13" t="str">
        <f t="shared" si="1"/>
        <v>Yes</v>
      </c>
      <c r="J414" s="13" t="str">
        <f t="shared" si="2"/>
        <v>Yes</v>
      </c>
      <c r="L414" s="13"/>
      <c r="M414" s="13"/>
      <c r="N414" s="13"/>
      <c r="O414" s="13"/>
    </row>
    <row r="415">
      <c r="A415" s="1"/>
      <c r="B415" s="201"/>
      <c r="F415" s="13" t="str">
        <f t="shared" si="1"/>
        <v>Yes</v>
      </c>
      <c r="J415" s="13" t="str">
        <f t="shared" si="2"/>
        <v>Yes</v>
      </c>
      <c r="L415" s="13"/>
      <c r="M415" s="13"/>
      <c r="N415" s="13"/>
      <c r="O415" s="13"/>
    </row>
    <row r="416">
      <c r="A416" s="1"/>
      <c r="B416" s="201"/>
      <c r="F416" s="13" t="str">
        <f t="shared" si="1"/>
        <v>Yes</v>
      </c>
      <c r="J416" s="13" t="str">
        <f t="shared" si="2"/>
        <v>Yes</v>
      </c>
      <c r="L416" s="13"/>
      <c r="M416" s="13"/>
      <c r="N416" s="13"/>
      <c r="O416" s="13"/>
    </row>
    <row r="417">
      <c r="A417" s="1"/>
      <c r="B417" s="201"/>
      <c r="F417" s="13" t="str">
        <f t="shared" si="1"/>
        <v>Yes</v>
      </c>
      <c r="J417" s="13" t="str">
        <f t="shared" si="2"/>
        <v>Yes</v>
      </c>
      <c r="L417" s="13"/>
      <c r="M417" s="13"/>
      <c r="N417" s="13"/>
      <c r="O417" s="13"/>
    </row>
    <row r="418">
      <c r="A418" s="1"/>
      <c r="B418" s="201"/>
      <c r="F418" s="13" t="str">
        <f t="shared" si="1"/>
        <v>Yes</v>
      </c>
      <c r="J418" s="13" t="str">
        <f t="shared" si="2"/>
        <v>Yes</v>
      </c>
      <c r="L418" s="13"/>
      <c r="M418" s="13"/>
      <c r="N418" s="13"/>
      <c r="O418" s="13"/>
    </row>
    <row r="419">
      <c r="A419" s="1"/>
      <c r="B419" s="201"/>
      <c r="F419" s="13" t="str">
        <f t="shared" si="1"/>
        <v>Yes</v>
      </c>
      <c r="J419" s="13" t="str">
        <f t="shared" si="2"/>
        <v>Yes</v>
      </c>
      <c r="L419" s="13"/>
      <c r="M419" s="13"/>
      <c r="N419" s="13"/>
      <c r="O419" s="13"/>
    </row>
    <row r="420">
      <c r="A420" s="1"/>
      <c r="B420" s="201"/>
      <c r="F420" s="13" t="str">
        <f t="shared" si="1"/>
        <v>Yes</v>
      </c>
      <c r="J420" s="13" t="str">
        <f t="shared" si="2"/>
        <v>Yes</v>
      </c>
      <c r="L420" s="13"/>
      <c r="M420" s="13"/>
      <c r="N420" s="13"/>
      <c r="O420" s="13"/>
    </row>
    <row r="421">
      <c r="A421" s="1"/>
      <c r="B421" s="201"/>
      <c r="F421" s="13" t="str">
        <f t="shared" si="1"/>
        <v>Yes</v>
      </c>
      <c r="J421" s="13" t="str">
        <f t="shared" si="2"/>
        <v>Yes</v>
      </c>
      <c r="L421" s="13"/>
      <c r="M421" s="13"/>
      <c r="N421" s="13"/>
      <c r="O421" s="13"/>
    </row>
    <row r="422">
      <c r="A422" s="1"/>
      <c r="B422" s="201"/>
      <c r="F422" s="13" t="str">
        <f t="shared" si="1"/>
        <v>Yes</v>
      </c>
      <c r="J422" s="13" t="str">
        <f t="shared" si="2"/>
        <v>Yes</v>
      </c>
      <c r="L422" s="13"/>
      <c r="M422" s="13"/>
      <c r="N422" s="13"/>
      <c r="O422" s="13"/>
    </row>
    <row r="423">
      <c r="A423" s="1"/>
      <c r="B423" s="201"/>
      <c r="F423" s="13" t="str">
        <f t="shared" si="1"/>
        <v>Yes</v>
      </c>
      <c r="J423" s="13" t="str">
        <f t="shared" si="2"/>
        <v>Yes</v>
      </c>
      <c r="L423" s="13"/>
      <c r="M423" s="13"/>
      <c r="N423" s="13"/>
      <c r="O423" s="13"/>
    </row>
    <row r="424">
      <c r="A424" s="1"/>
      <c r="B424" s="201"/>
      <c r="F424" s="13" t="str">
        <f t="shared" si="1"/>
        <v>Yes</v>
      </c>
      <c r="J424" s="13" t="str">
        <f t="shared" si="2"/>
        <v>Yes</v>
      </c>
      <c r="L424" s="13"/>
      <c r="M424" s="13"/>
      <c r="N424" s="13"/>
      <c r="O424" s="13"/>
    </row>
    <row r="425">
      <c r="A425" s="1"/>
      <c r="B425" s="201"/>
      <c r="F425" s="13" t="str">
        <f t="shared" si="1"/>
        <v>Yes</v>
      </c>
      <c r="J425" s="13" t="str">
        <f t="shared" si="2"/>
        <v>Yes</v>
      </c>
      <c r="L425" s="13"/>
      <c r="M425" s="13"/>
      <c r="N425" s="13"/>
      <c r="O425" s="13"/>
    </row>
    <row r="426">
      <c r="A426" s="1"/>
      <c r="B426" s="201"/>
      <c r="F426" s="13" t="str">
        <f t="shared" si="1"/>
        <v>Yes</v>
      </c>
      <c r="J426" s="13" t="str">
        <f t="shared" si="2"/>
        <v>Yes</v>
      </c>
      <c r="L426" s="13"/>
      <c r="M426" s="13"/>
      <c r="N426" s="13"/>
      <c r="O426" s="13"/>
    </row>
    <row r="427">
      <c r="A427" s="1"/>
      <c r="B427" s="201"/>
      <c r="F427" s="13" t="str">
        <f t="shared" si="1"/>
        <v>Yes</v>
      </c>
      <c r="J427" s="13" t="str">
        <f t="shared" si="2"/>
        <v>Yes</v>
      </c>
      <c r="L427" s="13"/>
      <c r="M427" s="13"/>
      <c r="N427" s="13"/>
      <c r="O427" s="13"/>
    </row>
    <row r="428">
      <c r="A428" s="1"/>
      <c r="B428" s="201"/>
      <c r="F428" s="13" t="str">
        <f t="shared" si="1"/>
        <v>Yes</v>
      </c>
      <c r="J428" s="13" t="str">
        <f t="shared" si="2"/>
        <v>Yes</v>
      </c>
      <c r="L428" s="13"/>
      <c r="M428" s="13"/>
      <c r="N428" s="13"/>
      <c r="O428" s="13"/>
    </row>
    <row r="429">
      <c r="A429" s="1"/>
      <c r="B429" s="201"/>
      <c r="F429" s="13" t="str">
        <f t="shared" si="1"/>
        <v>Yes</v>
      </c>
      <c r="J429" s="13" t="str">
        <f t="shared" si="2"/>
        <v>Yes</v>
      </c>
      <c r="L429" s="13"/>
      <c r="M429" s="13"/>
      <c r="N429" s="13"/>
      <c r="O429" s="13"/>
    </row>
    <row r="430">
      <c r="A430" s="1"/>
      <c r="B430" s="201"/>
      <c r="F430" s="13" t="str">
        <f t="shared" si="1"/>
        <v>Yes</v>
      </c>
      <c r="J430" s="13" t="str">
        <f t="shared" si="2"/>
        <v>Yes</v>
      </c>
      <c r="L430" s="13"/>
      <c r="M430" s="13"/>
      <c r="N430" s="13"/>
      <c r="O430" s="13"/>
    </row>
    <row r="431">
      <c r="A431" s="1"/>
      <c r="B431" s="201"/>
      <c r="F431" s="13" t="str">
        <f t="shared" si="1"/>
        <v>Yes</v>
      </c>
      <c r="J431" s="13" t="str">
        <f t="shared" si="2"/>
        <v>Yes</v>
      </c>
      <c r="L431" s="13"/>
      <c r="M431" s="13"/>
      <c r="N431" s="13"/>
      <c r="O431" s="13"/>
    </row>
    <row r="432">
      <c r="A432" s="1"/>
      <c r="B432" s="201"/>
      <c r="F432" s="13" t="str">
        <f t="shared" si="1"/>
        <v>Yes</v>
      </c>
      <c r="J432" s="13" t="str">
        <f t="shared" si="2"/>
        <v>Yes</v>
      </c>
      <c r="L432" s="13"/>
      <c r="M432" s="13"/>
      <c r="N432" s="13"/>
      <c r="O432" s="13"/>
    </row>
    <row r="433">
      <c r="A433" s="1"/>
      <c r="B433" s="201"/>
      <c r="F433" s="13" t="str">
        <f t="shared" si="1"/>
        <v>Yes</v>
      </c>
      <c r="J433" s="13" t="str">
        <f t="shared" si="2"/>
        <v>Yes</v>
      </c>
      <c r="L433" s="13"/>
      <c r="M433" s="13"/>
      <c r="N433" s="13"/>
      <c r="O433" s="13"/>
    </row>
    <row r="434">
      <c r="A434" s="1"/>
      <c r="B434" s="201"/>
      <c r="F434" s="13" t="str">
        <f t="shared" si="1"/>
        <v>Yes</v>
      </c>
      <c r="J434" s="13" t="str">
        <f t="shared" si="2"/>
        <v>Yes</v>
      </c>
      <c r="L434" s="13"/>
      <c r="M434" s="13"/>
      <c r="N434" s="13"/>
      <c r="O434" s="13"/>
    </row>
    <row r="435">
      <c r="A435" s="1"/>
      <c r="B435" s="201"/>
      <c r="F435" s="13" t="str">
        <f t="shared" si="1"/>
        <v>Yes</v>
      </c>
      <c r="J435" s="13" t="str">
        <f t="shared" si="2"/>
        <v>Yes</v>
      </c>
      <c r="L435" s="13"/>
      <c r="M435" s="13"/>
      <c r="N435" s="13"/>
      <c r="O435" s="13"/>
    </row>
    <row r="436">
      <c r="A436" s="1"/>
      <c r="B436" s="201"/>
      <c r="F436" s="13" t="str">
        <f t="shared" si="1"/>
        <v>Yes</v>
      </c>
      <c r="J436" s="13" t="str">
        <f t="shared" si="2"/>
        <v>Yes</v>
      </c>
      <c r="L436" s="13"/>
      <c r="M436" s="13"/>
      <c r="N436" s="13"/>
      <c r="O436" s="13"/>
    </row>
    <row r="437">
      <c r="A437" s="1"/>
      <c r="B437" s="201"/>
      <c r="F437" s="13" t="str">
        <f t="shared" si="1"/>
        <v>Yes</v>
      </c>
      <c r="J437" s="13" t="str">
        <f t="shared" si="2"/>
        <v>Yes</v>
      </c>
      <c r="L437" s="13"/>
      <c r="M437" s="13"/>
      <c r="N437" s="13"/>
      <c r="O437" s="13"/>
    </row>
    <row r="438">
      <c r="A438" s="1"/>
      <c r="B438" s="201"/>
      <c r="F438" s="13" t="str">
        <f t="shared" si="1"/>
        <v>Yes</v>
      </c>
      <c r="J438" s="13" t="str">
        <f t="shared" si="2"/>
        <v>Yes</v>
      </c>
      <c r="L438" s="13"/>
      <c r="M438" s="13"/>
      <c r="N438" s="13"/>
      <c r="O438" s="13"/>
    </row>
    <row r="439">
      <c r="A439" s="1"/>
      <c r="B439" s="201"/>
      <c r="F439" s="13" t="str">
        <f t="shared" si="1"/>
        <v>Yes</v>
      </c>
      <c r="J439" s="13" t="str">
        <f t="shared" si="2"/>
        <v>Yes</v>
      </c>
      <c r="L439" s="13"/>
      <c r="M439" s="13"/>
      <c r="N439" s="13"/>
      <c r="O439" s="13"/>
    </row>
    <row r="440">
      <c r="A440" s="1"/>
      <c r="B440" s="201"/>
      <c r="F440" s="13" t="str">
        <f t="shared" si="1"/>
        <v>Yes</v>
      </c>
      <c r="J440" s="13" t="str">
        <f t="shared" si="2"/>
        <v>Yes</v>
      </c>
      <c r="L440" s="13"/>
      <c r="M440" s="13"/>
      <c r="N440" s="13"/>
      <c r="O440" s="13"/>
    </row>
    <row r="441">
      <c r="A441" s="1"/>
      <c r="B441" s="201"/>
      <c r="F441" s="13" t="str">
        <f t="shared" si="1"/>
        <v>Yes</v>
      </c>
      <c r="J441" s="13" t="str">
        <f t="shared" si="2"/>
        <v>Yes</v>
      </c>
      <c r="L441" s="13"/>
      <c r="M441" s="13"/>
      <c r="N441" s="13"/>
      <c r="O441" s="13"/>
    </row>
    <row r="442">
      <c r="A442" s="1"/>
      <c r="B442" s="201"/>
      <c r="F442" s="13" t="str">
        <f t="shared" si="1"/>
        <v>Yes</v>
      </c>
      <c r="J442" s="13" t="str">
        <f t="shared" si="2"/>
        <v>Yes</v>
      </c>
      <c r="L442" s="13"/>
      <c r="M442" s="13"/>
      <c r="N442" s="13"/>
      <c r="O442" s="13"/>
    </row>
    <row r="443">
      <c r="A443" s="1"/>
      <c r="B443" s="201"/>
      <c r="F443" s="13" t="str">
        <f t="shared" si="1"/>
        <v>Yes</v>
      </c>
      <c r="J443" s="13" t="str">
        <f t="shared" si="2"/>
        <v>Yes</v>
      </c>
      <c r="L443" s="13"/>
      <c r="M443" s="13"/>
      <c r="N443" s="13"/>
      <c r="O443" s="13"/>
    </row>
    <row r="444">
      <c r="A444" s="1"/>
      <c r="B444" s="201"/>
      <c r="F444" s="13" t="str">
        <f t="shared" si="1"/>
        <v>Yes</v>
      </c>
      <c r="J444" s="13" t="str">
        <f t="shared" si="2"/>
        <v>Yes</v>
      </c>
      <c r="L444" s="13"/>
      <c r="M444" s="13"/>
      <c r="N444" s="13"/>
      <c r="O444" s="13"/>
    </row>
    <row r="445">
      <c r="A445" s="1"/>
      <c r="B445" s="201"/>
      <c r="F445" s="13" t="str">
        <f t="shared" si="1"/>
        <v>Yes</v>
      </c>
      <c r="J445" s="13" t="str">
        <f t="shared" si="2"/>
        <v>Yes</v>
      </c>
      <c r="L445" s="13"/>
      <c r="M445" s="13"/>
      <c r="N445" s="13"/>
      <c r="O445" s="13"/>
    </row>
    <row r="446">
      <c r="A446" s="1"/>
      <c r="B446" s="201"/>
      <c r="F446" s="13" t="str">
        <f t="shared" si="1"/>
        <v>Yes</v>
      </c>
      <c r="J446" s="13" t="str">
        <f t="shared" si="2"/>
        <v>Yes</v>
      </c>
      <c r="L446" s="13"/>
      <c r="M446" s="13"/>
      <c r="N446" s="13"/>
      <c r="O446" s="13"/>
    </row>
    <row r="447">
      <c r="A447" s="1"/>
      <c r="B447" s="201"/>
      <c r="F447" s="13" t="str">
        <f t="shared" si="1"/>
        <v>Yes</v>
      </c>
      <c r="J447" s="13" t="str">
        <f t="shared" si="2"/>
        <v>Yes</v>
      </c>
      <c r="L447" s="13"/>
      <c r="M447" s="13"/>
      <c r="N447" s="13"/>
      <c r="O447" s="13"/>
    </row>
    <row r="448">
      <c r="A448" s="1"/>
      <c r="B448" s="201"/>
      <c r="F448" s="13" t="str">
        <f t="shared" si="1"/>
        <v>Yes</v>
      </c>
      <c r="J448" s="13" t="str">
        <f t="shared" si="2"/>
        <v>Yes</v>
      </c>
      <c r="L448" s="13"/>
      <c r="M448" s="13"/>
      <c r="N448" s="13"/>
      <c r="O448" s="13"/>
    </row>
    <row r="449">
      <c r="A449" s="1"/>
      <c r="B449" s="201"/>
      <c r="F449" s="13" t="str">
        <f t="shared" si="1"/>
        <v>Yes</v>
      </c>
      <c r="J449" s="13" t="str">
        <f t="shared" si="2"/>
        <v>Yes</v>
      </c>
      <c r="L449" s="13"/>
      <c r="M449" s="13"/>
      <c r="N449" s="13"/>
      <c r="O449" s="13"/>
    </row>
    <row r="450">
      <c r="A450" s="1"/>
      <c r="B450" s="201"/>
      <c r="F450" s="13" t="str">
        <f t="shared" si="1"/>
        <v>Yes</v>
      </c>
      <c r="J450" s="13" t="str">
        <f t="shared" si="2"/>
        <v>Yes</v>
      </c>
      <c r="L450" s="13"/>
      <c r="M450" s="13"/>
      <c r="N450" s="13"/>
      <c r="O450" s="13"/>
    </row>
    <row r="451">
      <c r="A451" s="1"/>
      <c r="B451" s="201"/>
      <c r="F451" s="13" t="str">
        <f t="shared" si="1"/>
        <v>Yes</v>
      </c>
      <c r="J451" s="13" t="str">
        <f t="shared" si="2"/>
        <v>Yes</v>
      </c>
      <c r="L451" s="13"/>
      <c r="M451" s="13"/>
      <c r="N451" s="13"/>
      <c r="O451" s="13"/>
    </row>
    <row r="452">
      <c r="A452" s="1"/>
      <c r="B452" s="201"/>
      <c r="F452" s="13" t="str">
        <f t="shared" si="1"/>
        <v>Yes</v>
      </c>
      <c r="J452" s="13" t="str">
        <f t="shared" si="2"/>
        <v>Yes</v>
      </c>
      <c r="L452" s="13"/>
      <c r="M452" s="13"/>
      <c r="N452" s="13"/>
      <c r="O452" s="13"/>
    </row>
    <row r="453">
      <c r="A453" s="1"/>
      <c r="B453" s="201"/>
      <c r="F453" s="13" t="str">
        <f t="shared" si="1"/>
        <v>Yes</v>
      </c>
      <c r="J453" s="13" t="str">
        <f t="shared" si="2"/>
        <v>Yes</v>
      </c>
      <c r="L453" s="13"/>
      <c r="M453" s="13"/>
      <c r="N453" s="13"/>
      <c r="O453" s="13"/>
    </row>
    <row r="454">
      <c r="A454" s="1"/>
      <c r="B454" s="201"/>
      <c r="F454" s="13" t="str">
        <f t="shared" si="1"/>
        <v>Yes</v>
      </c>
      <c r="J454" s="13" t="str">
        <f t="shared" si="2"/>
        <v>Yes</v>
      </c>
      <c r="L454" s="13"/>
      <c r="M454" s="13"/>
      <c r="N454" s="13"/>
      <c r="O454" s="13"/>
    </row>
    <row r="455">
      <c r="A455" s="1"/>
      <c r="B455" s="201"/>
      <c r="F455" s="13" t="str">
        <f t="shared" si="1"/>
        <v>Yes</v>
      </c>
      <c r="J455" s="13" t="str">
        <f t="shared" si="2"/>
        <v>Yes</v>
      </c>
      <c r="L455" s="13"/>
      <c r="M455" s="13"/>
      <c r="N455" s="13"/>
      <c r="O455" s="13"/>
    </row>
    <row r="456">
      <c r="A456" s="1"/>
      <c r="B456" s="201"/>
      <c r="F456" s="13" t="str">
        <f t="shared" si="1"/>
        <v>Yes</v>
      </c>
      <c r="J456" s="13" t="str">
        <f t="shared" si="2"/>
        <v>Yes</v>
      </c>
      <c r="L456" s="13"/>
      <c r="M456" s="13"/>
      <c r="N456" s="13"/>
      <c r="O456" s="13"/>
    </row>
    <row r="457">
      <c r="A457" s="1"/>
      <c r="B457" s="201"/>
      <c r="F457" s="13" t="str">
        <f t="shared" si="1"/>
        <v>Yes</v>
      </c>
      <c r="J457" s="13" t="str">
        <f t="shared" si="2"/>
        <v>Yes</v>
      </c>
      <c r="L457" s="13"/>
      <c r="M457" s="13"/>
      <c r="N457" s="13"/>
      <c r="O457" s="13"/>
    </row>
    <row r="458">
      <c r="A458" s="1"/>
      <c r="B458" s="201"/>
      <c r="F458" s="13" t="str">
        <f t="shared" si="1"/>
        <v>Yes</v>
      </c>
      <c r="J458" s="13" t="str">
        <f t="shared" si="2"/>
        <v>Yes</v>
      </c>
      <c r="L458" s="13"/>
      <c r="M458" s="13"/>
      <c r="N458" s="13"/>
      <c r="O458" s="13"/>
    </row>
    <row r="459">
      <c r="A459" s="1"/>
      <c r="B459" s="201"/>
      <c r="F459" s="13" t="str">
        <f t="shared" si="1"/>
        <v>Yes</v>
      </c>
      <c r="J459" s="13" t="str">
        <f t="shared" si="2"/>
        <v>Yes</v>
      </c>
      <c r="L459" s="13"/>
      <c r="M459" s="13"/>
      <c r="N459" s="13"/>
      <c r="O459" s="13"/>
    </row>
    <row r="460">
      <c r="A460" s="1"/>
      <c r="B460" s="201"/>
      <c r="F460" s="13" t="str">
        <f t="shared" si="1"/>
        <v>Yes</v>
      </c>
      <c r="J460" s="13" t="str">
        <f t="shared" si="2"/>
        <v>Yes</v>
      </c>
      <c r="L460" s="13"/>
      <c r="M460" s="13"/>
      <c r="N460" s="13"/>
      <c r="O460" s="13"/>
    </row>
    <row r="461">
      <c r="A461" s="1"/>
      <c r="B461" s="201"/>
      <c r="F461" s="13" t="str">
        <f t="shared" si="1"/>
        <v>Yes</v>
      </c>
      <c r="J461" s="13" t="str">
        <f t="shared" si="2"/>
        <v>Yes</v>
      </c>
      <c r="L461" s="13"/>
      <c r="M461" s="13"/>
      <c r="N461" s="13"/>
      <c r="O461" s="13"/>
    </row>
    <row r="462">
      <c r="A462" s="1"/>
      <c r="B462" s="201"/>
      <c r="F462" s="13" t="str">
        <f t="shared" si="1"/>
        <v>Yes</v>
      </c>
      <c r="J462" s="13" t="str">
        <f t="shared" si="2"/>
        <v>Yes</v>
      </c>
      <c r="L462" s="13"/>
      <c r="M462" s="13"/>
      <c r="N462" s="13"/>
      <c r="O462" s="13"/>
    </row>
    <row r="463">
      <c r="A463" s="1"/>
      <c r="B463" s="201"/>
      <c r="F463" s="13" t="str">
        <f t="shared" si="1"/>
        <v>Yes</v>
      </c>
      <c r="J463" s="13" t="str">
        <f t="shared" si="2"/>
        <v>Yes</v>
      </c>
      <c r="L463" s="13"/>
      <c r="M463" s="13"/>
      <c r="N463" s="13"/>
      <c r="O463" s="13"/>
    </row>
    <row r="464">
      <c r="A464" s="1"/>
      <c r="B464" s="201"/>
      <c r="F464" s="13" t="str">
        <f t="shared" si="1"/>
        <v>Yes</v>
      </c>
      <c r="J464" s="13" t="str">
        <f t="shared" si="2"/>
        <v>Yes</v>
      </c>
      <c r="L464" s="13"/>
      <c r="M464" s="13"/>
      <c r="N464" s="13"/>
      <c r="O464" s="13"/>
    </row>
    <row r="465">
      <c r="A465" s="1"/>
      <c r="B465" s="201"/>
      <c r="F465" s="13" t="str">
        <f t="shared" si="1"/>
        <v>Yes</v>
      </c>
      <c r="J465" s="13" t="str">
        <f t="shared" si="2"/>
        <v>Yes</v>
      </c>
      <c r="L465" s="13"/>
      <c r="M465" s="13"/>
      <c r="N465" s="13"/>
      <c r="O465" s="13"/>
    </row>
    <row r="466">
      <c r="A466" s="1"/>
      <c r="B466" s="201"/>
      <c r="F466" s="13" t="str">
        <f t="shared" si="1"/>
        <v>Yes</v>
      </c>
      <c r="J466" s="13" t="str">
        <f t="shared" si="2"/>
        <v>Yes</v>
      </c>
      <c r="L466" s="13"/>
      <c r="M466" s="13"/>
      <c r="N466" s="13"/>
      <c r="O466" s="13"/>
    </row>
    <row r="467">
      <c r="A467" s="1"/>
      <c r="B467" s="201"/>
      <c r="F467" s="13" t="str">
        <f t="shared" si="1"/>
        <v>Yes</v>
      </c>
      <c r="J467" s="13" t="str">
        <f t="shared" si="2"/>
        <v>Yes</v>
      </c>
      <c r="L467" s="13"/>
      <c r="M467" s="13"/>
      <c r="N467" s="13"/>
      <c r="O467" s="13"/>
    </row>
    <row r="468">
      <c r="A468" s="1"/>
      <c r="B468" s="201"/>
      <c r="F468" s="13" t="str">
        <f t="shared" si="1"/>
        <v>Yes</v>
      </c>
      <c r="J468" s="13" t="str">
        <f t="shared" si="2"/>
        <v>Yes</v>
      </c>
      <c r="L468" s="13"/>
      <c r="M468" s="13"/>
      <c r="N468" s="13"/>
      <c r="O468" s="13"/>
    </row>
    <row r="469">
      <c r="A469" s="1"/>
      <c r="B469" s="201"/>
      <c r="F469" s="13" t="str">
        <f t="shared" si="1"/>
        <v>Yes</v>
      </c>
      <c r="J469" s="13" t="str">
        <f t="shared" si="2"/>
        <v>Yes</v>
      </c>
      <c r="L469" s="13"/>
      <c r="M469" s="13"/>
      <c r="N469" s="13"/>
      <c r="O469" s="13"/>
    </row>
    <row r="470">
      <c r="A470" s="1"/>
      <c r="B470" s="201"/>
      <c r="F470" s="13" t="str">
        <f t="shared" si="1"/>
        <v>Yes</v>
      </c>
      <c r="J470" s="13" t="str">
        <f t="shared" si="2"/>
        <v>Yes</v>
      </c>
      <c r="L470" s="13"/>
      <c r="M470" s="13"/>
      <c r="N470" s="13"/>
      <c r="O470" s="13"/>
    </row>
    <row r="471">
      <c r="A471" s="1"/>
      <c r="B471" s="201"/>
      <c r="F471" s="13" t="str">
        <f t="shared" si="1"/>
        <v>Yes</v>
      </c>
      <c r="J471" s="13" t="str">
        <f t="shared" si="2"/>
        <v>Yes</v>
      </c>
      <c r="L471" s="13"/>
      <c r="M471" s="13"/>
      <c r="N471" s="13"/>
      <c r="O471" s="13"/>
    </row>
    <row r="472">
      <c r="A472" s="1"/>
      <c r="B472" s="201"/>
      <c r="F472" s="13" t="str">
        <f t="shared" si="1"/>
        <v>Yes</v>
      </c>
      <c r="J472" s="13" t="str">
        <f t="shared" si="2"/>
        <v>Yes</v>
      </c>
      <c r="L472" s="13"/>
      <c r="M472" s="13"/>
      <c r="N472" s="13"/>
      <c r="O472" s="13"/>
    </row>
    <row r="473">
      <c r="A473" s="1"/>
      <c r="B473" s="201"/>
      <c r="F473" s="13" t="str">
        <f t="shared" si="1"/>
        <v>Yes</v>
      </c>
      <c r="J473" s="13" t="str">
        <f t="shared" si="2"/>
        <v>Yes</v>
      </c>
      <c r="L473" s="13"/>
      <c r="M473" s="13"/>
      <c r="N473" s="13"/>
      <c r="O473" s="13"/>
    </row>
    <row r="474">
      <c r="A474" s="1"/>
      <c r="B474" s="201"/>
      <c r="F474" s="13" t="str">
        <f t="shared" si="1"/>
        <v>Yes</v>
      </c>
      <c r="J474" s="13" t="str">
        <f t="shared" si="2"/>
        <v>Yes</v>
      </c>
      <c r="L474" s="13"/>
      <c r="M474" s="13"/>
      <c r="N474" s="13"/>
      <c r="O474" s="13"/>
    </row>
    <row r="475">
      <c r="A475" s="1"/>
      <c r="B475" s="201"/>
      <c r="F475" s="13" t="str">
        <f t="shared" si="1"/>
        <v>Yes</v>
      </c>
      <c r="J475" s="13" t="str">
        <f t="shared" si="2"/>
        <v>Yes</v>
      </c>
      <c r="L475" s="13"/>
      <c r="M475" s="13"/>
      <c r="N475" s="13"/>
      <c r="O475" s="13"/>
    </row>
    <row r="476">
      <c r="A476" s="1"/>
      <c r="B476" s="201"/>
      <c r="F476" s="13" t="str">
        <f t="shared" si="1"/>
        <v>Yes</v>
      </c>
      <c r="J476" s="13" t="str">
        <f t="shared" si="2"/>
        <v>Yes</v>
      </c>
      <c r="L476" s="13"/>
      <c r="M476" s="13"/>
      <c r="N476" s="13"/>
      <c r="O476" s="13"/>
    </row>
    <row r="477">
      <c r="A477" s="1"/>
      <c r="B477" s="201"/>
      <c r="F477" s="13" t="str">
        <f t="shared" si="1"/>
        <v>Yes</v>
      </c>
      <c r="J477" s="13" t="str">
        <f t="shared" si="2"/>
        <v>Yes</v>
      </c>
      <c r="L477" s="13"/>
      <c r="M477" s="13"/>
      <c r="N477" s="13"/>
      <c r="O477" s="13"/>
    </row>
    <row r="478">
      <c r="A478" s="1"/>
      <c r="B478" s="201"/>
      <c r="F478" s="13" t="str">
        <f t="shared" si="1"/>
        <v>Yes</v>
      </c>
      <c r="J478" s="13" t="str">
        <f t="shared" si="2"/>
        <v>Yes</v>
      </c>
      <c r="L478" s="13"/>
      <c r="M478" s="13"/>
      <c r="N478" s="13"/>
      <c r="O478" s="13"/>
    </row>
    <row r="479">
      <c r="A479" s="1"/>
      <c r="B479" s="201"/>
      <c r="F479" s="13" t="str">
        <f t="shared" si="1"/>
        <v>Yes</v>
      </c>
      <c r="J479" s="13" t="str">
        <f t="shared" si="2"/>
        <v>Yes</v>
      </c>
      <c r="L479" s="13"/>
      <c r="M479" s="13"/>
      <c r="N479" s="13"/>
      <c r="O479" s="13"/>
    </row>
    <row r="480">
      <c r="A480" s="1"/>
      <c r="B480" s="201"/>
      <c r="F480" s="13" t="str">
        <f t="shared" si="1"/>
        <v>Yes</v>
      </c>
      <c r="J480" s="13" t="str">
        <f t="shared" si="2"/>
        <v>Yes</v>
      </c>
      <c r="L480" s="13"/>
      <c r="M480" s="13"/>
      <c r="N480" s="13"/>
      <c r="O480" s="13"/>
    </row>
    <row r="481">
      <c r="A481" s="1"/>
      <c r="B481" s="201"/>
      <c r="F481" s="13" t="str">
        <f t="shared" si="1"/>
        <v>Yes</v>
      </c>
      <c r="J481" s="13" t="str">
        <f t="shared" si="2"/>
        <v>Yes</v>
      </c>
      <c r="L481" s="13"/>
      <c r="M481" s="13"/>
      <c r="N481" s="13"/>
      <c r="O481" s="13"/>
    </row>
    <row r="482">
      <c r="A482" s="1"/>
      <c r="B482" s="201"/>
      <c r="F482" s="13" t="str">
        <f t="shared" si="1"/>
        <v>Yes</v>
      </c>
      <c r="J482" s="13" t="str">
        <f t="shared" si="2"/>
        <v>Yes</v>
      </c>
      <c r="L482" s="13"/>
      <c r="M482" s="13"/>
      <c r="N482" s="13"/>
      <c r="O482" s="13"/>
    </row>
    <row r="483">
      <c r="A483" s="1"/>
      <c r="B483" s="201"/>
      <c r="F483" s="13" t="str">
        <f t="shared" si="1"/>
        <v>Yes</v>
      </c>
      <c r="J483" s="13" t="str">
        <f t="shared" si="2"/>
        <v>Yes</v>
      </c>
      <c r="L483" s="13"/>
      <c r="M483" s="13"/>
      <c r="N483" s="13"/>
      <c r="O483" s="13"/>
    </row>
    <row r="484">
      <c r="A484" s="1"/>
      <c r="B484" s="201"/>
      <c r="F484" s="13" t="str">
        <f t="shared" si="1"/>
        <v>Yes</v>
      </c>
      <c r="J484" s="13" t="str">
        <f t="shared" si="2"/>
        <v>Yes</v>
      </c>
      <c r="L484" s="13"/>
      <c r="M484" s="13"/>
      <c r="N484" s="13"/>
      <c r="O484" s="13"/>
    </row>
    <row r="485">
      <c r="A485" s="1"/>
      <c r="B485" s="201"/>
      <c r="F485" s="13" t="str">
        <f t="shared" si="1"/>
        <v>Yes</v>
      </c>
      <c r="J485" s="13" t="str">
        <f t="shared" si="2"/>
        <v>Yes</v>
      </c>
      <c r="L485" s="13"/>
      <c r="M485" s="13"/>
      <c r="N485" s="13"/>
      <c r="O485" s="13"/>
    </row>
    <row r="486">
      <c r="A486" s="1"/>
      <c r="B486" s="201"/>
      <c r="F486" s="13" t="str">
        <f t="shared" si="1"/>
        <v>Yes</v>
      </c>
      <c r="J486" s="13" t="str">
        <f t="shared" si="2"/>
        <v>Yes</v>
      </c>
      <c r="L486" s="13"/>
      <c r="M486" s="13"/>
      <c r="N486" s="13"/>
      <c r="O486" s="13"/>
    </row>
    <row r="487">
      <c r="A487" s="1"/>
      <c r="B487" s="201"/>
      <c r="F487" s="13" t="str">
        <f t="shared" si="1"/>
        <v>Yes</v>
      </c>
      <c r="J487" s="13" t="str">
        <f t="shared" si="2"/>
        <v>Yes</v>
      </c>
      <c r="L487" s="13"/>
      <c r="M487" s="13"/>
      <c r="N487" s="13"/>
      <c r="O487" s="13"/>
    </row>
    <row r="488">
      <c r="A488" s="1"/>
      <c r="B488" s="201"/>
      <c r="F488" s="13" t="str">
        <f t="shared" si="1"/>
        <v>Yes</v>
      </c>
      <c r="J488" s="13" t="str">
        <f t="shared" si="2"/>
        <v>Yes</v>
      </c>
      <c r="L488" s="13"/>
      <c r="M488" s="13"/>
      <c r="N488" s="13"/>
      <c r="O488" s="13"/>
    </row>
    <row r="489">
      <c r="A489" s="1"/>
      <c r="B489" s="201"/>
      <c r="F489" s="13" t="str">
        <f t="shared" si="1"/>
        <v>Yes</v>
      </c>
      <c r="J489" s="13" t="str">
        <f t="shared" si="2"/>
        <v>Yes</v>
      </c>
      <c r="L489" s="13"/>
      <c r="M489" s="13"/>
      <c r="N489" s="13"/>
      <c r="O489" s="13"/>
    </row>
    <row r="490">
      <c r="A490" s="1"/>
      <c r="B490" s="201"/>
      <c r="F490" s="13" t="str">
        <f t="shared" si="1"/>
        <v>Yes</v>
      </c>
      <c r="J490" s="13" t="str">
        <f t="shared" si="2"/>
        <v>Yes</v>
      </c>
      <c r="L490" s="13"/>
      <c r="M490" s="13"/>
      <c r="N490" s="13"/>
      <c r="O490" s="13"/>
    </row>
    <row r="491">
      <c r="A491" s="1"/>
      <c r="B491" s="201"/>
      <c r="F491" s="13" t="str">
        <f t="shared" si="1"/>
        <v>Yes</v>
      </c>
      <c r="J491" s="13" t="str">
        <f t="shared" si="2"/>
        <v>Yes</v>
      </c>
      <c r="L491" s="13"/>
      <c r="M491" s="13"/>
      <c r="N491" s="13"/>
      <c r="O491" s="13"/>
    </row>
    <row r="492">
      <c r="A492" s="1"/>
      <c r="B492" s="201"/>
      <c r="F492" s="13" t="str">
        <f t="shared" si="1"/>
        <v>Yes</v>
      </c>
      <c r="J492" s="13" t="str">
        <f t="shared" si="2"/>
        <v>Yes</v>
      </c>
      <c r="L492" s="13"/>
      <c r="M492" s="13"/>
      <c r="N492" s="13"/>
      <c r="O492" s="13"/>
    </row>
    <row r="493">
      <c r="A493" s="1"/>
      <c r="B493" s="201"/>
      <c r="F493" s="13" t="str">
        <f t="shared" si="1"/>
        <v>Yes</v>
      </c>
      <c r="J493" s="13" t="str">
        <f t="shared" si="2"/>
        <v>Yes</v>
      </c>
      <c r="L493" s="13"/>
      <c r="M493" s="13"/>
      <c r="N493" s="13"/>
      <c r="O493" s="13"/>
    </row>
    <row r="494">
      <c r="A494" s="1"/>
      <c r="B494" s="201"/>
      <c r="F494" s="13" t="str">
        <f t="shared" si="1"/>
        <v>Yes</v>
      </c>
      <c r="J494" s="13" t="str">
        <f t="shared" si="2"/>
        <v>Yes</v>
      </c>
      <c r="L494" s="13"/>
      <c r="M494" s="13"/>
      <c r="N494" s="13"/>
      <c r="O494" s="13"/>
    </row>
    <row r="495">
      <c r="A495" s="1"/>
      <c r="B495" s="201"/>
      <c r="F495" s="13" t="str">
        <f t="shared" si="1"/>
        <v>Yes</v>
      </c>
      <c r="J495" s="13" t="str">
        <f t="shared" si="2"/>
        <v>Yes</v>
      </c>
      <c r="L495" s="13"/>
      <c r="M495" s="13"/>
      <c r="N495" s="13"/>
      <c r="O495" s="13"/>
    </row>
    <row r="496">
      <c r="A496" s="1"/>
      <c r="B496" s="201"/>
      <c r="F496" s="13" t="str">
        <f t="shared" si="1"/>
        <v>Yes</v>
      </c>
      <c r="J496" s="13" t="str">
        <f t="shared" si="2"/>
        <v>Yes</v>
      </c>
      <c r="L496" s="13"/>
      <c r="M496" s="13"/>
      <c r="N496" s="13"/>
      <c r="O496" s="13"/>
    </row>
    <row r="497">
      <c r="A497" s="1"/>
      <c r="B497" s="201"/>
      <c r="F497" s="13" t="str">
        <f t="shared" si="1"/>
        <v>Yes</v>
      </c>
      <c r="J497" s="13" t="str">
        <f t="shared" si="2"/>
        <v>Yes</v>
      </c>
      <c r="L497" s="13"/>
      <c r="M497" s="13"/>
      <c r="N497" s="13"/>
      <c r="O497" s="13"/>
    </row>
    <row r="498">
      <c r="A498" s="1"/>
      <c r="B498" s="201"/>
      <c r="F498" s="13" t="str">
        <f t="shared" si="1"/>
        <v>Yes</v>
      </c>
      <c r="J498" s="13" t="str">
        <f t="shared" si="2"/>
        <v>Yes</v>
      </c>
      <c r="L498" s="13"/>
      <c r="M498" s="13"/>
      <c r="N498" s="13"/>
      <c r="O498" s="13"/>
    </row>
    <row r="499">
      <c r="A499" s="1"/>
      <c r="B499" s="201"/>
      <c r="F499" s="13" t="str">
        <f t="shared" si="1"/>
        <v>Yes</v>
      </c>
      <c r="J499" s="13" t="str">
        <f t="shared" si="2"/>
        <v>Yes</v>
      </c>
      <c r="L499" s="13"/>
      <c r="M499" s="13"/>
      <c r="N499" s="13"/>
      <c r="O499" s="13"/>
    </row>
    <row r="500">
      <c r="A500" s="1"/>
      <c r="B500" s="201"/>
      <c r="F500" s="13" t="str">
        <f t="shared" si="1"/>
        <v>Yes</v>
      </c>
      <c r="J500" s="13" t="str">
        <f t="shared" si="2"/>
        <v>Yes</v>
      </c>
      <c r="L500" s="13"/>
      <c r="M500" s="13"/>
      <c r="N500" s="13"/>
      <c r="O500" s="13"/>
    </row>
    <row r="501">
      <c r="A501" s="1"/>
      <c r="B501" s="201"/>
      <c r="F501" s="13" t="str">
        <f t="shared" si="1"/>
        <v>Yes</v>
      </c>
      <c r="J501" s="13" t="str">
        <f t="shared" si="2"/>
        <v>Yes</v>
      </c>
      <c r="L501" s="13"/>
      <c r="M501" s="13"/>
      <c r="N501" s="13"/>
      <c r="O501" s="13"/>
    </row>
    <row r="502">
      <c r="A502" s="1"/>
      <c r="B502" s="201"/>
      <c r="F502" s="13" t="str">
        <f t="shared" si="1"/>
        <v>Yes</v>
      </c>
      <c r="J502" s="13" t="str">
        <f t="shared" si="2"/>
        <v>Yes</v>
      </c>
      <c r="L502" s="13"/>
      <c r="M502" s="13"/>
      <c r="N502" s="13"/>
      <c r="O502" s="13"/>
    </row>
    <row r="503">
      <c r="A503" s="1"/>
      <c r="B503" s="201"/>
      <c r="F503" s="13" t="str">
        <f t="shared" si="1"/>
        <v>Yes</v>
      </c>
      <c r="J503" s="13" t="str">
        <f t="shared" si="2"/>
        <v>Yes</v>
      </c>
      <c r="L503" s="13"/>
      <c r="M503" s="13"/>
      <c r="N503" s="13"/>
      <c r="O503" s="13"/>
    </row>
    <row r="504">
      <c r="A504" s="1"/>
      <c r="B504" s="201"/>
      <c r="F504" s="13" t="str">
        <f t="shared" si="1"/>
        <v>Yes</v>
      </c>
      <c r="J504" s="13" t="str">
        <f t="shared" si="2"/>
        <v>Yes</v>
      </c>
      <c r="L504" s="13"/>
      <c r="M504" s="13"/>
      <c r="N504" s="13"/>
      <c r="O504" s="13"/>
    </row>
    <row r="505">
      <c r="A505" s="1"/>
      <c r="B505" s="201"/>
      <c r="F505" s="13" t="str">
        <f t="shared" si="1"/>
        <v>Yes</v>
      </c>
      <c r="J505" s="13" t="str">
        <f t="shared" si="2"/>
        <v>Yes</v>
      </c>
      <c r="L505" s="13"/>
      <c r="M505" s="13"/>
      <c r="N505" s="13"/>
      <c r="O505" s="13"/>
    </row>
    <row r="506">
      <c r="A506" s="1"/>
      <c r="B506" s="201"/>
      <c r="F506" s="13" t="str">
        <f t="shared" si="1"/>
        <v>Yes</v>
      </c>
      <c r="J506" s="13" t="str">
        <f t="shared" si="2"/>
        <v>Yes</v>
      </c>
      <c r="L506" s="13"/>
      <c r="M506" s="13"/>
      <c r="N506" s="13"/>
      <c r="O506" s="13"/>
    </row>
    <row r="507">
      <c r="A507" s="1"/>
      <c r="B507" s="201"/>
      <c r="F507" s="13" t="str">
        <f t="shared" si="1"/>
        <v>Yes</v>
      </c>
      <c r="J507" s="13" t="str">
        <f t="shared" si="2"/>
        <v>Yes</v>
      </c>
      <c r="L507" s="13"/>
      <c r="M507" s="13"/>
      <c r="N507" s="13"/>
      <c r="O507" s="13"/>
    </row>
    <row r="508">
      <c r="A508" s="1"/>
      <c r="B508" s="201"/>
      <c r="F508" s="13" t="str">
        <f t="shared" si="1"/>
        <v>Yes</v>
      </c>
      <c r="J508" s="13" t="str">
        <f t="shared" si="2"/>
        <v>Yes</v>
      </c>
      <c r="L508" s="13"/>
      <c r="M508" s="13"/>
      <c r="N508" s="13"/>
      <c r="O508" s="13"/>
    </row>
    <row r="509">
      <c r="A509" s="1"/>
      <c r="B509" s="201"/>
      <c r="F509" s="13" t="str">
        <f t="shared" si="1"/>
        <v>Yes</v>
      </c>
      <c r="J509" s="13" t="str">
        <f t="shared" si="2"/>
        <v>Yes</v>
      </c>
      <c r="L509" s="13"/>
      <c r="M509" s="13"/>
      <c r="N509" s="13"/>
      <c r="O509" s="13"/>
    </row>
    <row r="510">
      <c r="A510" s="1"/>
      <c r="B510" s="201"/>
      <c r="F510" s="13" t="str">
        <f t="shared" si="1"/>
        <v>Yes</v>
      </c>
      <c r="J510" s="13" t="str">
        <f t="shared" si="2"/>
        <v>Yes</v>
      </c>
      <c r="L510" s="13"/>
      <c r="M510" s="13"/>
      <c r="N510" s="13"/>
      <c r="O510" s="13"/>
    </row>
    <row r="511">
      <c r="A511" s="1"/>
      <c r="B511" s="201"/>
      <c r="F511" s="13" t="str">
        <f t="shared" si="1"/>
        <v>Yes</v>
      </c>
      <c r="J511" s="13" t="str">
        <f t="shared" si="2"/>
        <v>Yes</v>
      </c>
      <c r="L511" s="13"/>
      <c r="M511" s="13"/>
      <c r="N511" s="13"/>
      <c r="O511" s="13"/>
    </row>
    <row r="512">
      <c r="A512" s="1"/>
      <c r="B512" s="201"/>
      <c r="F512" s="13" t="str">
        <f t="shared" si="1"/>
        <v>Yes</v>
      </c>
      <c r="J512" s="13" t="str">
        <f t="shared" si="2"/>
        <v>Yes</v>
      </c>
      <c r="L512" s="13"/>
      <c r="M512" s="13"/>
      <c r="N512" s="13"/>
      <c r="O512" s="13"/>
    </row>
    <row r="513">
      <c r="A513" s="1"/>
      <c r="B513" s="201"/>
      <c r="F513" s="13" t="str">
        <f t="shared" si="1"/>
        <v>Yes</v>
      </c>
      <c r="J513" s="13" t="str">
        <f t="shared" si="2"/>
        <v>Yes</v>
      </c>
      <c r="L513" s="13"/>
      <c r="M513" s="13"/>
      <c r="N513" s="13"/>
      <c r="O513" s="13"/>
    </row>
    <row r="514">
      <c r="A514" s="1"/>
      <c r="B514" s="201"/>
      <c r="F514" s="13" t="str">
        <f t="shared" si="1"/>
        <v>Yes</v>
      </c>
      <c r="J514" s="13" t="str">
        <f t="shared" si="2"/>
        <v>Yes</v>
      </c>
      <c r="L514" s="13"/>
      <c r="M514" s="13"/>
      <c r="N514" s="13"/>
      <c r="O514" s="13"/>
    </row>
    <row r="515">
      <c r="A515" s="1"/>
      <c r="B515" s="201"/>
      <c r="F515" s="13" t="str">
        <f t="shared" si="1"/>
        <v>Yes</v>
      </c>
      <c r="J515" s="13" t="str">
        <f t="shared" si="2"/>
        <v>Yes</v>
      </c>
      <c r="L515" s="13"/>
      <c r="M515" s="13"/>
      <c r="N515" s="13"/>
      <c r="O515" s="13"/>
    </row>
    <row r="516">
      <c r="A516" s="1"/>
      <c r="B516" s="201"/>
      <c r="F516" s="13" t="str">
        <f t="shared" si="1"/>
        <v>Yes</v>
      </c>
      <c r="J516" s="13" t="str">
        <f t="shared" si="2"/>
        <v>Yes</v>
      </c>
      <c r="L516" s="13"/>
      <c r="M516" s="13"/>
      <c r="N516" s="13"/>
      <c r="O516" s="13"/>
    </row>
    <row r="517">
      <c r="A517" s="1"/>
      <c r="B517" s="201"/>
      <c r="F517" s="13" t="str">
        <f t="shared" si="1"/>
        <v>Yes</v>
      </c>
      <c r="J517" s="13" t="str">
        <f t="shared" si="2"/>
        <v>Yes</v>
      </c>
      <c r="L517" s="13"/>
      <c r="M517" s="13"/>
      <c r="N517" s="13"/>
      <c r="O517" s="13"/>
    </row>
    <row r="518">
      <c r="A518" s="1"/>
      <c r="B518" s="201"/>
      <c r="F518" s="13" t="str">
        <f t="shared" si="1"/>
        <v>Yes</v>
      </c>
      <c r="J518" s="13" t="str">
        <f t="shared" si="2"/>
        <v>Yes</v>
      </c>
      <c r="L518" s="13"/>
      <c r="M518" s="13"/>
      <c r="N518" s="13"/>
      <c r="O518" s="13"/>
    </row>
    <row r="519">
      <c r="A519" s="1"/>
      <c r="B519" s="201"/>
      <c r="F519" s="13" t="str">
        <f t="shared" si="1"/>
        <v>Yes</v>
      </c>
      <c r="J519" s="13" t="str">
        <f t="shared" si="2"/>
        <v>Yes</v>
      </c>
      <c r="L519" s="13"/>
      <c r="M519" s="13"/>
      <c r="N519" s="13"/>
      <c r="O519" s="13"/>
    </row>
    <row r="520">
      <c r="A520" s="1"/>
      <c r="B520" s="201"/>
      <c r="F520" s="13" t="str">
        <f t="shared" si="1"/>
        <v>Yes</v>
      </c>
      <c r="J520" s="13" t="str">
        <f t="shared" si="2"/>
        <v>Yes</v>
      </c>
      <c r="L520" s="13"/>
      <c r="M520" s="13"/>
      <c r="N520" s="13"/>
      <c r="O520" s="13"/>
    </row>
    <row r="521">
      <c r="A521" s="1"/>
      <c r="B521" s="201"/>
      <c r="F521" s="13" t="str">
        <f t="shared" si="1"/>
        <v>Yes</v>
      </c>
      <c r="J521" s="13" t="str">
        <f t="shared" si="2"/>
        <v>Yes</v>
      </c>
      <c r="L521" s="13"/>
      <c r="M521" s="13"/>
      <c r="N521" s="13"/>
      <c r="O521" s="13"/>
    </row>
    <row r="522">
      <c r="A522" s="1"/>
      <c r="B522" s="201"/>
      <c r="F522" s="13" t="str">
        <f t="shared" si="1"/>
        <v>Yes</v>
      </c>
      <c r="J522" s="13" t="str">
        <f t="shared" si="2"/>
        <v>Yes</v>
      </c>
      <c r="L522" s="13"/>
      <c r="M522" s="13"/>
      <c r="N522" s="13"/>
      <c r="O522" s="13"/>
    </row>
    <row r="523">
      <c r="A523" s="1"/>
      <c r="B523" s="201"/>
      <c r="F523" s="13" t="str">
        <f t="shared" si="1"/>
        <v>Yes</v>
      </c>
      <c r="J523" s="13" t="str">
        <f t="shared" si="2"/>
        <v>Yes</v>
      </c>
      <c r="L523" s="13"/>
      <c r="M523" s="13"/>
      <c r="N523" s="13"/>
      <c r="O523" s="13"/>
    </row>
    <row r="524">
      <c r="A524" s="1"/>
      <c r="B524" s="201"/>
      <c r="F524" s="13" t="str">
        <f t="shared" si="1"/>
        <v>Yes</v>
      </c>
      <c r="J524" s="13" t="str">
        <f t="shared" si="2"/>
        <v>Yes</v>
      </c>
      <c r="L524" s="13"/>
      <c r="M524" s="13"/>
      <c r="N524" s="13"/>
      <c r="O524" s="13"/>
    </row>
    <row r="525">
      <c r="A525" s="1"/>
      <c r="B525" s="201"/>
      <c r="F525" s="13" t="str">
        <f t="shared" si="1"/>
        <v>Yes</v>
      </c>
      <c r="J525" s="13" t="str">
        <f t="shared" si="2"/>
        <v>Yes</v>
      </c>
      <c r="L525" s="13"/>
      <c r="M525" s="13"/>
      <c r="N525" s="13"/>
      <c r="O525" s="13"/>
    </row>
    <row r="526">
      <c r="A526" s="1"/>
      <c r="B526" s="201"/>
      <c r="F526" s="13" t="str">
        <f t="shared" si="1"/>
        <v>Yes</v>
      </c>
      <c r="J526" s="13" t="str">
        <f t="shared" si="2"/>
        <v>Yes</v>
      </c>
      <c r="L526" s="13"/>
      <c r="M526" s="13"/>
      <c r="N526" s="13"/>
      <c r="O526" s="13"/>
    </row>
    <row r="527">
      <c r="A527" s="1"/>
      <c r="B527" s="201"/>
      <c r="F527" s="13" t="str">
        <f t="shared" si="1"/>
        <v>Yes</v>
      </c>
      <c r="J527" s="13" t="str">
        <f t="shared" si="2"/>
        <v>Yes</v>
      </c>
      <c r="L527" s="13"/>
      <c r="M527" s="13"/>
      <c r="N527" s="13"/>
      <c r="O527" s="13"/>
    </row>
    <row r="528">
      <c r="A528" s="1"/>
      <c r="B528" s="201"/>
      <c r="F528" s="13" t="str">
        <f t="shared" si="1"/>
        <v>Yes</v>
      </c>
      <c r="J528" s="13" t="str">
        <f t="shared" si="2"/>
        <v>Yes</v>
      </c>
      <c r="L528" s="13"/>
      <c r="M528" s="13"/>
      <c r="N528" s="13"/>
      <c r="O528" s="13"/>
    </row>
    <row r="529">
      <c r="A529" s="1"/>
      <c r="B529" s="201"/>
      <c r="F529" s="13" t="str">
        <f t="shared" si="1"/>
        <v>Yes</v>
      </c>
      <c r="J529" s="13" t="str">
        <f t="shared" si="2"/>
        <v>Yes</v>
      </c>
      <c r="L529" s="13"/>
      <c r="M529" s="13"/>
      <c r="N529" s="13"/>
      <c r="O529" s="13"/>
    </row>
    <row r="530">
      <c r="A530" s="1"/>
      <c r="B530" s="201"/>
      <c r="F530" s="13" t="str">
        <f t="shared" si="1"/>
        <v>Yes</v>
      </c>
      <c r="J530" s="13" t="str">
        <f t="shared" si="2"/>
        <v>Yes</v>
      </c>
      <c r="L530" s="13"/>
      <c r="M530" s="13"/>
      <c r="N530" s="13"/>
      <c r="O530" s="13"/>
    </row>
    <row r="531">
      <c r="A531" s="1"/>
      <c r="B531" s="201"/>
      <c r="F531" s="13" t="str">
        <f t="shared" si="1"/>
        <v>Yes</v>
      </c>
      <c r="J531" s="13" t="str">
        <f t="shared" si="2"/>
        <v>Yes</v>
      </c>
      <c r="L531" s="13"/>
      <c r="M531" s="13"/>
      <c r="N531" s="13"/>
      <c r="O531" s="13"/>
    </row>
    <row r="532">
      <c r="A532" s="1"/>
      <c r="B532" s="201"/>
      <c r="F532" s="13" t="str">
        <f t="shared" si="1"/>
        <v>Yes</v>
      </c>
      <c r="J532" s="13" t="str">
        <f t="shared" si="2"/>
        <v>Yes</v>
      </c>
      <c r="L532" s="13"/>
      <c r="M532" s="13"/>
      <c r="N532" s="13"/>
      <c r="O532" s="13"/>
    </row>
    <row r="533">
      <c r="A533" s="1"/>
      <c r="B533" s="201"/>
      <c r="F533" s="13" t="str">
        <f t="shared" si="1"/>
        <v>Yes</v>
      </c>
      <c r="J533" s="13" t="str">
        <f t="shared" si="2"/>
        <v>Yes</v>
      </c>
      <c r="L533" s="13"/>
      <c r="M533" s="13"/>
      <c r="N533" s="13"/>
      <c r="O533" s="13"/>
    </row>
    <row r="534">
      <c r="A534" s="1"/>
      <c r="B534" s="201"/>
      <c r="F534" s="13" t="str">
        <f t="shared" si="1"/>
        <v>Yes</v>
      </c>
      <c r="J534" s="13" t="str">
        <f t="shared" si="2"/>
        <v>Yes</v>
      </c>
      <c r="L534" s="13"/>
      <c r="M534" s="13"/>
      <c r="N534" s="13"/>
      <c r="O534" s="13"/>
    </row>
    <row r="535">
      <c r="A535" s="1"/>
      <c r="B535" s="201"/>
      <c r="F535" s="13" t="str">
        <f t="shared" si="1"/>
        <v>Yes</v>
      </c>
      <c r="J535" s="13" t="str">
        <f t="shared" si="2"/>
        <v>Yes</v>
      </c>
      <c r="L535" s="13"/>
      <c r="M535" s="13"/>
      <c r="N535" s="13"/>
      <c r="O535" s="13"/>
    </row>
    <row r="536">
      <c r="A536" s="1"/>
      <c r="B536" s="201"/>
      <c r="F536" s="13" t="str">
        <f t="shared" si="1"/>
        <v>Yes</v>
      </c>
      <c r="J536" s="13" t="str">
        <f t="shared" si="2"/>
        <v>Yes</v>
      </c>
      <c r="L536" s="13"/>
      <c r="M536" s="13"/>
      <c r="N536" s="13"/>
      <c r="O536" s="13"/>
    </row>
    <row r="537">
      <c r="A537" s="1"/>
      <c r="B537" s="201"/>
      <c r="F537" s="13" t="str">
        <f t="shared" si="1"/>
        <v>Yes</v>
      </c>
      <c r="J537" s="13" t="str">
        <f t="shared" si="2"/>
        <v>Yes</v>
      </c>
      <c r="L537" s="13"/>
      <c r="M537" s="13"/>
      <c r="N537" s="13"/>
      <c r="O537" s="13"/>
    </row>
    <row r="538">
      <c r="A538" s="1"/>
      <c r="B538" s="201"/>
      <c r="F538" s="13" t="str">
        <f t="shared" si="1"/>
        <v>Yes</v>
      </c>
      <c r="J538" s="13" t="str">
        <f t="shared" si="2"/>
        <v>Yes</v>
      </c>
      <c r="L538" s="13"/>
      <c r="M538" s="13"/>
      <c r="N538" s="13"/>
      <c r="O538" s="13"/>
    </row>
    <row r="539">
      <c r="A539" s="1"/>
      <c r="B539" s="201"/>
      <c r="F539" s="13" t="str">
        <f t="shared" si="1"/>
        <v>Yes</v>
      </c>
      <c r="J539" s="13" t="str">
        <f t="shared" si="2"/>
        <v>Yes</v>
      </c>
      <c r="L539" s="13"/>
      <c r="M539" s="13"/>
      <c r="N539" s="13"/>
      <c r="O539" s="13"/>
    </row>
    <row r="540">
      <c r="A540" s="1"/>
      <c r="B540" s="201"/>
      <c r="F540" s="13" t="str">
        <f t="shared" si="1"/>
        <v>Yes</v>
      </c>
      <c r="J540" s="13" t="str">
        <f t="shared" si="2"/>
        <v>Yes</v>
      </c>
      <c r="L540" s="13"/>
      <c r="M540" s="13"/>
      <c r="N540" s="13"/>
      <c r="O540" s="13"/>
    </row>
    <row r="541">
      <c r="A541" s="1"/>
      <c r="B541" s="201"/>
      <c r="F541" s="13" t="str">
        <f t="shared" si="1"/>
        <v>Yes</v>
      </c>
      <c r="J541" s="13" t="str">
        <f t="shared" si="2"/>
        <v>Yes</v>
      </c>
      <c r="L541" s="13"/>
      <c r="M541" s="13"/>
      <c r="N541" s="13"/>
      <c r="O541" s="13"/>
    </row>
    <row r="542">
      <c r="A542" s="1"/>
      <c r="B542" s="201"/>
      <c r="F542" s="13" t="str">
        <f t="shared" si="1"/>
        <v>Yes</v>
      </c>
      <c r="J542" s="13" t="str">
        <f t="shared" si="2"/>
        <v>Yes</v>
      </c>
      <c r="L542" s="13"/>
      <c r="M542" s="13"/>
      <c r="N542" s="13"/>
      <c r="O542" s="13"/>
    </row>
    <row r="543">
      <c r="A543" s="1"/>
      <c r="B543" s="201"/>
      <c r="F543" s="13" t="str">
        <f t="shared" si="1"/>
        <v>Yes</v>
      </c>
      <c r="J543" s="13" t="str">
        <f t="shared" si="2"/>
        <v>Yes</v>
      </c>
      <c r="L543" s="13"/>
      <c r="M543" s="13"/>
      <c r="N543" s="13"/>
      <c r="O543" s="13"/>
    </row>
    <row r="544">
      <c r="A544" s="1"/>
      <c r="B544" s="201"/>
      <c r="F544" s="13" t="str">
        <f t="shared" si="1"/>
        <v>Yes</v>
      </c>
      <c r="J544" s="13" t="str">
        <f t="shared" si="2"/>
        <v>Yes</v>
      </c>
      <c r="L544" s="13"/>
      <c r="M544" s="13"/>
      <c r="N544" s="13"/>
      <c r="O544" s="13"/>
    </row>
    <row r="545">
      <c r="A545" s="1"/>
      <c r="B545" s="201"/>
      <c r="F545" s="13" t="str">
        <f t="shared" si="1"/>
        <v>Yes</v>
      </c>
      <c r="J545" s="13" t="str">
        <f t="shared" si="2"/>
        <v>Yes</v>
      </c>
      <c r="L545" s="13"/>
      <c r="M545" s="13"/>
      <c r="N545" s="13"/>
      <c r="O545" s="13"/>
    </row>
    <row r="546">
      <c r="A546" s="1"/>
      <c r="B546" s="201"/>
      <c r="F546" s="13" t="str">
        <f t="shared" si="1"/>
        <v>Yes</v>
      </c>
      <c r="J546" s="13" t="str">
        <f t="shared" si="2"/>
        <v>Yes</v>
      </c>
      <c r="L546" s="13"/>
      <c r="M546" s="13"/>
      <c r="N546" s="13"/>
      <c r="O546" s="13"/>
    </row>
    <row r="547">
      <c r="A547" s="1"/>
      <c r="B547" s="201"/>
      <c r="F547" s="13" t="str">
        <f t="shared" si="1"/>
        <v>Yes</v>
      </c>
      <c r="J547" s="13" t="str">
        <f t="shared" si="2"/>
        <v>Yes</v>
      </c>
      <c r="L547" s="13"/>
      <c r="M547" s="13"/>
      <c r="N547" s="13"/>
      <c r="O547" s="13"/>
    </row>
    <row r="548">
      <c r="A548" s="1"/>
      <c r="B548" s="201"/>
      <c r="F548" s="13" t="str">
        <f t="shared" si="1"/>
        <v>Yes</v>
      </c>
      <c r="J548" s="13" t="str">
        <f t="shared" si="2"/>
        <v>Yes</v>
      </c>
      <c r="L548" s="13"/>
      <c r="M548" s="13"/>
      <c r="N548" s="13"/>
      <c r="O548" s="13"/>
    </row>
    <row r="549">
      <c r="A549" s="1"/>
      <c r="B549" s="201"/>
      <c r="F549" s="13" t="str">
        <f t="shared" si="1"/>
        <v>Yes</v>
      </c>
      <c r="J549" s="13" t="str">
        <f t="shared" si="2"/>
        <v>Yes</v>
      </c>
      <c r="L549" s="13"/>
      <c r="M549" s="13"/>
      <c r="N549" s="13"/>
      <c r="O549" s="13"/>
    </row>
    <row r="550">
      <c r="A550" s="1"/>
      <c r="B550" s="201"/>
      <c r="F550" s="13" t="str">
        <f t="shared" si="1"/>
        <v>Yes</v>
      </c>
      <c r="J550" s="13" t="str">
        <f t="shared" si="2"/>
        <v>Yes</v>
      </c>
      <c r="L550" s="13"/>
      <c r="M550" s="13"/>
      <c r="N550" s="13"/>
      <c r="O550" s="13"/>
    </row>
    <row r="551">
      <c r="A551" s="1"/>
      <c r="B551" s="201"/>
      <c r="F551" s="13" t="str">
        <f t="shared" si="1"/>
        <v>Yes</v>
      </c>
      <c r="J551" s="13" t="str">
        <f t="shared" si="2"/>
        <v>Yes</v>
      </c>
      <c r="L551" s="13"/>
      <c r="M551" s="13"/>
      <c r="N551" s="13"/>
      <c r="O551" s="13"/>
    </row>
    <row r="552">
      <c r="A552" s="1"/>
      <c r="B552" s="201"/>
      <c r="F552" s="13" t="str">
        <f t="shared" si="1"/>
        <v>Yes</v>
      </c>
      <c r="J552" s="13" t="str">
        <f t="shared" si="2"/>
        <v>Yes</v>
      </c>
      <c r="L552" s="13"/>
      <c r="M552" s="13"/>
      <c r="N552" s="13"/>
      <c r="O552" s="13"/>
    </row>
    <row r="553">
      <c r="A553" s="1"/>
      <c r="B553" s="201"/>
      <c r="F553" s="13" t="str">
        <f t="shared" si="1"/>
        <v>Yes</v>
      </c>
      <c r="J553" s="13" t="str">
        <f t="shared" si="2"/>
        <v>Yes</v>
      </c>
      <c r="L553" s="13"/>
      <c r="M553" s="13"/>
      <c r="N553" s="13"/>
      <c r="O553" s="13"/>
    </row>
    <row r="554">
      <c r="A554" s="1"/>
      <c r="B554" s="201"/>
      <c r="F554" s="13" t="str">
        <f t="shared" si="1"/>
        <v>Yes</v>
      </c>
      <c r="J554" s="13" t="str">
        <f t="shared" si="2"/>
        <v>Yes</v>
      </c>
      <c r="L554" s="13"/>
      <c r="M554" s="13"/>
      <c r="N554" s="13"/>
      <c r="O554" s="13"/>
    </row>
    <row r="555">
      <c r="A555" s="1"/>
      <c r="B555" s="201"/>
      <c r="F555" s="13" t="str">
        <f t="shared" si="1"/>
        <v>Yes</v>
      </c>
      <c r="J555" s="13" t="str">
        <f t="shared" si="2"/>
        <v>Yes</v>
      </c>
      <c r="L555" s="13"/>
      <c r="M555" s="13"/>
      <c r="N555" s="13"/>
      <c r="O555" s="13"/>
    </row>
    <row r="556">
      <c r="A556" s="1"/>
      <c r="B556" s="201"/>
      <c r="F556" s="13" t="str">
        <f t="shared" si="1"/>
        <v>Yes</v>
      </c>
      <c r="J556" s="13" t="str">
        <f t="shared" si="2"/>
        <v>Yes</v>
      </c>
      <c r="L556" s="13"/>
      <c r="M556" s="13"/>
      <c r="N556" s="13"/>
      <c r="O556" s="13"/>
    </row>
    <row r="557">
      <c r="A557" s="1"/>
      <c r="B557" s="201"/>
      <c r="F557" s="13" t="str">
        <f t="shared" si="1"/>
        <v>Yes</v>
      </c>
      <c r="J557" s="13" t="str">
        <f t="shared" si="2"/>
        <v>Yes</v>
      </c>
      <c r="L557" s="13"/>
      <c r="M557" s="13"/>
      <c r="N557" s="13"/>
      <c r="O557" s="13"/>
    </row>
    <row r="558">
      <c r="A558" s="1"/>
      <c r="B558" s="201"/>
      <c r="F558" s="13" t="str">
        <f t="shared" si="1"/>
        <v>Yes</v>
      </c>
      <c r="J558" s="13" t="str">
        <f t="shared" si="2"/>
        <v>Yes</v>
      </c>
      <c r="L558" s="13"/>
      <c r="M558" s="13"/>
      <c r="N558" s="13"/>
      <c r="O558" s="13"/>
    </row>
    <row r="559">
      <c r="A559" s="1"/>
      <c r="B559" s="201"/>
      <c r="F559" s="13" t="str">
        <f t="shared" si="1"/>
        <v>Yes</v>
      </c>
      <c r="J559" s="13" t="str">
        <f t="shared" si="2"/>
        <v>Yes</v>
      </c>
      <c r="L559" s="13"/>
      <c r="M559" s="13"/>
      <c r="N559" s="13"/>
      <c r="O559" s="13"/>
    </row>
    <row r="560">
      <c r="A560" s="1"/>
      <c r="B560" s="201"/>
      <c r="F560" s="13" t="str">
        <f t="shared" si="1"/>
        <v>Yes</v>
      </c>
      <c r="J560" s="13" t="str">
        <f t="shared" si="2"/>
        <v>Yes</v>
      </c>
      <c r="L560" s="13"/>
      <c r="M560" s="13"/>
      <c r="N560" s="13"/>
      <c r="O560" s="13"/>
    </row>
    <row r="561">
      <c r="A561" s="1"/>
      <c r="B561" s="201"/>
      <c r="F561" s="13" t="str">
        <f t="shared" si="1"/>
        <v>Yes</v>
      </c>
      <c r="J561" s="13" t="str">
        <f t="shared" si="2"/>
        <v>Yes</v>
      </c>
      <c r="L561" s="13"/>
      <c r="M561" s="13"/>
      <c r="N561" s="13"/>
      <c r="O561" s="13"/>
    </row>
    <row r="562">
      <c r="A562" s="1"/>
      <c r="B562" s="201"/>
      <c r="F562" s="13" t="str">
        <f t="shared" si="1"/>
        <v>Yes</v>
      </c>
      <c r="J562" s="13" t="str">
        <f t="shared" si="2"/>
        <v>Yes</v>
      </c>
      <c r="L562" s="13"/>
      <c r="M562" s="13"/>
      <c r="N562" s="13"/>
      <c r="O562" s="13"/>
    </row>
    <row r="563">
      <c r="A563" s="1"/>
      <c r="B563" s="201"/>
      <c r="F563" s="13" t="str">
        <f t="shared" si="1"/>
        <v>Yes</v>
      </c>
      <c r="J563" s="13" t="str">
        <f t="shared" si="2"/>
        <v>Yes</v>
      </c>
      <c r="L563" s="13"/>
      <c r="M563" s="13"/>
      <c r="N563" s="13"/>
      <c r="O563" s="13"/>
    </row>
    <row r="564">
      <c r="A564" s="1"/>
      <c r="B564" s="201"/>
      <c r="F564" s="13" t="str">
        <f t="shared" si="1"/>
        <v>Yes</v>
      </c>
      <c r="J564" s="13" t="str">
        <f t="shared" si="2"/>
        <v>Yes</v>
      </c>
      <c r="L564" s="13"/>
      <c r="M564" s="13"/>
      <c r="N564" s="13"/>
      <c r="O564" s="13"/>
    </row>
    <row r="565">
      <c r="A565" s="1"/>
      <c r="B565" s="201"/>
      <c r="F565" s="13" t="str">
        <f t="shared" si="1"/>
        <v>Yes</v>
      </c>
      <c r="J565" s="13" t="str">
        <f t="shared" si="2"/>
        <v>Yes</v>
      </c>
      <c r="L565" s="13"/>
      <c r="M565" s="13"/>
      <c r="N565" s="13"/>
      <c r="O565" s="13"/>
    </row>
    <row r="566">
      <c r="A566" s="1"/>
      <c r="B566" s="201"/>
      <c r="F566" s="13" t="str">
        <f t="shared" si="1"/>
        <v>Yes</v>
      </c>
      <c r="J566" s="13" t="str">
        <f t="shared" si="2"/>
        <v>Yes</v>
      </c>
      <c r="L566" s="13"/>
      <c r="M566" s="13"/>
      <c r="N566" s="13"/>
      <c r="O566" s="13"/>
    </row>
    <row r="567">
      <c r="A567" s="1"/>
      <c r="B567" s="201"/>
      <c r="F567" s="13" t="str">
        <f t="shared" si="1"/>
        <v>Yes</v>
      </c>
      <c r="J567" s="13" t="str">
        <f t="shared" si="2"/>
        <v>Yes</v>
      </c>
      <c r="L567" s="13"/>
      <c r="M567" s="13"/>
      <c r="N567" s="13"/>
      <c r="O567" s="13"/>
    </row>
    <row r="568">
      <c r="A568" s="1"/>
      <c r="B568" s="201"/>
      <c r="F568" s="13" t="str">
        <f t="shared" si="1"/>
        <v>Yes</v>
      </c>
      <c r="J568" s="13" t="str">
        <f t="shared" si="2"/>
        <v>Yes</v>
      </c>
      <c r="L568" s="13"/>
      <c r="M568" s="13"/>
      <c r="N568" s="13"/>
      <c r="O568" s="13"/>
    </row>
    <row r="569">
      <c r="A569" s="1"/>
      <c r="B569" s="201"/>
      <c r="F569" s="13" t="str">
        <f t="shared" si="1"/>
        <v>Yes</v>
      </c>
      <c r="J569" s="13" t="str">
        <f t="shared" si="2"/>
        <v>Yes</v>
      </c>
      <c r="L569" s="13"/>
      <c r="M569" s="13"/>
      <c r="N569" s="13"/>
      <c r="O569" s="13"/>
    </row>
    <row r="570">
      <c r="A570" s="1"/>
      <c r="B570" s="201"/>
      <c r="F570" s="13" t="str">
        <f t="shared" si="1"/>
        <v>Yes</v>
      </c>
      <c r="J570" s="13" t="str">
        <f t="shared" si="2"/>
        <v>Yes</v>
      </c>
      <c r="L570" s="13"/>
      <c r="M570" s="13"/>
      <c r="N570" s="13"/>
      <c r="O570" s="13"/>
    </row>
    <row r="571">
      <c r="A571" s="1"/>
      <c r="B571" s="201"/>
      <c r="F571" s="13" t="str">
        <f t="shared" si="1"/>
        <v>Yes</v>
      </c>
      <c r="J571" s="13" t="str">
        <f t="shared" si="2"/>
        <v>Yes</v>
      </c>
      <c r="L571" s="13"/>
      <c r="M571" s="13"/>
      <c r="N571" s="13"/>
      <c r="O571" s="13"/>
    </row>
    <row r="572">
      <c r="A572" s="1"/>
      <c r="B572" s="201"/>
      <c r="F572" s="13" t="str">
        <f t="shared" si="1"/>
        <v>Yes</v>
      </c>
      <c r="J572" s="13" t="str">
        <f t="shared" si="2"/>
        <v>Yes</v>
      </c>
      <c r="L572" s="13"/>
      <c r="M572" s="13"/>
      <c r="N572" s="13"/>
      <c r="O572" s="13"/>
    </row>
    <row r="573">
      <c r="A573" s="1"/>
      <c r="B573" s="201"/>
      <c r="F573" s="13" t="str">
        <f t="shared" si="1"/>
        <v>Yes</v>
      </c>
      <c r="J573" s="13" t="str">
        <f t="shared" si="2"/>
        <v>Yes</v>
      </c>
      <c r="L573" s="13"/>
      <c r="M573" s="13"/>
      <c r="N573" s="13"/>
      <c r="O573" s="13"/>
    </row>
    <row r="574">
      <c r="A574" s="1"/>
      <c r="B574" s="201"/>
      <c r="F574" s="13" t="str">
        <f t="shared" si="1"/>
        <v>Yes</v>
      </c>
      <c r="J574" s="13" t="str">
        <f t="shared" si="2"/>
        <v>Yes</v>
      </c>
      <c r="L574" s="13"/>
      <c r="M574" s="13"/>
      <c r="N574" s="13"/>
      <c r="O574" s="13"/>
    </row>
    <row r="575">
      <c r="A575" s="1"/>
      <c r="B575" s="201"/>
      <c r="F575" s="13" t="str">
        <f t="shared" si="1"/>
        <v>Yes</v>
      </c>
      <c r="J575" s="13" t="str">
        <f t="shared" si="2"/>
        <v>Yes</v>
      </c>
      <c r="L575" s="13"/>
      <c r="M575" s="13"/>
      <c r="N575" s="13"/>
      <c r="O575" s="13"/>
    </row>
    <row r="576">
      <c r="A576" s="1"/>
      <c r="B576" s="201"/>
      <c r="F576" s="13" t="str">
        <f t="shared" si="1"/>
        <v>Yes</v>
      </c>
      <c r="J576" s="13" t="str">
        <f t="shared" si="2"/>
        <v>Yes</v>
      </c>
      <c r="L576" s="13"/>
      <c r="M576" s="13"/>
      <c r="N576" s="13"/>
      <c r="O576" s="13"/>
    </row>
    <row r="577">
      <c r="A577" s="1"/>
      <c r="B577" s="201"/>
      <c r="F577" s="13" t="str">
        <f t="shared" si="1"/>
        <v>Yes</v>
      </c>
      <c r="J577" s="13" t="str">
        <f t="shared" si="2"/>
        <v>Yes</v>
      </c>
      <c r="L577" s="13"/>
      <c r="M577" s="13"/>
      <c r="N577" s="13"/>
      <c r="O577" s="13"/>
    </row>
    <row r="578">
      <c r="A578" s="1"/>
      <c r="B578" s="201"/>
      <c r="F578" s="13" t="str">
        <f t="shared" si="1"/>
        <v>Yes</v>
      </c>
      <c r="J578" s="13" t="str">
        <f t="shared" si="2"/>
        <v>Yes</v>
      </c>
      <c r="L578" s="13"/>
      <c r="M578" s="13"/>
      <c r="N578" s="13"/>
      <c r="O578" s="13"/>
    </row>
    <row r="579">
      <c r="A579" s="1"/>
      <c r="B579" s="201"/>
      <c r="F579" s="13" t="str">
        <f t="shared" si="1"/>
        <v>Yes</v>
      </c>
      <c r="J579" s="13" t="str">
        <f t="shared" si="2"/>
        <v>Yes</v>
      </c>
      <c r="L579" s="13"/>
      <c r="M579" s="13"/>
      <c r="N579" s="13"/>
      <c r="O579" s="13"/>
    </row>
    <row r="580">
      <c r="A580" s="1"/>
      <c r="B580" s="201"/>
      <c r="F580" s="13" t="str">
        <f t="shared" si="1"/>
        <v>Yes</v>
      </c>
      <c r="J580" s="13" t="str">
        <f t="shared" si="2"/>
        <v>Yes</v>
      </c>
      <c r="L580" s="13"/>
      <c r="M580" s="13"/>
      <c r="N580" s="13"/>
      <c r="O580" s="13"/>
    </row>
    <row r="581">
      <c r="A581" s="1"/>
      <c r="B581" s="201"/>
      <c r="F581" s="13" t="str">
        <f t="shared" si="1"/>
        <v>Yes</v>
      </c>
      <c r="J581" s="13" t="str">
        <f t="shared" si="2"/>
        <v>Yes</v>
      </c>
      <c r="L581" s="13"/>
      <c r="M581" s="13"/>
      <c r="N581" s="13"/>
      <c r="O581" s="13"/>
    </row>
    <row r="582">
      <c r="A582" s="1"/>
      <c r="B582" s="201"/>
      <c r="F582" s="13" t="str">
        <f t="shared" si="1"/>
        <v>Yes</v>
      </c>
      <c r="J582" s="13" t="str">
        <f t="shared" si="2"/>
        <v>Yes</v>
      </c>
      <c r="L582" s="13"/>
      <c r="M582" s="13"/>
      <c r="N582" s="13"/>
      <c r="O582" s="13"/>
    </row>
    <row r="583">
      <c r="A583" s="1"/>
      <c r="B583" s="201"/>
      <c r="F583" s="13" t="str">
        <f t="shared" si="1"/>
        <v>Yes</v>
      </c>
      <c r="J583" s="13" t="str">
        <f t="shared" si="2"/>
        <v>Yes</v>
      </c>
      <c r="L583" s="13"/>
      <c r="M583" s="13"/>
      <c r="N583" s="13"/>
      <c r="O583" s="13"/>
    </row>
    <row r="584">
      <c r="A584" s="1"/>
      <c r="B584" s="201"/>
      <c r="F584" s="13" t="str">
        <f t="shared" si="1"/>
        <v>Yes</v>
      </c>
      <c r="J584" s="13" t="str">
        <f t="shared" si="2"/>
        <v>Yes</v>
      </c>
      <c r="L584" s="13"/>
      <c r="M584" s="13"/>
      <c r="N584" s="13"/>
      <c r="O584" s="13"/>
    </row>
    <row r="585">
      <c r="A585" s="1"/>
      <c r="B585" s="201"/>
      <c r="F585" s="13" t="str">
        <f t="shared" si="1"/>
        <v>Yes</v>
      </c>
      <c r="J585" s="13" t="str">
        <f t="shared" si="2"/>
        <v>Yes</v>
      </c>
      <c r="L585" s="13"/>
      <c r="M585" s="13"/>
      <c r="N585" s="13"/>
      <c r="O585" s="13"/>
    </row>
    <row r="586">
      <c r="A586" s="1"/>
      <c r="B586" s="201"/>
      <c r="F586" s="13" t="str">
        <f t="shared" si="1"/>
        <v>Yes</v>
      </c>
      <c r="J586" s="13" t="str">
        <f t="shared" si="2"/>
        <v>Yes</v>
      </c>
      <c r="L586" s="13"/>
      <c r="M586" s="13"/>
      <c r="N586" s="13"/>
      <c r="O586" s="13"/>
    </row>
    <row r="587">
      <c r="A587" s="1"/>
      <c r="B587" s="201"/>
      <c r="F587" s="13" t="str">
        <f t="shared" si="1"/>
        <v>Yes</v>
      </c>
      <c r="J587" s="13" t="str">
        <f t="shared" si="2"/>
        <v>Yes</v>
      </c>
      <c r="L587" s="13"/>
      <c r="M587" s="13"/>
      <c r="N587" s="13"/>
      <c r="O587" s="13"/>
    </row>
    <row r="588">
      <c r="A588" s="1"/>
      <c r="B588" s="201"/>
      <c r="F588" s="13" t="str">
        <f t="shared" si="1"/>
        <v>Yes</v>
      </c>
      <c r="J588" s="13" t="str">
        <f t="shared" si="2"/>
        <v>Yes</v>
      </c>
      <c r="L588" s="13"/>
      <c r="M588" s="13"/>
      <c r="N588" s="13"/>
      <c r="O588" s="13"/>
    </row>
    <row r="589">
      <c r="A589" s="1"/>
      <c r="B589" s="201"/>
      <c r="F589" s="13" t="str">
        <f t="shared" si="1"/>
        <v>Yes</v>
      </c>
      <c r="J589" s="13" t="str">
        <f t="shared" si="2"/>
        <v>Yes</v>
      </c>
      <c r="L589" s="13"/>
      <c r="M589" s="13"/>
      <c r="N589" s="13"/>
      <c r="O589" s="13"/>
    </row>
    <row r="590">
      <c r="A590" s="1"/>
      <c r="B590" s="201"/>
      <c r="F590" s="13" t="str">
        <f t="shared" si="1"/>
        <v>Yes</v>
      </c>
      <c r="J590" s="13" t="str">
        <f t="shared" si="2"/>
        <v>Yes</v>
      </c>
      <c r="L590" s="13"/>
      <c r="M590" s="13"/>
      <c r="N590" s="13"/>
      <c r="O590" s="13"/>
    </row>
    <row r="591">
      <c r="A591" s="1"/>
      <c r="B591" s="201"/>
      <c r="F591" s="13" t="str">
        <f t="shared" si="1"/>
        <v>Yes</v>
      </c>
      <c r="J591" s="13" t="str">
        <f t="shared" si="2"/>
        <v>Yes</v>
      </c>
      <c r="L591" s="13"/>
      <c r="M591" s="13"/>
      <c r="N591" s="13"/>
      <c r="O591" s="13"/>
    </row>
    <row r="592">
      <c r="A592" s="1"/>
      <c r="B592" s="201"/>
      <c r="F592" s="13" t="str">
        <f t="shared" si="1"/>
        <v>Yes</v>
      </c>
      <c r="J592" s="13" t="str">
        <f t="shared" si="2"/>
        <v>Yes</v>
      </c>
      <c r="L592" s="13"/>
      <c r="M592" s="13"/>
      <c r="N592" s="13"/>
      <c r="O592" s="13"/>
    </row>
    <row r="593">
      <c r="A593" s="1"/>
      <c r="B593" s="201"/>
      <c r="F593" s="13" t="str">
        <f t="shared" si="1"/>
        <v>Yes</v>
      </c>
      <c r="J593" s="13" t="str">
        <f t="shared" si="2"/>
        <v>Yes</v>
      </c>
      <c r="L593" s="13"/>
      <c r="M593" s="13"/>
      <c r="N593" s="13"/>
      <c r="O593" s="13"/>
    </row>
    <row r="594">
      <c r="A594" s="1"/>
      <c r="B594" s="201"/>
      <c r="F594" s="13" t="str">
        <f t="shared" si="1"/>
        <v>Yes</v>
      </c>
      <c r="J594" s="13" t="str">
        <f t="shared" si="2"/>
        <v>Yes</v>
      </c>
      <c r="L594" s="13"/>
      <c r="M594" s="13"/>
      <c r="N594" s="13"/>
      <c r="O594" s="13"/>
    </row>
    <row r="595">
      <c r="A595" s="1"/>
      <c r="B595" s="201"/>
      <c r="F595" s="13" t="str">
        <f t="shared" si="1"/>
        <v>Yes</v>
      </c>
      <c r="J595" s="13" t="str">
        <f t="shared" si="2"/>
        <v>Yes</v>
      </c>
      <c r="L595" s="13"/>
      <c r="M595" s="13"/>
      <c r="N595" s="13"/>
      <c r="O595" s="13"/>
    </row>
    <row r="596">
      <c r="A596" s="1"/>
      <c r="B596" s="201"/>
      <c r="F596" s="13" t="str">
        <f t="shared" si="1"/>
        <v>Yes</v>
      </c>
      <c r="J596" s="13" t="str">
        <f t="shared" si="2"/>
        <v>Yes</v>
      </c>
      <c r="L596" s="13"/>
      <c r="M596" s="13"/>
      <c r="N596" s="13"/>
      <c r="O596" s="13"/>
    </row>
    <row r="597">
      <c r="A597" s="1"/>
      <c r="B597" s="201"/>
      <c r="F597" s="13" t="str">
        <f t="shared" si="1"/>
        <v>Yes</v>
      </c>
      <c r="J597" s="13" t="str">
        <f t="shared" si="2"/>
        <v>Yes</v>
      </c>
      <c r="L597" s="13"/>
      <c r="M597" s="13"/>
      <c r="N597" s="13"/>
      <c r="O597" s="13"/>
    </row>
    <row r="598">
      <c r="A598" s="1"/>
      <c r="B598" s="201"/>
      <c r="F598" s="13" t="str">
        <f t="shared" si="1"/>
        <v>Yes</v>
      </c>
      <c r="J598" s="13" t="str">
        <f t="shared" si="2"/>
        <v>Yes</v>
      </c>
      <c r="L598" s="13"/>
      <c r="M598" s="13"/>
      <c r="N598" s="13"/>
      <c r="O598" s="13"/>
    </row>
    <row r="599">
      <c r="A599" s="1"/>
      <c r="B599" s="201"/>
      <c r="F599" s="13" t="str">
        <f t="shared" si="1"/>
        <v>Yes</v>
      </c>
      <c r="J599" s="13" t="str">
        <f t="shared" si="2"/>
        <v>Yes</v>
      </c>
      <c r="L599" s="13"/>
      <c r="M599" s="13"/>
      <c r="N599" s="13"/>
      <c r="O599" s="13"/>
    </row>
    <row r="600">
      <c r="A600" s="1"/>
      <c r="B600" s="201"/>
      <c r="F600" s="13" t="str">
        <f t="shared" si="1"/>
        <v>Yes</v>
      </c>
      <c r="J600" s="13" t="str">
        <f t="shared" si="2"/>
        <v>Yes</v>
      </c>
      <c r="L600" s="13"/>
      <c r="M600" s="13"/>
      <c r="N600" s="13"/>
      <c r="O600" s="13"/>
    </row>
    <row r="601">
      <c r="A601" s="1"/>
      <c r="B601" s="201"/>
      <c r="F601" s="13" t="str">
        <f t="shared" si="1"/>
        <v>Yes</v>
      </c>
      <c r="J601" s="13" t="str">
        <f t="shared" si="2"/>
        <v>Yes</v>
      </c>
      <c r="L601" s="13"/>
      <c r="M601" s="13"/>
      <c r="N601" s="13"/>
      <c r="O601" s="13"/>
    </row>
    <row r="602">
      <c r="A602" s="1"/>
      <c r="B602" s="201"/>
      <c r="F602" s="13" t="str">
        <f t="shared" si="1"/>
        <v>Yes</v>
      </c>
      <c r="J602" s="13" t="str">
        <f t="shared" si="2"/>
        <v>Yes</v>
      </c>
      <c r="L602" s="13"/>
      <c r="M602" s="13"/>
      <c r="N602" s="13"/>
      <c r="O602" s="13"/>
    </row>
    <row r="603">
      <c r="A603" s="1"/>
      <c r="B603" s="201"/>
      <c r="F603" s="13" t="str">
        <f t="shared" si="1"/>
        <v>Yes</v>
      </c>
      <c r="J603" s="13" t="str">
        <f t="shared" si="2"/>
        <v>Yes</v>
      </c>
      <c r="L603" s="13"/>
      <c r="M603" s="13"/>
      <c r="N603" s="13"/>
      <c r="O603" s="13"/>
    </row>
    <row r="604">
      <c r="A604" s="1"/>
      <c r="B604" s="201"/>
      <c r="F604" s="13" t="str">
        <f t="shared" si="1"/>
        <v>Yes</v>
      </c>
      <c r="J604" s="13" t="str">
        <f t="shared" si="2"/>
        <v>Yes</v>
      </c>
      <c r="L604" s="13"/>
      <c r="M604" s="13"/>
      <c r="N604" s="13"/>
      <c r="O604" s="13"/>
    </row>
    <row r="605">
      <c r="A605" s="1"/>
      <c r="B605" s="201"/>
      <c r="F605" s="13" t="str">
        <f t="shared" si="1"/>
        <v>Yes</v>
      </c>
      <c r="J605" s="13" t="str">
        <f t="shared" si="2"/>
        <v>Yes</v>
      </c>
      <c r="L605" s="13"/>
      <c r="M605" s="13"/>
      <c r="N605" s="13"/>
      <c r="O605" s="13"/>
    </row>
    <row r="606">
      <c r="A606" s="1"/>
      <c r="B606" s="201"/>
      <c r="F606" s="13" t="str">
        <f t="shared" si="1"/>
        <v>Yes</v>
      </c>
      <c r="J606" s="13" t="str">
        <f t="shared" si="2"/>
        <v>Yes</v>
      </c>
      <c r="L606" s="13"/>
      <c r="M606" s="13"/>
      <c r="N606" s="13"/>
      <c r="O606" s="13"/>
    </row>
    <row r="607">
      <c r="A607" s="1"/>
      <c r="B607" s="201"/>
      <c r="F607" s="13" t="str">
        <f t="shared" si="1"/>
        <v>Yes</v>
      </c>
      <c r="J607" s="13" t="str">
        <f t="shared" si="2"/>
        <v>Yes</v>
      </c>
      <c r="L607" s="13"/>
      <c r="M607" s="13"/>
      <c r="N607" s="13"/>
      <c r="O607" s="13"/>
    </row>
    <row r="608">
      <c r="A608" s="1"/>
      <c r="B608" s="201"/>
      <c r="F608" s="13" t="str">
        <f t="shared" si="1"/>
        <v>Yes</v>
      </c>
      <c r="J608" s="13" t="str">
        <f t="shared" si="2"/>
        <v>Yes</v>
      </c>
      <c r="L608" s="13"/>
      <c r="M608" s="13"/>
      <c r="N608" s="13"/>
      <c r="O608" s="13"/>
    </row>
    <row r="609">
      <c r="A609" s="1"/>
      <c r="B609" s="201"/>
      <c r="F609" s="13" t="str">
        <f t="shared" si="1"/>
        <v>Yes</v>
      </c>
      <c r="J609" s="13" t="str">
        <f t="shared" si="2"/>
        <v>Yes</v>
      </c>
      <c r="L609" s="13"/>
      <c r="M609" s="13"/>
      <c r="N609" s="13"/>
      <c r="O609" s="13"/>
    </row>
    <row r="610">
      <c r="A610" s="1"/>
      <c r="B610" s="201"/>
      <c r="F610" s="13" t="str">
        <f t="shared" si="1"/>
        <v>Yes</v>
      </c>
      <c r="J610" s="13" t="str">
        <f t="shared" si="2"/>
        <v>Yes</v>
      </c>
      <c r="L610" s="13"/>
      <c r="M610" s="13"/>
      <c r="N610" s="13"/>
      <c r="O610" s="13"/>
    </row>
    <row r="611">
      <c r="A611" s="1"/>
      <c r="B611" s="201"/>
      <c r="F611" s="13" t="str">
        <f t="shared" si="1"/>
        <v>Yes</v>
      </c>
      <c r="J611" s="13" t="str">
        <f t="shared" si="2"/>
        <v>Yes</v>
      </c>
      <c r="L611" s="13"/>
      <c r="M611" s="13"/>
      <c r="N611" s="13"/>
      <c r="O611" s="13"/>
    </row>
    <row r="612">
      <c r="A612" s="1"/>
      <c r="B612" s="201"/>
      <c r="F612" s="13" t="str">
        <f t="shared" si="1"/>
        <v>Yes</v>
      </c>
      <c r="J612" s="13" t="str">
        <f t="shared" si="2"/>
        <v>Yes</v>
      </c>
      <c r="L612" s="13"/>
      <c r="M612" s="13"/>
      <c r="N612" s="13"/>
      <c r="O612" s="13"/>
    </row>
    <row r="613">
      <c r="A613" s="1"/>
      <c r="B613" s="201"/>
      <c r="F613" s="13" t="str">
        <f t="shared" si="1"/>
        <v>Yes</v>
      </c>
      <c r="J613" s="13" t="str">
        <f t="shared" si="2"/>
        <v>Yes</v>
      </c>
      <c r="L613" s="13"/>
      <c r="M613" s="13"/>
      <c r="N613" s="13"/>
      <c r="O613" s="13"/>
    </row>
    <row r="614">
      <c r="A614" s="1"/>
      <c r="B614" s="201"/>
      <c r="F614" s="13" t="str">
        <f t="shared" si="1"/>
        <v>Yes</v>
      </c>
      <c r="J614" s="13" t="str">
        <f t="shared" si="2"/>
        <v>Yes</v>
      </c>
      <c r="L614" s="13"/>
      <c r="M614" s="13"/>
      <c r="N614" s="13"/>
      <c r="O614" s="13"/>
    </row>
    <row r="615">
      <c r="A615" s="1"/>
      <c r="B615" s="201"/>
      <c r="F615" s="13" t="str">
        <f t="shared" si="1"/>
        <v>Yes</v>
      </c>
      <c r="J615" s="13" t="str">
        <f t="shared" si="2"/>
        <v>Yes</v>
      </c>
      <c r="L615" s="13"/>
      <c r="M615" s="13"/>
      <c r="N615" s="13"/>
      <c r="O615" s="13"/>
    </row>
    <row r="616">
      <c r="A616" s="1"/>
      <c r="B616" s="201"/>
      <c r="F616" s="13" t="str">
        <f t="shared" si="1"/>
        <v>Yes</v>
      </c>
      <c r="J616" s="13" t="str">
        <f t="shared" si="2"/>
        <v>Yes</v>
      </c>
      <c r="L616" s="13"/>
      <c r="M616" s="13"/>
      <c r="N616" s="13"/>
      <c r="O616" s="13"/>
    </row>
    <row r="617">
      <c r="A617" s="1"/>
      <c r="B617" s="201"/>
      <c r="F617" s="13" t="str">
        <f t="shared" si="1"/>
        <v>Yes</v>
      </c>
      <c r="J617" s="13" t="str">
        <f t="shared" si="2"/>
        <v>Yes</v>
      </c>
      <c r="L617" s="13"/>
      <c r="M617" s="13"/>
      <c r="N617" s="13"/>
      <c r="O617" s="13"/>
    </row>
    <row r="618">
      <c r="A618" s="1"/>
      <c r="B618" s="201"/>
      <c r="F618" s="13" t="str">
        <f t="shared" si="1"/>
        <v>Yes</v>
      </c>
      <c r="J618" s="13" t="str">
        <f t="shared" si="2"/>
        <v>Yes</v>
      </c>
      <c r="L618" s="13"/>
      <c r="M618" s="13"/>
      <c r="N618" s="13"/>
      <c r="O618" s="13"/>
    </row>
    <row r="619">
      <c r="A619" s="1"/>
      <c r="B619" s="201"/>
      <c r="F619" s="13" t="str">
        <f t="shared" si="1"/>
        <v>Yes</v>
      </c>
      <c r="J619" s="13" t="str">
        <f t="shared" si="2"/>
        <v>Yes</v>
      </c>
      <c r="L619" s="13"/>
      <c r="M619" s="13"/>
      <c r="N619" s="13"/>
      <c r="O619" s="13"/>
    </row>
    <row r="620">
      <c r="A620" s="1"/>
      <c r="B620" s="201"/>
      <c r="F620" s="13" t="str">
        <f t="shared" si="1"/>
        <v>Yes</v>
      </c>
      <c r="J620" s="13" t="str">
        <f t="shared" si="2"/>
        <v>Yes</v>
      </c>
      <c r="L620" s="13"/>
      <c r="M620" s="13"/>
      <c r="N620" s="13"/>
      <c r="O620" s="13"/>
    </row>
    <row r="621">
      <c r="A621" s="1"/>
      <c r="B621" s="201"/>
      <c r="F621" s="13" t="str">
        <f t="shared" si="1"/>
        <v>Yes</v>
      </c>
      <c r="J621" s="13" t="str">
        <f t="shared" si="2"/>
        <v>Yes</v>
      </c>
      <c r="L621" s="13"/>
      <c r="M621" s="13"/>
      <c r="N621" s="13"/>
      <c r="O621" s="13"/>
    </row>
    <row r="622">
      <c r="A622" s="1"/>
      <c r="B622" s="201"/>
      <c r="F622" s="13" t="str">
        <f t="shared" si="1"/>
        <v>Yes</v>
      </c>
      <c r="J622" s="13" t="str">
        <f t="shared" si="2"/>
        <v>Yes</v>
      </c>
      <c r="L622" s="13"/>
      <c r="M622" s="13"/>
      <c r="N622" s="13"/>
      <c r="O622" s="13"/>
    </row>
    <row r="623">
      <c r="A623" s="1"/>
      <c r="B623" s="201"/>
      <c r="F623" s="13" t="str">
        <f t="shared" si="1"/>
        <v>Yes</v>
      </c>
      <c r="J623" s="13" t="str">
        <f t="shared" si="2"/>
        <v>Yes</v>
      </c>
      <c r="L623" s="13"/>
      <c r="M623" s="13"/>
      <c r="N623" s="13"/>
      <c r="O623" s="13"/>
    </row>
    <row r="624">
      <c r="A624" s="1"/>
      <c r="B624" s="201"/>
      <c r="F624" s="13" t="str">
        <f t="shared" si="1"/>
        <v>Yes</v>
      </c>
      <c r="J624" s="13" t="str">
        <f t="shared" si="2"/>
        <v>Yes</v>
      </c>
      <c r="L624" s="13"/>
      <c r="M624" s="13"/>
      <c r="N624" s="13"/>
      <c r="O624" s="13"/>
    </row>
    <row r="625">
      <c r="A625" s="1"/>
      <c r="B625" s="201"/>
      <c r="F625" s="13" t="str">
        <f t="shared" si="1"/>
        <v>Yes</v>
      </c>
      <c r="J625" s="13" t="str">
        <f t="shared" si="2"/>
        <v>Yes</v>
      </c>
      <c r="L625" s="13"/>
      <c r="M625" s="13"/>
      <c r="N625" s="13"/>
      <c r="O625" s="13"/>
    </row>
    <row r="626">
      <c r="A626" s="1"/>
      <c r="B626" s="201"/>
      <c r="F626" s="13" t="str">
        <f t="shared" si="1"/>
        <v>Yes</v>
      </c>
      <c r="J626" s="13" t="str">
        <f t="shared" si="2"/>
        <v>Yes</v>
      </c>
      <c r="L626" s="13"/>
      <c r="M626" s="13"/>
      <c r="N626" s="13"/>
      <c r="O626" s="13"/>
    </row>
    <row r="627">
      <c r="A627" s="1"/>
      <c r="B627" s="201"/>
      <c r="F627" s="13" t="str">
        <f t="shared" si="1"/>
        <v>Yes</v>
      </c>
      <c r="J627" s="13" t="str">
        <f t="shared" si="2"/>
        <v>Yes</v>
      </c>
      <c r="L627" s="13"/>
      <c r="M627" s="13"/>
      <c r="N627" s="13"/>
      <c r="O627" s="13"/>
    </row>
    <row r="628">
      <c r="A628" s="1"/>
      <c r="B628" s="201"/>
      <c r="F628" s="13" t="str">
        <f t="shared" si="1"/>
        <v>Yes</v>
      </c>
      <c r="J628" s="13" t="str">
        <f t="shared" si="2"/>
        <v>Yes</v>
      </c>
      <c r="L628" s="13"/>
      <c r="M628" s="13"/>
      <c r="N628" s="13"/>
      <c r="O628" s="13"/>
    </row>
    <row r="629">
      <c r="A629" s="1"/>
      <c r="B629" s="201"/>
      <c r="F629" s="13" t="str">
        <f t="shared" si="1"/>
        <v>Yes</v>
      </c>
      <c r="J629" s="13" t="str">
        <f t="shared" si="2"/>
        <v>Yes</v>
      </c>
      <c r="L629" s="13"/>
      <c r="M629" s="13"/>
      <c r="N629" s="13"/>
      <c r="O629" s="13"/>
    </row>
    <row r="630">
      <c r="A630" s="1"/>
      <c r="B630" s="201"/>
      <c r="F630" s="13" t="str">
        <f t="shared" si="1"/>
        <v>Yes</v>
      </c>
      <c r="J630" s="13" t="str">
        <f t="shared" si="2"/>
        <v>Yes</v>
      </c>
      <c r="L630" s="13"/>
      <c r="M630" s="13"/>
      <c r="N630" s="13"/>
      <c r="O630" s="13"/>
    </row>
    <row r="631">
      <c r="A631" s="1"/>
      <c r="B631" s="201"/>
      <c r="F631" s="13" t="str">
        <f t="shared" si="1"/>
        <v>Yes</v>
      </c>
      <c r="J631" s="13" t="str">
        <f t="shared" si="2"/>
        <v>Yes</v>
      </c>
      <c r="L631" s="13"/>
      <c r="M631" s="13"/>
      <c r="N631" s="13"/>
      <c r="O631" s="13"/>
    </row>
    <row r="632">
      <c r="A632" s="1"/>
      <c r="B632" s="201"/>
      <c r="F632" s="13" t="str">
        <f t="shared" si="1"/>
        <v>Yes</v>
      </c>
      <c r="J632" s="13" t="str">
        <f t="shared" si="2"/>
        <v>Yes</v>
      </c>
      <c r="L632" s="13"/>
      <c r="M632" s="13"/>
      <c r="N632" s="13"/>
      <c r="O632" s="13"/>
    </row>
    <row r="633">
      <c r="A633" s="1"/>
      <c r="B633" s="201"/>
      <c r="F633" s="13" t="str">
        <f t="shared" si="1"/>
        <v>Yes</v>
      </c>
      <c r="J633" s="13" t="str">
        <f t="shared" si="2"/>
        <v>Yes</v>
      </c>
      <c r="L633" s="13"/>
      <c r="M633" s="13"/>
      <c r="N633" s="13"/>
      <c r="O633" s="13"/>
    </row>
    <row r="634">
      <c r="A634" s="1"/>
      <c r="B634" s="201"/>
      <c r="F634" s="13" t="str">
        <f t="shared" si="1"/>
        <v>Yes</v>
      </c>
      <c r="J634" s="13" t="str">
        <f t="shared" si="2"/>
        <v>Yes</v>
      </c>
      <c r="L634" s="13"/>
      <c r="M634" s="13"/>
      <c r="N634" s="13"/>
      <c r="O634" s="13"/>
    </row>
    <row r="635">
      <c r="A635" s="1"/>
      <c r="B635" s="201"/>
      <c r="F635" s="13" t="str">
        <f t="shared" si="1"/>
        <v>Yes</v>
      </c>
      <c r="J635" s="13" t="str">
        <f t="shared" si="2"/>
        <v>Yes</v>
      </c>
      <c r="L635" s="13"/>
      <c r="M635" s="13"/>
      <c r="N635" s="13"/>
      <c r="O635" s="13"/>
    </row>
    <row r="636">
      <c r="A636" s="1"/>
      <c r="B636" s="201"/>
      <c r="F636" s="13" t="str">
        <f t="shared" si="1"/>
        <v>Yes</v>
      </c>
      <c r="J636" s="13" t="str">
        <f t="shared" si="2"/>
        <v>Yes</v>
      </c>
      <c r="L636" s="13"/>
      <c r="M636" s="13"/>
      <c r="N636" s="13"/>
      <c r="O636" s="13"/>
    </row>
    <row r="637">
      <c r="A637" s="1"/>
      <c r="B637" s="201"/>
      <c r="F637" s="13" t="str">
        <f t="shared" si="1"/>
        <v>Yes</v>
      </c>
      <c r="J637" s="13" t="str">
        <f t="shared" si="2"/>
        <v>Yes</v>
      </c>
      <c r="L637" s="13"/>
      <c r="M637" s="13"/>
      <c r="N637" s="13"/>
      <c r="O637" s="13"/>
    </row>
    <row r="638">
      <c r="A638" s="1"/>
      <c r="B638" s="201"/>
      <c r="F638" s="13" t="str">
        <f t="shared" si="1"/>
        <v>Yes</v>
      </c>
      <c r="J638" s="13" t="str">
        <f t="shared" si="2"/>
        <v>Yes</v>
      </c>
      <c r="L638" s="13"/>
      <c r="M638" s="13"/>
      <c r="N638" s="13"/>
      <c r="O638" s="13"/>
    </row>
    <row r="639">
      <c r="A639" s="1"/>
      <c r="B639" s="201"/>
      <c r="F639" s="13" t="str">
        <f t="shared" si="1"/>
        <v>Yes</v>
      </c>
      <c r="J639" s="13" t="str">
        <f t="shared" si="2"/>
        <v>Yes</v>
      </c>
      <c r="L639" s="13"/>
      <c r="M639" s="13"/>
      <c r="N639" s="13"/>
      <c r="O639" s="13"/>
    </row>
    <row r="640">
      <c r="A640" s="1"/>
      <c r="B640" s="201"/>
      <c r="F640" s="13" t="str">
        <f t="shared" si="1"/>
        <v>Yes</v>
      </c>
      <c r="J640" s="13" t="str">
        <f t="shared" si="2"/>
        <v>Yes</v>
      </c>
      <c r="L640" s="13"/>
      <c r="M640" s="13"/>
      <c r="N640" s="13"/>
      <c r="O640" s="13"/>
    </row>
    <row r="641">
      <c r="A641" s="1"/>
      <c r="B641" s="201"/>
      <c r="F641" s="13" t="str">
        <f t="shared" si="1"/>
        <v>Yes</v>
      </c>
      <c r="J641" s="13" t="str">
        <f t="shared" si="2"/>
        <v>Yes</v>
      </c>
      <c r="L641" s="13"/>
      <c r="M641" s="13"/>
      <c r="N641" s="13"/>
      <c r="O641" s="13"/>
    </row>
    <row r="642">
      <c r="A642" s="1"/>
      <c r="B642" s="201"/>
      <c r="F642" s="13" t="str">
        <f t="shared" si="1"/>
        <v>Yes</v>
      </c>
      <c r="J642" s="13" t="str">
        <f t="shared" si="2"/>
        <v>Yes</v>
      </c>
      <c r="L642" s="13"/>
      <c r="M642" s="13"/>
      <c r="N642" s="13"/>
      <c r="O642" s="13"/>
    </row>
    <row r="643">
      <c r="A643" s="1"/>
      <c r="B643" s="201"/>
      <c r="F643" s="13" t="str">
        <f t="shared" si="1"/>
        <v>Yes</v>
      </c>
      <c r="J643" s="13" t="str">
        <f t="shared" si="2"/>
        <v>Yes</v>
      </c>
      <c r="L643" s="13"/>
      <c r="M643" s="13"/>
      <c r="N643" s="13"/>
      <c r="O643" s="13"/>
    </row>
    <row r="644">
      <c r="A644" s="1"/>
      <c r="B644" s="201"/>
      <c r="F644" s="13" t="str">
        <f t="shared" si="1"/>
        <v>Yes</v>
      </c>
      <c r="J644" s="13" t="str">
        <f t="shared" si="2"/>
        <v>Yes</v>
      </c>
      <c r="L644" s="13"/>
      <c r="M644" s="13"/>
      <c r="N644" s="13"/>
      <c r="O644" s="13"/>
    </row>
    <row r="645">
      <c r="A645" s="1"/>
      <c r="B645" s="201"/>
      <c r="F645" s="13" t="str">
        <f t="shared" si="1"/>
        <v>Yes</v>
      </c>
      <c r="J645" s="13" t="str">
        <f t="shared" si="2"/>
        <v>Yes</v>
      </c>
      <c r="L645" s="13"/>
      <c r="M645" s="13"/>
      <c r="N645" s="13"/>
      <c r="O645" s="13"/>
    </row>
    <row r="646">
      <c r="A646" s="1"/>
      <c r="B646" s="201"/>
      <c r="F646" s="13" t="str">
        <f t="shared" si="1"/>
        <v>Yes</v>
      </c>
      <c r="J646" s="13" t="str">
        <f t="shared" si="2"/>
        <v>Yes</v>
      </c>
      <c r="L646" s="13"/>
      <c r="M646" s="13"/>
      <c r="N646" s="13"/>
      <c r="O646" s="13"/>
    </row>
    <row r="647">
      <c r="A647" s="1"/>
      <c r="B647" s="201"/>
      <c r="F647" s="13" t="str">
        <f t="shared" si="1"/>
        <v>Yes</v>
      </c>
      <c r="J647" s="13" t="str">
        <f t="shared" si="2"/>
        <v>Yes</v>
      </c>
      <c r="L647" s="13"/>
      <c r="M647" s="13"/>
      <c r="N647" s="13"/>
      <c r="O647" s="13"/>
    </row>
    <row r="648">
      <c r="A648" s="1"/>
      <c r="B648" s="201"/>
      <c r="F648" s="13" t="str">
        <f t="shared" si="1"/>
        <v>Yes</v>
      </c>
      <c r="J648" s="13" t="str">
        <f t="shared" si="2"/>
        <v>Yes</v>
      </c>
      <c r="L648" s="13"/>
      <c r="M648" s="13"/>
      <c r="N648" s="13"/>
      <c r="O648" s="13"/>
    </row>
    <row r="649">
      <c r="A649" s="1"/>
      <c r="B649" s="201"/>
      <c r="F649" s="13" t="str">
        <f t="shared" si="1"/>
        <v>Yes</v>
      </c>
      <c r="J649" s="13" t="str">
        <f t="shared" si="2"/>
        <v>Yes</v>
      </c>
      <c r="L649" s="13"/>
      <c r="M649" s="13"/>
      <c r="N649" s="13"/>
      <c r="O649" s="13"/>
    </row>
    <row r="650">
      <c r="A650" s="1"/>
      <c r="B650" s="201"/>
      <c r="F650" s="13" t="str">
        <f t="shared" si="1"/>
        <v>Yes</v>
      </c>
      <c r="J650" s="13" t="str">
        <f t="shared" si="2"/>
        <v>Yes</v>
      </c>
      <c r="L650" s="13"/>
      <c r="M650" s="13"/>
      <c r="N650" s="13"/>
      <c r="O650" s="13"/>
    </row>
    <row r="651">
      <c r="A651" s="1"/>
      <c r="B651" s="201"/>
      <c r="F651" s="13" t="str">
        <f t="shared" si="1"/>
        <v>Yes</v>
      </c>
      <c r="J651" s="13" t="str">
        <f t="shared" si="2"/>
        <v>Yes</v>
      </c>
      <c r="L651" s="13"/>
      <c r="M651" s="13"/>
      <c r="N651" s="13"/>
      <c r="O651" s="13"/>
    </row>
    <row r="652">
      <c r="A652" s="1"/>
      <c r="B652" s="201"/>
      <c r="F652" s="13" t="str">
        <f t="shared" si="1"/>
        <v>Yes</v>
      </c>
      <c r="J652" s="13" t="str">
        <f t="shared" si="2"/>
        <v>Yes</v>
      </c>
      <c r="L652" s="13"/>
      <c r="M652" s="13"/>
      <c r="N652" s="13"/>
      <c r="O652" s="13"/>
    </row>
    <row r="653">
      <c r="A653" s="1"/>
      <c r="B653" s="201"/>
      <c r="F653" s="13" t="str">
        <f t="shared" si="1"/>
        <v>Yes</v>
      </c>
      <c r="J653" s="13" t="str">
        <f t="shared" si="2"/>
        <v>Yes</v>
      </c>
      <c r="L653" s="13"/>
      <c r="M653" s="13"/>
      <c r="N653" s="13"/>
      <c r="O653" s="13"/>
    </row>
    <row r="654">
      <c r="A654" s="1"/>
      <c r="B654" s="201"/>
      <c r="F654" s="13" t="str">
        <f t="shared" si="1"/>
        <v>Yes</v>
      </c>
      <c r="J654" s="13" t="str">
        <f t="shared" si="2"/>
        <v>Yes</v>
      </c>
      <c r="L654" s="13"/>
      <c r="M654" s="13"/>
      <c r="N654" s="13"/>
      <c r="O654" s="13"/>
    </row>
    <row r="655">
      <c r="A655" s="1"/>
      <c r="B655" s="201"/>
      <c r="F655" s="13" t="str">
        <f t="shared" si="1"/>
        <v>Yes</v>
      </c>
      <c r="J655" s="13" t="str">
        <f t="shared" si="2"/>
        <v>Yes</v>
      </c>
      <c r="L655" s="13"/>
      <c r="M655" s="13"/>
      <c r="N655" s="13"/>
      <c r="O655" s="13"/>
    </row>
    <row r="656">
      <c r="A656" s="1"/>
      <c r="B656" s="201"/>
      <c r="F656" s="13" t="str">
        <f t="shared" si="1"/>
        <v>Yes</v>
      </c>
      <c r="J656" s="13" t="str">
        <f t="shared" si="2"/>
        <v>Yes</v>
      </c>
      <c r="L656" s="13"/>
      <c r="M656" s="13"/>
      <c r="N656" s="13"/>
      <c r="O656" s="13"/>
    </row>
    <row r="657">
      <c r="A657" s="1"/>
      <c r="B657" s="201"/>
      <c r="F657" s="13" t="str">
        <f t="shared" si="1"/>
        <v>Yes</v>
      </c>
      <c r="J657" s="13" t="str">
        <f t="shared" si="2"/>
        <v>Yes</v>
      </c>
      <c r="L657" s="13"/>
      <c r="M657" s="13"/>
      <c r="N657" s="13"/>
      <c r="O657" s="13"/>
    </row>
    <row r="658">
      <c r="A658" s="1"/>
      <c r="B658" s="201"/>
      <c r="F658" s="13" t="str">
        <f t="shared" si="1"/>
        <v>Yes</v>
      </c>
      <c r="J658" s="13" t="str">
        <f t="shared" si="2"/>
        <v>Yes</v>
      </c>
      <c r="L658" s="13"/>
      <c r="M658" s="13"/>
      <c r="N658" s="13"/>
      <c r="O658" s="13"/>
    </row>
    <row r="659">
      <c r="A659" s="1"/>
      <c r="B659" s="201"/>
      <c r="F659" s="13" t="str">
        <f t="shared" si="1"/>
        <v>Yes</v>
      </c>
      <c r="J659" s="13" t="str">
        <f t="shared" si="2"/>
        <v>Yes</v>
      </c>
      <c r="L659" s="13"/>
      <c r="M659" s="13"/>
      <c r="N659" s="13"/>
      <c r="O659" s="13"/>
    </row>
    <row r="660">
      <c r="A660" s="1"/>
      <c r="B660" s="201"/>
      <c r="F660" s="13" t="str">
        <f t="shared" si="1"/>
        <v>Yes</v>
      </c>
      <c r="J660" s="13" t="str">
        <f t="shared" si="2"/>
        <v>Yes</v>
      </c>
      <c r="L660" s="13"/>
      <c r="M660" s="13"/>
      <c r="N660" s="13"/>
      <c r="O660" s="13"/>
    </row>
    <row r="661">
      <c r="A661" s="1"/>
      <c r="B661" s="201"/>
      <c r="F661" s="13" t="str">
        <f t="shared" si="1"/>
        <v>Yes</v>
      </c>
      <c r="J661" s="13" t="str">
        <f t="shared" si="2"/>
        <v>Yes</v>
      </c>
      <c r="L661" s="13"/>
      <c r="M661" s="13"/>
      <c r="N661" s="13"/>
      <c r="O661" s="13"/>
    </row>
    <row r="662">
      <c r="A662" s="1"/>
      <c r="B662" s="201"/>
      <c r="F662" s="13" t="str">
        <f t="shared" si="1"/>
        <v>Yes</v>
      </c>
      <c r="J662" s="13" t="str">
        <f t="shared" si="2"/>
        <v>Yes</v>
      </c>
      <c r="L662" s="13"/>
      <c r="M662" s="13"/>
      <c r="N662" s="13"/>
      <c r="O662" s="13"/>
    </row>
    <row r="663">
      <c r="A663" s="1"/>
      <c r="B663" s="201"/>
      <c r="F663" s="13" t="str">
        <f t="shared" si="1"/>
        <v>Yes</v>
      </c>
      <c r="J663" s="13" t="str">
        <f t="shared" si="2"/>
        <v>Yes</v>
      </c>
      <c r="L663" s="13"/>
      <c r="M663" s="13"/>
      <c r="N663" s="13"/>
      <c r="O663" s="13"/>
    </row>
    <row r="664">
      <c r="A664" s="1"/>
      <c r="B664" s="201"/>
      <c r="F664" s="13" t="str">
        <f t="shared" si="1"/>
        <v>Yes</v>
      </c>
      <c r="J664" s="13" t="str">
        <f t="shared" si="2"/>
        <v>Yes</v>
      </c>
      <c r="L664" s="13"/>
      <c r="M664" s="13"/>
      <c r="N664" s="13"/>
      <c r="O664" s="13"/>
    </row>
    <row r="665">
      <c r="A665" s="1"/>
      <c r="B665" s="201"/>
      <c r="F665" s="13" t="str">
        <f t="shared" si="1"/>
        <v>Yes</v>
      </c>
      <c r="J665" s="13" t="str">
        <f t="shared" si="2"/>
        <v>Yes</v>
      </c>
      <c r="L665" s="13"/>
      <c r="M665" s="13"/>
      <c r="N665" s="13"/>
      <c r="O665" s="13"/>
    </row>
    <row r="666">
      <c r="A666" s="1"/>
      <c r="B666" s="201"/>
      <c r="F666" s="13" t="str">
        <f t="shared" si="1"/>
        <v>Yes</v>
      </c>
      <c r="J666" s="13" t="str">
        <f t="shared" si="2"/>
        <v>Yes</v>
      </c>
      <c r="L666" s="13"/>
      <c r="M666" s="13"/>
      <c r="N666" s="13"/>
      <c r="O666" s="13"/>
    </row>
    <row r="667">
      <c r="A667" s="1"/>
      <c r="B667" s="201"/>
      <c r="F667" s="13" t="str">
        <f t="shared" si="1"/>
        <v>Yes</v>
      </c>
      <c r="J667" s="13" t="str">
        <f t="shared" si="2"/>
        <v>Yes</v>
      </c>
      <c r="L667" s="13"/>
      <c r="M667" s="13"/>
      <c r="N667" s="13"/>
      <c r="O667" s="13"/>
    </row>
    <row r="668">
      <c r="A668" s="1"/>
      <c r="B668" s="201"/>
      <c r="F668" s="13" t="str">
        <f t="shared" si="1"/>
        <v>Yes</v>
      </c>
      <c r="J668" s="13" t="str">
        <f t="shared" si="2"/>
        <v>Yes</v>
      </c>
      <c r="L668" s="13"/>
      <c r="M668" s="13"/>
      <c r="N668" s="13"/>
      <c r="O668" s="13"/>
    </row>
    <row r="669">
      <c r="A669" s="1"/>
      <c r="B669" s="201"/>
      <c r="F669" s="13" t="str">
        <f t="shared" si="1"/>
        <v>Yes</v>
      </c>
      <c r="J669" s="13" t="str">
        <f t="shared" si="2"/>
        <v>Yes</v>
      </c>
      <c r="L669" s="13"/>
      <c r="M669" s="13"/>
      <c r="N669" s="13"/>
      <c r="O669" s="13"/>
    </row>
    <row r="670">
      <c r="A670" s="1"/>
      <c r="B670" s="201"/>
      <c r="F670" s="13" t="str">
        <f t="shared" si="1"/>
        <v>Yes</v>
      </c>
      <c r="J670" s="13" t="str">
        <f t="shared" si="2"/>
        <v>Yes</v>
      </c>
      <c r="L670" s="13"/>
      <c r="M670" s="13"/>
      <c r="N670" s="13"/>
      <c r="O670" s="13"/>
    </row>
    <row r="671">
      <c r="A671" s="1"/>
      <c r="B671" s="201"/>
      <c r="F671" s="13" t="str">
        <f t="shared" si="1"/>
        <v>Yes</v>
      </c>
      <c r="J671" s="13" t="str">
        <f t="shared" si="2"/>
        <v>Yes</v>
      </c>
      <c r="L671" s="13"/>
      <c r="M671" s="13"/>
      <c r="N671" s="13"/>
      <c r="O671" s="13"/>
    </row>
    <row r="672">
      <c r="A672" s="1"/>
      <c r="B672" s="201"/>
      <c r="F672" s="13" t="str">
        <f t="shared" si="1"/>
        <v>Yes</v>
      </c>
      <c r="J672" s="13" t="str">
        <f t="shared" si="2"/>
        <v>Yes</v>
      </c>
      <c r="L672" s="13"/>
      <c r="M672" s="13"/>
      <c r="N672" s="13"/>
      <c r="O672" s="13"/>
    </row>
    <row r="673">
      <c r="A673" s="1"/>
      <c r="B673" s="201"/>
      <c r="F673" s="13" t="str">
        <f t="shared" si="1"/>
        <v>Yes</v>
      </c>
      <c r="J673" s="13" t="str">
        <f t="shared" si="2"/>
        <v>Yes</v>
      </c>
      <c r="L673" s="13"/>
      <c r="M673" s="13"/>
      <c r="N673" s="13"/>
      <c r="O673" s="13"/>
    </row>
    <row r="674">
      <c r="A674" s="1"/>
      <c r="B674" s="201"/>
      <c r="F674" s="13" t="str">
        <f t="shared" si="1"/>
        <v>Yes</v>
      </c>
      <c r="J674" s="13" t="str">
        <f t="shared" si="2"/>
        <v>Yes</v>
      </c>
      <c r="L674" s="13"/>
      <c r="M674" s="13"/>
      <c r="N674" s="13"/>
      <c r="O674" s="13"/>
    </row>
    <row r="675">
      <c r="A675" s="1"/>
      <c r="B675" s="201"/>
      <c r="F675" s="13" t="str">
        <f t="shared" si="1"/>
        <v>Yes</v>
      </c>
      <c r="J675" s="13" t="str">
        <f t="shared" si="2"/>
        <v>Yes</v>
      </c>
      <c r="L675" s="13"/>
      <c r="M675" s="13"/>
      <c r="N675" s="13"/>
      <c r="O675" s="13"/>
    </row>
    <row r="676">
      <c r="A676" s="1"/>
      <c r="B676" s="201"/>
      <c r="F676" s="13" t="str">
        <f t="shared" si="1"/>
        <v>Yes</v>
      </c>
      <c r="J676" s="13" t="str">
        <f t="shared" si="2"/>
        <v>Yes</v>
      </c>
      <c r="L676" s="13"/>
      <c r="M676" s="13"/>
      <c r="N676" s="13"/>
      <c r="O676" s="13"/>
    </row>
    <row r="677">
      <c r="A677" s="1"/>
      <c r="B677" s="201"/>
      <c r="F677" s="13" t="str">
        <f t="shared" si="1"/>
        <v>Yes</v>
      </c>
      <c r="J677" s="13" t="str">
        <f t="shared" si="2"/>
        <v>Yes</v>
      </c>
      <c r="L677" s="13"/>
      <c r="M677" s="13"/>
      <c r="N677" s="13"/>
      <c r="O677" s="13"/>
    </row>
    <row r="678">
      <c r="A678" s="1"/>
      <c r="B678" s="201"/>
      <c r="F678" s="13" t="str">
        <f t="shared" si="1"/>
        <v>Yes</v>
      </c>
      <c r="J678" s="13" t="str">
        <f t="shared" si="2"/>
        <v>Yes</v>
      </c>
      <c r="L678" s="13"/>
      <c r="M678" s="13"/>
      <c r="N678" s="13"/>
      <c r="O678" s="13"/>
    </row>
    <row r="679">
      <c r="A679" s="1"/>
      <c r="B679" s="201"/>
      <c r="F679" s="13" t="str">
        <f t="shared" si="1"/>
        <v>Yes</v>
      </c>
      <c r="J679" s="13" t="str">
        <f t="shared" si="2"/>
        <v>Yes</v>
      </c>
      <c r="L679" s="13"/>
      <c r="M679" s="13"/>
      <c r="N679" s="13"/>
      <c r="O679" s="13"/>
    </row>
    <row r="680">
      <c r="A680" s="1"/>
      <c r="B680" s="201"/>
      <c r="F680" s="13" t="str">
        <f t="shared" si="1"/>
        <v>Yes</v>
      </c>
      <c r="J680" s="13" t="str">
        <f t="shared" si="2"/>
        <v>Yes</v>
      </c>
      <c r="L680" s="13"/>
      <c r="M680" s="13"/>
      <c r="N680" s="13"/>
      <c r="O680" s="13"/>
    </row>
    <row r="681">
      <c r="A681" s="1"/>
      <c r="B681" s="201"/>
      <c r="F681" s="13" t="str">
        <f t="shared" si="1"/>
        <v>Yes</v>
      </c>
      <c r="J681" s="13" t="str">
        <f t="shared" si="2"/>
        <v>Yes</v>
      </c>
      <c r="L681" s="13"/>
      <c r="M681" s="13"/>
      <c r="N681" s="13"/>
      <c r="O681" s="13"/>
    </row>
    <row r="682">
      <c r="A682" s="1"/>
      <c r="B682" s="201"/>
      <c r="F682" s="13" t="str">
        <f t="shared" si="1"/>
        <v>Yes</v>
      </c>
      <c r="J682" s="13" t="str">
        <f t="shared" si="2"/>
        <v>Yes</v>
      </c>
      <c r="L682" s="13"/>
      <c r="M682" s="13"/>
      <c r="N682" s="13"/>
      <c r="O682" s="13"/>
    </row>
    <row r="683">
      <c r="A683" s="1"/>
      <c r="B683" s="201"/>
      <c r="F683" s="13" t="str">
        <f t="shared" si="1"/>
        <v>Yes</v>
      </c>
      <c r="J683" s="13" t="str">
        <f t="shared" si="2"/>
        <v>Yes</v>
      </c>
      <c r="L683" s="13"/>
      <c r="M683" s="13"/>
      <c r="N683" s="13"/>
      <c r="O683" s="13"/>
    </row>
    <row r="684">
      <c r="A684" s="1"/>
      <c r="B684" s="201"/>
      <c r="F684" s="13" t="str">
        <f t="shared" si="1"/>
        <v>Yes</v>
      </c>
      <c r="J684" s="13" t="str">
        <f t="shared" si="2"/>
        <v>Yes</v>
      </c>
      <c r="L684" s="13"/>
      <c r="M684" s="13"/>
      <c r="N684" s="13"/>
      <c r="O684" s="13"/>
    </row>
    <row r="685">
      <c r="A685" s="1"/>
      <c r="B685" s="201"/>
      <c r="F685" s="13" t="str">
        <f t="shared" si="1"/>
        <v>Yes</v>
      </c>
      <c r="J685" s="13" t="str">
        <f t="shared" si="2"/>
        <v>Yes</v>
      </c>
      <c r="L685" s="13"/>
      <c r="M685" s="13"/>
      <c r="N685" s="13"/>
      <c r="O685" s="13"/>
    </row>
    <row r="686">
      <c r="A686" s="1"/>
      <c r="B686" s="201"/>
      <c r="F686" s="13" t="str">
        <f t="shared" si="1"/>
        <v>Yes</v>
      </c>
      <c r="J686" s="13" t="str">
        <f t="shared" si="2"/>
        <v>Yes</v>
      </c>
      <c r="L686" s="13"/>
      <c r="M686" s="13"/>
      <c r="N686" s="13"/>
      <c r="O686" s="13"/>
    </row>
    <row r="687">
      <c r="A687" s="1"/>
      <c r="B687" s="201"/>
      <c r="F687" s="13" t="str">
        <f t="shared" si="1"/>
        <v>Yes</v>
      </c>
      <c r="J687" s="13" t="str">
        <f t="shared" si="2"/>
        <v>Yes</v>
      </c>
      <c r="L687" s="13"/>
      <c r="M687" s="13"/>
      <c r="N687" s="13"/>
      <c r="O687" s="13"/>
    </row>
    <row r="688">
      <c r="A688" s="1"/>
      <c r="B688" s="201"/>
      <c r="F688" s="13" t="str">
        <f t="shared" si="1"/>
        <v>Yes</v>
      </c>
      <c r="J688" s="13" t="str">
        <f t="shared" si="2"/>
        <v>Yes</v>
      </c>
      <c r="L688" s="13"/>
      <c r="M688" s="13"/>
      <c r="N688" s="13"/>
      <c r="O688" s="13"/>
    </row>
    <row r="689">
      <c r="A689" s="1"/>
      <c r="B689" s="201"/>
      <c r="F689" s="13" t="str">
        <f t="shared" si="1"/>
        <v>Yes</v>
      </c>
      <c r="J689" s="13" t="str">
        <f t="shared" si="2"/>
        <v>Yes</v>
      </c>
      <c r="L689" s="13"/>
      <c r="M689" s="13"/>
      <c r="N689" s="13"/>
      <c r="O689" s="13"/>
    </row>
    <row r="690">
      <c r="A690" s="1"/>
      <c r="B690" s="201"/>
      <c r="F690" s="13" t="str">
        <f t="shared" si="1"/>
        <v>Yes</v>
      </c>
      <c r="J690" s="13" t="str">
        <f t="shared" si="2"/>
        <v>Yes</v>
      </c>
      <c r="L690" s="13"/>
      <c r="M690" s="13"/>
      <c r="N690" s="13"/>
      <c r="O690" s="13"/>
    </row>
    <row r="691">
      <c r="A691" s="1"/>
      <c r="B691" s="201"/>
      <c r="F691" s="13" t="str">
        <f t="shared" si="1"/>
        <v>Yes</v>
      </c>
      <c r="J691" s="13" t="str">
        <f t="shared" si="2"/>
        <v>Yes</v>
      </c>
      <c r="L691" s="13"/>
      <c r="M691" s="13"/>
      <c r="N691" s="13"/>
      <c r="O691" s="13"/>
    </row>
    <row r="692">
      <c r="A692" s="1"/>
      <c r="B692" s="201"/>
      <c r="F692" s="13" t="str">
        <f t="shared" si="1"/>
        <v>Yes</v>
      </c>
      <c r="J692" s="13" t="str">
        <f t="shared" si="2"/>
        <v>Yes</v>
      </c>
      <c r="L692" s="13"/>
      <c r="M692" s="13"/>
      <c r="N692" s="13"/>
      <c r="O692" s="13"/>
    </row>
    <row r="693">
      <c r="A693" s="1"/>
      <c r="B693" s="201"/>
      <c r="F693" s="13" t="str">
        <f t="shared" si="1"/>
        <v>Yes</v>
      </c>
      <c r="J693" s="13" t="str">
        <f t="shared" si="2"/>
        <v>Yes</v>
      </c>
      <c r="L693" s="13"/>
      <c r="M693" s="13"/>
      <c r="N693" s="13"/>
      <c r="O693" s="13"/>
    </row>
    <row r="694">
      <c r="A694" s="1"/>
      <c r="B694" s="201"/>
      <c r="F694" s="13" t="str">
        <f t="shared" si="1"/>
        <v>Yes</v>
      </c>
      <c r="J694" s="13" t="str">
        <f t="shared" si="2"/>
        <v>Yes</v>
      </c>
      <c r="L694" s="13"/>
      <c r="M694" s="13"/>
      <c r="N694" s="13"/>
      <c r="O694" s="13"/>
    </row>
    <row r="695">
      <c r="A695" s="1"/>
      <c r="B695" s="201"/>
      <c r="F695" s="13" t="str">
        <f t="shared" si="1"/>
        <v>Yes</v>
      </c>
      <c r="J695" s="13" t="str">
        <f t="shared" si="2"/>
        <v>Yes</v>
      </c>
      <c r="L695" s="13"/>
      <c r="M695" s="13"/>
      <c r="N695" s="13"/>
      <c r="O695" s="13"/>
    </row>
    <row r="696">
      <c r="A696" s="1"/>
      <c r="B696" s="201"/>
      <c r="F696" s="13" t="str">
        <f t="shared" si="1"/>
        <v>Yes</v>
      </c>
      <c r="J696" s="13" t="str">
        <f t="shared" si="2"/>
        <v>Yes</v>
      </c>
      <c r="L696" s="13"/>
      <c r="M696" s="13"/>
      <c r="N696" s="13"/>
      <c r="O696" s="13"/>
    </row>
    <row r="697">
      <c r="A697" s="1"/>
      <c r="B697" s="201"/>
      <c r="F697" s="13" t="str">
        <f t="shared" si="1"/>
        <v>Yes</v>
      </c>
      <c r="J697" s="13" t="str">
        <f t="shared" si="2"/>
        <v>Yes</v>
      </c>
      <c r="L697" s="13"/>
      <c r="M697" s="13"/>
      <c r="N697" s="13"/>
      <c r="O697" s="13"/>
    </row>
    <row r="698">
      <c r="A698" s="1"/>
      <c r="B698" s="201"/>
      <c r="F698" s="13" t="str">
        <f t="shared" si="1"/>
        <v>Yes</v>
      </c>
      <c r="J698" s="13" t="str">
        <f t="shared" si="2"/>
        <v>Yes</v>
      </c>
      <c r="L698" s="13"/>
      <c r="M698" s="13"/>
      <c r="N698" s="13"/>
      <c r="O698" s="13"/>
    </row>
    <row r="699">
      <c r="A699" s="1"/>
      <c r="B699" s="201"/>
      <c r="F699" s="13" t="str">
        <f t="shared" si="1"/>
        <v>Yes</v>
      </c>
      <c r="J699" s="13" t="str">
        <f t="shared" si="2"/>
        <v>Yes</v>
      </c>
      <c r="L699" s="13"/>
      <c r="M699" s="13"/>
      <c r="N699" s="13"/>
      <c r="O699" s="13"/>
    </row>
    <row r="700">
      <c r="A700" s="1"/>
      <c r="B700" s="201"/>
      <c r="F700" s="13" t="str">
        <f t="shared" si="1"/>
        <v>Yes</v>
      </c>
      <c r="J700" s="13" t="str">
        <f t="shared" si="2"/>
        <v>Yes</v>
      </c>
      <c r="L700" s="13"/>
      <c r="M700" s="13"/>
      <c r="N700" s="13"/>
      <c r="O700" s="13"/>
    </row>
    <row r="701">
      <c r="A701" s="1"/>
      <c r="B701" s="201"/>
      <c r="F701" s="13" t="str">
        <f t="shared" si="1"/>
        <v>Yes</v>
      </c>
      <c r="J701" s="13" t="str">
        <f t="shared" si="2"/>
        <v>Yes</v>
      </c>
      <c r="L701" s="13"/>
      <c r="M701" s="13"/>
      <c r="N701" s="13"/>
      <c r="O701" s="13"/>
    </row>
    <row r="702">
      <c r="A702" s="1"/>
      <c r="B702" s="201"/>
      <c r="F702" s="13" t="str">
        <f t="shared" si="1"/>
        <v>Yes</v>
      </c>
      <c r="J702" s="13" t="str">
        <f t="shared" si="2"/>
        <v>Yes</v>
      </c>
      <c r="L702" s="13"/>
      <c r="M702" s="13"/>
      <c r="N702" s="13"/>
      <c r="O702" s="13"/>
    </row>
    <row r="703">
      <c r="A703" s="1"/>
      <c r="B703" s="201"/>
      <c r="F703" s="13" t="str">
        <f t="shared" si="1"/>
        <v>Yes</v>
      </c>
      <c r="J703" s="13" t="str">
        <f t="shared" si="2"/>
        <v>Yes</v>
      </c>
      <c r="L703" s="13"/>
      <c r="M703" s="13"/>
      <c r="N703" s="13"/>
      <c r="O703" s="13"/>
    </row>
    <row r="704">
      <c r="A704" s="1"/>
      <c r="B704" s="201"/>
      <c r="F704" s="13" t="str">
        <f t="shared" si="1"/>
        <v>Yes</v>
      </c>
      <c r="J704" s="13" t="str">
        <f t="shared" si="2"/>
        <v>Yes</v>
      </c>
      <c r="L704" s="13"/>
      <c r="M704" s="13"/>
      <c r="N704" s="13"/>
      <c r="O704" s="13"/>
    </row>
    <row r="705">
      <c r="A705" s="1"/>
      <c r="B705" s="201"/>
      <c r="F705" s="13" t="str">
        <f t="shared" si="1"/>
        <v>Yes</v>
      </c>
      <c r="J705" s="13" t="str">
        <f t="shared" si="2"/>
        <v>Yes</v>
      </c>
      <c r="L705" s="13"/>
      <c r="M705" s="13"/>
      <c r="N705" s="13"/>
      <c r="O705" s="13"/>
    </row>
    <row r="706">
      <c r="A706" s="1"/>
      <c r="B706" s="201"/>
      <c r="F706" s="13" t="str">
        <f t="shared" si="1"/>
        <v>Yes</v>
      </c>
      <c r="J706" s="13" t="str">
        <f t="shared" si="2"/>
        <v>Yes</v>
      </c>
      <c r="L706" s="13"/>
      <c r="M706" s="13"/>
      <c r="N706" s="13"/>
      <c r="O706" s="13"/>
    </row>
    <row r="707">
      <c r="A707" s="1"/>
      <c r="B707" s="201"/>
      <c r="F707" s="13" t="str">
        <f t="shared" si="1"/>
        <v>Yes</v>
      </c>
      <c r="J707" s="13" t="str">
        <f t="shared" si="2"/>
        <v>Yes</v>
      </c>
      <c r="L707" s="13"/>
      <c r="M707" s="13"/>
      <c r="N707" s="13"/>
      <c r="O707" s="13"/>
    </row>
    <row r="708">
      <c r="A708" s="1"/>
      <c r="B708" s="201"/>
      <c r="F708" s="13" t="str">
        <f t="shared" si="1"/>
        <v>Yes</v>
      </c>
      <c r="J708" s="13" t="str">
        <f t="shared" si="2"/>
        <v>Yes</v>
      </c>
      <c r="L708" s="13"/>
      <c r="M708" s="13"/>
      <c r="N708" s="13"/>
      <c r="O708" s="13"/>
    </row>
    <row r="709">
      <c r="A709" s="1"/>
      <c r="B709" s="201"/>
      <c r="F709" s="13" t="str">
        <f t="shared" si="1"/>
        <v>Yes</v>
      </c>
      <c r="J709" s="13" t="str">
        <f t="shared" si="2"/>
        <v>Yes</v>
      </c>
      <c r="L709" s="13"/>
      <c r="M709" s="13"/>
      <c r="N709" s="13"/>
      <c r="O709" s="13"/>
    </row>
    <row r="710">
      <c r="A710" s="1"/>
      <c r="B710" s="201"/>
      <c r="F710" s="13" t="str">
        <f t="shared" si="1"/>
        <v>Yes</v>
      </c>
      <c r="J710" s="13" t="str">
        <f t="shared" si="2"/>
        <v>Yes</v>
      </c>
      <c r="L710" s="13"/>
      <c r="M710" s="13"/>
      <c r="N710" s="13"/>
      <c r="O710" s="13"/>
    </row>
    <row r="711">
      <c r="A711" s="1"/>
      <c r="B711" s="201"/>
      <c r="F711" s="13" t="str">
        <f t="shared" si="1"/>
        <v>Yes</v>
      </c>
      <c r="J711" s="13" t="str">
        <f t="shared" si="2"/>
        <v>Yes</v>
      </c>
      <c r="L711" s="13"/>
      <c r="M711" s="13"/>
      <c r="N711" s="13"/>
      <c r="O711" s="13"/>
    </row>
    <row r="712">
      <c r="A712" s="1"/>
      <c r="B712" s="201"/>
      <c r="F712" s="13" t="str">
        <f t="shared" si="1"/>
        <v>Yes</v>
      </c>
      <c r="J712" s="13" t="str">
        <f t="shared" si="2"/>
        <v>Yes</v>
      </c>
      <c r="L712" s="13"/>
      <c r="M712" s="13"/>
      <c r="N712" s="13"/>
      <c r="O712" s="13"/>
    </row>
    <row r="713">
      <c r="A713" s="1"/>
      <c r="B713" s="201"/>
      <c r="F713" s="13" t="str">
        <f t="shared" si="1"/>
        <v>Yes</v>
      </c>
      <c r="J713" s="13" t="str">
        <f t="shared" si="2"/>
        <v>Yes</v>
      </c>
      <c r="L713" s="13"/>
      <c r="M713" s="13"/>
      <c r="N713" s="13"/>
      <c r="O713" s="13"/>
    </row>
    <row r="714">
      <c r="A714" s="1"/>
      <c r="B714" s="201"/>
      <c r="F714" s="13" t="str">
        <f t="shared" si="1"/>
        <v>Yes</v>
      </c>
      <c r="J714" s="13" t="str">
        <f t="shared" si="2"/>
        <v>Yes</v>
      </c>
      <c r="L714" s="13"/>
      <c r="M714" s="13"/>
      <c r="N714" s="13"/>
      <c r="O714" s="13"/>
    </row>
    <row r="715">
      <c r="A715" s="1"/>
      <c r="B715" s="201"/>
      <c r="F715" s="13" t="str">
        <f t="shared" si="1"/>
        <v>Yes</v>
      </c>
      <c r="J715" s="13" t="str">
        <f t="shared" si="2"/>
        <v>Yes</v>
      </c>
      <c r="L715" s="13"/>
      <c r="M715" s="13"/>
      <c r="N715" s="13"/>
      <c r="O715" s="13"/>
    </row>
    <row r="716">
      <c r="A716" s="1"/>
      <c r="B716" s="201"/>
      <c r="F716" s="13" t="str">
        <f t="shared" si="1"/>
        <v>Yes</v>
      </c>
      <c r="J716" s="13" t="str">
        <f t="shared" si="2"/>
        <v>Yes</v>
      </c>
      <c r="L716" s="13"/>
      <c r="M716" s="13"/>
      <c r="N716" s="13"/>
      <c r="O716" s="13"/>
    </row>
    <row r="717">
      <c r="A717" s="1"/>
      <c r="B717" s="201"/>
      <c r="F717" s="13" t="str">
        <f t="shared" si="1"/>
        <v>Yes</v>
      </c>
      <c r="J717" s="13" t="str">
        <f t="shared" si="2"/>
        <v>Yes</v>
      </c>
      <c r="L717" s="13"/>
      <c r="M717" s="13"/>
      <c r="N717" s="13"/>
      <c r="O717" s="13"/>
    </row>
    <row r="718">
      <c r="A718" s="1"/>
      <c r="B718" s="201"/>
      <c r="F718" s="13" t="str">
        <f t="shared" si="1"/>
        <v>Yes</v>
      </c>
      <c r="J718" s="13" t="str">
        <f t="shared" si="2"/>
        <v>Yes</v>
      </c>
      <c r="L718" s="13"/>
      <c r="M718" s="13"/>
      <c r="N718" s="13"/>
      <c r="O718" s="13"/>
    </row>
    <row r="719">
      <c r="A719" s="1"/>
      <c r="B719" s="201"/>
      <c r="F719" s="13" t="str">
        <f t="shared" si="1"/>
        <v>Yes</v>
      </c>
      <c r="J719" s="13" t="str">
        <f t="shared" si="2"/>
        <v>Yes</v>
      </c>
      <c r="L719" s="13"/>
      <c r="M719" s="13"/>
      <c r="N719" s="13"/>
      <c r="O719" s="13"/>
    </row>
    <row r="720">
      <c r="A720" s="1"/>
      <c r="B720" s="201"/>
      <c r="F720" s="13" t="str">
        <f t="shared" si="1"/>
        <v>Yes</v>
      </c>
      <c r="J720" s="13" t="str">
        <f t="shared" si="2"/>
        <v>Yes</v>
      </c>
      <c r="L720" s="13"/>
      <c r="M720" s="13"/>
      <c r="N720" s="13"/>
      <c r="O720" s="13"/>
    </row>
    <row r="721">
      <c r="A721" s="1"/>
      <c r="B721" s="201"/>
      <c r="F721" s="13" t="str">
        <f t="shared" si="1"/>
        <v>Yes</v>
      </c>
      <c r="J721" s="13" t="str">
        <f t="shared" si="2"/>
        <v>Yes</v>
      </c>
      <c r="L721" s="13"/>
      <c r="M721" s="13"/>
      <c r="N721" s="13"/>
      <c r="O721" s="13"/>
    </row>
    <row r="722">
      <c r="A722" s="1"/>
      <c r="B722" s="201"/>
      <c r="F722" s="13" t="str">
        <f t="shared" si="1"/>
        <v>Yes</v>
      </c>
      <c r="J722" s="13" t="str">
        <f t="shared" si="2"/>
        <v>Yes</v>
      </c>
      <c r="L722" s="13"/>
      <c r="M722" s="13"/>
      <c r="N722" s="13"/>
      <c r="O722" s="13"/>
    </row>
    <row r="723">
      <c r="A723" s="1"/>
      <c r="B723" s="201"/>
      <c r="F723" s="13" t="str">
        <f t="shared" si="1"/>
        <v>Yes</v>
      </c>
      <c r="J723" s="13" t="str">
        <f t="shared" si="2"/>
        <v>Yes</v>
      </c>
      <c r="L723" s="13"/>
      <c r="M723" s="13"/>
      <c r="N723" s="13"/>
      <c r="O723" s="13"/>
    </row>
    <row r="724">
      <c r="A724" s="1"/>
      <c r="B724" s="201"/>
      <c r="F724" s="13" t="str">
        <f t="shared" si="1"/>
        <v>Yes</v>
      </c>
      <c r="J724" s="13" t="str">
        <f t="shared" si="2"/>
        <v>Yes</v>
      </c>
      <c r="L724" s="13"/>
      <c r="M724" s="13"/>
      <c r="N724" s="13"/>
      <c r="O724" s="13"/>
    </row>
    <row r="725">
      <c r="A725" s="1"/>
      <c r="B725" s="201"/>
      <c r="F725" s="13" t="str">
        <f t="shared" si="1"/>
        <v>Yes</v>
      </c>
      <c r="J725" s="13" t="str">
        <f t="shared" si="2"/>
        <v>Yes</v>
      </c>
      <c r="L725" s="13"/>
      <c r="M725" s="13"/>
      <c r="N725" s="13"/>
      <c r="O725" s="13"/>
    </row>
    <row r="726">
      <c r="A726" s="1"/>
      <c r="B726" s="201"/>
      <c r="F726" s="13" t="str">
        <f t="shared" si="1"/>
        <v>Yes</v>
      </c>
      <c r="J726" s="13" t="str">
        <f t="shared" si="2"/>
        <v>Yes</v>
      </c>
      <c r="L726" s="13"/>
      <c r="M726" s="13"/>
      <c r="N726" s="13"/>
      <c r="O726" s="13"/>
    </row>
    <row r="727">
      <c r="A727" s="1"/>
      <c r="B727" s="201"/>
      <c r="F727" s="13" t="str">
        <f t="shared" si="1"/>
        <v>Yes</v>
      </c>
      <c r="J727" s="13" t="str">
        <f t="shared" si="2"/>
        <v>Yes</v>
      </c>
      <c r="L727" s="13"/>
      <c r="M727" s="13"/>
      <c r="N727" s="13"/>
      <c r="O727" s="13"/>
    </row>
    <row r="728">
      <c r="A728" s="1"/>
      <c r="B728" s="201"/>
      <c r="F728" s="13" t="str">
        <f t="shared" si="1"/>
        <v>Yes</v>
      </c>
      <c r="J728" s="13" t="str">
        <f t="shared" si="2"/>
        <v>Yes</v>
      </c>
      <c r="L728" s="13"/>
      <c r="M728" s="13"/>
      <c r="N728" s="13"/>
      <c r="O728" s="13"/>
    </row>
    <row r="729">
      <c r="A729" s="1"/>
      <c r="B729" s="201"/>
      <c r="F729" s="13" t="str">
        <f t="shared" si="1"/>
        <v>Yes</v>
      </c>
      <c r="J729" s="13" t="str">
        <f t="shared" si="2"/>
        <v>Yes</v>
      </c>
      <c r="L729" s="13"/>
      <c r="M729" s="13"/>
      <c r="N729" s="13"/>
      <c r="O729" s="13"/>
    </row>
    <row r="730">
      <c r="A730" s="1"/>
      <c r="B730" s="201"/>
      <c r="F730" s="13" t="str">
        <f t="shared" si="1"/>
        <v>Yes</v>
      </c>
      <c r="J730" s="13" t="str">
        <f t="shared" si="2"/>
        <v>Yes</v>
      </c>
      <c r="L730" s="13"/>
      <c r="M730" s="13"/>
      <c r="N730" s="13"/>
      <c r="O730" s="13"/>
    </row>
    <row r="731">
      <c r="A731" s="1"/>
      <c r="B731" s="201"/>
      <c r="F731" s="13" t="str">
        <f t="shared" si="1"/>
        <v>Yes</v>
      </c>
      <c r="J731" s="13" t="str">
        <f t="shared" si="2"/>
        <v>Yes</v>
      </c>
      <c r="L731" s="13"/>
      <c r="M731" s="13"/>
      <c r="N731" s="13"/>
      <c r="O731" s="13"/>
    </row>
    <row r="732">
      <c r="A732" s="1"/>
      <c r="B732" s="201"/>
      <c r="F732" s="13" t="str">
        <f t="shared" si="1"/>
        <v>Yes</v>
      </c>
      <c r="J732" s="13" t="str">
        <f t="shared" si="2"/>
        <v>Yes</v>
      </c>
      <c r="L732" s="13"/>
      <c r="M732" s="13"/>
      <c r="N732" s="13"/>
      <c r="O732" s="13"/>
    </row>
    <row r="733">
      <c r="A733" s="1"/>
      <c r="B733" s="201"/>
      <c r="F733" s="13" t="str">
        <f t="shared" si="1"/>
        <v>Yes</v>
      </c>
      <c r="J733" s="13" t="str">
        <f t="shared" si="2"/>
        <v>Yes</v>
      </c>
      <c r="L733" s="13"/>
      <c r="M733" s="13"/>
      <c r="N733" s="13"/>
      <c r="O733" s="13"/>
    </row>
    <row r="734">
      <c r="A734" s="1"/>
      <c r="B734" s="201"/>
      <c r="F734" s="13" t="str">
        <f t="shared" si="1"/>
        <v>Yes</v>
      </c>
      <c r="J734" s="13" t="str">
        <f t="shared" si="2"/>
        <v>Yes</v>
      </c>
      <c r="L734" s="13"/>
      <c r="M734" s="13"/>
      <c r="N734" s="13"/>
      <c r="O734" s="13"/>
    </row>
    <row r="735">
      <c r="A735" s="1"/>
      <c r="B735" s="201"/>
      <c r="F735" s="13" t="str">
        <f t="shared" si="1"/>
        <v>Yes</v>
      </c>
      <c r="J735" s="13" t="str">
        <f t="shared" si="2"/>
        <v>Yes</v>
      </c>
      <c r="L735" s="13"/>
      <c r="M735" s="13"/>
      <c r="N735" s="13"/>
      <c r="O735" s="13"/>
    </row>
    <row r="736">
      <c r="A736" s="1"/>
      <c r="B736" s="201"/>
      <c r="F736" s="13" t="str">
        <f t="shared" si="1"/>
        <v>Yes</v>
      </c>
      <c r="J736" s="13" t="str">
        <f t="shared" si="2"/>
        <v>Yes</v>
      </c>
      <c r="L736" s="13"/>
      <c r="M736" s="13"/>
      <c r="N736" s="13"/>
      <c r="O736" s="13"/>
    </row>
    <row r="737">
      <c r="A737" s="1"/>
      <c r="B737" s="201"/>
      <c r="F737" s="13" t="str">
        <f t="shared" si="1"/>
        <v>Yes</v>
      </c>
      <c r="J737" s="13" t="str">
        <f t="shared" si="2"/>
        <v>Yes</v>
      </c>
      <c r="L737" s="13"/>
      <c r="M737" s="13"/>
      <c r="N737" s="13"/>
      <c r="O737" s="13"/>
    </row>
    <row r="738">
      <c r="A738" s="1"/>
      <c r="B738" s="201"/>
      <c r="F738" s="13" t="str">
        <f t="shared" si="1"/>
        <v>Yes</v>
      </c>
      <c r="J738" s="13" t="str">
        <f t="shared" si="2"/>
        <v>Yes</v>
      </c>
      <c r="L738" s="13"/>
      <c r="M738" s="13"/>
      <c r="N738" s="13"/>
      <c r="O738" s="13"/>
    </row>
    <row r="739">
      <c r="A739" s="1"/>
      <c r="B739" s="201"/>
      <c r="F739" s="13" t="str">
        <f t="shared" si="1"/>
        <v>Yes</v>
      </c>
      <c r="J739" s="13" t="str">
        <f t="shared" si="2"/>
        <v>Yes</v>
      </c>
      <c r="L739" s="13"/>
      <c r="M739" s="13"/>
      <c r="N739" s="13"/>
      <c r="O739" s="13"/>
    </row>
    <row r="740">
      <c r="A740" s="1"/>
      <c r="B740" s="201"/>
      <c r="F740" s="13" t="str">
        <f t="shared" si="1"/>
        <v>Yes</v>
      </c>
      <c r="J740" s="13" t="str">
        <f t="shared" si="2"/>
        <v>Yes</v>
      </c>
      <c r="L740" s="13"/>
      <c r="M740" s="13"/>
      <c r="N740" s="13"/>
      <c r="O740" s="13"/>
    </row>
    <row r="741">
      <c r="A741" s="1"/>
      <c r="B741" s="201"/>
      <c r="F741" s="13" t="str">
        <f t="shared" si="1"/>
        <v>Yes</v>
      </c>
      <c r="J741" s="13" t="str">
        <f t="shared" si="2"/>
        <v>Yes</v>
      </c>
      <c r="L741" s="13"/>
      <c r="M741" s="13"/>
      <c r="N741" s="13"/>
      <c r="O741" s="13"/>
    </row>
    <row r="742">
      <c r="A742" s="1"/>
      <c r="B742" s="201"/>
      <c r="F742" s="13" t="str">
        <f t="shared" si="1"/>
        <v>Yes</v>
      </c>
      <c r="J742" s="13" t="str">
        <f t="shared" si="2"/>
        <v>Yes</v>
      </c>
      <c r="L742" s="13"/>
      <c r="M742" s="13"/>
      <c r="N742" s="13"/>
      <c r="O742" s="13"/>
    </row>
    <row r="743">
      <c r="A743" s="1"/>
      <c r="B743" s="201"/>
      <c r="F743" s="13" t="str">
        <f t="shared" si="1"/>
        <v>Yes</v>
      </c>
      <c r="J743" s="13" t="str">
        <f t="shared" si="2"/>
        <v>Yes</v>
      </c>
      <c r="L743" s="13"/>
      <c r="M743" s="13"/>
      <c r="N743" s="13"/>
      <c r="O743" s="13"/>
    </row>
    <row r="744">
      <c r="A744" s="1"/>
      <c r="B744" s="201"/>
      <c r="F744" s="13" t="str">
        <f t="shared" si="1"/>
        <v>Yes</v>
      </c>
      <c r="J744" s="13" t="str">
        <f t="shared" si="2"/>
        <v>Yes</v>
      </c>
      <c r="L744" s="13"/>
      <c r="M744" s="13"/>
      <c r="N744" s="13"/>
      <c r="O744" s="13"/>
    </row>
    <row r="745">
      <c r="A745" s="1"/>
      <c r="B745" s="201"/>
      <c r="F745" s="13" t="str">
        <f t="shared" si="1"/>
        <v>Yes</v>
      </c>
      <c r="J745" s="13" t="str">
        <f t="shared" si="2"/>
        <v>Yes</v>
      </c>
      <c r="L745" s="13"/>
      <c r="M745" s="13"/>
      <c r="N745" s="13"/>
      <c r="O745" s="13"/>
    </row>
    <row r="746">
      <c r="A746" s="1"/>
      <c r="B746" s="201"/>
      <c r="F746" s="13" t="str">
        <f t="shared" si="1"/>
        <v>Yes</v>
      </c>
      <c r="J746" s="13" t="str">
        <f t="shared" si="2"/>
        <v>Yes</v>
      </c>
      <c r="L746" s="13"/>
      <c r="M746" s="13"/>
      <c r="N746" s="13"/>
      <c r="O746" s="13"/>
    </row>
    <row r="747">
      <c r="A747" s="1"/>
      <c r="B747" s="201"/>
      <c r="F747" s="13" t="str">
        <f t="shared" si="1"/>
        <v>Yes</v>
      </c>
      <c r="J747" s="13" t="str">
        <f t="shared" si="2"/>
        <v>Yes</v>
      </c>
      <c r="L747" s="13"/>
      <c r="M747" s="13"/>
      <c r="N747" s="13"/>
      <c r="O747" s="13"/>
    </row>
    <row r="748">
      <c r="A748" s="1"/>
      <c r="B748" s="201"/>
      <c r="F748" s="13" t="str">
        <f t="shared" si="1"/>
        <v>Yes</v>
      </c>
      <c r="J748" s="13" t="str">
        <f t="shared" si="2"/>
        <v>Yes</v>
      </c>
      <c r="L748" s="13"/>
      <c r="M748" s="13"/>
      <c r="N748" s="13"/>
      <c r="O748" s="13"/>
    </row>
    <row r="749">
      <c r="A749" s="1"/>
      <c r="B749" s="201"/>
      <c r="F749" s="13" t="str">
        <f t="shared" si="1"/>
        <v>Yes</v>
      </c>
      <c r="J749" s="13" t="str">
        <f t="shared" si="2"/>
        <v>Yes</v>
      </c>
      <c r="L749" s="13"/>
      <c r="M749" s="13"/>
      <c r="N749" s="13"/>
      <c r="O749" s="13"/>
    </row>
    <row r="750">
      <c r="A750" s="1"/>
      <c r="B750" s="201"/>
      <c r="F750" s="13" t="str">
        <f t="shared" si="1"/>
        <v>Yes</v>
      </c>
      <c r="J750" s="13" t="str">
        <f t="shared" si="2"/>
        <v>Yes</v>
      </c>
      <c r="L750" s="13"/>
      <c r="M750" s="13"/>
      <c r="N750" s="13"/>
      <c r="O750" s="13"/>
    </row>
    <row r="751">
      <c r="A751" s="1"/>
      <c r="B751" s="201"/>
      <c r="F751" s="13" t="str">
        <f t="shared" si="1"/>
        <v>Yes</v>
      </c>
      <c r="J751" s="13" t="str">
        <f t="shared" si="2"/>
        <v>Yes</v>
      </c>
      <c r="L751" s="13"/>
      <c r="M751" s="13"/>
      <c r="N751" s="13"/>
      <c r="O751" s="13"/>
    </row>
    <row r="752">
      <c r="A752" s="1"/>
      <c r="B752" s="201"/>
      <c r="F752" s="13" t="str">
        <f t="shared" si="1"/>
        <v>Yes</v>
      </c>
      <c r="J752" s="13" t="str">
        <f t="shared" si="2"/>
        <v>Yes</v>
      </c>
      <c r="L752" s="13"/>
      <c r="M752" s="13"/>
      <c r="N752" s="13"/>
      <c r="O752" s="13"/>
    </row>
    <row r="753">
      <c r="A753" s="1"/>
      <c r="B753" s="201"/>
      <c r="F753" s="13" t="str">
        <f t="shared" si="1"/>
        <v>Yes</v>
      </c>
      <c r="J753" s="13" t="str">
        <f t="shared" si="2"/>
        <v>Yes</v>
      </c>
      <c r="L753" s="13"/>
      <c r="M753" s="13"/>
      <c r="N753" s="13"/>
      <c r="O753" s="13"/>
    </row>
    <row r="754">
      <c r="A754" s="1"/>
      <c r="B754" s="201"/>
      <c r="F754" s="13" t="str">
        <f t="shared" si="1"/>
        <v>Yes</v>
      </c>
      <c r="J754" s="13" t="str">
        <f t="shared" si="2"/>
        <v>Yes</v>
      </c>
      <c r="L754" s="13"/>
      <c r="M754" s="13"/>
      <c r="N754" s="13"/>
      <c r="O754" s="13"/>
    </row>
    <row r="755">
      <c r="A755" s="1"/>
      <c r="B755" s="201"/>
      <c r="F755" s="13" t="str">
        <f t="shared" si="1"/>
        <v>Yes</v>
      </c>
      <c r="J755" s="13" t="str">
        <f t="shared" si="2"/>
        <v>Yes</v>
      </c>
      <c r="L755" s="13"/>
      <c r="M755" s="13"/>
      <c r="N755" s="13"/>
      <c r="O755" s="13"/>
    </row>
    <row r="756">
      <c r="A756" s="1"/>
      <c r="B756" s="201"/>
      <c r="F756" s="13" t="str">
        <f t="shared" si="1"/>
        <v>Yes</v>
      </c>
      <c r="J756" s="13" t="str">
        <f t="shared" si="2"/>
        <v>Yes</v>
      </c>
      <c r="L756" s="13"/>
      <c r="M756" s="13"/>
      <c r="N756" s="13"/>
      <c r="O756" s="13"/>
    </row>
    <row r="757">
      <c r="A757" s="1"/>
      <c r="B757" s="201"/>
      <c r="F757" s="13" t="str">
        <f t="shared" si="1"/>
        <v>Yes</v>
      </c>
      <c r="J757" s="13" t="str">
        <f t="shared" si="2"/>
        <v>Yes</v>
      </c>
      <c r="L757" s="13"/>
      <c r="M757" s="13"/>
      <c r="N757" s="13"/>
      <c r="O757" s="13"/>
    </row>
    <row r="758">
      <c r="A758" s="1"/>
      <c r="B758" s="201"/>
      <c r="F758" s="13" t="str">
        <f t="shared" si="1"/>
        <v>Yes</v>
      </c>
      <c r="J758" s="13" t="str">
        <f t="shared" si="2"/>
        <v>Yes</v>
      </c>
      <c r="L758" s="13"/>
      <c r="M758" s="13"/>
      <c r="N758" s="13"/>
      <c r="O758" s="13"/>
    </row>
    <row r="759">
      <c r="A759" s="1"/>
      <c r="B759" s="201"/>
      <c r="F759" s="13" t="str">
        <f t="shared" si="1"/>
        <v>Yes</v>
      </c>
      <c r="J759" s="13" t="str">
        <f t="shared" si="2"/>
        <v>Yes</v>
      </c>
      <c r="L759" s="13"/>
      <c r="M759" s="13"/>
      <c r="N759" s="13"/>
      <c r="O759" s="13"/>
    </row>
    <row r="760">
      <c r="A760" s="1"/>
      <c r="B760" s="201"/>
      <c r="F760" s="13" t="str">
        <f t="shared" si="1"/>
        <v>Yes</v>
      </c>
      <c r="J760" s="13" t="str">
        <f t="shared" si="2"/>
        <v>Yes</v>
      </c>
      <c r="L760" s="13"/>
      <c r="M760" s="13"/>
      <c r="N760" s="13"/>
      <c r="O760" s="13"/>
    </row>
    <row r="761">
      <c r="A761" s="1"/>
      <c r="B761" s="201"/>
      <c r="F761" s="13" t="str">
        <f t="shared" si="1"/>
        <v>Yes</v>
      </c>
      <c r="J761" s="13" t="str">
        <f t="shared" si="2"/>
        <v>Yes</v>
      </c>
      <c r="L761" s="13"/>
      <c r="M761" s="13"/>
      <c r="N761" s="13"/>
      <c r="O761" s="13"/>
    </row>
    <row r="762">
      <c r="A762" s="1"/>
      <c r="B762" s="201"/>
      <c r="F762" s="13" t="str">
        <f t="shared" si="1"/>
        <v>Yes</v>
      </c>
      <c r="J762" s="13" t="str">
        <f t="shared" si="2"/>
        <v>Yes</v>
      </c>
      <c r="L762" s="13"/>
      <c r="M762" s="13"/>
      <c r="N762" s="13"/>
      <c r="O762" s="13"/>
    </row>
    <row r="763">
      <c r="A763" s="1"/>
      <c r="B763" s="201"/>
      <c r="F763" s="13" t="str">
        <f t="shared" si="1"/>
        <v>Yes</v>
      </c>
      <c r="J763" s="13" t="str">
        <f t="shared" si="2"/>
        <v>Yes</v>
      </c>
      <c r="L763" s="13"/>
      <c r="M763" s="13"/>
      <c r="N763" s="13"/>
      <c r="O763" s="13"/>
    </row>
    <row r="764">
      <c r="A764" s="1"/>
      <c r="B764" s="201"/>
      <c r="F764" s="13" t="str">
        <f t="shared" si="1"/>
        <v>Yes</v>
      </c>
      <c r="J764" s="13" t="str">
        <f t="shared" si="2"/>
        <v>Yes</v>
      </c>
      <c r="L764" s="13"/>
      <c r="M764" s="13"/>
      <c r="N764" s="13"/>
      <c r="O764" s="13"/>
    </row>
    <row r="765">
      <c r="A765" s="1"/>
      <c r="B765" s="201"/>
      <c r="F765" s="13" t="str">
        <f t="shared" si="1"/>
        <v>Yes</v>
      </c>
      <c r="J765" s="13" t="str">
        <f t="shared" si="2"/>
        <v>Yes</v>
      </c>
      <c r="L765" s="13"/>
      <c r="M765" s="13"/>
      <c r="N765" s="13"/>
      <c r="O765" s="13"/>
    </row>
    <row r="766">
      <c r="A766" s="1"/>
      <c r="B766" s="201"/>
      <c r="F766" s="13" t="str">
        <f t="shared" si="1"/>
        <v>Yes</v>
      </c>
      <c r="J766" s="13" t="str">
        <f t="shared" si="2"/>
        <v>Yes</v>
      </c>
      <c r="L766" s="13"/>
      <c r="M766" s="13"/>
      <c r="N766" s="13"/>
      <c r="O766" s="13"/>
    </row>
    <row r="767">
      <c r="A767" s="1"/>
      <c r="B767" s="201"/>
      <c r="F767" s="13" t="str">
        <f t="shared" si="1"/>
        <v>Yes</v>
      </c>
      <c r="J767" s="13" t="str">
        <f t="shared" si="2"/>
        <v>Yes</v>
      </c>
      <c r="L767" s="13"/>
      <c r="M767" s="13"/>
      <c r="N767" s="13"/>
      <c r="O767" s="13"/>
    </row>
    <row r="768">
      <c r="A768" s="1"/>
      <c r="B768" s="201"/>
      <c r="F768" s="13" t="str">
        <f t="shared" si="1"/>
        <v>Yes</v>
      </c>
      <c r="J768" s="13" t="str">
        <f t="shared" si="2"/>
        <v>Yes</v>
      </c>
      <c r="L768" s="13"/>
      <c r="M768" s="13"/>
      <c r="N768" s="13"/>
      <c r="O768" s="13"/>
    </row>
    <row r="769">
      <c r="A769" s="1"/>
      <c r="B769" s="201"/>
      <c r="F769" s="13" t="str">
        <f t="shared" si="1"/>
        <v>Yes</v>
      </c>
      <c r="J769" s="13" t="str">
        <f t="shared" si="2"/>
        <v>Yes</v>
      </c>
      <c r="L769" s="13"/>
      <c r="M769" s="13"/>
      <c r="N769" s="13"/>
      <c r="O769" s="13"/>
    </row>
    <row r="770">
      <c r="A770" s="1"/>
      <c r="B770" s="201"/>
      <c r="F770" s="13" t="str">
        <f t="shared" si="1"/>
        <v>Yes</v>
      </c>
      <c r="J770" s="13" t="str">
        <f t="shared" si="2"/>
        <v>Yes</v>
      </c>
      <c r="L770" s="13"/>
      <c r="M770" s="13"/>
      <c r="N770" s="13"/>
      <c r="O770" s="13"/>
    </row>
    <row r="771">
      <c r="A771" s="1"/>
      <c r="B771" s="201"/>
      <c r="F771" s="13" t="str">
        <f t="shared" si="1"/>
        <v>Yes</v>
      </c>
      <c r="J771" s="13" t="str">
        <f t="shared" si="2"/>
        <v>Yes</v>
      </c>
      <c r="L771" s="13"/>
      <c r="M771" s="13"/>
      <c r="N771" s="13"/>
      <c r="O771" s="13"/>
    </row>
    <row r="772">
      <c r="A772" s="1"/>
      <c r="B772" s="201"/>
      <c r="F772" s="13" t="str">
        <f t="shared" si="1"/>
        <v>Yes</v>
      </c>
      <c r="J772" s="13" t="str">
        <f t="shared" si="2"/>
        <v>Yes</v>
      </c>
      <c r="L772" s="13"/>
      <c r="M772" s="13"/>
      <c r="N772" s="13"/>
      <c r="O772" s="13"/>
    </row>
    <row r="773">
      <c r="A773" s="1"/>
      <c r="B773" s="201"/>
      <c r="F773" s="13" t="str">
        <f t="shared" si="1"/>
        <v>Yes</v>
      </c>
      <c r="J773" s="13" t="str">
        <f t="shared" si="2"/>
        <v>Yes</v>
      </c>
      <c r="L773" s="13"/>
      <c r="M773" s="13"/>
      <c r="N773" s="13"/>
      <c r="O773" s="13"/>
    </row>
    <row r="774">
      <c r="A774" s="1"/>
      <c r="B774" s="201"/>
      <c r="F774" s="13" t="str">
        <f t="shared" si="1"/>
        <v>Yes</v>
      </c>
      <c r="J774" s="13" t="str">
        <f t="shared" si="2"/>
        <v>Yes</v>
      </c>
      <c r="L774" s="13"/>
      <c r="M774" s="13"/>
      <c r="N774" s="13"/>
      <c r="O774" s="13"/>
    </row>
    <row r="775">
      <c r="A775" s="1"/>
      <c r="B775" s="201"/>
      <c r="F775" s="13" t="str">
        <f t="shared" si="1"/>
        <v>Yes</v>
      </c>
      <c r="J775" s="13" t="str">
        <f t="shared" si="2"/>
        <v>Yes</v>
      </c>
      <c r="L775" s="13"/>
      <c r="M775" s="13"/>
      <c r="N775" s="13"/>
      <c r="O775" s="13"/>
    </row>
    <row r="776">
      <c r="A776" s="1"/>
      <c r="B776" s="201"/>
      <c r="F776" s="13" t="str">
        <f t="shared" si="1"/>
        <v>Yes</v>
      </c>
      <c r="J776" s="13" t="str">
        <f t="shared" si="2"/>
        <v>Yes</v>
      </c>
      <c r="L776" s="13"/>
      <c r="M776" s="13"/>
      <c r="N776" s="13"/>
      <c r="O776" s="13"/>
    </row>
    <row r="777">
      <c r="A777" s="1"/>
      <c r="B777" s="201"/>
      <c r="F777" s="13" t="str">
        <f t="shared" si="1"/>
        <v>Yes</v>
      </c>
      <c r="J777" s="13" t="str">
        <f t="shared" si="2"/>
        <v>Yes</v>
      </c>
      <c r="L777" s="13"/>
      <c r="M777" s="13"/>
      <c r="N777" s="13"/>
      <c r="O777" s="13"/>
    </row>
    <row r="778">
      <c r="A778" s="1"/>
      <c r="B778" s="201"/>
      <c r="F778" s="13" t="str">
        <f t="shared" si="1"/>
        <v>Yes</v>
      </c>
      <c r="J778" s="13" t="str">
        <f t="shared" si="2"/>
        <v>Yes</v>
      </c>
      <c r="L778" s="13"/>
      <c r="M778" s="13"/>
      <c r="N778" s="13"/>
      <c r="O778" s="13"/>
    </row>
    <row r="779">
      <c r="A779" s="1"/>
      <c r="B779" s="201"/>
      <c r="F779" s="13" t="str">
        <f t="shared" si="1"/>
        <v>Yes</v>
      </c>
      <c r="J779" s="13" t="str">
        <f t="shared" si="2"/>
        <v>Yes</v>
      </c>
      <c r="L779" s="13"/>
      <c r="M779" s="13"/>
      <c r="N779" s="13"/>
      <c r="O779" s="13"/>
    </row>
    <row r="780">
      <c r="A780" s="1"/>
      <c r="B780" s="201"/>
      <c r="F780" s="13" t="str">
        <f t="shared" si="1"/>
        <v>Yes</v>
      </c>
      <c r="J780" s="13" t="str">
        <f t="shared" si="2"/>
        <v>Yes</v>
      </c>
      <c r="L780" s="13"/>
      <c r="M780" s="13"/>
      <c r="N780" s="13"/>
      <c r="O780" s="13"/>
    </row>
    <row r="781">
      <c r="A781" s="1"/>
      <c r="B781" s="201"/>
      <c r="F781" s="13" t="str">
        <f t="shared" si="1"/>
        <v>Yes</v>
      </c>
      <c r="J781" s="13" t="str">
        <f t="shared" si="2"/>
        <v>Yes</v>
      </c>
      <c r="L781" s="13"/>
      <c r="M781" s="13"/>
      <c r="N781" s="13"/>
      <c r="O781" s="13"/>
    </row>
    <row r="782">
      <c r="A782" s="1"/>
      <c r="B782" s="201"/>
      <c r="F782" s="13" t="str">
        <f t="shared" si="1"/>
        <v>Yes</v>
      </c>
      <c r="J782" s="13" t="str">
        <f t="shared" si="2"/>
        <v>Yes</v>
      </c>
      <c r="L782" s="13"/>
      <c r="M782" s="13"/>
      <c r="N782" s="13"/>
      <c r="O782" s="13"/>
    </row>
    <row r="783">
      <c r="A783" s="1"/>
      <c r="B783" s="201"/>
      <c r="F783" s="13" t="str">
        <f t="shared" si="1"/>
        <v>Yes</v>
      </c>
      <c r="J783" s="13" t="str">
        <f t="shared" si="2"/>
        <v>Yes</v>
      </c>
      <c r="L783" s="13"/>
      <c r="M783" s="13"/>
      <c r="N783" s="13"/>
      <c r="O783" s="13"/>
    </row>
    <row r="784">
      <c r="A784" s="1"/>
      <c r="B784" s="201"/>
      <c r="F784" s="13" t="str">
        <f t="shared" si="1"/>
        <v>Yes</v>
      </c>
      <c r="J784" s="13" t="str">
        <f t="shared" si="2"/>
        <v>Yes</v>
      </c>
      <c r="L784" s="13"/>
      <c r="M784" s="13"/>
      <c r="N784" s="13"/>
      <c r="O784" s="13"/>
    </row>
    <row r="785">
      <c r="A785" s="1"/>
      <c r="B785" s="201"/>
      <c r="F785" s="13" t="str">
        <f t="shared" si="1"/>
        <v>Yes</v>
      </c>
      <c r="J785" s="13" t="str">
        <f t="shared" si="2"/>
        <v>Yes</v>
      </c>
      <c r="L785" s="13"/>
      <c r="M785" s="13"/>
      <c r="N785" s="13"/>
      <c r="O785" s="13"/>
    </row>
    <row r="786">
      <c r="A786" s="1"/>
      <c r="B786" s="201"/>
      <c r="F786" s="13" t="str">
        <f t="shared" si="1"/>
        <v>Yes</v>
      </c>
      <c r="J786" s="13" t="str">
        <f t="shared" si="2"/>
        <v>Yes</v>
      </c>
      <c r="L786" s="13"/>
      <c r="M786" s="13"/>
      <c r="N786" s="13"/>
      <c r="O786" s="13"/>
    </row>
    <row r="787">
      <c r="A787" s="1"/>
      <c r="B787" s="201"/>
      <c r="F787" s="13" t="str">
        <f t="shared" si="1"/>
        <v>Yes</v>
      </c>
      <c r="J787" s="13" t="str">
        <f t="shared" si="2"/>
        <v>Yes</v>
      </c>
      <c r="L787" s="13"/>
      <c r="M787" s="13"/>
      <c r="N787" s="13"/>
      <c r="O787" s="13"/>
    </row>
    <row r="788">
      <c r="A788" s="1"/>
      <c r="B788" s="201"/>
      <c r="F788" s="13" t="str">
        <f t="shared" si="1"/>
        <v>Yes</v>
      </c>
      <c r="J788" s="13" t="str">
        <f t="shared" si="2"/>
        <v>Yes</v>
      </c>
      <c r="L788" s="13"/>
      <c r="M788" s="13"/>
      <c r="N788" s="13"/>
      <c r="O788" s="13"/>
    </row>
    <row r="789">
      <c r="A789" s="1"/>
      <c r="B789" s="201"/>
      <c r="F789" s="13" t="str">
        <f t="shared" si="1"/>
        <v>Yes</v>
      </c>
      <c r="J789" s="13" t="str">
        <f t="shared" si="2"/>
        <v>Yes</v>
      </c>
      <c r="L789" s="13"/>
      <c r="M789" s="13"/>
      <c r="N789" s="13"/>
      <c r="O789" s="13"/>
    </row>
    <row r="790">
      <c r="A790" s="1"/>
      <c r="B790" s="201"/>
      <c r="F790" s="13" t="str">
        <f t="shared" si="1"/>
        <v>Yes</v>
      </c>
      <c r="J790" s="13" t="str">
        <f t="shared" si="2"/>
        <v>Yes</v>
      </c>
      <c r="L790" s="13"/>
      <c r="M790" s="13"/>
      <c r="N790" s="13"/>
      <c r="O790" s="13"/>
    </row>
    <row r="791">
      <c r="A791" s="1"/>
      <c r="B791" s="201"/>
      <c r="F791" s="13" t="str">
        <f t="shared" si="1"/>
        <v>Yes</v>
      </c>
      <c r="J791" s="13" t="str">
        <f t="shared" si="2"/>
        <v>Yes</v>
      </c>
      <c r="L791" s="13"/>
      <c r="M791" s="13"/>
      <c r="N791" s="13"/>
      <c r="O791" s="13"/>
    </row>
    <row r="792">
      <c r="A792" s="1"/>
      <c r="B792" s="201"/>
      <c r="F792" s="13" t="str">
        <f t="shared" si="1"/>
        <v>Yes</v>
      </c>
      <c r="J792" s="13" t="str">
        <f t="shared" si="2"/>
        <v>Yes</v>
      </c>
      <c r="L792" s="13"/>
      <c r="M792" s="13"/>
      <c r="N792" s="13"/>
      <c r="O792" s="13"/>
    </row>
    <row r="793">
      <c r="A793" s="1"/>
      <c r="B793" s="201"/>
      <c r="F793" s="13" t="str">
        <f t="shared" si="1"/>
        <v>Yes</v>
      </c>
      <c r="J793" s="13" t="str">
        <f t="shared" si="2"/>
        <v>Yes</v>
      </c>
      <c r="L793" s="13"/>
      <c r="M793" s="13"/>
      <c r="N793" s="13"/>
      <c r="O793" s="13"/>
    </row>
    <row r="794">
      <c r="A794" s="1"/>
      <c r="B794" s="201"/>
      <c r="F794" s="13" t="str">
        <f t="shared" si="1"/>
        <v>Yes</v>
      </c>
      <c r="J794" s="13" t="str">
        <f t="shared" si="2"/>
        <v>Yes</v>
      </c>
      <c r="L794" s="13"/>
      <c r="M794" s="13"/>
      <c r="N794" s="13"/>
      <c r="O794" s="13"/>
    </row>
    <row r="795">
      <c r="A795" s="1"/>
      <c r="B795" s="201"/>
      <c r="F795" s="13" t="str">
        <f t="shared" si="1"/>
        <v>Yes</v>
      </c>
      <c r="J795" s="13" t="str">
        <f t="shared" si="2"/>
        <v>Yes</v>
      </c>
      <c r="L795" s="13"/>
      <c r="M795" s="13"/>
      <c r="N795" s="13"/>
      <c r="O795" s="13"/>
    </row>
    <row r="796">
      <c r="A796" s="1"/>
      <c r="B796" s="201"/>
      <c r="F796" s="13" t="str">
        <f t="shared" si="1"/>
        <v>Yes</v>
      </c>
      <c r="J796" s="13" t="str">
        <f t="shared" si="2"/>
        <v>Yes</v>
      </c>
      <c r="L796" s="13"/>
      <c r="M796" s="13"/>
      <c r="N796" s="13"/>
      <c r="O796" s="13"/>
    </row>
    <row r="797">
      <c r="A797" s="1"/>
      <c r="B797" s="201"/>
      <c r="F797" s="13" t="str">
        <f t="shared" si="1"/>
        <v>Yes</v>
      </c>
      <c r="J797" s="13" t="str">
        <f t="shared" si="2"/>
        <v>Yes</v>
      </c>
      <c r="L797" s="13"/>
      <c r="M797" s="13"/>
      <c r="N797" s="13"/>
      <c r="O797" s="13"/>
    </row>
    <row r="798">
      <c r="A798" s="1"/>
      <c r="B798" s="201"/>
      <c r="F798" s="13" t="str">
        <f t="shared" si="1"/>
        <v>Yes</v>
      </c>
      <c r="J798" s="13" t="str">
        <f t="shared" si="2"/>
        <v>Yes</v>
      </c>
      <c r="L798" s="13"/>
      <c r="M798" s="13"/>
      <c r="N798" s="13"/>
      <c r="O798" s="13"/>
    </row>
    <row r="799">
      <c r="A799" s="1"/>
      <c r="B799" s="201"/>
      <c r="F799" s="13" t="str">
        <f t="shared" si="1"/>
        <v>Yes</v>
      </c>
      <c r="J799" s="13" t="str">
        <f t="shared" si="2"/>
        <v>Yes</v>
      </c>
      <c r="L799" s="13"/>
      <c r="M799" s="13"/>
      <c r="N799" s="13"/>
      <c r="O799" s="13"/>
    </row>
    <row r="800">
      <c r="A800" s="1"/>
      <c r="B800" s="201"/>
      <c r="F800" s="13" t="str">
        <f t="shared" si="1"/>
        <v>Yes</v>
      </c>
      <c r="J800" s="13" t="str">
        <f t="shared" si="2"/>
        <v>Yes</v>
      </c>
      <c r="L800" s="13"/>
      <c r="M800" s="13"/>
      <c r="N800" s="13"/>
      <c r="O800" s="13"/>
    </row>
    <row r="801">
      <c r="A801" s="1"/>
      <c r="B801" s="201"/>
      <c r="F801" s="13" t="str">
        <f t="shared" si="1"/>
        <v>Yes</v>
      </c>
      <c r="J801" s="13" t="str">
        <f t="shared" si="2"/>
        <v>Yes</v>
      </c>
      <c r="L801" s="13"/>
      <c r="M801" s="13"/>
      <c r="N801" s="13"/>
      <c r="O801" s="13"/>
    </row>
    <row r="802">
      <c r="A802" s="1"/>
      <c r="B802" s="201"/>
      <c r="F802" s="13" t="str">
        <f t="shared" si="1"/>
        <v>Yes</v>
      </c>
      <c r="J802" s="13" t="str">
        <f t="shared" si="2"/>
        <v>Yes</v>
      </c>
      <c r="L802" s="13"/>
      <c r="M802" s="13"/>
      <c r="N802" s="13"/>
      <c r="O802" s="13"/>
    </row>
    <row r="803">
      <c r="A803" s="1"/>
      <c r="B803" s="201"/>
      <c r="F803" s="13" t="str">
        <f t="shared" si="1"/>
        <v>Yes</v>
      </c>
      <c r="J803" s="13" t="str">
        <f t="shared" si="2"/>
        <v>Yes</v>
      </c>
      <c r="L803" s="13"/>
      <c r="M803" s="13"/>
      <c r="N803" s="13"/>
      <c r="O803" s="13"/>
    </row>
    <row r="804">
      <c r="A804" s="1"/>
      <c r="B804" s="201"/>
      <c r="F804" s="13" t="str">
        <f t="shared" si="1"/>
        <v>Yes</v>
      </c>
      <c r="J804" s="13" t="str">
        <f t="shared" si="2"/>
        <v>Yes</v>
      </c>
      <c r="L804" s="13"/>
      <c r="M804" s="13"/>
      <c r="N804" s="13"/>
      <c r="O804" s="13"/>
    </row>
    <row r="805">
      <c r="A805" s="1"/>
      <c r="B805" s="201"/>
      <c r="F805" s="13" t="str">
        <f t="shared" si="1"/>
        <v>Yes</v>
      </c>
      <c r="J805" s="13" t="str">
        <f t="shared" si="2"/>
        <v>Yes</v>
      </c>
      <c r="L805" s="13"/>
      <c r="M805" s="13"/>
      <c r="N805" s="13"/>
      <c r="O805" s="13"/>
    </row>
    <row r="806">
      <c r="A806" s="1"/>
      <c r="B806" s="201"/>
      <c r="F806" s="13" t="str">
        <f t="shared" si="1"/>
        <v>Yes</v>
      </c>
      <c r="J806" s="13" t="str">
        <f t="shared" si="2"/>
        <v>Yes</v>
      </c>
      <c r="L806" s="13"/>
      <c r="M806" s="13"/>
      <c r="N806" s="13"/>
      <c r="O806" s="13"/>
    </row>
    <row r="807">
      <c r="A807" s="1"/>
      <c r="B807" s="201"/>
      <c r="F807" s="13" t="str">
        <f t="shared" si="1"/>
        <v>Yes</v>
      </c>
      <c r="J807" s="13" t="str">
        <f t="shared" si="2"/>
        <v>Yes</v>
      </c>
      <c r="L807" s="13"/>
      <c r="M807" s="13"/>
      <c r="N807" s="13"/>
      <c r="O807" s="13"/>
    </row>
    <row r="808">
      <c r="A808" s="1"/>
      <c r="B808" s="201"/>
      <c r="F808" s="13" t="str">
        <f t="shared" si="1"/>
        <v>Yes</v>
      </c>
      <c r="J808" s="13" t="str">
        <f t="shared" si="2"/>
        <v>Yes</v>
      </c>
      <c r="L808" s="13"/>
      <c r="M808" s="13"/>
      <c r="N808" s="13"/>
      <c r="O808" s="13"/>
    </row>
    <row r="809">
      <c r="A809" s="1"/>
      <c r="B809" s="201"/>
      <c r="F809" s="13" t="str">
        <f t="shared" si="1"/>
        <v>Yes</v>
      </c>
      <c r="J809" s="13" t="str">
        <f t="shared" si="2"/>
        <v>Yes</v>
      </c>
      <c r="L809" s="13"/>
      <c r="M809" s="13"/>
      <c r="N809" s="13"/>
      <c r="O809" s="13"/>
    </row>
    <row r="810">
      <c r="A810" s="1"/>
      <c r="B810" s="201"/>
      <c r="F810" s="13" t="str">
        <f t="shared" si="1"/>
        <v>Yes</v>
      </c>
      <c r="J810" s="13" t="str">
        <f t="shared" si="2"/>
        <v>Yes</v>
      </c>
      <c r="L810" s="13"/>
      <c r="M810" s="13"/>
      <c r="N810" s="13"/>
      <c r="O810" s="13"/>
    </row>
    <row r="811">
      <c r="A811" s="1"/>
      <c r="B811" s="201"/>
      <c r="F811" s="13" t="str">
        <f t="shared" si="1"/>
        <v>Yes</v>
      </c>
      <c r="J811" s="13" t="str">
        <f t="shared" si="2"/>
        <v>Yes</v>
      </c>
      <c r="L811" s="13"/>
      <c r="M811" s="13"/>
      <c r="N811" s="13"/>
      <c r="O811" s="13"/>
    </row>
    <row r="812">
      <c r="A812" s="1"/>
      <c r="B812" s="201"/>
      <c r="F812" s="13" t="str">
        <f t="shared" si="1"/>
        <v>Yes</v>
      </c>
      <c r="J812" s="13" t="str">
        <f t="shared" si="2"/>
        <v>Yes</v>
      </c>
      <c r="L812" s="13"/>
      <c r="M812" s="13"/>
      <c r="N812" s="13"/>
      <c r="O812" s="13"/>
    </row>
    <row r="813">
      <c r="A813" s="1"/>
      <c r="B813" s="201"/>
      <c r="F813" s="13" t="str">
        <f t="shared" si="1"/>
        <v>Yes</v>
      </c>
      <c r="J813" s="13" t="str">
        <f t="shared" si="2"/>
        <v>Yes</v>
      </c>
      <c r="L813" s="13"/>
      <c r="M813" s="13"/>
      <c r="N813" s="13"/>
      <c r="O813" s="13"/>
    </row>
    <row r="814">
      <c r="A814" s="1"/>
      <c r="B814" s="201"/>
      <c r="F814" s="13" t="str">
        <f t="shared" si="1"/>
        <v>Yes</v>
      </c>
      <c r="J814" s="13" t="str">
        <f t="shared" si="2"/>
        <v>Yes</v>
      </c>
      <c r="L814" s="13"/>
      <c r="M814" s="13"/>
      <c r="N814" s="13"/>
      <c r="O814" s="13"/>
    </row>
    <row r="815">
      <c r="A815" s="1"/>
      <c r="B815" s="201"/>
      <c r="F815" s="13" t="str">
        <f t="shared" si="1"/>
        <v>Yes</v>
      </c>
      <c r="J815" s="13" t="str">
        <f t="shared" si="2"/>
        <v>Yes</v>
      </c>
      <c r="L815" s="13"/>
      <c r="M815" s="13"/>
      <c r="N815" s="13"/>
      <c r="O815" s="13"/>
    </row>
    <row r="816">
      <c r="A816" s="1"/>
      <c r="B816" s="201"/>
      <c r="F816" s="13" t="str">
        <f t="shared" si="1"/>
        <v>Yes</v>
      </c>
      <c r="J816" s="13" t="str">
        <f t="shared" si="2"/>
        <v>Yes</v>
      </c>
      <c r="L816" s="13"/>
      <c r="M816" s="13"/>
      <c r="N816" s="13"/>
      <c r="O816" s="13"/>
    </row>
    <row r="817">
      <c r="A817" s="1"/>
      <c r="B817" s="201"/>
      <c r="F817" s="13" t="str">
        <f t="shared" si="1"/>
        <v>Yes</v>
      </c>
      <c r="J817" s="13" t="str">
        <f t="shared" si="2"/>
        <v>Yes</v>
      </c>
      <c r="L817" s="13"/>
      <c r="M817" s="13"/>
      <c r="N817" s="13"/>
      <c r="O817" s="13"/>
    </row>
    <row r="818">
      <c r="A818" s="1"/>
      <c r="B818" s="201"/>
      <c r="F818" s="13" t="str">
        <f t="shared" si="1"/>
        <v>Yes</v>
      </c>
      <c r="J818" s="13" t="str">
        <f t="shared" si="2"/>
        <v>Yes</v>
      </c>
      <c r="L818" s="13"/>
      <c r="M818" s="13"/>
      <c r="N818" s="13"/>
      <c r="O818" s="13"/>
    </row>
    <row r="819">
      <c r="A819" s="1"/>
      <c r="B819" s="201"/>
      <c r="F819" s="13" t="str">
        <f t="shared" si="1"/>
        <v>Yes</v>
      </c>
      <c r="J819" s="13" t="str">
        <f t="shared" si="2"/>
        <v>Yes</v>
      </c>
      <c r="L819" s="13"/>
      <c r="M819" s="13"/>
      <c r="N819" s="13"/>
      <c r="O819" s="13"/>
    </row>
    <row r="820">
      <c r="A820" s="1"/>
      <c r="B820" s="201"/>
      <c r="F820" s="13" t="str">
        <f t="shared" si="1"/>
        <v>Yes</v>
      </c>
      <c r="J820" s="13" t="str">
        <f t="shared" si="2"/>
        <v>Yes</v>
      </c>
      <c r="L820" s="13"/>
      <c r="M820" s="13"/>
      <c r="N820" s="13"/>
      <c r="O820" s="13"/>
    </row>
    <row r="821">
      <c r="A821" s="1"/>
      <c r="B821" s="201"/>
      <c r="F821" s="13" t="str">
        <f t="shared" si="1"/>
        <v>Yes</v>
      </c>
      <c r="J821" s="13" t="str">
        <f t="shared" si="2"/>
        <v>Yes</v>
      </c>
      <c r="L821" s="13"/>
      <c r="M821" s="13"/>
      <c r="N821" s="13"/>
      <c r="O821" s="13"/>
    </row>
    <row r="822">
      <c r="A822" s="1"/>
      <c r="B822" s="201"/>
      <c r="F822" s="13" t="str">
        <f t="shared" si="1"/>
        <v>Yes</v>
      </c>
      <c r="J822" s="13" t="str">
        <f t="shared" si="2"/>
        <v>Yes</v>
      </c>
      <c r="L822" s="13"/>
      <c r="M822" s="13"/>
      <c r="N822" s="13"/>
      <c r="O822" s="13"/>
    </row>
    <row r="823">
      <c r="A823" s="1"/>
      <c r="B823" s="201"/>
      <c r="F823" s="13" t="str">
        <f t="shared" si="1"/>
        <v>Yes</v>
      </c>
      <c r="J823" s="13" t="str">
        <f t="shared" si="2"/>
        <v>Yes</v>
      </c>
      <c r="L823" s="13"/>
      <c r="M823" s="13"/>
      <c r="N823" s="13"/>
      <c r="O823" s="13"/>
    </row>
    <row r="824">
      <c r="A824" s="1"/>
      <c r="B824" s="201"/>
      <c r="F824" s="13" t="str">
        <f t="shared" si="1"/>
        <v>Yes</v>
      </c>
      <c r="J824" s="13" t="str">
        <f t="shared" si="2"/>
        <v>Yes</v>
      </c>
      <c r="L824" s="13"/>
      <c r="M824" s="13"/>
      <c r="N824" s="13"/>
      <c r="O824" s="13"/>
    </row>
    <row r="825">
      <c r="A825" s="1"/>
      <c r="B825" s="201"/>
      <c r="F825" s="13" t="str">
        <f t="shared" si="1"/>
        <v>Yes</v>
      </c>
      <c r="J825" s="13" t="str">
        <f t="shared" si="2"/>
        <v>Yes</v>
      </c>
      <c r="L825" s="13"/>
      <c r="M825" s="13"/>
      <c r="N825" s="13"/>
      <c r="O825" s="13"/>
    </row>
    <row r="826">
      <c r="A826" s="1"/>
      <c r="B826" s="201"/>
      <c r="F826" s="13" t="str">
        <f t="shared" si="1"/>
        <v>Yes</v>
      </c>
      <c r="J826" s="13" t="str">
        <f t="shared" si="2"/>
        <v>Yes</v>
      </c>
      <c r="L826" s="13"/>
      <c r="M826" s="13"/>
      <c r="N826" s="13"/>
      <c r="O826" s="13"/>
    </row>
    <row r="827">
      <c r="A827" s="1"/>
      <c r="B827" s="201"/>
      <c r="F827" s="13" t="str">
        <f t="shared" si="1"/>
        <v>Yes</v>
      </c>
      <c r="J827" s="13" t="str">
        <f t="shared" si="2"/>
        <v>Yes</v>
      </c>
      <c r="L827" s="13"/>
      <c r="M827" s="13"/>
      <c r="N827" s="13"/>
      <c r="O827" s="13"/>
    </row>
    <row r="828">
      <c r="A828" s="1"/>
      <c r="B828" s="201"/>
      <c r="F828" s="13" t="str">
        <f t="shared" si="1"/>
        <v>Yes</v>
      </c>
      <c r="J828" s="13" t="str">
        <f t="shared" si="2"/>
        <v>Yes</v>
      </c>
      <c r="L828" s="13"/>
      <c r="M828" s="13"/>
      <c r="N828" s="13"/>
      <c r="O828" s="13"/>
    </row>
    <row r="829">
      <c r="A829" s="1"/>
      <c r="B829" s="201"/>
      <c r="F829" s="13" t="str">
        <f t="shared" si="1"/>
        <v>Yes</v>
      </c>
      <c r="J829" s="13" t="str">
        <f t="shared" si="2"/>
        <v>Yes</v>
      </c>
      <c r="L829" s="13"/>
      <c r="M829" s="13"/>
      <c r="N829" s="13"/>
      <c r="O829" s="13"/>
    </row>
    <row r="830">
      <c r="A830" s="1"/>
      <c r="B830" s="201"/>
      <c r="F830" s="13" t="str">
        <f t="shared" si="1"/>
        <v>Yes</v>
      </c>
      <c r="J830" s="13" t="str">
        <f t="shared" si="2"/>
        <v>Yes</v>
      </c>
      <c r="L830" s="13"/>
      <c r="M830" s="13"/>
      <c r="N830" s="13"/>
      <c r="O830" s="13"/>
    </row>
    <row r="831">
      <c r="A831" s="1"/>
      <c r="B831" s="201"/>
      <c r="F831" s="13" t="str">
        <f t="shared" si="1"/>
        <v>Yes</v>
      </c>
      <c r="J831" s="13" t="str">
        <f t="shared" si="2"/>
        <v>Yes</v>
      </c>
      <c r="L831" s="13"/>
      <c r="M831" s="13"/>
      <c r="N831" s="13"/>
      <c r="O831" s="13"/>
    </row>
    <row r="832">
      <c r="A832" s="1"/>
      <c r="B832" s="201"/>
      <c r="F832" s="13" t="str">
        <f t="shared" si="1"/>
        <v>Yes</v>
      </c>
      <c r="J832" s="13" t="str">
        <f t="shared" si="2"/>
        <v>Yes</v>
      </c>
      <c r="L832" s="13"/>
      <c r="M832" s="13"/>
      <c r="N832" s="13"/>
      <c r="O832" s="13"/>
    </row>
    <row r="833">
      <c r="A833" s="1"/>
      <c r="B833" s="201"/>
      <c r="F833" s="13" t="str">
        <f t="shared" si="1"/>
        <v>Yes</v>
      </c>
      <c r="J833" s="13" t="str">
        <f t="shared" si="2"/>
        <v>Yes</v>
      </c>
      <c r="L833" s="13"/>
      <c r="M833" s="13"/>
      <c r="N833" s="13"/>
      <c r="O833" s="13"/>
    </row>
    <row r="834">
      <c r="A834" s="1"/>
      <c r="B834" s="201"/>
      <c r="F834" s="13" t="str">
        <f t="shared" si="1"/>
        <v>Yes</v>
      </c>
      <c r="J834" s="13" t="str">
        <f t="shared" si="2"/>
        <v>Yes</v>
      </c>
      <c r="L834" s="13"/>
      <c r="M834" s="13"/>
      <c r="N834" s="13"/>
      <c r="O834" s="13"/>
    </row>
    <row r="835">
      <c r="A835" s="1"/>
      <c r="B835" s="201"/>
      <c r="F835" s="13" t="str">
        <f t="shared" si="1"/>
        <v>Yes</v>
      </c>
      <c r="J835" s="13" t="str">
        <f t="shared" si="2"/>
        <v>Yes</v>
      </c>
      <c r="L835" s="13"/>
      <c r="M835" s="13"/>
      <c r="N835" s="13"/>
      <c r="O835" s="13"/>
    </row>
    <row r="836">
      <c r="A836" s="1"/>
      <c r="B836" s="201"/>
      <c r="F836" s="13" t="str">
        <f t="shared" si="1"/>
        <v>Yes</v>
      </c>
      <c r="J836" s="13" t="str">
        <f t="shared" si="2"/>
        <v>Yes</v>
      </c>
      <c r="L836" s="13"/>
      <c r="M836" s="13"/>
      <c r="N836" s="13"/>
      <c r="O836" s="13"/>
    </row>
    <row r="837">
      <c r="A837" s="1"/>
      <c r="B837" s="201"/>
      <c r="F837" s="13" t="str">
        <f t="shared" si="1"/>
        <v>Yes</v>
      </c>
      <c r="J837" s="13" t="str">
        <f t="shared" si="2"/>
        <v>Yes</v>
      </c>
      <c r="L837" s="13"/>
      <c r="M837" s="13"/>
      <c r="N837" s="13"/>
      <c r="O837" s="13"/>
    </row>
    <row r="838">
      <c r="A838" s="1"/>
      <c r="B838" s="201"/>
      <c r="F838" s="13" t="str">
        <f t="shared" si="1"/>
        <v>Yes</v>
      </c>
      <c r="J838" s="13" t="str">
        <f t="shared" si="2"/>
        <v>Yes</v>
      </c>
      <c r="L838" s="13"/>
      <c r="M838" s="13"/>
      <c r="N838" s="13"/>
      <c r="O838" s="13"/>
    </row>
    <row r="839">
      <c r="A839" s="1"/>
      <c r="B839" s="201"/>
      <c r="F839" s="13" t="str">
        <f t="shared" si="1"/>
        <v>Yes</v>
      </c>
      <c r="J839" s="13" t="str">
        <f t="shared" si="2"/>
        <v>Yes</v>
      </c>
      <c r="L839" s="13"/>
      <c r="M839" s="13"/>
      <c r="N839" s="13"/>
      <c r="O839" s="13"/>
    </row>
    <row r="840">
      <c r="A840" s="1"/>
      <c r="B840" s="201"/>
      <c r="F840" s="13" t="str">
        <f t="shared" si="1"/>
        <v>Yes</v>
      </c>
      <c r="J840" s="13" t="str">
        <f t="shared" si="2"/>
        <v>Yes</v>
      </c>
      <c r="L840" s="13"/>
      <c r="M840" s="13"/>
      <c r="N840" s="13"/>
      <c r="O840" s="13"/>
    </row>
    <row r="841">
      <c r="A841" s="1"/>
      <c r="B841" s="201"/>
      <c r="F841" s="13" t="str">
        <f t="shared" si="1"/>
        <v>Yes</v>
      </c>
      <c r="J841" s="13" t="str">
        <f t="shared" si="2"/>
        <v>Yes</v>
      </c>
      <c r="L841" s="13"/>
      <c r="M841" s="13"/>
      <c r="N841" s="13"/>
      <c r="O841" s="13"/>
    </row>
    <row r="842">
      <c r="A842" s="1"/>
      <c r="B842" s="201"/>
      <c r="F842" s="13" t="str">
        <f t="shared" si="1"/>
        <v>Yes</v>
      </c>
      <c r="J842" s="13" t="str">
        <f t="shared" si="2"/>
        <v>Yes</v>
      </c>
      <c r="L842" s="13"/>
      <c r="M842" s="13"/>
      <c r="N842" s="13"/>
      <c r="O842" s="13"/>
    </row>
    <row r="843">
      <c r="A843" s="1"/>
      <c r="B843" s="201"/>
      <c r="F843" s="13" t="str">
        <f t="shared" si="1"/>
        <v>Yes</v>
      </c>
      <c r="J843" s="13" t="str">
        <f t="shared" si="2"/>
        <v>Yes</v>
      </c>
      <c r="L843" s="13"/>
      <c r="M843" s="13"/>
      <c r="N843" s="13"/>
      <c r="O843" s="13"/>
    </row>
    <row r="844">
      <c r="A844" s="1"/>
      <c r="B844" s="201"/>
      <c r="F844" s="13" t="str">
        <f t="shared" si="1"/>
        <v>Yes</v>
      </c>
      <c r="J844" s="13" t="str">
        <f t="shared" si="2"/>
        <v>Yes</v>
      </c>
      <c r="L844" s="13"/>
      <c r="M844" s="13"/>
      <c r="N844" s="13"/>
      <c r="O844" s="13"/>
    </row>
    <row r="845">
      <c r="A845" s="1"/>
      <c r="B845" s="201"/>
      <c r="F845" s="13" t="str">
        <f t="shared" si="1"/>
        <v>Yes</v>
      </c>
      <c r="J845" s="13" t="str">
        <f t="shared" si="2"/>
        <v>Yes</v>
      </c>
      <c r="L845" s="13"/>
      <c r="M845" s="13"/>
      <c r="N845" s="13"/>
      <c r="O845" s="13"/>
    </row>
    <row r="846">
      <c r="A846" s="1"/>
      <c r="B846" s="201"/>
      <c r="F846" s="13" t="str">
        <f t="shared" si="1"/>
        <v>Yes</v>
      </c>
      <c r="J846" s="13" t="str">
        <f t="shared" si="2"/>
        <v>Yes</v>
      </c>
      <c r="L846" s="13"/>
      <c r="M846" s="13"/>
      <c r="N846" s="13"/>
      <c r="O846" s="13"/>
    </row>
    <row r="847">
      <c r="A847" s="1"/>
      <c r="B847" s="201"/>
      <c r="F847" s="13" t="str">
        <f t="shared" si="1"/>
        <v>Yes</v>
      </c>
      <c r="J847" s="13" t="str">
        <f t="shared" si="2"/>
        <v>Yes</v>
      </c>
      <c r="L847" s="13"/>
      <c r="M847" s="13"/>
      <c r="N847" s="13"/>
      <c r="O847" s="13"/>
    </row>
    <row r="848">
      <c r="A848" s="1"/>
      <c r="B848" s="201"/>
      <c r="F848" s="13" t="str">
        <f t="shared" si="1"/>
        <v>Yes</v>
      </c>
      <c r="J848" s="13" t="str">
        <f t="shared" si="2"/>
        <v>Yes</v>
      </c>
      <c r="L848" s="13"/>
      <c r="M848" s="13"/>
      <c r="N848" s="13"/>
      <c r="O848" s="13"/>
    </row>
    <row r="849">
      <c r="A849" s="1"/>
      <c r="B849" s="201"/>
      <c r="F849" s="13" t="str">
        <f t="shared" si="1"/>
        <v>Yes</v>
      </c>
      <c r="J849" s="13" t="str">
        <f t="shared" si="2"/>
        <v>Yes</v>
      </c>
      <c r="L849" s="13"/>
      <c r="M849" s="13"/>
      <c r="N849" s="13"/>
      <c r="O849" s="13"/>
    </row>
    <row r="850">
      <c r="A850" s="1"/>
      <c r="B850" s="201"/>
      <c r="F850" s="13" t="str">
        <f t="shared" si="1"/>
        <v>Yes</v>
      </c>
      <c r="J850" s="13" t="str">
        <f t="shared" si="2"/>
        <v>Yes</v>
      </c>
      <c r="L850" s="13"/>
      <c r="M850" s="13"/>
      <c r="N850" s="13"/>
      <c r="O850" s="13"/>
    </row>
    <row r="851">
      <c r="A851" s="1"/>
      <c r="B851" s="201"/>
      <c r="F851" s="13" t="str">
        <f t="shared" si="1"/>
        <v>Yes</v>
      </c>
      <c r="J851" s="13" t="str">
        <f t="shared" si="2"/>
        <v>Yes</v>
      </c>
      <c r="L851" s="13"/>
      <c r="M851" s="13"/>
      <c r="N851" s="13"/>
      <c r="O851" s="13"/>
    </row>
    <row r="852">
      <c r="A852" s="1"/>
      <c r="B852" s="201"/>
      <c r="F852" s="13" t="str">
        <f t="shared" si="1"/>
        <v>Yes</v>
      </c>
      <c r="J852" s="13" t="str">
        <f t="shared" si="2"/>
        <v>Yes</v>
      </c>
      <c r="L852" s="13"/>
      <c r="M852" s="13"/>
      <c r="N852" s="13"/>
      <c r="O852" s="13"/>
    </row>
    <row r="853">
      <c r="A853" s="1"/>
      <c r="B853" s="201"/>
      <c r="F853" s="13" t="str">
        <f t="shared" si="1"/>
        <v>Yes</v>
      </c>
      <c r="J853" s="13" t="str">
        <f t="shared" si="2"/>
        <v>Yes</v>
      </c>
      <c r="L853" s="13"/>
      <c r="M853" s="13"/>
      <c r="N853" s="13"/>
      <c r="O853" s="13"/>
    </row>
    <row r="854">
      <c r="A854" s="1"/>
      <c r="B854" s="201"/>
      <c r="F854" s="13" t="str">
        <f t="shared" si="1"/>
        <v>Yes</v>
      </c>
      <c r="J854" s="13" t="str">
        <f t="shared" si="2"/>
        <v>Yes</v>
      </c>
      <c r="L854" s="13"/>
      <c r="M854" s="13"/>
      <c r="N854" s="13"/>
      <c r="O854" s="13"/>
    </row>
    <row r="855">
      <c r="A855" s="1"/>
      <c r="B855" s="201"/>
      <c r="F855" s="13" t="str">
        <f t="shared" si="1"/>
        <v>Yes</v>
      </c>
      <c r="J855" s="13" t="str">
        <f t="shared" si="2"/>
        <v>Yes</v>
      </c>
      <c r="L855" s="13"/>
      <c r="M855" s="13"/>
      <c r="N855" s="13"/>
      <c r="O855" s="13"/>
    </row>
    <row r="856">
      <c r="A856" s="1"/>
      <c r="B856" s="201"/>
      <c r="F856" s="13" t="str">
        <f t="shared" si="1"/>
        <v>Yes</v>
      </c>
      <c r="J856" s="13" t="str">
        <f t="shared" si="2"/>
        <v>Yes</v>
      </c>
      <c r="L856" s="13"/>
      <c r="M856" s="13"/>
      <c r="N856" s="13"/>
      <c r="O856" s="13"/>
    </row>
    <row r="857">
      <c r="A857" s="1"/>
      <c r="B857" s="201"/>
      <c r="F857" s="13" t="str">
        <f t="shared" si="1"/>
        <v>Yes</v>
      </c>
      <c r="J857" s="13" t="str">
        <f t="shared" si="2"/>
        <v>Yes</v>
      </c>
      <c r="L857" s="13"/>
      <c r="M857" s="13"/>
      <c r="N857" s="13"/>
      <c r="O857" s="13"/>
    </row>
    <row r="858">
      <c r="A858" s="1"/>
      <c r="B858" s="201"/>
      <c r="F858" s="13" t="str">
        <f t="shared" si="1"/>
        <v>Yes</v>
      </c>
      <c r="J858" s="13" t="str">
        <f t="shared" si="2"/>
        <v>Yes</v>
      </c>
      <c r="L858" s="13"/>
      <c r="M858" s="13"/>
      <c r="N858" s="13"/>
      <c r="O858" s="13"/>
    </row>
    <row r="859">
      <c r="A859" s="1"/>
      <c r="B859" s="201"/>
      <c r="F859" s="13" t="str">
        <f t="shared" si="1"/>
        <v>Yes</v>
      </c>
      <c r="J859" s="13" t="str">
        <f t="shared" si="2"/>
        <v>Yes</v>
      </c>
      <c r="L859" s="13"/>
      <c r="M859" s="13"/>
      <c r="N859" s="13"/>
      <c r="O859" s="13"/>
    </row>
    <row r="860">
      <c r="A860" s="1"/>
      <c r="B860" s="201"/>
      <c r="F860" s="13" t="str">
        <f t="shared" si="1"/>
        <v>Yes</v>
      </c>
      <c r="J860" s="13" t="str">
        <f t="shared" si="2"/>
        <v>Yes</v>
      </c>
      <c r="L860" s="13"/>
      <c r="M860" s="13"/>
      <c r="N860" s="13"/>
      <c r="O860" s="13"/>
    </row>
    <row r="861">
      <c r="A861" s="1"/>
      <c r="B861" s="201"/>
      <c r="F861" s="13" t="str">
        <f t="shared" si="1"/>
        <v>Yes</v>
      </c>
      <c r="J861" s="13" t="str">
        <f t="shared" si="2"/>
        <v>Yes</v>
      </c>
      <c r="L861" s="13"/>
      <c r="M861" s="13"/>
      <c r="N861" s="13"/>
      <c r="O861" s="13"/>
    </row>
    <row r="862">
      <c r="A862" s="1"/>
      <c r="B862" s="201"/>
      <c r="F862" s="13" t="str">
        <f t="shared" si="1"/>
        <v>Yes</v>
      </c>
      <c r="J862" s="13" t="str">
        <f t="shared" si="2"/>
        <v>Yes</v>
      </c>
      <c r="L862" s="13"/>
      <c r="M862" s="13"/>
      <c r="N862" s="13"/>
      <c r="O862" s="13"/>
    </row>
    <row r="863">
      <c r="A863" s="1"/>
      <c r="B863" s="201"/>
      <c r="F863" s="13" t="str">
        <f t="shared" si="1"/>
        <v>Yes</v>
      </c>
      <c r="J863" s="13" t="str">
        <f t="shared" si="2"/>
        <v>Yes</v>
      </c>
      <c r="L863" s="13"/>
      <c r="M863" s="13"/>
      <c r="N863" s="13"/>
      <c r="O863" s="13"/>
    </row>
    <row r="864">
      <c r="A864" s="1"/>
      <c r="B864" s="201"/>
      <c r="F864" s="13" t="str">
        <f t="shared" si="1"/>
        <v>Yes</v>
      </c>
      <c r="J864" s="13" t="str">
        <f t="shared" si="2"/>
        <v>Yes</v>
      </c>
      <c r="L864" s="13"/>
      <c r="M864" s="13"/>
      <c r="N864" s="13"/>
      <c r="O864" s="13"/>
    </row>
    <row r="865">
      <c r="A865" s="1"/>
      <c r="B865" s="201"/>
      <c r="F865" s="13" t="str">
        <f t="shared" si="1"/>
        <v>Yes</v>
      </c>
      <c r="J865" s="13" t="str">
        <f t="shared" si="2"/>
        <v>Yes</v>
      </c>
      <c r="L865" s="13"/>
      <c r="M865" s="13"/>
      <c r="N865" s="13"/>
      <c r="O865" s="13"/>
    </row>
    <row r="866">
      <c r="A866" s="1"/>
      <c r="B866" s="201"/>
      <c r="F866" s="13" t="str">
        <f t="shared" si="1"/>
        <v>Yes</v>
      </c>
      <c r="J866" s="13" t="str">
        <f t="shared" si="2"/>
        <v>Yes</v>
      </c>
      <c r="L866" s="13"/>
      <c r="M866" s="13"/>
      <c r="N866" s="13"/>
      <c r="O866" s="13"/>
    </row>
    <row r="867">
      <c r="A867" s="1"/>
      <c r="B867" s="201"/>
      <c r="F867" s="13" t="str">
        <f t="shared" si="1"/>
        <v>Yes</v>
      </c>
      <c r="J867" s="13" t="str">
        <f t="shared" si="2"/>
        <v>Yes</v>
      </c>
      <c r="L867" s="13"/>
      <c r="M867" s="13"/>
      <c r="N867" s="13"/>
      <c r="O867" s="13"/>
    </row>
    <row r="868">
      <c r="A868" s="1"/>
      <c r="B868" s="201"/>
      <c r="F868" s="13" t="str">
        <f t="shared" si="1"/>
        <v>Yes</v>
      </c>
      <c r="J868" s="13" t="str">
        <f t="shared" si="2"/>
        <v>Yes</v>
      </c>
      <c r="L868" s="13"/>
      <c r="M868" s="13"/>
      <c r="N868" s="13"/>
      <c r="O868" s="13"/>
    </row>
    <row r="869">
      <c r="A869" s="1"/>
      <c r="B869" s="201"/>
      <c r="F869" s="13" t="str">
        <f t="shared" si="1"/>
        <v>Yes</v>
      </c>
      <c r="J869" s="13" t="str">
        <f t="shared" si="2"/>
        <v>Yes</v>
      </c>
      <c r="L869" s="13"/>
      <c r="M869" s="13"/>
      <c r="N869" s="13"/>
      <c r="O869" s="13"/>
    </row>
    <row r="870">
      <c r="A870" s="1"/>
      <c r="B870" s="201"/>
      <c r="F870" s="13" t="str">
        <f t="shared" si="1"/>
        <v>Yes</v>
      </c>
      <c r="J870" s="13" t="str">
        <f t="shared" si="2"/>
        <v>Yes</v>
      </c>
      <c r="L870" s="13"/>
      <c r="M870" s="13"/>
      <c r="N870" s="13"/>
      <c r="O870" s="13"/>
    </row>
    <row r="871">
      <c r="A871" s="1"/>
      <c r="B871" s="201"/>
      <c r="F871" s="13" t="str">
        <f t="shared" si="1"/>
        <v>Yes</v>
      </c>
      <c r="J871" s="13" t="str">
        <f t="shared" si="2"/>
        <v>Yes</v>
      </c>
      <c r="L871" s="13"/>
      <c r="M871" s="13"/>
      <c r="N871" s="13"/>
      <c r="O871" s="13"/>
    </row>
    <row r="872">
      <c r="A872" s="1"/>
      <c r="B872" s="201"/>
      <c r="F872" s="13" t="str">
        <f t="shared" si="1"/>
        <v>Yes</v>
      </c>
      <c r="J872" s="13" t="str">
        <f t="shared" si="2"/>
        <v>Yes</v>
      </c>
      <c r="L872" s="13"/>
      <c r="M872" s="13"/>
      <c r="N872" s="13"/>
      <c r="O872" s="13"/>
    </row>
    <row r="873">
      <c r="A873" s="1"/>
      <c r="B873" s="201"/>
      <c r="F873" s="13" t="str">
        <f t="shared" si="1"/>
        <v>Yes</v>
      </c>
      <c r="J873" s="13" t="str">
        <f t="shared" si="2"/>
        <v>Yes</v>
      </c>
      <c r="L873" s="13"/>
      <c r="M873" s="13"/>
      <c r="N873" s="13"/>
      <c r="O873" s="13"/>
    </row>
    <row r="874">
      <c r="A874" s="1"/>
      <c r="B874" s="201"/>
      <c r="F874" s="13" t="str">
        <f t="shared" si="1"/>
        <v>Yes</v>
      </c>
      <c r="J874" s="13" t="str">
        <f t="shared" si="2"/>
        <v>Yes</v>
      </c>
      <c r="L874" s="13"/>
      <c r="M874" s="13"/>
      <c r="N874" s="13"/>
      <c r="O874" s="13"/>
    </row>
    <row r="875">
      <c r="A875" s="1"/>
      <c r="B875" s="201"/>
      <c r="F875" s="13" t="str">
        <f t="shared" si="1"/>
        <v>Yes</v>
      </c>
      <c r="J875" s="13" t="str">
        <f t="shared" si="2"/>
        <v>Yes</v>
      </c>
      <c r="L875" s="13"/>
      <c r="M875" s="13"/>
      <c r="N875" s="13"/>
      <c r="O875" s="13"/>
    </row>
    <row r="876">
      <c r="A876" s="1"/>
      <c r="B876" s="201"/>
      <c r="F876" s="13" t="str">
        <f t="shared" si="1"/>
        <v>Yes</v>
      </c>
      <c r="J876" s="13" t="str">
        <f t="shared" si="2"/>
        <v>Yes</v>
      </c>
      <c r="L876" s="13"/>
      <c r="M876" s="13"/>
      <c r="N876" s="13"/>
      <c r="O876" s="13"/>
    </row>
    <row r="877">
      <c r="A877" s="1"/>
      <c r="B877" s="201"/>
      <c r="F877" s="13" t="str">
        <f t="shared" si="1"/>
        <v>Yes</v>
      </c>
      <c r="J877" s="13" t="str">
        <f t="shared" si="2"/>
        <v>Yes</v>
      </c>
      <c r="L877" s="13"/>
      <c r="M877" s="13"/>
      <c r="N877" s="13"/>
      <c r="O877" s="13"/>
    </row>
    <row r="878">
      <c r="A878" s="1"/>
      <c r="B878" s="201"/>
      <c r="F878" s="13" t="str">
        <f t="shared" si="1"/>
        <v>Yes</v>
      </c>
      <c r="J878" s="13" t="str">
        <f t="shared" si="2"/>
        <v>Yes</v>
      </c>
      <c r="L878" s="13"/>
      <c r="M878" s="13"/>
      <c r="N878" s="13"/>
      <c r="O878" s="13"/>
    </row>
    <row r="879">
      <c r="A879" s="1"/>
      <c r="B879" s="201"/>
      <c r="F879" s="13" t="str">
        <f t="shared" si="1"/>
        <v>Yes</v>
      </c>
      <c r="J879" s="13" t="str">
        <f t="shared" si="2"/>
        <v>Yes</v>
      </c>
      <c r="L879" s="13"/>
      <c r="M879" s="13"/>
      <c r="N879" s="13"/>
      <c r="O879" s="13"/>
    </row>
    <row r="880">
      <c r="A880" s="1"/>
      <c r="B880" s="201"/>
      <c r="F880" s="13" t="str">
        <f t="shared" si="1"/>
        <v>Yes</v>
      </c>
      <c r="J880" s="13" t="str">
        <f t="shared" si="2"/>
        <v>Yes</v>
      </c>
      <c r="L880" s="13"/>
      <c r="M880" s="13"/>
      <c r="N880" s="13"/>
      <c r="O880" s="13"/>
    </row>
    <row r="881">
      <c r="A881" s="1"/>
      <c r="B881" s="201"/>
      <c r="F881" s="13" t="str">
        <f t="shared" si="1"/>
        <v>Yes</v>
      </c>
      <c r="J881" s="13" t="str">
        <f t="shared" si="2"/>
        <v>Yes</v>
      </c>
      <c r="L881" s="13"/>
      <c r="M881" s="13"/>
      <c r="N881" s="13"/>
      <c r="O881" s="13"/>
    </row>
    <row r="882">
      <c r="A882" s="1"/>
      <c r="B882" s="201"/>
      <c r="F882" s="13" t="str">
        <f t="shared" si="1"/>
        <v>Yes</v>
      </c>
      <c r="J882" s="13" t="str">
        <f t="shared" si="2"/>
        <v>Yes</v>
      </c>
      <c r="L882" s="13"/>
      <c r="M882" s="13"/>
      <c r="N882" s="13"/>
      <c r="O882" s="13"/>
    </row>
    <row r="883">
      <c r="A883" s="1"/>
      <c r="B883" s="201"/>
      <c r="F883" s="13" t="str">
        <f t="shared" si="1"/>
        <v>Yes</v>
      </c>
      <c r="J883" s="13" t="str">
        <f t="shared" si="2"/>
        <v>Yes</v>
      </c>
      <c r="L883" s="13"/>
      <c r="M883" s="13"/>
      <c r="N883" s="13"/>
      <c r="O883" s="13"/>
    </row>
    <row r="884">
      <c r="A884" s="1"/>
      <c r="B884" s="201"/>
      <c r="F884" s="13" t="str">
        <f t="shared" si="1"/>
        <v>Yes</v>
      </c>
      <c r="J884" s="13" t="str">
        <f t="shared" si="2"/>
        <v>Yes</v>
      </c>
      <c r="L884" s="13"/>
      <c r="M884" s="13"/>
      <c r="N884" s="13"/>
      <c r="O884" s="13"/>
    </row>
    <row r="885">
      <c r="A885" s="1"/>
      <c r="B885" s="201"/>
      <c r="F885" s="13" t="str">
        <f t="shared" si="1"/>
        <v>Yes</v>
      </c>
      <c r="J885" s="13" t="str">
        <f t="shared" si="2"/>
        <v>Yes</v>
      </c>
      <c r="L885" s="13"/>
      <c r="M885" s="13"/>
      <c r="N885" s="13"/>
      <c r="O885" s="13"/>
    </row>
    <row r="886">
      <c r="A886" s="1"/>
      <c r="B886" s="201"/>
      <c r="F886" s="13" t="str">
        <f t="shared" si="1"/>
        <v>Yes</v>
      </c>
      <c r="J886" s="13" t="str">
        <f t="shared" si="2"/>
        <v>Yes</v>
      </c>
      <c r="L886" s="13"/>
      <c r="M886" s="13"/>
      <c r="N886" s="13"/>
      <c r="O886" s="13"/>
    </row>
    <row r="887">
      <c r="A887" s="1"/>
      <c r="B887" s="201"/>
      <c r="F887" s="13" t="str">
        <f t="shared" si="1"/>
        <v>Yes</v>
      </c>
      <c r="J887" s="13" t="str">
        <f t="shared" si="2"/>
        <v>Yes</v>
      </c>
      <c r="L887" s="13"/>
      <c r="M887" s="13"/>
      <c r="N887" s="13"/>
      <c r="O887" s="13"/>
    </row>
    <row r="888">
      <c r="A888" s="1"/>
      <c r="B888" s="201"/>
      <c r="F888" s="13" t="str">
        <f t="shared" si="1"/>
        <v>Yes</v>
      </c>
      <c r="J888" s="13" t="str">
        <f t="shared" si="2"/>
        <v>Yes</v>
      </c>
      <c r="L888" s="13"/>
      <c r="M888" s="13"/>
      <c r="N888" s="13"/>
      <c r="O888" s="13"/>
    </row>
    <row r="889">
      <c r="A889" s="1"/>
      <c r="B889" s="201"/>
      <c r="F889" s="13" t="str">
        <f t="shared" si="1"/>
        <v>Yes</v>
      </c>
      <c r="J889" s="13" t="str">
        <f t="shared" si="2"/>
        <v>Yes</v>
      </c>
      <c r="L889" s="13"/>
      <c r="M889" s="13"/>
      <c r="N889" s="13"/>
      <c r="O889" s="13"/>
    </row>
    <row r="890">
      <c r="A890" s="1"/>
      <c r="B890" s="201"/>
      <c r="F890" s="13" t="str">
        <f t="shared" si="1"/>
        <v>Yes</v>
      </c>
      <c r="J890" s="13" t="str">
        <f t="shared" si="2"/>
        <v>Yes</v>
      </c>
      <c r="L890" s="13"/>
      <c r="M890" s="13"/>
      <c r="N890" s="13"/>
      <c r="O890" s="13"/>
    </row>
    <row r="891">
      <c r="A891" s="1"/>
      <c r="B891" s="201"/>
      <c r="F891" s="13" t="str">
        <f t="shared" si="1"/>
        <v>Yes</v>
      </c>
      <c r="J891" s="13" t="str">
        <f t="shared" si="2"/>
        <v>Yes</v>
      </c>
      <c r="L891" s="13"/>
      <c r="M891" s="13"/>
      <c r="N891" s="13"/>
      <c r="O891" s="13"/>
    </row>
    <row r="892">
      <c r="A892" s="1"/>
      <c r="B892" s="201"/>
      <c r="F892" s="13" t="str">
        <f t="shared" si="1"/>
        <v>Yes</v>
      </c>
      <c r="J892" s="13" t="str">
        <f t="shared" si="2"/>
        <v>Yes</v>
      </c>
      <c r="L892" s="13"/>
      <c r="M892" s="13"/>
      <c r="N892" s="13"/>
      <c r="O892" s="13"/>
    </row>
    <row r="893">
      <c r="A893" s="1"/>
      <c r="B893" s="201"/>
      <c r="F893" s="13" t="str">
        <f t="shared" si="1"/>
        <v>Yes</v>
      </c>
      <c r="J893" s="13" t="str">
        <f t="shared" si="2"/>
        <v>Yes</v>
      </c>
      <c r="L893" s="13"/>
      <c r="M893" s="13"/>
      <c r="N893" s="13"/>
      <c r="O893" s="13"/>
    </row>
    <row r="894">
      <c r="A894" s="1"/>
      <c r="B894" s="201"/>
      <c r="F894" s="13" t="str">
        <f t="shared" si="1"/>
        <v>Yes</v>
      </c>
      <c r="J894" s="13" t="str">
        <f t="shared" si="2"/>
        <v>Yes</v>
      </c>
      <c r="L894" s="13"/>
      <c r="M894" s="13"/>
      <c r="N894" s="13"/>
      <c r="O894" s="13"/>
    </row>
    <row r="895">
      <c r="A895" s="1"/>
      <c r="B895" s="201"/>
      <c r="F895" s="13" t="str">
        <f t="shared" si="1"/>
        <v>Yes</v>
      </c>
      <c r="J895" s="13" t="str">
        <f t="shared" si="2"/>
        <v>Yes</v>
      </c>
      <c r="L895" s="13"/>
      <c r="M895" s="13"/>
      <c r="N895" s="13"/>
      <c r="O895" s="13"/>
    </row>
    <row r="896">
      <c r="A896" s="1"/>
      <c r="B896" s="201"/>
      <c r="F896" s="13" t="str">
        <f t="shared" si="1"/>
        <v>Yes</v>
      </c>
      <c r="J896" s="13" t="str">
        <f t="shared" si="2"/>
        <v>Yes</v>
      </c>
      <c r="L896" s="13"/>
      <c r="M896" s="13"/>
      <c r="N896" s="13"/>
      <c r="O896" s="13"/>
    </row>
    <row r="897">
      <c r="A897" s="1"/>
      <c r="B897" s="201"/>
      <c r="F897" s="13" t="str">
        <f t="shared" si="1"/>
        <v>Yes</v>
      </c>
      <c r="J897" s="13" t="str">
        <f t="shared" si="2"/>
        <v>Yes</v>
      </c>
      <c r="L897" s="13"/>
      <c r="M897" s="13"/>
      <c r="N897" s="13"/>
      <c r="O897" s="13"/>
    </row>
    <row r="898">
      <c r="A898" s="1"/>
      <c r="B898" s="201"/>
      <c r="F898" s="13" t="str">
        <f t="shared" si="1"/>
        <v>Yes</v>
      </c>
      <c r="J898" s="13" t="str">
        <f t="shared" si="2"/>
        <v>Yes</v>
      </c>
      <c r="L898" s="13"/>
      <c r="M898" s="13"/>
      <c r="N898" s="13"/>
      <c r="O898" s="13"/>
    </row>
    <row r="899">
      <c r="A899" s="1"/>
      <c r="B899" s="201"/>
      <c r="F899" s="13" t="str">
        <f t="shared" si="1"/>
        <v>Yes</v>
      </c>
      <c r="J899" s="13" t="str">
        <f t="shared" si="2"/>
        <v>Yes</v>
      </c>
      <c r="L899" s="13"/>
      <c r="M899" s="13"/>
      <c r="N899" s="13"/>
      <c r="O899" s="13"/>
    </row>
    <row r="900">
      <c r="A900" s="1"/>
      <c r="B900" s="201"/>
      <c r="F900" s="13" t="str">
        <f t="shared" si="1"/>
        <v>Yes</v>
      </c>
      <c r="J900" s="13" t="str">
        <f t="shared" si="2"/>
        <v>Yes</v>
      </c>
      <c r="L900" s="13"/>
      <c r="M900" s="13"/>
      <c r="N900" s="13"/>
      <c r="O900" s="13"/>
    </row>
    <row r="901">
      <c r="A901" s="1"/>
      <c r="B901" s="201"/>
      <c r="F901" s="13" t="str">
        <f t="shared" si="1"/>
        <v>Yes</v>
      </c>
      <c r="J901" s="13" t="str">
        <f t="shared" si="2"/>
        <v>Yes</v>
      </c>
      <c r="L901" s="13"/>
      <c r="M901" s="13"/>
      <c r="N901" s="13"/>
      <c r="O901" s="13"/>
    </row>
    <row r="902">
      <c r="A902" s="1"/>
      <c r="B902" s="201"/>
      <c r="F902" s="13" t="str">
        <f t="shared" si="1"/>
        <v>Yes</v>
      </c>
      <c r="J902" s="13" t="str">
        <f t="shared" si="2"/>
        <v>Yes</v>
      </c>
      <c r="L902" s="13"/>
      <c r="M902" s="13"/>
      <c r="N902" s="13"/>
      <c r="O902" s="13"/>
    </row>
    <row r="903">
      <c r="A903" s="1"/>
      <c r="B903" s="201"/>
      <c r="F903" s="13" t="str">
        <f t="shared" si="1"/>
        <v>Yes</v>
      </c>
      <c r="J903" s="13" t="str">
        <f t="shared" si="2"/>
        <v>Yes</v>
      </c>
      <c r="L903" s="13"/>
      <c r="M903" s="13"/>
      <c r="N903" s="13"/>
      <c r="O903" s="13"/>
    </row>
    <row r="904">
      <c r="A904" s="1"/>
      <c r="B904" s="201"/>
      <c r="F904" s="13" t="str">
        <f t="shared" si="1"/>
        <v>Yes</v>
      </c>
      <c r="J904" s="13" t="str">
        <f t="shared" si="2"/>
        <v>Yes</v>
      </c>
      <c r="L904" s="13"/>
      <c r="M904" s="13"/>
      <c r="N904" s="13"/>
      <c r="O904" s="13"/>
    </row>
    <row r="905">
      <c r="A905" s="1"/>
      <c r="B905" s="201"/>
      <c r="F905" s="13" t="str">
        <f t="shared" si="1"/>
        <v>Yes</v>
      </c>
      <c r="J905" s="13" t="str">
        <f t="shared" si="2"/>
        <v>Yes</v>
      </c>
      <c r="L905" s="13"/>
      <c r="M905" s="13"/>
      <c r="N905" s="13"/>
      <c r="O905" s="13"/>
    </row>
    <row r="906">
      <c r="A906" s="1"/>
      <c r="B906" s="201"/>
      <c r="F906" s="13" t="str">
        <f t="shared" si="1"/>
        <v>Yes</v>
      </c>
      <c r="J906" s="13" t="str">
        <f t="shared" si="2"/>
        <v>Yes</v>
      </c>
      <c r="L906" s="13"/>
      <c r="M906" s="13"/>
      <c r="N906" s="13"/>
      <c r="O906" s="13"/>
    </row>
    <row r="907">
      <c r="A907" s="1"/>
      <c r="B907" s="201"/>
      <c r="F907" s="13" t="str">
        <f t="shared" si="1"/>
        <v>Yes</v>
      </c>
      <c r="J907" s="13" t="str">
        <f t="shared" si="2"/>
        <v>Yes</v>
      </c>
      <c r="L907" s="13"/>
      <c r="M907" s="13"/>
      <c r="N907" s="13"/>
      <c r="O907" s="13"/>
    </row>
    <row r="908">
      <c r="A908" s="1"/>
      <c r="B908" s="201"/>
      <c r="F908" s="13" t="str">
        <f t="shared" si="1"/>
        <v>Yes</v>
      </c>
      <c r="J908" s="13" t="str">
        <f t="shared" si="2"/>
        <v>Yes</v>
      </c>
      <c r="L908" s="13"/>
      <c r="M908" s="13"/>
      <c r="N908" s="13"/>
      <c r="O908" s="13"/>
    </row>
    <row r="909">
      <c r="A909" s="1"/>
      <c r="B909" s="201"/>
      <c r="F909" s="13" t="str">
        <f t="shared" si="1"/>
        <v>Yes</v>
      </c>
      <c r="J909" s="13" t="str">
        <f t="shared" si="2"/>
        <v>Yes</v>
      </c>
      <c r="L909" s="13"/>
      <c r="M909" s="13"/>
      <c r="N909" s="13"/>
      <c r="O909" s="13"/>
    </row>
    <row r="910">
      <c r="A910" s="1"/>
      <c r="B910" s="201"/>
      <c r="F910" s="13" t="str">
        <f t="shared" si="1"/>
        <v>Yes</v>
      </c>
      <c r="J910" s="13" t="str">
        <f t="shared" si="2"/>
        <v>Yes</v>
      </c>
      <c r="L910" s="13"/>
      <c r="M910" s="13"/>
      <c r="N910" s="13"/>
      <c r="O910" s="13"/>
    </row>
    <row r="911">
      <c r="A911" s="1"/>
      <c r="B911" s="201"/>
      <c r="F911" s="13" t="str">
        <f t="shared" si="1"/>
        <v>Yes</v>
      </c>
      <c r="J911" s="13" t="str">
        <f t="shared" si="2"/>
        <v>Yes</v>
      </c>
      <c r="L911" s="13"/>
      <c r="M911" s="13"/>
      <c r="N911" s="13"/>
      <c r="O911" s="13"/>
    </row>
    <row r="912">
      <c r="A912" s="1"/>
      <c r="B912" s="201"/>
      <c r="F912" s="13" t="str">
        <f t="shared" si="1"/>
        <v>Yes</v>
      </c>
      <c r="J912" s="13" t="str">
        <f t="shared" si="2"/>
        <v>Yes</v>
      </c>
      <c r="L912" s="13"/>
      <c r="M912" s="13"/>
      <c r="N912" s="13"/>
      <c r="O912" s="13"/>
    </row>
    <row r="913">
      <c r="A913" s="1"/>
      <c r="B913" s="201"/>
      <c r="F913" s="13" t="str">
        <f t="shared" si="1"/>
        <v>Yes</v>
      </c>
      <c r="J913" s="13" t="str">
        <f t="shared" si="2"/>
        <v>Yes</v>
      </c>
      <c r="L913" s="13"/>
      <c r="M913" s="13"/>
      <c r="N913" s="13"/>
      <c r="O913" s="13"/>
    </row>
    <row r="914">
      <c r="A914" s="1"/>
      <c r="B914" s="201"/>
      <c r="F914" s="13" t="str">
        <f t="shared" si="1"/>
        <v>Yes</v>
      </c>
      <c r="J914" s="13" t="str">
        <f t="shared" si="2"/>
        <v>Yes</v>
      </c>
      <c r="L914" s="13"/>
      <c r="M914" s="13"/>
      <c r="N914" s="13"/>
      <c r="O914" s="13"/>
    </row>
    <row r="915">
      <c r="A915" s="1"/>
      <c r="B915" s="201"/>
      <c r="F915" s="13" t="str">
        <f t="shared" si="1"/>
        <v>Yes</v>
      </c>
      <c r="J915" s="13" t="str">
        <f t="shared" si="2"/>
        <v>Yes</v>
      </c>
      <c r="L915" s="13"/>
      <c r="M915" s="13"/>
      <c r="N915" s="13"/>
      <c r="O915" s="13"/>
    </row>
    <row r="916">
      <c r="A916" s="1"/>
      <c r="B916" s="201"/>
      <c r="F916" s="13" t="str">
        <f t="shared" si="1"/>
        <v>Yes</v>
      </c>
      <c r="J916" s="13" t="str">
        <f t="shared" si="2"/>
        <v>Yes</v>
      </c>
      <c r="L916" s="13"/>
      <c r="M916" s="13"/>
      <c r="N916" s="13"/>
      <c r="O916" s="13"/>
    </row>
    <row r="917">
      <c r="A917" s="1"/>
      <c r="B917" s="201"/>
      <c r="F917" s="13" t="str">
        <f t="shared" si="1"/>
        <v>Yes</v>
      </c>
      <c r="J917" s="13" t="str">
        <f t="shared" si="2"/>
        <v>Yes</v>
      </c>
      <c r="L917" s="13"/>
      <c r="M917" s="13"/>
      <c r="N917" s="13"/>
      <c r="O917" s="13"/>
    </row>
    <row r="918">
      <c r="A918" s="1"/>
      <c r="B918" s="201"/>
      <c r="F918" s="13" t="str">
        <f t="shared" si="1"/>
        <v>Yes</v>
      </c>
      <c r="J918" s="13" t="str">
        <f t="shared" si="2"/>
        <v>Yes</v>
      </c>
      <c r="L918" s="13"/>
      <c r="M918" s="13"/>
      <c r="N918" s="13"/>
      <c r="O918" s="13"/>
    </row>
    <row r="919">
      <c r="A919" s="1"/>
      <c r="B919" s="201"/>
      <c r="F919" s="13" t="str">
        <f t="shared" si="1"/>
        <v>Yes</v>
      </c>
      <c r="J919" s="13" t="str">
        <f t="shared" si="2"/>
        <v>Yes</v>
      </c>
      <c r="L919" s="13"/>
      <c r="M919" s="13"/>
      <c r="N919" s="13"/>
      <c r="O919" s="13"/>
    </row>
    <row r="920">
      <c r="A920" s="1"/>
      <c r="B920" s="201"/>
      <c r="F920" s="13" t="str">
        <f t="shared" si="1"/>
        <v>Yes</v>
      </c>
      <c r="J920" s="13" t="str">
        <f t="shared" si="2"/>
        <v>Yes</v>
      </c>
      <c r="L920" s="13"/>
      <c r="M920" s="13"/>
      <c r="N920" s="13"/>
      <c r="O920" s="13"/>
    </row>
    <row r="921">
      <c r="A921" s="1"/>
      <c r="B921" s="201"/>
      <c r="F921" s="13" t="str">
        <f t="shared" si="1"/>
        <v>Yes</v>
      </c>
      <c r="J921" s="13" t="str">
        <f t="shared" si="2"/>
        <v>Yes</v>
      </c>
      <c r="L921" s="13"/>
      <c r="M921" s="13"/>
      <c r="N921" s="13"/>
      <c r="O921" s="13"/>
    </row>
    <row r="922">
      <c r="A922" s="1"/>
      <c r="B922" s="201"/>
      <c r="F922" s="13" t="str">
        <f t="shared" si="1"/>
        <v>Yes</v>
      </c>
      <c r="J922" s="13" t="str">
        <f t="shared" si="2"/>
        <v>Yes</v>
      </c>
      <c r="L922" s="13"/>
      <c r="M922" s="13"/>
      <c r="N922" s="13"/>
      <c r="O922" s="13"/>
    </row>
    <row r="923">
      <c r="A923" s="1"/>
      <c r="B923" s="201"/>
      <c r="F923" s="13" t="str">
        <f t="shared" si="1"/>
        <v>Yes</v>
      </c>
      <c r="J923" s="13" t="str">
        <f t="shared" si="2"/>
        <v>Yes</v>
      </c>
      <c r="L923" s="13"/>
      <c r="M923" s="13"/>
      <c r="N923" s="13"/>
      <c r="O923" s="13"/>
    </row>
    <row r="924">
      <c r="A924" s="1"/>
      <c r="B924" s="201"/>
      <c r="F924" s="13" t="str">
        <f t="shared" si="1"/>
        <v>Yes</v>
      </c>
      <c r="J924" s="13" t="str">
        <f t="shared" si="2"/>
        <v>Yes</v>
      </c>
      <c r="L924" s="13"/>
      <c r="M924" s="13"/>
      <c r="N924" s="13"/>
      <c r="O924" s="13"/>
    </row>
    <row r="925">
      <c r="A925" s="1"/>
      <c r="B925" s="201"/>
      <c r="F925" s="13" t="str">
        <f t="shared" si="1"/>
        <v>Yes</v>
      </c>
      <c r="J925" s="13" t="str">
        <f t="shared" si="2"/>
        <v>Yes</v>
      </c>
      <c r="L925" s="13"/>
      <c r="M925" s="13"/>
      <c r="N925" s="13"/>
      <c r="O925" s="13"/>
    </row>
    <row r="926">
      <c r="A926" s="1"/>
      <c r="B926" s="201"/>
      <c r="F926" s="13" t="str">
        <f t="shared" si="1"/>
        <v>Yes</v>
      </c>
      <c r="J926" s="13" t="str">
        <f t="shared" si="2"/>
        <v>Yes</v>
      </c>
      <c r="L926" s="13"/>
      <c r="M926" s="13"/>
      <c r="N926" s="13"/>
      <c r="O926" s="13"/>
    </row>
    <row r="927">
      <c r="A927" s="1"/>
      <c r="B927" s="201"/>
      <c r="F927" s="13" t="str">
        <f t="shared" si="1"/>
        <v>Yes</v>
      </c>
      <c r="J927" s="13" t="str">
        <f t="shared" si="2"/>
        <v>Yes</v>
      </c>
      <c r="L927" s="13"/>
      <c r="M927" s="13"/>
      <c r="N927" s="13"/>
      <c r="O927" s="13"/>
    </row>
    <row r="928">
      <c r="A928" s="1"/>
      <c r="B928" s="201"/>
      <c r="F928" s="13" t="str">
        <f t="shared" si="1"/>
        <v>Yes</v>
      </c>
      <c r="J928" s="13" t="str">
        <f t="shared" si="2"/>
        <v>Yes</v>
      </c>
      <c r="L928" s="13"/>
      <c r="M928" s="13"/>
      <c r="N928" s="13"/>
      <c r="O928" s="13"/>
    </row>
    <row r="929">
      <c r="A929" s="1"/>
      <c r="B929" s="201"/>
      <c r="F929" s="13" t="str">
        <f t="shared" si="1"/>
        <v>Yes</v>
      </c>
      <c r="J929" s="13" t="str">
        <f t="shared" si="2"/>
        <v>Yes</v>
      </c>
      <c r="L929" s="13"/>
      <c r="M929" s="13"/>
      <c r="N929" s="13"/>
      <c r="O929" s="13"/>
    </row>
    <row r="930">
      <c r="A930" s="1"/>
      <c r="B930" s="201"/>
      <c r="F930" s="13" t="str">
        <f t="shared" si="1"/>
        <v>Yes</v>
      </c>
      <c r="J930" s="13" t="str">
        <f t="shared" si="2"/>
        <v>Yes</v>
      </c>
      <c r="L930" s="13"/>
      <c r="M930" s="13"/>
      <c r="N930" s="13"/>
      <c r="O930" s="13"/>
    </row>
    <row r="931">
      <c r="A931" s="1"/>
      <c r="B931" s="201"/>
      <c r="F931" s="13" t="str">
        <f t="shared" si="1"/>
        <v>Yes</v>
      </c>
      <c r="J931" s="13" t="str">
        <f t="shared" si="2"/>
        <v>Yes</v>
      </c>
      <c r="L931" s="13"/>
      <c r="M931" s="13"/>
      <c r="N931" s="13"/>
      <c r="O931" s="13"/>
    </row>
    <row r="932">
      <c r="A932" s="1"/>
      <c r="B932" s="201"/>
      <c r="F932" s="13" t="str">
        <f t="shared" si="1"/>
        <v>Yes</v>
      </c>
      <c r="J932" s="13" t="str">
        <f t="shared" si="2"/>
        <v>Yes</v>
      </c>
      <c r="L932" s="13"/>
      <c r="M932" s="13"/>
      <c r="N932" s="13"/>
      <c r="O932" s="13"/>
    </row>
    <row r="933">
      <c r="A933" s="1"/>
      <c r="B933" s="201"/>
      <c r="F933" s="13" t="str">
        <f t="shared" si="1"/>
        <v>Yes</v>
      </c>
      <c r="J933" s="13" t="str">
        <f t="shared" si="2"/>
        <v>Yes</v>
      </c>
      <c r="L933" s="13"/>
      <c r="M933" s="13"/>
      <c r="N933" s="13"/>
      <c r="O933" s="13"/>
    </row>
    <row r="934">
      <c r="A934" s="1"/>
      <c r="B934" s="201"/>
      <c r="F934" s="13" t="str">
        <f t="shared" si="1"/>
        <v>Yes</v>
      </c>
      <c r="J934" s="13" t="str">
        <f t="shared" si="2"/>
        <v>Yes</v>
      </c>
      <c r="L934" s="13"/>
      <c r="M934" s="13"/>
      <c r="N934" s="13"/>
      <c r="O934" s="13"/>
    </row>
    <row r="935">
      <c r="A935" s="1"/>
      <c r="B935" s="201"/>
      <c r="F935" s="13" t="str">
        <f t="shared" si="1"/>
        <v>Yes</v>
      </c>
      <c r="J935" s="13" t="str">
        <f t="shared" si="2"/>
        <v>Yes</v>
      </c>
      <c r="L935" s="13"/>
      <c r="M935" s="13"/>
      <c r="N935" s="13"/>
      <c r="O935" s="13"/>
    </row>
    <row r="936">
      <c r="A936" s="1"/>
      <c r="B936" s="201"/>
      <c r="F936" s="13" t="str">
        <f t="shared" si="1"/>
        <v>Yes</v>
      </c>
      <c r="J936" s="13" t="str">
        <f t="shared" si="2"/>
        <v>Yes</v>
      </c>
      <c r="L936" s="13"/>
      <c r="M936" s="13"/>
      <c r="N936" s="13"/>
      <c r="O936" s="13"/>
    </row>
    <row r="937">
      <c r="A937" s="1"/>
      <c r="B937" s="201"/>
      <c r="F937" s="13" t="str">
        <f t="shared" si="1"/>
        <v>Yes</v>
      </c>
      <c r="J937" s="13" t="str">
        <f t="shared" si="2"/>
        <v>Yes</v>
      </c>
      <c r="L937" s="13"/>
      <c r="M937" s="13"/>
      <c r="N937" s="13"/>
      <c r="O937" s="13"/>
    </row>
    <row r="938">
      <c r="A938" s="1"/>
      <c r="B938" s="201"/>
      <c r="F938" s="13" t="str">
        <f t="shared" si="1"/>
        <v>Yes</v>
      </c>
      <c r="J938" s="13" t="str">
        <f t="shared" si="2"/>
        <v>Yes</v>
      </c>
      <c r="L938" s="13"/>
      <c r="M938" s="13"/>
      <c r="N938" s="13"/>
      <c r="O938" s="13"/>
    </row>
    <row r="939">
      <c r="A939" s="1"/>
      <c r="B939" s="201"/>
      <c r="F939" s="13" t="str">
        <f t="shared" si="1"/>
        <v>Yes</v>
      </c>
      <c r="J939" s="13" t="str">
        <f t="shared" si="2"/>
        <v>Yes</v>
      </c>
      <c r="L939" s="13"/>
      <c r="M939" s="13"/>
      <c r="N939" s="13"/>
      <c r="O939" s="13"/>
    </row>
    <row r="940">
      <c r="A940" s="1"/>
      <c r="B940" s="201"/>
      <c r="F940" s="13" t="str">
        <f t="shared" si="1"/>
        <v>Yes</v>
      </c>
      <c r="J940" s="13" t="str">
        <f t="shared" si="2"/>
        <v>Yes</v>
      </c>
      <c r="L940" s="13"/>
      <c r="M940" s="13"/>
      <c r="N940" s="13"/>
      <c r="O940" s="13"/>
    </row>
    <row r="941">
      <c r="A941" s="1"/>
      <c r="B941" s="201"/>
      <c r="F941" s="13" t="str">
        <f t="shared" si="1"/>
        <v>Yes</v>
      </c>
      <c r="J941" s="13" t="str">
        <f t="shared" si="2"/>
        <v>Yes</v>
      </c>
      <c r="L941" s="13"/>
      <c r="M941" s="13"/>
      <c r="N941" s="13"/>
      <c r="O941" s="13"/>
    </row>
    <row r="942">
      <c r="A942" s="1"/>
      <c r="B942" s="201"/>
      <c r="F942" s="13" t="str">
        <f t="shared" si="1"/>
        <v>Yes</v>
      </c>
      <c r="J942" s="13" t="str">
        <f t="shared" si="2"/>
        <v>Yes</v>
      </c>
      <c r="L942" s="13"/>
      <c r="M942" s="13"/>
      <c r="N942" s="13"/>
      <c r="O942" s="13"/>
    </row>
    <row r="943">
      <c r="A943" s="1"/>
      <c r="B943" s="201"/>
      <c r="F943" s="13" t="str">
        <f t="shared" si="1"/>
        <v>Yes</v>
      </c>
      <c r="J943" s="13" t="str">
        <f t="shared" si="2"/>
        <v>Yes</v>
      </c>
      <c r="L943" s="13"/>
      <c r="M943" s="13"/>
      <c r="N943" s="13"/>
      <c r="O943" s="13"/>
    </row>
    <row r="944">
      <c r="A944" s="1"/>
      <c r="B944" s="201"/>
      <c r="F944" s="13" t="str">
        <f t="shared" si="1"/>
        <v>Yes</v>
      </c>
      <c r="J944" s="13" t="str">
        <f t="shared" si="2"/>
        <v>Yes</v>
      </c>
      <c r="L944" s="13"/>
      <c r="M944" s="13"/>
      <c r="N944" s="13"/>
      <c r="O944" s="13"/>
    </row>
    <row r="945">
      <c r="A945" s="1"/>
      <c r="B945" s="201"/>
      <c r="F945" s="13" t="str">
        <f t="shared" si="1"/>
        <v>Yes</v>
      </c>
      <c r="J945" s="13" t="str">
        <f t="shared" si="2"/>
        <v>Yes</v>
      </c>
      <c r="L945" s="13"/>
      <c r="M945" s="13"/>
      <c r="N945" s="13"/>
      <c r="O945" s="13"/>
    </row>
    <row r="946">
      <c r="A946" s="1"/>
      <c r="B946" s="201"/>
      <c r="F946" s="13" t="str">
        <f t="shared" si="1"/>
        <v>Yes</v>
      </c>
      <c r="J946" s="13" t="str">
        <f t="shared" si="2"/>
        <v>Yes</v>
      </c>
      <c r="L946" s="13"/>
      <c r="M946" s="13"/>
      <c r="N946" s="13"/>
      <c r="O946" s="13"/>
    </row>
    <row r="947">
      <c r="A947" s="1"/>
      <c r="B947" s="201"/>
      <c r="F947" s="13" t="str">
        <f t="shared" si="1"/>
        <v>Yes</v>
      </c>
      <c r="J947" s="13" t="str">
        <f t="shared" si="2"/>
        <v>Yes</v>
      </c>
      <c r="L947" s="13"/>
      <c r="M947" s="13"/>
      <c r="N947" s="13"/>
      <c r="O947" s="13"/>
    </row>
    <row r="948">
      <c r="A948" s="1"/>
      <c r="B948" s="201"/>
      <c r="F948" s="13" t="str">
        <f t="shared" si="1"/>
        <v>Yes</v>
      </c>
      <c r="J948" s="13" t="str">
        <f t="shared" si="2"/>
        <v>Yes</v>
      </c>
      <c r="L948" s="13"/>
      <c r="M948" s="13"/>
      <c r="N948" s="13"/>
      <c r="O948" s="13"/>
    </row>
    <row r="949">
      <c r="A949" s="1"/>
      <c r="B949" s="201"/>
      <c r="F949" s="13" t="str">
        <f t="shared" si="1"/>
        <v>Yes</v>
      </c>
      <c r="J949" s="13" t="str">
        <f t="shared" si="2"/>
        <v>Yes</v>
      </c>
      <c r="L949" s="13"/>
      <c r="M949" s="13"/>
      <c r="N949" s="13"/>
      <c r="O949" s="13"/>
    </row>
    <row r="950">
      <c r="A950" s="1"/>
      <c r="B950" s="201"/>
      <c r="F950" s="13" t="str">
        <f t="shared" si="1"/>
        <v>Yes</v>
      </c>
      <c r="J950" s="13" t="str">
        <f t="shared" si="2"/>
        <v>Yes</v>
      </c>
      <c r="L950" s="13"/>
      <c r="M950" s="13"/>
      <c r="N950" s="13"/>
      <c r="O950" s="13"/>
    </row>
    <row r="951">
      <c r="A951" s="1"/>
      <c r="B951" s="201"/>
      <c r="F951" s="13" t="str">
        <f t="shared" si="1"/>
        <v>Yes</v>
      </c>
      <c r="J951" s="13" t="str">
        <f t="shared" si="2"/>
        <v>Yes</v>
      </c>
      <c r="L951" s="13"/>
      <c r="M951" s="13"/>
      <c r="N951" s="13"/>
      <c r="O951" s="13"/>
    </row>
    <row r="952">
      <c r="A952" s="1"/>
      <c r="B952" s="201"/>
      <c r="F952" s="13" t="str">
        <f t="shared" si="1"/>
        <v>Yes</v>
      </c>
      <c r="J952" s="13" t="str">
        <f t="shared" si="2"/>
        <v>Yes</v>
      </c>
      <c r="L952" s="13"/>
      <c r="M952" s="13"/>
      <c r="N952" s="13"/>
      <c r="O952" s="13"/>
    </row>
    <row r="953">
      <c r="A953" s="1"/>
      <c r="B953" s="201"/>
      <c r="F953" s="13" t="str">
        <f t="shared" si="1"/>
        <v>Yes</v>
      </c>
      <c r="J953" s="13" t="str">
        <f t="shared" si="2"/>
        <v>Yes</v>
      </c>
      <c r="L953" s="13"/>
      <c r="M953" s="13"/>
      <c r="N953" s="13"/>
      <c r="O953" s="13"/>
    </row>
    <row r="954">
      <c r="A954" s="1"/>
      <c r="B954" s="201"/>
      <c r="F954" s="13" t="str">
        <f t="shared" si="1"/>
        <v>Yes</v>
      </c>
      <c r="J954" s="13" t="str">
        <f t="shared" si="2"/>
        <v>Yes</v>
      </c>
      <c r="L954" s="13"/>
      <c r="M954" s="13"/>
      <c r="N954" s="13"/>
      <c r="O954" s="13"/>
    </row>
    <row r="955">
      <c r="A955" s="1"/>
      <c r="B955" s="201"/>
      <c r="F955" s="13" t="str">
        <f t="shared" si="1"/>
        <v>Yes</v>
      </c>
      <c r="J955" s="13" t="str">
        <f t="shared" si="2"/>
        <v>Yes</v>
      </c>
      <c r="L955" s="13"/>
      <c r="M955" s="13"/>
      <c r="N955" s="13"/>
      <c r="O955" s="13"/>
    </row>
    <row r="956">
      <c r="A956" s="1"/>
      <c r="B956" s="201"/>
      <c r="F956" s="13" t="str">
        <f t="shared" si="1"/>
        <v>Yes</v>
      </c>
      <c r="J956" s="13" t="str">
        <f t="shared" si="2"/>
        <v>Yes</v>
      </c>
      <c r="L956" s="13"/>
      <c r="M956" s="13"/>
      <c r="N956" s="13"/>
      <c r="O956" s="13"/>
    </row>
    <row r="957">
      <c r="A957" s="1"/>
      <c r="B957" s="201"/>
      <c r="F957" s="13" t="str">
        <f t="shared" si="1"/>
        <v>Yes</v>
      </c>
      <c r="J957" s="13" t="str">
        <f t="shared" si="2"/>
        <v>Yes</v>
      </c>
      <c r="L957" s="13"/>
      <c r="M957" s="13"/>
      <c r="N957" s="13"/>
      <c r="O957" s="13"/>
    </row>
    <row r="958">
      <c r="A958" s="1"/>
      <c r="B958" s="201"/>
      <c r="F958" s="13" t="str">
        <f t="shared" si="1"/>
        <v>Yes</v>
      </c>
      <c r="J958" s="13" t="str">
        <f t="shared" si="2"/>
        <v>Yes</v>
      </c>
      <c r="L958" s="13"/>
      <c r="M958" s="13"/>
      <c r="N958" s="13"/>
      <c r="O958" s="13"/>
    </row>
    <row r="959">
      <c r="A959" s="1"/>
      <c r="B959" s="201"/>
      <c r="F959" s="13" t="str">
        <f t="shared" si="1"/>
        <v>Yes</v>
      </c>
      <c r="J959" s="13" t="str">
        <f t="shared" si="2"/>
        <v>Yes</v>
      </c>
      <c r="L959" s="13"/>
      <c r="M959" s="13"/>
      <c r="N959" s="13"/>
      <c r="O959" s="13"/>
    </row>
    <row r="960">
      <c r="A960" s="1"/>
      <c r="B960" s="201"/>
      <c r="F960" s="13" t="str">
        <f t="shared" si="1"/>
        <v>Yes</v>
      </c>
      <c r="J960" s="13" t="str">
        <f t="shared" si="2"/>
        <v>Yes</v>
      </c>
      <c r="L960" s="13"/>
      <c r="M960" s="13"/>
      <c r="N960" s="13"/>
      <c r="O960" s="13"/>
    </row>
    <row r="961">
      <c r="A961" s="1"/>
      <c r="B961" s="201"/>
      <c r="F961" s="13" t="str">
        <f t="shared" si="1"/>
        <v>Yes</v>
      </c>
      <c r="J961" s="13" t="str">
        <f t="shared" si="2"/>
        <v>Yes</v>
      </c>
      <c r="L961" s="13"/>
      <c r="M961" s="13"/>
      <c r="N961" s="13"/>
      <c r="O961" s="13"/>
    </row>
    <row r="962">
      <c r="A962" s="1"/>
      <c r="B962" s="201"/>
      <c r="F962" s="13" t="str">
        <f t="shared" si="1"/>
        <v>Yes</v>
      </c>
      <c r="J962" s="13" t="str">
        <f t="shared" si="2"/>
        <v>Yes</v>
      </c>
      <c r="L962" s="13"/>
      <c r="M962" s="13"/>
      <c r="N962" s="13"/>
      <c r="O962" s="13"/>
    </row>
    <row r="963">
      <c r="A963" s="1"/>
      <c r="B963" s="201"/>
      <c r="F963" s="13" t="str">
        <f t="shared" si="1"/>
        <v>Yes</v>
      </c>
      <c r="J963" s="13" t="str">
        <f t="shared" si="2"/>
        <v>Yes</v>
      </c>
      <c r="L963" s="13"/>
      <c r="M963" s="13"/>
      <c r="N963" s="13"/>
      <c r="O963" s="13"/>
    </row>
    <row r="964">
      <c r="A964" s="1"/>
      <c r="B964" s="201"/>
      <c r="F964" s="13" t="str">
        <f t="shared" si="1"/>
        <v>Yes</v>
      </c>
      <c r="J964" s="13" t="str">
        <f t="shared" si="2"/>
        <v>Yes</v>
      </c>
      <c r="L964" s="13"/>
      <c r="M964" s="13"/>
      <c r="N964" s="13"/>
      <c r="O964" s="13"/>
    </row>
    <row r="965">
      <c r="A965" s="1"/>
      <c r="B965" s="201"/>
      <c r="F965" s="13" t="str">
        <f t="shared" si="1"/>
        <v>Yes</v>
      </c>
      <c r="J965" s="13" t="str">
        <f t="shared" si="2"/>
        <v>Yes</v>
      </c>
      <c r="L965" s="13"/>
      <c r="M965" s="13"/>
      <c r="N965" s="13"/>
      <c r="O965" s="13"/>
    </row>
    <row r="966">
      <c r="A966" s="1"/>
      <c r="B966" s="201"/>
      <c r="F966" s="13" t="str">
        <f t="shared" si="1"/>
        <v>Yes</v>
      </c>
      <c r="J966" s="13" t="str">
        <f t="shared" si="2"/>
        <v>Yes</v>
      </c>
      <c r="L966" s="13"/>
      <c r="M966" s="13"/>
      <c r="N966" s="13"/>
      <c r="O966" s="13"/>
    </row>
    <row r="967">
      <c r="A967" s="1"/>
      <c r="B967" s="201"/>
      <c r="F967" s="13" t="str">
        <f t="shared" si="1"/>
        <v>Yes</v>
      </c>
      <c r="J967" s="13" t="str">
        <f t="shared" si="2"/>
        <v>Yes</v>
      </c>
      <c r="L967" s="13"/>
      <c r="M967" s="13"/>
      <c r="N967" s="13"/>
      <c r="O967" s="13"/>
    </row>
    <row r="968">
      <c r="A968" s="1"/>
      <c r="B968" s="201"/>
      <c r="F968" s="13" t="str">
        <f t="shared" si="1"/>
        <v>Yes</v>
      </c>
      <c r="J968" s="13" t="str">
        <f t="shared" si="2"/>
        <v>Yes</v>
      </c>
      <c r="L968" s="13"/>
      <c r="M968" s="13"/>
      <c r="N968" s="13"/>
      <c r="O968" s="13"/>
    </row>
    <row r="969">
      <c r="A969" s="1"/>
      <c r="B969" s="201"/>
      <c r="F969" s="13" t="str">
        <f t="shared" si="1"/>
        <v>Yes</v>
      </c>
      <c r="J969" s="13" t="str">
        <f t="shared" si="2"/>
        <v>Yes</v>
      </c>
      <c r="L969" s="13"/>
      <c r="M969" s="13"/>
      <c r="N969" s="13"/>
      <c r="O969" s="13"/>
    </row>
    <row r="970">
      <c r="A970" s="1"/>
      <c r="B970" s="201"/>
      <c r="F970" s="13" t="str">
        <f t="shared" si="1"/>
        <v>Yes</v>
      </c>
      <c r="J970" s="13" t="str">
        <f t="shared" si="2"/>
        <v>Yes</v>
      </c>
      <c r="L970" s="13"/>
      <c r="M970" s="13"/>
      <c r="N970" s="13"/>
      <c r="O970" s="13"/>
    </row>
    <row r="971">
      <c r="A971" s="1"/>
      <c r="B971" s="201"/>
      <c r="F971" s="13" t="str">
        <f t="shared" si="1"/>
        <v>Yes</v>
      </c>
      <c r="J971" s="13" t="str">
        <f t="shared" si="2"/>
        <v>Yes</v>
      </c>
      <c r="L971" s="13"/>
      <c r="M971" s="13"/>
      <c r="N971" s="13"/>
      <c r="O971" s="13"/>
    </row>
    <row r="972">
      <c r="A972" s="1"/>
      <c r="B972" s="201"/>
      <c r="F972" s="13" t="str">
        <f t="shared" si="1"/>
        <v>Yes</v>
      </c>
      <c r="J972" s="13" t="str">
        <f t="shared" si="2"/>
        <v>Yes</v>
      </c>
      <c r="L972" s="13"/>
      <c r="M972" s="13"/>
      <c r="N972" s="13"/>
      <c r="O972" s="13"/>
    </row>
    <row r="973">
      <c r="A973" s="1"/>
      <c r="B973" s="201"/>
      <c r="F973" s="13" t="str">
        <f t="shared" si="1"/>
        <v>Yes</v>
      </c>
      <c r="J973" s="13" t="str">
        <f t="shared" si="2"/>
        <v>Yes</v>
      </c>
      <c r="L973" s="13"/>
      <c r="M973" s="13"/>
      <c r="N973" s="13"/>
      <c r="O973" s="13"/>
    </row>
    <row r="974">
      <c r="A974" s="1"/>
      <c r="B974" s="201"/>
      <c r="F974" s="13" t="str">
        <f t="shared" si="1"/>
        <v>Yes</v>
      </c>
      <c r="J974" s="13" t="str">
        <f t="shared" si="2"/>
        <v>Yes</v>
      </c>
      <c r="L974" s="13"/>
      <c r="M974" s="13"/>
      <c r="N974" s="13"/>
      <c r="O974" s="13"/>
    </row>
    <row r="975">
      <c r="A975" s="1"/>
      <c r="B975" s="201"/>
      <c r="F975" s="13" t="str">
        <f t="shared" si="1"/>
        <v>Yes</v>
      </c>
      <c r="J975" s="13" t="str">
        <f t="shared" si="2"/>
        <v>Yes</v>
      </c>
      <c r="L975" s="13"/>
      <c r="M975" s="13"/>
      <c r="N975" s="13"/>
      <c r="O975" s="13"/>
    </row>
    <row r="976">
      <c r="A976" s="1"/>
      <c r="B976" s="201"/>
      <c r="F976" s="13" t="str">
        <f t="shared" si="1"/>
        <v>Yes</v>
      </c>
      <c r="J976" s="13" t="str">
        <f t="shared" si="2"/>
        <v>Yes</v>
      </c>
      <c r="L976" s="13"/>
      <c r="M976" s="13"/>
      <c r="N976" s="13"/>
      <c r="O976" s="13"/>
    </row>
    <row r="977">
      <c r="A977" s="1"/>
      <c r="B977" s="201"/>
      <c r="F977" s="13" t="str">
        <f t="shared" si="1"/>
        <v>Yes</v>
      </c>
      <c r="J977" s="13" t="str">
        <f t="shared" si="2"/>
        <v>Yes</v>
      </c>
      <c r="L977" s="13"/>
      <c r="M977" s="13"/>
      <c r="N977" s="13"/>
      <c r="O977" s="13"/>
    </row>
    <row r="978">
      <c r="A978" s="1"/>
      <c r="B978" s="201"/>
      <c r="F978" s="13" t="str">
        <f t="shared" si="1"/>
        <v>Yes</v>
      </c>
      <c r="J978" s="13" t="str">
        <f t="shared" si="2"/>
        <v>Yes</v>
      </c>
      <c r="L978" s="13"/>
      <c r="M978" s="13"/>
      <c r="N978" s="13"/>
      <c r="O978" s="13"/>
    </row>
    <row r="979">
      <c r="A979" s="1"/>
      <c r="B979" s="201"/>
      <c r="F979" s="13" t="str">
        <f t="shared" si="1"/>
        <v>Yes</v>
      </c>
      <c r="J979" s="13" t="str">
        <f t="shared" si="2"/>
        <v>Yes</v>
      </c>
      <c r="L979" s="13"/>
      <c r="M979" s="13"/>
      <c r="N979" s="13"/>
      <c r="O979" s="13"/>
    </row>
    <row r="980">
      <c r="A980" s="1"/>
      <c r="B980" s="201"/>
      <c r="F980" s="13" t="str">
        <f t="shared" si="1"/>
        <v>Yes</v>
      </c>
      <c r="J980" s="13" t="str">
        <f t="shared" si="2"/>
        <v>Yes</v>
      </c>
      <c r="L980" s="13"/>
      <c r="M980" s="13"/>
      <c r="N980" s="13"/>
      <c r="O980" s="13"/>
    </row>
    <row r="981">
      <c r="A981" s="1"/>
      <c r="B981" s="201"/>
      <c r="F981" s="13" t="str">
        <f t="shared" si="1"/>
        <v>Yes</v>
      </c>
      <c r="J981" s="13" t="str">
        <f t="shared" si="2"/>
        <v>Yes</v>
      </c>
      <c r="L981" s="13"/>
      <c r="M981" s="13"/>
      <c r="N981" s="13"/>
      <c r="O981" s="13"/>
    </row>
    <row r="982">
      <c r="A982" s="1"/>
      <c r="B982" s="201"/>
      <c r="F982" s="13" t="str">
        <f t="shared" si="1"/>
        <v>Yes</v>
      </c>
      <c r="J982" s="13" t="str">
        <f t="shared" si="2"/>
        <v>Yes</v>
      </c>
      <c r="L982" s="13"/>
      <c r="M982" s="13"/>
      <c r="N982" s="13"/>
      <c r="O982" s="13"/>
    </row>
    <row r="983">
      <c r="A983" s="1"/>
      <c r="B983" s="201"/>
      <c r="F983" s="13" t="str">
        <f t="shared" si="1"/>
        <v>Yes</v>
      </c>
      <c r="J983" s="13" t="str">
        <f t="shared" si="2"/>
        <v>Yes</v>
      </c>
      <c r="L983" s="13"/>
      <c r="M983" s="13"/>
      <c r="N983" s="13"/>
      <c r="O983" s="13"/>
    </row>
    <row r="984">
      <c r="A984" s="1"/>
      <c r="B984" s="201"/>
      <c r="F984" s="13" t="str">
        <f t="shared" si="1"/>
        <v>Yes</v>
      </c>
      <c r="J984" s="13" t="str">
        <f t="shared" si="2"/>
        <v>Yes</v>
      </c>
      <c r="L984" s="13"/>
      <c r="M984" s="13"/>
      <c r="N984" s="13"/>
      <c r="O984" s="13"/>
    </row>
    <row r="985">
      <c r="A985" s="1"/>
      <c r="B985" s="201"/>
      <c r="F985" s="13" t="str">
        <f t="shared" si="1"/>
        <v>Yes</v>
      </c>
      <c r="J985" s="13" t="str">
        <f t="shared" si="2"/>
        <v>Yes</v>
      </c>
      <c r="L985" s="13"/>
      <c r="M985" s="13"/>
      <c r="N985" s="13"/>
      <c r="O985" s="13"/>
    </row>
    <row r="986">
      <c r="A986" s="1"/>
      <c r="B986" s="201"/>
      <c r="F986" s="13" t="str">
        <f t="shared" si="1"/>
        <v>Yes</v>
      </c>
      <c r="J986" s="13" t="str">
        <f t="shared" si="2"/>
        <v>Yes</v>
      </c>
      <c r="L986" s="13"/>
      <c r="M986" s="13"/>
      <c r="N986" s="13"/>
      <c r="O986" s="13"/>
    </row>
    <row r="987">
      <c r="A987" s="1"/>
      <c r="B987" s="201"/>
      <c r="F987" s="13" t="str">
        <f t="shared" si="1"/>
        <v>Yes</v>
      </c>
      <c r="J987" s="13" t="str">
        <f t="shared" si="2"/>
        <v>Yes</v>
      </c>
      <c r="L987" s="13"/>
      <c r="M987" s="13"/>
      <c r="N987" s="13"/>
      <c r="O987" s="13"/>
    </row>
    <row r="988">
      <c r="A988" s="1"/>
      <c r="B988" s="201"/>
      <c r="F988" s="13" t="str">
        <f t="shared" si="1"/>
        <v>Yes</v>
      </c>
      <c r="J988" s="13" t="str">
        <f t="shared" si="2"/>
        <v>Yes</v>
      </c>
      <c r="L988" s="13"/>
      <c r="M988" s="13"/>
      <c r="N988" s="13"/>
      <c r="O988" s="13"/>
    </row>
    <row r="989">
      <c r="A989" s="1"/>
      <c r="B989" s="201"/>
      <c r="F989" s="13" t="str">
        <f t="shared" si="1"/>
        <v>Yes</v>
      </c>
      <c r="J989" s="13" t="str">
        <f t="shared" si="2"/>
        <v>Yes</v>
      </c>
      <c r="L989" s="13"/>
      <c r="M989" s="13"/>
      <c r="N989" s="13"/>
      <c r="O989" s="13"/>
    </row>
    <row r="990">
      <c r="A990" s="1"/>
      <c r="B990" s="201"/>
      <c r="F990" s="13" t="str">
        <f t="shared" si="1"/>
        <v>Yes</v>
      </c>
      <c r="J990" s="13" t="str">
        <f t="shared" si="2"/>
        <v>Yes</v>
      </c>
      <c r="L990" s="13"/>
      <c r="M990" s="13"/>
      <c r="N990" s="13"/>
      <c r="O990" s="13"/>
    </row>
    <row r="991">
      <c r="A991" s="1"/>
      <c r="B991" s="201"/>
      <c r="F991" s="13" t="str">
        <f t="shared" si="1"/>
        <v>Yes</v>
      </c>
      <c r="J991" s="13" t="str">
        <f t="shared" si="2"/>
        <v>Yes</v>
      </c>
      <c r="L991" s="13"/>
      <c r="M991" s="13"/>
      <c r="N991" s="13"/>
      <c r="O991" s="13"/>
    </row>
    <row r="992">
      <c r="A992" s="1"/>
      <c r="B992" s="201"/>
      <c r="F992" s="13" t="str">
        <f t="shared" si="1"/>
        <v>Yes</v>
      </c>
      <c r="J992" s="13" t="str">
        <f t="shared" si="2"/>
        <v>Yes</v>
      </c>
      <c r="L992" s="13"/>
      <c r="M992" s="13"/>
      <c r="N992" s="13"/>
      <c r="O992" s="13"/>
    </row>
    <row r="993">
      <c r="A993" s="1"/>
      <c r="B993" s="201"/>
      <c r="F993" s="13" t="str">
        <f t="shared" si="1"/>
        <v>Yes</v>
      </c>
      <c r="J993" s="13" t="str">
        <f t="shared" si="2"/>
        <v>Yes</v>
      </c>
      <c r="L993" s="13"/>
      <c r="M993" s="13"/>
      <c r="N993" s="13"/>
      <c r="O993" s="13"/>
    </row>
    <row r="994">
      <c r="A994" s="1"/>
      <c r="B994" s="201"/>
      <c r="F994" s="13" t="str">
        <f t="shared" si="1"/>
        <v>Yes</v>
      </c>
      <c r="J994" s="13" t="str">
        <f t="shared" si="2"/>
        <v>Yes</v>
      </c>
      <c r="L994" s="13"/>
      <c r="M994" s="13"/>
      <c r="N994" s="13"/>
      <c r="O994" s="13"/>
    </row>
    <row r="995">
      <c r="A995" s="1"/>
      <c r="B995" s="201"/>
      <c r="F995" s="13" t="str">
        <f t="shared" si="1"/>
        <v>Yes</v>
      </c>
      <c r="J995" s="13" t="str">
        <f t="shared" si="2"/>
        <v>Yes</v>
      </c>
      <c r="L995" s="13"/>
      <c r="M995" s="13"/>
      <c r="N995" s="13"/>
      <c r="O995" s="13"/>
    </row>
    <row r="996">
      <c r="A996" s="1"/>
      <c r="B996" s="201"/>
      <c r="F996" s="13" t="str">
        <f t="shared" si="1"/>
        <v>Yes</v>
      </c>
      <c r="J996" s="13" t="str">
        <f t="shared" si="2"/>
        <v>Yes</v>
      </c>
      <c r="L996" s="13"/>
      <c r="M996" s="13"/>
      <c r="N996" s="13"/>
      <c r="O996" s="13"/>
    </row>
    <row r="997">
      <c r="A997" s="1"/>
      <c r="B997" s="201"/>
      <c r="F997" s="13" t="str">
        <f t="shared" si="1"/>
        <v>Yes</v>
      </c>
      <c r="J997" s="13" t="str">
        <f t="shared" si="2"/>
        <v>Yes</v>
      </c>
      <c r="L997" s="13"/>
      <c r="M997" s="13"/>
      <c r="N997" s="13"/>
      <c r="O997" s="13"/>
    </row>
    <row r="998">
      <c r="A998" s="1"/>
      <c r="B998" s="201"/>
      <c r="F998" s="13" t="str">
        <f t="shared" si="1"/>
        <v>Yes</v>
      </c>
      <c r="J998" s="13" t="str">
        <f t="shared" si="2"/>
        <v>Yes</v>
      </c>
      <c r="L998" s="13"/>
      <c r="M998" s="13"/>
      <c r="N998" s="13"/>
      <c r="O998" s="13"/>
    </row>
    <row r="999">
      <c r="A999" s="1"/>
      <c r="B999" s="201"/>
      <c r="F999" s="13" t="str">
        <f t="shared" si="1"/>
        <v>Yes</v>
      </c>
      <c r="J999" s="13" t="str">
        <f t="shared" si="2"/>
        <v>Yes</v>
      </c>
      <c r="L999" s="13"/>
      <c r="M999" s="13"/>
      <c r="N999" s="13"/>
      <c r="O999" s="13"/>
    </row>
    <row r="1000">
      <c r="A1000" s="1"/>
      <c r="B1000" s="201"/>
      <c r="F1000" s="13" t="str">
        <f t="shared" si="1"/>
        <v>Yes</v>
      </c>
      <c r="J1000" s="13" t="str">
        <f t="shared" si="2"/>
        <v>Yes</v>
      </c>
      <c r="L1000" s="13"/>
      <c r="M1000" s="13"/>
      <c r="N1000" s="13"/>
      <c r="O1000" s="13"/>
    </row>
    <row r="1001">
      <c r="A1001" s="1"/>
      <c r="B1001" s="201"/>
      <c r="F1001" s="13" t="str">
        <f t="shared" si="1"/>
        <v>Yes</v>
      </c>
      <c r="J1001" s="13" t="str">
        <f t="shared" si="2"/>
        <v>Yes</v>
      </c>
      <c r="L1001" s="13"/>
      <c r="M1001" s="13"/>
      <c r="N1001" s="13"/>
      <c r="O1001" s="13"/>
    </row>
    <row r="1002">
      <c r="A1002" s="1"/>
      <c r="B1002" s="201"/>
      <c r="F1002" s="13" t="str">
        <f t="shared" si="1"/>
        <v>Yes</v>
      </c>
      <c r="J1002" s="13" t="str">
        <f t="shared" si="2"/>
        <v>Yes</v>
      </c>
      <c r="L1002" s="13"/>
      <c r="M1002" s="13"/>
      <c r="N1002" s="13"/>
      <c r="O1002" s="13"/>
    </row>
    <row r="1003">
      <c r="A1003" s="1"/>
      <c r="B1003" s="201"/>
      <c r="F1003" s="13" t="str">
        <f t="shared" si="1"/>
        <v>Yes</v>
      </c>
      <c r="J1003" s="13" t="str">
        <f t="shared" si="2"/>
        <v>Yes</v>
      </c>
      <c r="L1003" s="13"/>
      <c r="M1003" s="13"/>
      <c r="N1003" s="13"/>
      <c r="O1003" s="13"/>
    </row>
  </sheetData>
  <conditionalFormatting sqref="F3:F1003">
    <cfRule type="containsText" dxfId="0" priority="1" operator="containsText" text="Yes">
      <formula>NOT(ISERROR(SEARCH(("Yes"),(F3))))</formula>
    </cfRule>
  </conditionalFormatting>
  <conditionalFormatting sqref="F3:F1003">
    <cfRule type="containsText" dxfId="2" priority="2" operator="containsText" text="Wrong">
      <formula>NOT(ISERROR(SEARCH(("Wrong"),(F3))))</formula>
    </cfRule>
  </conditionalFormatting>
  <conditionalFormatting sqref="J3:J1003">
    <cfRule type="containsText" dxfId="0" priority="3" operator="containsText" text="Yes">
      <formula>NOT(ISERROR(SEARCH(("Yes"),(J3))))</formula>
    </cfRule>
  </conditionalFormatting>
  <conditionalFormatting sqref="J3:J1003">
    <cfRule type="containsText" dxfId="2" priority="4" operator="containsText" text="Wrong">
      <formula>NOT(ISERROR(SEARCH(("Wrong"),(J3))))</formula>
    </cfRule>
  </conditionalFormatting>
  <conditionalFormatting sqref="F3:F1003">
    <cfRule type="containsText" dxfId="3" priority="5" operator="containsText" text="Tie">
      <formula>NOT(ISERROR(SEARCH(("Tie"),(F3))))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71"/>
    <col customWidth="1" min="4" max="4" width="17.14"/>
    <col customWidth="1" min="18" max="18" width="22.0"/>
    <col customWidth="1" min="20" max="20" width="14.86"/>
  </cols>
  <sheetData>
    <row r="1">
      <c r="A1" s="55" t="s">
        <v>412</v>
      </c>
      <c r="E1" s="224"/>
      <c r="F1" s="225"/>
      <c r="G1" s="225"/>
      <c r="H1" s="225" t="s">
        <v>413</v>
      </c>
      <c r="I1" s="225"/>
      <c r="J1" s="225" t="s">
        <v>414</v>
      </c>
      <c r="K1" s="225" t="s">
        <v>415</v>
      </c>
      <c r="L1" s="225" t="s">
        <v>416</v>
      </c>
      <c r="M1" s="225" t="s">
        <v>417</v>
      </c>
      <c r="N1" s="226"/>
      <c r="O1" s="55" t="s">
        <v>418</v>
      </c>
      <c r="P1" s="224"/>
      <c r="Q1" s="225" t="s">
        <v>419</v>
      </c>
      <c r="R1" s="55" t="s">
        <v>420</v>
      </c>
      <c r="S1" s="226"/>
      <c r="T1" s="55" t="s">
        <v>421</v>
      </c>
      <c r="V1" s="226"/>
      <c r="W1" s="226"/>
    </row>
    <row r="2">
      <c r="A2" s="227" t="s">
        <v>422</v>
      </c>
      <c r="B2" s="228">
        <v>110.0</v>
      </c>
      <c r="E2" s="229">
        <f>sum(C3:C1001)</f>
        <v>0.3161231547</v>
      </c>
      <c r="F2" s="230"/>
      <c r="G2" s="230"/>
      <c r="H2" s="230">
        <v>29.0</v>
      </c>
      <c r="I2" s="230"/>
      <c r="J2" s="230">
        <v>40.0</v>
      </c>
      <c r="K2" s="230">
        <v>50.0</v>
      </c>
      <c r="L2" s="230">
        <v>89.99</v>
      </c>
      <c r="M2" s="230">
        <v>100.0</v>
      </c>
      <c r="P2" s="231"/>
      <c r="Q2" s="230" t="s">
        <v>423</v>
      </c>
      <c r="T2" s="5" t="s">
        <v>424</v>
      </c>
      <c r="U2" s="232">
        <f>IFERROR(__xludf.DUMMYFUNCTION("((sum(F24:F1001)+U7)*0.15) * GOOGLEFINANCE(""CURRENCY:BTCUSD"")"),9.558150459000002)</f>
        <v>9.558150459</v>
      </c>
    </row>
    <row r="3">
      <c r="B3" s="233"/>
      <c r="C3" s="5">
        <v>0.0033155</v>
      </c>
      <c r="D3" s="3" t="s">
        <v>425</v>
      </c>
      <c r="E3" s="231">
        <f>IFERROR(__xludf.DUMMYFUNCTION("(E2 * GOOGLEFINANCE(""CURRENCY:BTCUSD""))+sum(D98:D1001)"),15604.976961334489)</f>
        <v>15604.97696</v>
      </c>
      <c r="F3" s="234"/>
      <c r="G3" s="234"/>
      <c r="H3" s="234" t="s">
        <v>426</v>
      </c>
      <c r="I3" s="234"/>
      <c r="J3" s="234" t="s">
        <v>426</v>
      </c>
      <c r="K3" s="234" t="s">
        <v>426</v>
      </c>
      <c r="L3" s="234" t="s">
        <v>426</v>
      </c>
      <c r="M3" s="234" t="s">
        <v>426</v>
      </c>
      <c r="N3" s="5" t="s">
        <v>427</v>
      </c>
      <c r="P3" s="231"/>
      <c r="Q3" s="230"/>
    </row>
    <row r="4">
      <c r="B4" s="233"/>
      <c r="C4" s="5">
        <v>-0.004093</v>
      </c>
      <c r="D4" s="200" t="s">
        <v>428</v>
      </c>
      <c r="E4" s="231">
        <f>B5+B13+B19+B25+B30+B34+B39</f>
        <v>2496.884933</v>
      </c>
      <c r="F4" s="234"/>
      <c r="G4" s="229"/>
      <c r="H4" s="229">
        <f t="shared" ref="H4:H6" si="1">(10/245)*R4</f>
        <v>0.000603877551</v>
      </c>
      <c r="I4" s="229"/>
      <c r="J4" s="229">
        <f t="shared" ref="J4:J7" si="2">(10/160)*R18</f>
        <v>0.00064125</v>
      </c>
      <c r="K4" s="229">
        <f t="shared" ref="K4:K7" si="3">(10/285)*R7</f>
        <v>0.0005308070175</v>
      </c>
      <c r="L4" s="229">
        <f t="shared" ref="L4:L7" si="4">(10/285)*R7</f>
        <v>0.0005308070175</v>
      </c>
      <c r="M4" s="229">
        <f t="shared" ref="M4:M7" si="5">(10/285)*R7</f>
        <v>0.0005308070175</v>
      </c>
      <c r="N4" s="5" t="s">
        <v>429</v>
      </c>
      <c r="O4" s="5" t="s">
        <v>430</v>
      </c>
      <c r="P4" s="231">
        <f>IFERROR(__xludf.DUMMYFUNCTION("(sum(H4:H1001)+U12) * GOOGLEFINANCE(""CURRENCY:BTCUSD"")"),167.48569585397246)</f>
        <v>167.4856959</v>
      </c>
      <c r="Q4" s="230">
        <v>29.0</v>
      </c>
      <c r="R4" s="5">
        <v>0.014795</v>
      </c>
    </row>
    <row r="5">
      <c r="A5" s="173">
        <f>sum(C3:C5)</f>
        <v>-0.0048705</v>
      </c>
      <c r="B5" s="235">
        <f>IFERROR(__xludf.DUMMYFUNCTION("A5 * GOOGLEFINANCE(""CURRENCY:BTCUSD"")"),-240.42541380000006)</f>
        <v>-240.4254138</v>
      </c>
      <c r="C5" s="167">
        <v>-0.004093</v>
      </c>
      <c r="D5" s="200" t="s">
        <v>431</v>
      </c>
      <c r="E5" s="231">
        <f>B40+B45+B52+B57+B63+B67+B75</f>
        <v>4897.535721</v>
      </c>
      <c r="F5" s="234"/>
      <c r="G5" s="229"/>
      <c r="H5" s="229">
        <f t="shared" si="1"/>
        <v>0.0005720816327</v>
      </c>
      <c r="I5" s="229"/>
      <c r="J5" s="229">
        <f t="shared" si="2"/>
        <v>0.00106875</v>
      </c>
      <c r="K5" s="229">
        <f t="shared" si="3"/>
        <v>0.0006263157895</v>
      </c>
      <c r="L5" s="229">
        <f t="shared" si="4"/>
        <v>0.0006263157895</v>
      </c>
      <c r="M5" s="229">
        <f t="shared" si="5"/>
        <v>0.0006263157895</v>
      </c>
      <c r="P5" s="231"/>
      <c r="Q5" s="230"/>
      <c r="R5" s="5">
        <v>0.014016</v>
      </c>
    </row>
    <row r="6" ht="15.75" customHeight="1">
      <c r="B6" s="233"/>
      <c r="C6" s="5">
        <v>0.0021985</v>
      </c>
      <c r="D6" s="200" t="s">
        <v>432</v>
      </c>
      <c r="E6" s="231">
        <f>sum(B78,B81,B86,B91,B96,E101,B99,B104)</f>
        <v>1875.674669</v>
      </c>
      <c r="F6" s="234"/>
      <c r="G6" s="229"/>
      <c r="H6" s="229">
        <f t="shared" si="1"/>
        <v>0.0009640816327</v>
      </c>
      <c r="I6" s="229"/>
      <c r="J6" s="229">
        <f t="shared" si="2"/>
        <v>0.00081</v>
      </c>
      <c r="K6" s="229">
        <f t="shared" si="3"/>
        <v>-0.001061578947</v>
      </c>
      <c r="L6" s="229">
        <f t="shared" si="4"/>
        <v>-0.001061578947</v>
      </c>
      <c r="M6" s="229">
        <f t="shared" si="5"/>
        <v>-0.001061578947</v>
      </c>
      <c r="O6" s="5" t="s">
        <v>433</v>
      </c>
      <c r="P6" s="231">
        <f>IFERROR(__xludf.DUMMYFUNCTION("(sum(J4:J1001)+U11) * GOOGLEFINANCE(""CURRENCY:BTCUSD"")"),-15.56846668164027)</f>
        <v>-15.56846668</v>
      </c>
      <c r="Q6" s="230">
        <v>40.0</v>
      </c>
      <c r="R6" s="5">
        <v>0.02362</v>
      </c>
    </row>
    <row r="7">
      <c r="B7" s="233"/>
      <c r="C7" s="5">
        <v>0.0021985</v>
      </c>
      <c r="D7" s="200" t="s">
        <v>434</v>
      </c>
      <c r="E7" s="231">
        <f>sum(B110,B132,B137,B138)</f>
        <v>6334.881638</v>
      </c>
      <c r="F7" s="234"/>
      <c r="G7" s="229"/>
      <c r="H7" s="229">
        <f t="shared" ref="H7:H10" si="6">(10/285)*R7</f>
        <v>0.0005308070175</v>
      </c>
      <c r="I7" s="229"/>
      <c r="J7" s="229">
        <f t="shared" si="2"/>
        <v>-0.001125</v>
      </c>
      <c r="K7" s="229">
        <f t="shared" si="3"/>
        <v>0.0007855789474</v>
      </c>
      <c r="L7" s="229">
        <f t="shared" si="4"/>
        <v>0.0007855789474</v>
      </c>
      <c r="M7" s="229">
        <f t="shared" si="5"/>
        <v>0.0007855789474</v>
      </c>
      <c r="O7" s="5" t="s">
        <v>435</v>
      </c>
      <c r="P7" s="231">
        <f>IFERROR(__xludf.DUMMYFUNCTION("(sum(K4:K1001)+U9) * GOOGLEFINANCE(""CURRENCY:BTCUSD"")"),61.84557701315599)</f>
        <v>61.84557701</v>
      </c>
      <c r="Q7" s="230">
        <v>50.0</v>
      </c>
      <c r="R7" s="5">
        <v>0.015128</v>
      </c>
      <c r="T7" s="5" t="s">
        <v>424</v>
      </c>
      <c r="U7" s="59">
        <f>0.05*sum(U$14:U1001)</f>
        <v>0.00129085</v>
      </c>
    </row>
    <row r="8">
      <c r="B8" s="233"/>
      <c r="C8" s="5">
        <v>0.007123</v>
      </c>
      <c r="D8" s="200" t="s">
        <v>436</v>
      </c>
      <c r="E8" s="236"/>
      <c r="F8" s="234"/>
      <c r="G8" s="229"/>
      <c r="H8" s="229">
        <f t="shared" si="6"/>
        <v>0.0006263157895</v>
      </c>
      <c r="I8" s="229"/>
      <c r="J8" s="229">
        <f t="shared" ref="J8:J20" si="7">(10/175)*R22</f>
        <v>0.0008171428571</v>
      </c>
      <c r="K8" s="229">
        <f t="shared" ref="K8:K14" si="8">(10/295)*R11</f>
        <v>-0.00106779661</v>
      </c>
      <c r="L8" s="229">
        <f t="shared" ref="L8:L14" si="9">(10/295)*R11</f>
        <v>-0.00106779661</v>
      </c>
      <c r="M8" s="229">
        <f t="shared" ref="M8:M14" si="10">(10/295)*R11</f>
        <v>-0.00106779661</v>
      </c>
      <c r="O8" s="5" t="s">
        <v>437</v>
      </c>
      <c r="P8" s="231">
        <f>IFERROR(__xludf.DUMMYFUNCTION("(sum(L4:L1001)+U10) * GOOGLEFINANCE(""CURRENCY:BTCUSD"")"),61.84557701315599)</f>
        <v>61.84557701</v>
      </c>
      <c r="Q8" s="230">
        <v>90.0</v>
      </c>
      <c r="R8" s="5">
        <v>0.01785</v>
      </c>
      <c r="T8" s="5" t="s">
        <v>438</v>
      </c>
      <c r="U8" s="59">
        <f t="shared" ref="U8:U12" si="11">0.03*sum(U$14:U1001)</f>
        <v>0.00077451</v>
      </c>
    </row>
    <row r="9">
      <c r="B9" s="233"/>
      <c r="C9" s="5">
        <v>-0.004397</v>
      </c>
      <c r="D9" s="200" t="s">
        <v>439</v>
      </c>
      <c r="E9" s="236"/>
      <c r="F9" s="234"/>
      <c r="G9" s="229"/>
      <c r="H9" s="229">
        <f t="shared" si="6"/>
        <v>-0.001061578947</v>
      </c>
      <c r="I9" s="229"/>
      <c r="J9" s="229">
        <f t="shared" si="7"/>
        <v>-0.0010612</v>
      </c>
      <c r="K9" s="229">
        <f t="shared" si="8"/>
        <v>0.001061355932</v>
      </c>
      <c r="L9" s="229">
        <f t="shared" si="9"/>
        <v>0.001061355932</v>
      </c>
      <c r="M9" s="229">
        <f t="shared" si="10"/>
        <v>0.001061355932</v>
      </c>
      <c r="O9" s="237" t="s">
        <v>438</v>
      </c>
      <c r="P9" s="231">
        <f>IFERROR(__xludf.DUMMYFUNCTION("(sum(M4:M1001)+U8) * GOOGLEFINANCE(""CURRENCY:BTCUSD"")"),61.84557701315599)</f>
        <v>61.84557701</v>
      </c>
      <c r="Q9" s="230">
        <v>100.0</v>
      </c>
      <c r="R9" s="5">
        <v>-0.030255</v>
      </c>
      <c r="T9" s="5" t="s">
        <v>437</v>
      </c>
      <c r="U9" s="59">
        <f t="shared" si="11"/>
        <v>0.00077451</v>
      </c>
    </row>
    <row r="10">
      <c r="B10" s="233"/>
      <c r="C10" s="5">
        <v>0.0044845</v>
      </c>
      <c r="D10" s="200" t="s">
        <v>440</v>
      </c>
      <c r="E10" s="236"/>
      <c r="F10" s="229"/>
      <c r="G10" s="229"/>
      <c r="H10" s="229">
        <f t="shared" si="6"/>
        <v>0.0007855789474</v>
      </c>
      <c r="I10" s="229"/>
      <c r="J10" s="229">
        <f t="shared" si="7"/>
        <v>0.0007853142857</v>
      </c>
      <c r="K10" s="229">
        <f t="shared" si="8"/>
        <v>-0.001050847458</v>
      </c>
      <c r="L10" s="229">
        <f t="shared" si="9"/>
        <v>-0.001050847458</v>
      </c>
      <c r="M10" s="229">
        <f t="shared" si="10"/>
        <v>-0.001050847458</v>
      </c>
      <c r="O10" s="3" t="s">
        <v>441</v>
      </c>
      <c r="P10" s="238">
        <f>sum(P3:P9)</f>
        <v>337.4539602</v>
      </c>
      <c r="Q10" s="229"/>
      <c r="R10" s="5">
        <v>0.022389</v>
      </c>
      <c r="T10" s="5" t="s">
        <v>435</v>
      </c>
      <c r="U10" s="59">
        <f t="shared" si="11"/>
        <v>0.00077451</v>
      </c>
    </row>
    <row r="11">
      <c r="B11" s="233"/>
      <c r="C11" s="5">
        <v>0.004265</v>
      </c>
      <c r="D11" s="200" t="s">
        <v>442</v>
      </c>
      <c r="E11" s="236"/>
      <c r="F11" s="229"/>
      <c r="G11" s="229"/>
      <c r="H11" s="229">
        <f t="shared" ref="H11:H17" si="12">(10/295)*R11</f>
        <v>-0.00106779661</v>
      </c>
      <c r="I11" s="229"/>
      <c r="J11" s="229">
        <f t="shared" si="7"/>
        <v>0.0005306285714</v>
      </c>
      <c r="K11" s="229">
        <f t="shared" si="8"/>
        <v>0.0009562711864</v>
      </c>
      <c r="L11" s="229">
        <f t="shared" si="9"/>
        <v>0.0009562711864</v>
      </c>
      <c r="M11" s="229">
        <f t="shared" si="10"/>
        <v>0.0009562711864</v>
      </c>
      <c r="P11" s="229"/>
      <c r="Q11" s="229"/>
      <c r="R11" s="5">
        <v>-0.0315</v>
      </c>
      <c r="T11" s="5" t="s">
        <v>433</v>
      </c>
      <c r="U11" s="59">
        <f t="shared" si="11"/>
        <v>0.00077451</v>
      </c>
    </row>
    <row r="12">
      <c r="B12" s="233"/>
      <c r="C12" s="5">
        <v>0.0043085</v>
      </c>
      <c r="D12" s="200" t="s">
        <v>443</v>
      </c>
      <c r="E12" s="236"/>
      <c r="F12" s="229"/>
      <c r="G12" s="229"/>
      <c r="H12" s="229">
        <f t="shared" si="12"/>
        <v>0.001061355932</v>
      </c>
      <c r="I12" s="229"/>
      <c r="J12" s="229">
        <f t="shared" si="7"/>
        <v>0.0007322285714</v>
      </c>
      <c r="K12" s="229">
        <f t="shared" si="8"/>
        <v>0.0007250847458</v>
      </c>
      <c r="L12" s="229">
        <f t="shared" si="9"/>
        <v>0.0007250847458</v>
      </c>
      <c r="M12" s="229">
        <f t="shared" si="10"/>
        <v>0.0007250847458</v>
      </c>
      <c r="O12" s="55" t="s">
        <v>444</v>
      </c>
      <c r="P12" s="224"/>
      <c r="Q12" s="229"/>
      <c r="R12" s="5">
        <v>0.03131</v>
      </c>
      <c r="T12" s="5" t="s">
        <v>430</v>
      </c>
      <c r="U12" s="59">
        <f t="shared" si="11"/>
        <v>0.00077451</v>
      </c>
    </row>
    <row r="13">
      <c r="A13" s="173">
        <f>sum(C6:C13)</f>
        <v>0.0233905</v>
      </c>
      <c r="B13" s="235">
        <f>IFERROR(__xludf.DUMMYFUNCTION("A13 * GOOGLEFINANCE(""CURRENCY:BTCUSD"")"),1154.6392858000002)</f>
        <v>1154.639286</v>
      </c>
      <c r="C13" s="167">
        <v>0.0032095</v>
      </c>
      <c r="E13" s="229"/>
      <c r="F13" s="229"/>
      <c r="G13" s="229"/>
      <c r="H13" s="229">
        <f t="shared" si="12"/>
        <v>-0.001050847458</v>
      </c>
      <c r="I13" s="229"/>
      <c r="J13" s="229">
        <f t="shared" si="7"/>
        <v>-0.001043942857</v>
      </c>
      <c r="K13" s="229">
        <f t="shared" si="8"/>
        <v>-0.001050847458</v>
      </c>
      <c r="L13" s="229">
        <f t="shared" si="9"/>
        <v>-0.001050847458</v>
      </c>
      <c r="M13" s="229">
        <f t="shared" si="10"/>
        <v>-0.001050847458</v>
      </c>
      <c r="P13" s="231"/>
      <c r="Q13" s="229"/>
      <c r="R13" s="5">
        <v>-0.031</v>
      </c>
    </row>
    <row r="14">
      <c r="B14" s="233"/>
      <c r="C14" s="5">
        <v>0.014551</v>
      </c>
      <c r="E14" s="229"/>
      <c r="F14" s="229"/>
      <c r="G14" s="229"/>
      <c r="H14" s="229">
        <f t="shared" si="12"/>
        <v>0.0009562711864</v>
      </c>
      <c r="I14" s="229"/>
      <c r="J14" s="229">
        <f t="shared" si="7"/>
        <v>0.0009917714286</v>
      </c>
      <c r="K14" s="229">
        <f t="shared" si="8"/>
        <v>0.001113898305</v>
      </c>
      <c r="L14" s="229">
        <f t="shared" si="9"/>
        <v>0.001113898305</v>
      </c>
      <c r="M14" s="229">
        <f t="shared" si="10"/>
        <v>0.001113898305</v>
      </c>
      <c r="P14" s="229"/>
      <c r="Q14" s="229"/>
      <c r="R14" s="5">
        <v>0.02821</v>
      </c>
      <c r="U14" s="5">
        <v>0.0088</v>
      </c>
    </row>
    <row r="15">
      <c r="B15" s="233"/>
      <c r="C15" s="5">
        <v>0.0045065</v>
      </c>
      <c r="E15" s="229"/>
      <c r="F15" s="229"/>
      <c r="G15" s="229"/>
      <c r="H15" s="229">
        <f t="shared" si="12"/>
        <v>0.0007250847458</v>
      </c>
      <c r="I15" s="229"/>
      <c r="J15" s="229">
        <f t="shared" si="7"/>
        <v>-0.001025028571</v>
      </c>
      <c r="K15" s="229">
        <f t="shared" ref="K15:K18" si="13">(10/160)*R18</f>
        <v>0.00064125</v>
      </c>
      <c r="L15" s="229">
        <f t="shared" ref="L15:L18" si="14">(10/160)*R18</f>
        <v>0.00064125</v>
      </c>
      <c r="M15" s="229">
        <f t="shared" ref="M15:M18" si="15">(10/160)*R18</f>
        <v>0.00064125</v>
      </c>
      <c r="P15" s="229"/>
      <c r="Q15" s="229"/>
      <c r="R15" s="5">
        <v>0.02139</v>
      </c>
      <c r="U15" s="5">
        <v>0.01045</v>
      </c>
    </row>
    <row r="16">
      <c r="B16" s="233"/>
      <c r="C16" s="5">
        <v>0.002986</v>
      </c>
      <c r="E16" s="229"/>
      <c r="F16" s="229"/>
      <c r="G16" s="229"/>
      <c r="H16" s="229">
        <f t="shared" si="12"/>
        <v>-0.001050847458</v>
      </c>
      <c r="I16" s="229"/>
      <c r="J16" s="229">
        <f t="shared" si="7"/>
        <v>-0.001025028571</v>
      </c>
      <c r="K16" s="229">
        <f t="shared" si="13"/>
        <v>0.00106875</v>
      </c>
      <c r="L16" s="229">
        <f t="shared" si="14"/>
        <v>0.00106875</v>
      </c>
      <c r="M16" s="229">
        <f t="shared" si="15"/>
        <v>0.00106875</v>
      </c>
      <c r="P16" s="229"/>
      <c r="Q16" s="229"/>
      <c r="R16" s="5">
        <v>-0.031</v>
      </c>
      <c r="U16" s="5">
        <v>9.57E-4</v>
      </c>
    </row>
    <row r="17">
      <c r="B17" s="233"/>
      <c r="C17" s="5">
        <v>-0.00543</v>
      </c>
      <c r="E17" s="229"/>
      <c r="F17" s="229"/>
      <c r="G17" s="229"/>
      <c r="H17" s="229">
        <f t="shared" si="12"/>
        <v>0.001113898305</v>
      </c>
      <c r="I17" s="229"/>
      <c r="J17" s="229">
        <f t="shared" si="7"/>
        <v>-0.001033085714</v>
      </c>
      <c r="K17" s="229">
        <f t="shared" si="13"/>
        <v>0.00081</v>
      </c>
      <c r="L17" s="229">
        <f t="shared" si="14"/>
        <v>0.00081</v>
      </c>
      <c r="M17" s="229">
        <f t="shared" si="15"/>
        <v>0.00081</v>
      </c>
      <c r="P17" s="229"/>
      <c r="Q17" s="229"/>
      <c r="R17" s="5">
        <v>0.03286</v>
      </c>
      <c r="U17" s="5">
        <v>0.00814</v>
      </c>
    </row>
    <row r="18">
      <c r="B18" s="239"/>
      <c r="C18" s="5">
        <v>-0.0054295</v>
      </c>
      <c r="E18" s="229"/>
      <c r="F18" s="229"/>
      <c r="G18" s="229"/>
      <c r="H18" s="229">
        <f t="shared" ref="H18:H21" si="16">(10/160)*R18</f>
        <v>0.00064125</v>
      </c>
      <c r="I18" s="229"/>
      <c r="J18" s="229">
        <f t="shared" si="7"/>
        <v>-0.001033085714</v>
      </c>
      <c r="K18" s="229">
        <f t="shared" si="13"/>
        <v>-0.001125</v>
      </c>
      <c r="L18" s="229">
        <f t="shared" si="14"/>
        <v>-0.001125</v>
      </c>
      <c r="M18" s="229">
        <f t="shared" si="15"/>
        <v>-0.001125</v>
      </c>
      <c r="P18" s="229"/>
      <c r="Q18" s="229"/>
      <c r="R18" s="5">
        <v>0.01026</v>
      </c>
      <c r="U18" s="5">
        <v>-0.011</v>
      </c>
    </row>
    <row r="19">
      <c r="A19" s="173">
        <f>sum(C14:C19)</f>
        <v>0.018894</v>
      </c>
      <c r="B19" s="240">
        <f>IFERROR(__xludf.DUMMYFUNCTION("A19 * GOOGLEFINANCE(""CURRENCY:BTCUSD"")"),932.6758583999998)</f>
        <v>932.6758584</v>
      </c>
      <c r="C19" s="167">
        <v>0.00771</v>
      </c>
      <c r="E19" s="229"/>
      <c r="F19" s="229"/>
      <c r="G19" s="229"/>
      <c r="H19" s="229">
        <f t="shared" si="16"/>
        <v>0.00106875</v>
      </c>
      <c r="I19" s="229"/>
      <c r="J19" s="229">
        <f t="shared" si="7"/>
        <v>0.0008580571429</v>
      </c>
      <c r="K19" s="229">
        <f t="shared" ref="K19:K31" si="17">(10/175)*R22</f>
        <v>0.0008171428571</v>
      </c>
      <c r="L19" s="229">
        <f t="shared" ref="L19:L31" si="18">(10/175)*R22</f>
        <v>0.0008171428571</v>
      </c>
      <c r="M19" s="229">
        <f t="shared" ref="M19:M31" si="19">(10/175)*R22</f>
        <v>0.0008171428571</v>
      </c>
      <c r="P19" s="229"/>
      <c r="Q19" s="229"/>
      <c r="R19" s="5">
        <v>0.0171</v>
      </c>
      <c r="U19" s="5">
        <v>0.00847</v>
      </c>
    </row>
    <row r="20">
      <c r="B20" s="233"/>
      <c r="C20" s="5">
        <v>-0.006485</v>
      </c>
      <c r="E20" s="229"/>
      <c r="F20" s="229"/>
      <c r="G20" s="229"/>
      <c r="H20" s="229">
        <f t="shared" si="16"/>
        <v>0.00081</v>
      </c>
      <c r="I20" s="229"/>
      <c r="J20" s="229">
        <f t="shared" si="7"/>
        <v>-0.001033085714</v>
      </c>
      <c r="K20" s="229">
        <f t="shared" si="17"/>
        <v>-0.0010612</v>
      </c>
      <c r="L20" s="229">
        <f t="shared" si="18"/>
        <v>-0.0010612</v>
      </c>
      <c r="M20" s="229">
        <f t="shared" si="19"/>
        <v>-0.0010612</v>
      </c>
      <c r="P20" s="229"/>
      <c r="Q20" s="229"/>
      <c r="R20" s="5">
        <v>0.01296</v>
      </c>
    </row>
    <row r="21">
      <c r="B21" s="233"/>
      <c r="C21" s="5">
        <v>0.0054355</v>
      </c>
      <c r="E21" s="229"/>
      <c r="F21" s="229"/>
      <c r="G21" s="229"/>
      <c r="H21" s="229">
        <f t="shared" si="16"/>
        <v>-0.001125</v>
      </c>
      <c r="I21" s="234"/>
      <c r="J21" s="229">
        <f t="shared" ref="J21:J22" si="20">(10/300)*R35</f>
        <v>0.0004586666667</v>
      </c>
      <c r="K21" s="229">
        <f t="shared" si="17"/>
        <v>0.0007853142857</v>
      </c>
      <c r="L21" s="229">
        <f t="shared" si="18"/>
        <v>0.0007853142857</v>
      </c>
      <c r="M21" s="229">
        <f t="shared" si="19"/>
        <v>0.0007853142857</v>
      </c>
      <c r="P21" s="229"/>
      <c r="Q21" s="229"/>
      <c r="R21" s="5">
        <v>-0.018</v>
      </c>
    </row>
    <row r="22">
      <c r="B22" s="233"/>
      <c r="C22" s="5">
        <v>-0.006549</v>
      </c>
      <c r="E22" s="229"/>
      <c r="F22" s="229"/>
      <c r="G22" s="229"/>
      <c r="H22" s="229">
        <f t="shared" ref="H22:H34" si="21">(10/175)*R22</f>
        <v>0.0008171428571</v>
      </c>
      <c r="I22" s="234"/>
      <c r="J22" s="229">
        <f t="shared" si="20"/>
        <v>0.0005653333333</v>
      </c>
      <c r="K22" s="229">
        <f t="shared" si="17"/>
        <v>0.0005306285714</v>
      </c>
      <c r="L22" s="229">
        <f t="shared" si="18"/>
        <v>0.0005306285714</v>
      </c>
      <c r="M22" s="229">
        <f t="shared" si="19"/>
        <v>0.0005306285714</v>
      </c>
      <c r="P22" s="229"/>
      <c r="Q22" s="229"/>
      <c r="R22" s="5">
        <v>0.0143</v>
      </c>
    </row>
    <row r="23">
      <c r="B23" s="233"/>
      <c r="C23" s="5">
        <v>0.005697</v>
      </c>
      <c r="E23" s="229"/>
      <c r="F23" s="229"/>
      <c r="G23" s="229"/>
      <c r="H23" s="229">
        <f t="shared" si="21"/>
        <v>-0.0010612</v>
      </c>
      <c r="I23" s="234"/>
      <c r="J23" s="229">
        <f>(10/270)*R37</f>
        <v>-0.001074074074</v>
      </c>
      <c r="K23" s="229">
        <f t="shared" si="17"/>
        <v>0.0007322285714</v>
      </c>
      <c r="L23" s="229">
        <f t="shared" si="18"/>
        <v>0.0007322285714</v>
      </c>
      <c r="M23" s="229">
        <f t="shared" si="19"/>
        <v>0.0007322285714</v>
      </c>
      <c r="P23" s="229"/>
      <c r="Q23" s="229"/>
      <c r="R23" s="5">
        <v>-0.018571</v>
      </c>
    </row>
    <row r="24">
      <c r="B24" s="239"/>
      <c r="C24" s="5">
        <v>-0.0065485</v>
      </c>
      <c r="E24" s="229"/>
      <c r="F24" s="229"/>
      <c r="G24" s="229"/>
      <c r="H24" s="229">
        <f t="shared" si="21"/>
        <v>0.0007853142857</v>
      </c>
      <c r="I24" s="234"/>
      <c r="J24" s="229">
        <f>(10/300)*R38</f>
        <v>0.000288</v>
      </c>
      <c r="K24" s="229">
        <f t="shared" si="17"/>
        <v>-0.001043942857</v>
      </c>
      <c r="L24" s="229">
        <f t="shared" si="18"/>
        <v>-0.001043942857</v>
      </c>
      <c r="M24" s="229">
        <f t="shared" si="19"/>
        <v>-0.001043942857</v>
      </c>
      <c r="P24" s="229"/>
      <c r="Q24" s="229"/>
      <c r="R24" s="5">
        <v>0.013743</v>
      </c>
    </row>
    <row r="25">
      <c r="A25" s="173">
        <f>sum(C20:C25)</f>
        <v>-0.0149985</v>
      </c>
      <c r="B25" s="240">
        <f>IFERROR(__xludf.DUMMYFUNCTION("A25 * GOOGLEFINANCE(""CURRENCY:BTCUSD"")"),-740.3799546)</f>
        <v>-740.3799546</v>
      </c>
      <c r="C25" s="167">
        <v>-0.0065485</v>
      </c>
      <c r="E25" s="229"/>
      <c r="F25" s="229"/>
      <c r="G25" s="229"/>
      <c r="H25" s="229">
        <f t="shared" si="21"/>
        <v>0.0005306285714</v>
      </c>
      <c r="I25" s="234"/>
      <c r="J25" s="229">
        <f>(10/180)*R39</f>
        <v>-0.001111111111</v>
      </c>
      <c r="K25" s="229">
        <f t="shared" si="17"/>
        <v>0.0009917714286</v>
      </c>
      <c r="L25" s="229">
        <f t="shared" si="18"/>
        <v>0.0009917714286</v>
      </c>
      <c r="M25" s="229">
        <f t="shared" si="19"/>
        <v>0.0009917714286</v>
      </c>
      <c r="P25" s="229"/>
      <c r="Q25" s="229"/>
      <c r="R25" s="5">
        <v>0.009286</v>
      </c>
    </row>
    <row r="26">
      <c r="B26" s="233"/>
      <c r="C26" s="5">
        <v>0.007425</v>
      </c>
      <c r="E26" s="229"/>
      <c r="F26" s="229"/>
      <c r="G26" s="229"/>
      <c r="H26" s="229">
        <f t="shared" si="21"/>
        <v>0.0007322285714</v>
      </c>
      <c r="I26" s="234"/>
      <c r="J26" s="229">
        <f>(10/110)*$R40</f>
        <v>-0.001090909091</v>
      </c>
      <c r="K26" s="229">
        <f t="shared" si="17"/>
        <v>-0.001025028571</v>
      </c>
      <c r="L26" s="229">
        <f t="shared" si="18"/>
        <v>-0.001025028571</v>
      </c>
      <c r="M26" s="229">
        <f t="shared" si="19"/>
        <v>-0.001025028571</v>
      </c>
      <c r="P26" s="229"/>
      <c r="Q26" s="229"/>
      <c r="R26" s="5">
        <v>0.012814</v>
      </c>
    </row>
    <row r="27">
      <c r="B27" s="233"/>
      <c r="C27" s="5">
        <v>0.004785</v>
      </c>
      <c r="E27" s="229"/>
      <c r="F27" s="229"/>
      <c r="G27" s="229"/>
      <c r="H27" s="229">
        <f t="shared" si="21"/>
        <v>-0.001043942857</v>
      </c>
      <c r="I27" s="234"/>
      <c r="J27" s="229">
        <f>(10/180)*$R41</f>
        <v>0.0005555555556</v>
      </c>
      <c r="K27" s="229">
        <f t="shared" si="17"/>
        <v>-0.001025028571</v>
      </c>
      <c r="L27" s="229">
        <f t="shared" si="18"/>
        <v>-0.001025028571</v>
      </c>
      <c r="M27" s="229">
        <f t="shared" si="19"/>
        <v>-0.001025028571</v>
      </c>
      <c r="P27" s="229"/>
      <c r="Q27" s="229"/>
      <c r="R27" s="5">
        <v>-0.018269</v>
      </c>
    </row>
    <row r="28">
      <c r="B28" s="233"/>
      <c r="C28" s="5">
        <v>-0.0056</v>
      </c>
      <c r="E28" s="229"/>
      <c r="F28" s="229"/>
      <c r="G28" s="229"/>
      <c r="H28" s="229">
        <f t="shared" si="21"/>
        <v>0.0009917714286</v>
      </c>
      <c r="I28" s="234"/>
      <c r="J28" s="229">
        <f>(10/300)*$R42</f>
        <v>0.0008533333333</v>
      </c>
      <c r="K28" s="229">
        <f t="shared" si="17"/>
        <v>-0.001033085714</v>
      </c>
      <c r="L28" s="229">
        <f t="shared" si="18"/>
        <v>-0.001033085714</v>
      </c>
      <c r="M28" s="229">
        <f t="shared" si="19"/>
        <v>-0.001033085714</v>
      </c>
      <c r="P28" s="229"/>
      <c r="Q28" s="229"/>
      <c r="R28" s="5">
        <v>0.017356</v>
      </c>
    </row>
    <row r="29">
      <c r="B29" s="233"/>
      <c r="C29" s="5">
        <v>-0.0067</v>
      </c>
      <c r="E29" s="229"/>
      <c r="F29" s="229"/>
      <c r="G29" s="229"/>
      <c r="H29" s="229">
        <f t="shared" si="21"/>
        <v>-0.001025028571</v>
      </c>
      <c r="I29" s="234"/>
      <c r="J29" s="229">
        <f t="shared" ref="J29:J30" si="22">(10/180)*$R43</f>
        <v>-0.001111111111</v>
      </c>
      <c r="K29" s="229">
        <f t="shared" si="17"/>
        <v>-0.001033085714</v>
      </c>
      <c r="L29" s="229">
        <f t="shared" si="18"/>
        <v>-0.001033085714</v>
      </c>
      <c r="M29" s="229">
        <f t="shared" si="19"/>
        <v>-0.001033085714</v>
      </c>
      <c r="P29" s="229"/>
      <c r="Q29" s="229"/>
      <c r="R29" s="59">
        <f>-0.017938</f>
        <v>-0.017938</v>
      </c>
    </row>
    <row r="30">
      <c r="A30" s="173">
        <f>sum(C26:C30)</f>
        <v>0.00527</v>
      </c>
      <c r="B30" s="241">
        <f>IFERROR(__xludf.DUMMYFUNCTION("A30 * GOOGLEFINANCE(""CURRENCY:BTCUSD"")"),260.14617200000004)</f>
        <v>260.146172</v>
      </c>
      <c r="C30" s="5">
        <v>0.00536</v>
      </c>
      <c r="E30" s="229"/>
      <c r="F30" s="229"/>
      <c r="G30" s="229"/>
      <c r="H30" s="229">
        <f t="shared" si="21"/>
        <v>-0.001025028571</v>
      </c>
      <c r="I30" s="234"/>
      <c r="J30" s="229">
        <f t="shared" si="22"/>
        <v>0.001011111111</v>
      </c>
      <c r="K30" s="229">
        <f t="shared" si="17"/>
        <v>0.0008580571429</v>
      </c>
      <c r="L30" s="229">
        <f t="shared" si="18"/>
        <v>0.0008580571429</v>
      </c>
      <c r="M30" s="229">
        <f t="shared" si="19"/>
        <v>0.0008580571429</v>
      </c>
      <c r="P30" s="229"/>
      <c r="Q30" s="229"/>
      <c r="R30" s="5">
        <v>-0.017938</v>
      </c>
    </row>
    <row r="31">
      <c r="B31" s="233"/>
      <c r="C31" s="135">
        <v>0.004899</v>
      </c>
      <c r="E31" s="229"/>
      <c r="F31" s="229"/>
      <c r="G31" s="229"/>
      <c r="H31" s="229">
        <f t="shared" si="21"/>
        <v>-0.001033085714</v>
      </c>
      <c r="I31" s="234"/>
      <c r="J31" s="229"/>
      <c r="K31" s="229">
        <f t="shared" si="17"/>
        <v>-0.001033085714</v>
      </c>
      <c r="L31" s="229">
        <f t="shared" si="18"/>
        <v>-0.001033085714</v>
      </c>
      <c r="M31" s="229">
        <f t="shared" si="19"/>
        <v>-0.001033085714</v>
      </c>
      <c r="P31" s="229"/>
      <c r="Q31" s="229"/>
      <c r="R31" s="5">
        <v>-0.018079</v>
      </c>
    </row>
    <row r="32">
      <c r="B32" s="233"/>
      <c r="C32" s="5">
        <v>0.006555</v>
      </c>
      <c r="E32" s="229"/>
      <c r="F32" s="229"/>
      <c r="G32" s="229"/>
      <c r="H32" s="229">
        <f t="shared" si="21"/>
        <v>-0.001033085714</v>
      </c>
      <c r="I32" s="234"/>
      <c r="J32" s="229"/>
      <c r="K32" s="229">
        <f t="shared" ref="K32:K33" si="23">(10/300)*R35</f>
        <v>0.0004586666667</v>
      </c>
      <c r="L32" s="229">
        <f t="shared" ref="L32:L33" si="24">(10/300)*R35</f>
        <v>0.0004586666667</v>
      </c>
      <c r="M32" s="229">
        <f t="shared" ref="M32:M33" si="25">(10/300)*R35</f>
        <v>0.0004586666667</v>
      </c>
      <c r="P32" s="229"/>
      <c r="Q32" s="229"/>
      <c r="R32" s="5">
        <v>-0.018079</v>
      </c>
    </row>
    <row r="33">
      <c r="B33" s="233"/>
      <c r="C33" s="5">
        <v>0.006003</v>
      </c>
      <c r="E33" s="229"/>
      <c r="F33" s="229"/>
      <c r="G33" s="229"/>
      <c r="H33" s="229">
        <f t="shared" si="21"/>
        <v>0.0008580571429</v>
      </c>
      <c r="I33" s="234"/>
      <c r="J33" s="229">
        <f>(10/300)*$R47</f>
        <v>-0.001066666667</v>
      </c>
      <c r="K33" s="229">
        <f t="shared" si="23"/>
        <v>0.0005653333333</v>
      </c>
      <c r="L33" s="229">
        <f t="shared" si="24"/>
        <v>0.0005653333333</v>
      </c>
      <c r="M33" s="229">
        <f t="shared" si="25"/>
        <v>0.0005653333333</v>
      </c>
      <c r="P33" s="229"/>
      <c r="Q33" s="229"/>
      <c r="R33" s="5">
        <v>0.015016</v>
      </c>
    </row>
    <row r="34">
      <c r="A34" s="173">
        <f>sum(C31:C34)</f>
        <v>0.010557</v>
      </c>
      <c r="B34" s="241">
        <f>IFERROR(__xludf.DUMMYFUNCTION("A34 * GOOGLEFINANCE(""CURRENCY:BTCUSD"")"),521.1315252)</f>
        <v>521.1315252</v>
      </c>
      <c r="C34" s="167">
        <v>-0.0069</v>
      </c>
      <c r="E34" s="229"/>
      <c r="F34" s="229"/>
      <c r="G34" s="229"/>
      <c r="H34" s="229">
        <f t="shared" si="21"/>
        <v>-0.001033085714</v>
      </c>
      <c r="I34" s="234"/>
      <c r="J34" s="229"/>
      <c r="K34" s="229">
        <f>(10/270)*R37</f>
        <v>-0.001074074074</v>
      </c>
      <c r="L34" s="229">
        <f>(10/270)*R37</f>
        <v>-0.001074074074</v>
      </c>
      <c r="M34" s="229">
        <f>(10/270)*R37</f>
        <v>-0.001074074074</v>
      </c>
      <c r="P34" s="229"/>
      <c r="Q34" s="229"/>
      <c r="R34" s="5">
        <v>-0.018079</v>
      </c>
      <c r="T34" s="5" t="s">
        <v>445</v>
      </c>
    </row>
    <row r="35">
      <c r="B35" s="233"/>
      <c r="C35" s="5">
        <v>0.004271</v>
      </c>
      <c r="E35" s="229"/>
      <c r="F35" s="229"/>
      <c r="G35" s="234"/>
      <c r="H35" s="229">
        <f t="shared" ref="H35:H36" si="27">(10/300)*R35</f>
        <v>0.0004586666667</v>
      </c>
      <c r="I35" s="229"/>
      <c r="J35" s="229">
        <f t="shared" ref="J35:J37" si="28">(10/300)*$R49</f>
        <v>-0.001066666667</v>
      </c>
      <c r="K35" s="229">
        <f t="shared" ref="K35:M35" si="26">(10/300)*$R38</f>
        <v>0.000288</v>
      </c>
      <c r="L35" s="229">
        <f t="shared" si="26"/>
        <v>0.000288</v>
      </c>
      <c r="M35" s="229">
        <f t="shared" si="26"/>
        <v>0.000288</v>
      </c>
      <c r="P35" s="229"/>
      <c r="Q35" s="229"/>
      <c r="R35" s="5">
        <v>0.01376</v>
      </c>
      <c r="S35" s="5">
        <v>1.0</v>
      </c>
      <c r="T35" s="5">
        <v>300.0</v>
      </c>
      <c r="U35" s="5" t="s">
        <v>446</v>
      </c>
    </row>
    <row r="36">
      <c r="B36" s="233"/>
      <c r="C36" s="5">
        <v>0.003955</v>
      </c>
      <c r="E36" s="229"/>
      <c r="F36" s="229"/>
      <c r="G36" s="229"/>
      <c r="H36" s="229">
        <f t="shared" si="27"/>
        <v>0.0005653333333</v>
      </c>
      <c r="I36" s="229"/>
      <c r="J36" s="229">
        <f t="shared" si="28"/>
        <v>0.000288</v>
      </c>
      <c r="K36" s="229">
        <f t="shared" ref="K36:M36" si="29">(10/180)*$R39</f>
        <v>-0.001111111111</v>
      </c>
      <c r="L36" s="229">
        <f t="shared" si="29"/>
        <v>-0.001111111111</v>
      </c>
      <c r="M36" s="229">
        <f t="shared" si="29"/>
        <v>-0.001111111111</v>
      </c>
      <c r="P36" s="229"/>
      <c r="Q36" s="229"/>
      <c r="R36" s="5">
        <v>0.01696</v>
      </c>
      <c r="T36" s="5">
        <v>300.0</v>
      </c>
      <c r="U36" s="5" t="s">
        <v>446</v>
      </c>
    </row>
    <row r="37">
      <c r="B37" s="233"/>
      <c r="C37" s="5">
        <v>0.005695</v>
      </c>
      <c r="E37" s="229"/>
      <c r="F37" s="229"/>
      <c r="G37" s="229"/>
      <c r="H37" s="229">
        <f>(10/270)*R37</f>
        <v>-0.001074074074</v>
      </c>
      <c r="I37" s="229"/>
      <c r="J37" s="229">
        <f t="shared" si="28"/>
        <v>0.0008466666667</v>
      </c>
      <c r="K37" s="229">
        <f t="shared" ref="K37:M37" si="30">(10/110)*$R40</f>
        <v>-0.001090909091</v>
      </c>
      <c r="L37" s="229">
        <f t="shared" si="30"/>
        <v>-0.001090909091</v>
      </c>
      <c r="M37" s="229">
        <f t="shared" si="30"/>
        <v>-0.001090909091</v>
      </c>
      <c r="P37" s="229"/>
      <c r="Q37" s="229"/>
      <c r="R37" s="5">
        <v>-0.029</v>
      </c>
      <c r="T37" s="5">
        <v>270.0</v>
      </c>
      <c r="U37" s="5" t="s">
        <v>446</v>
      </c>
    </row>
    <row r="38">
      <c r="B38" s="233"/>
      <c r="C38" s="5">
        <v>-0.0079095</v>
      </c>
      <c r="E38" s="229"/>
      <c r="F38" s="229"/>
      <c r="G38" s="229"/>
      <c r="H38" s="229">
        <f>(10/300)*R38</f>
        <v>0.000288</v>
      </c>
      <c r="I38" s="229"/>
      <c r="J38" s="229">
        <f>(10/100)*$R52</f>
        <v>-0.001</v>
      </c>
      <c r="K38" s="229">
        <f t="shared" ref="K38:M38" si="31">(10/180)*$R41</f>
        <v>0.0005555555556</v>
      </c>
      <c r="L38" s="229">
        <f t="shared" si="31"/>
        <v>0.0005555555556</v>
      </c>
      <c r="M38" s="229">
        <f t="shared" si="31"/>
        <v>0.0005555555556</v>
      </c>
      <c r="P38" s="229"/>
      <c r="Q38" s="229"/>
      <c r="R38" s="5">
        <v>0.00864</v>
      </c>
      <c r="T38" s="5">
        <v>300.0</v>
      </c>
    </row>
    <row r="39">
      <c r="A39" s="242">
        <f>sum(C35:C39)</f>
        <v>0.012339</v>
      </c>
      <c r="B39" s="241">
        <f>IFERROR(__xludf.DUMMYFUNCTION("A39 * GOOGLEFINANCE(""CURRENCY:BTCUSD"")"),609.0974604000002)</f>
        <v>609.0974604</v>
      </c>
      <c r="C39" s="167">
        <v>0.0063275</v>
      </c>
      <c r="D39" s="173"/>
      <c r="E39" s="243"/>
      <c r="F39" s="229"/>
      <c r="G39" s="229"/>
      <c r="H39" s="229">
        <f>(10/180)*$R39</f>
        <v>-0.001111111111</v>
      </c>
      <c r="I39" s="229"/>
      <c r="J39" s="229">
        <f>(10/235)*$R53</f>
        <v>0.0009787234043</v>
      </c>
      <c r="K39" s="229">
        <f t="shared" ref="K39:M39" si="32">(10/300)*$R42</f>
        <v>0.0008533333333</v>
      </c>
      <c r="L39" s="229">
        <f t="shared" si="32"/>
        <v>0.0008533333333</v>
      </c>
      <c r="M39" s="229">
        <f t="shared" si="32"/>
        <v>0.0008533333333</v>
      </c>
      <c r="P39" s="229"/>
      <c r="Q39" s="229"/>
      <c r="R39" s="5">
        <v>-0.02</v>
      </c>
      <c r="T39" s="5">
        <v>180.0</v>
      </c>
    </row>
    <row r="40">
      <c r="A40" s="242">
        <f>C40</f>
        <v>0.004782</v>
      </c>
      <c r="B40" s="241">
        <f>IFERROR(__xludf.DUMMYFUNCTION("A40 * GOOGLEFINANCE(""CURRENCY:BTCUSD"")"),236.05673520000002)</f>
        <v>236.0567352</v>
      </c>
      <c r="C40" s="167">
        <v>0.004782</v>
      </c>
      <c r="E40" s="229"/>
      <c r="F40" s="229"/>
      <c r="G40" s="229"/>
      <c r="H40" s="229">
        <f>(10/110)*$R40</f>
        <v>-0.001090909091</v>
      </c>
      <c r="I40" s="229"/>
      <c r="J40" s="229">
        <f>(10/190)*$R54</f>
        <v>0.0007894736842</v>
      </c>
      <c r="K40" s="229">
        <f t="shared" ref="K40:M40" si="33">(10/180)*$R43</f>
        <v>-0.001111111111</v>
      </c>
      <c r="L40" s="229">
        <f t="shared" si="33"/>
        <v>-0.001111111111</v>
      </c>
      <c r="M40" s="229">
        <f t="shared" si="33"/>
        <v>-0.001111111111</v>
      </c>
      <c r="P40" s="229"/>
      <c r="Q40" s="229"/>
      <c r="R40" s="5">
        <v>-0.012</v>
      </c>
      <c r="T40" s="5">
        <v>110.0</v>
      </c>
    </row>
    <row r="41">
      <c r="B41" s="233"/>
      <c r="C41" s="5">
        <v>0.006452</v>
      </c>
      <c r="E41" s="229"/>
      <c r="F41" s="229"/>
      <c r="G41" s="234">
        <v>1.0</v>
      </c>
      <c r="H41" s="229">
        <f>(10/180)*$R41</f>
        <v>0.0005555555556</v>
      </c>
      <c r="I41" s="229"/>
      <c r="J41" s="229">
        <f>(10/235)*$R55</f>
        <v>0.0006063829787</v>
      </c>
      <c r="K41" s="229">
        <f t="shared" ref="K41:M41" si="34">(10/180)*$R44</f>
        <v>0.001011111111</v>
      </c>
      <c r="L41" s="229">
        <f t="shared" si="34"/>
        <v>0.001011111111</v>
      </c>
      <c r="M41" s="229">
        <f t="shared" si="34"/>
        <v>0.001011111111</v>
      </c>
      <c r="P41" s="229"/>
      <c r="Q41" s="229"/>
      <c r="R41" s="5">
        <v>0.01</v>
      </c>
      <c r="T41" s="5">
        <v>180.0</v>
      </c>
    </row>
    <row r="42">
      <c r="B42" s="233"/>
      <c r="C42" s="59">
        <f t="shared" ref="C42:C43" si="35">(70/245)*R4</f>
        <v>0.004227142857</v>
      </c>
      <c r="E42" s="229"/>
      <c r="F42" s="229"/>
      <c r="G42" s="229"/>
      <c r="H42" s="229">
        <f>(10/300)*$R42</f>
        <v>0.0008533333333</v>
      </c>
      <c r="I42" s="229"/>
      <c r="J42" s="229">
        <f>(10/180)*$R56</f>
        <v>-0.001055555556</v>
      </c>
      <c r="K42" s="229"/>
      <c r="L42" s="229"/>
      <c r="M42" s="229"/>
      <c r="P42" s="229"/>
      <c r="Q42" s="229"/>
      <c r="R42" s="5">
        <v>0.0256</v>
      </c>
      <c r="T42" s="5">
        <v>300.0</v>
      </c>
    </row>
    <row r="43">
      <c r="B43" s="233"/>
      <c r="C43" s="59">
        <f t="shared" si="35"/>
        <v>0.004004571429</v>
      </c>
      <c r="E43" s="229"/>
      <c r="F43" s="229"/>
      <c r="G43" s="229"/>
      <c r="H43" s="229">
        <f t="shared" ref="H43:H44" si="36">(10/180)*$R43</f>
        <v>-0.001111111111</v>
      </c>
      <c r="I43" s="229"/>
      <c r="J43" s="229"/>
      <c r="K43" s="229"/>
      <c r="L43" s="229"/>
      <c r="M43" s="229"/>
      <c r="P43" s="229"/>
      <c r="Q43" s="229"/>
      <c r="R43" s="5">
        <v>-0.02</v>
      </c>
      <c r="T43" s="5">
        <v>180.0</v>
      </c>
    </row>
    <row r="44">
      <c r="B44" s="233"/>
      <c r="C44" s="5">
        <v>0.006452</v>
      </c>
      <c r="E44" s="229"/>
      <c r="F44" s="229"/>
      <c r="G44" s="229"/>
      <c r="H44" s="229">
        <f t="shared" si="36"/>
        <v>0.001011111111</v>
      </c>
      <c r="I44" s="229"/>
      <c r="J44" s="229">
        <f t="shared" ref="J44:J45" si="38">(10/300)*$R58</f>
        <v>0.000576</v>
      </c>
      <c r="K44" s="229">
        <f t="shared" ref="K44:M44" si="37">(10/300)*$R47</f>
        <v>-0.001066666667</v>
      </c>
      <c r="L44" s="229">
        <f t="shared" si="37"/>
        <v>-0.001066666667</v>
      </c>
      <c r="M44" s="229">
        <f t="shared" si="37"/>
        <v>-0.001066666667</v>
      </c>
      <c r="P44" s="229"/>
      <c r="Q44" s="229"/>
      <c r="R44" s="5">
        <v>0.0182</v>
      </c>
      <c r="T44" s="5">
        <v>180.0</v>
      </c>
    </row>
    <row r="45">
      <c r="A45" s="173">
        <f>sum(C41:C45)</f>
        <v>0.02788428571</v>
      </c>
      <c r="B45" s="241">
        <f>IFERROR(__xludf.DUMMYFUNCTION("A45 * GOOGLEFINANCE(""CURRENCY:BTCUSD"")"),1376.4687262857144)</f>
        <v>1376.468726</v>
      </c>
      <c r="C45" s="173">
        <f>(70/245)*R6</f>
        <v>0.006748571429</v>
      </c>
      <c r="E45" s="229"/>
      <c r="F45" s="229"/>
      <c r="G45" s="229"/>
      <c r="H45" s="229"/>
      <c r="I45" s="229"/>
      <c r="J45" s="229">
        <f t="shared" si="38"/>
        <v>0.000384</v>
      </c>
      <c r="K45" s="229"/>
      <c r="L45" s="229"/>
      <c r="M45" s="229"/>
      <c r="P45" s="229"/>
      <c r="Q45" s="229"/>
      <c r="R45" s="5">
        <v>0.00957</v>
      </c>
      <c r="T45" s="5">
        <v>100.0</v>
      </c>
    </row>
    <row r="46">
      <c r="B46" s="233"/>
      <c r="C46" s="59">
        <f>(80/285)*R7</f>
        <v>0.00424645614</v>
      </c>
      <c r="D46" s="233">
        <f>AVERAGE(B40,B45,B52,B57,B63,B67,B75)</f>
        <v>699.6479602</v>
      </c>
      <c r="E46" s="229"/>
      <c r="F46" s="229"/>
      <c r="G46" s="229"/>
      <c r="H46" s="229"/>
      <c r="I46" s="229"/>
      <c r="J46" s="229">
        <f>(10/205)*$R60</f>
        <v>0.0004292682927</v>
      </c>
      <c r="K46" s="229">
        <f t="shared" ref="K46:M46" si="39">(10/300)*$R49</f>
        <v>-0.001066666667</v>
      </c>
      <c r="L46" s="229">
        <f t="shared" si="39"/>
        <v>-0.001066666667</v>
      </c>
      <c r="M46" s="229">
        <f t="shared" si="39"/>
        <v>-0.001066666667</v>
      </c>
      <c r="P46" s="229"/>
      <c r="Q46" s="229"/>
      <c r="R46" s="5">
        <v>0.0087</v>
      </c>
      <c r="T46" s="5">
        <v>100.0</v>
      </c>
    </row>
    <row r="47">
      <c r="B47" s="233"/>
      <c r="C47" s="5">
        <v>0.00738</v>
      </c>
      <c r="E47" s="229"/>
      <c r="F47" s="229"/>
      <c r="G47" s="229"/>
      <c r="H47" s="229">
        <f>(10/300)*$R47</f>
        <v>-0.001066666667</v>
      </c>
      <c r="I47" s="229"/>
      <c r="J47" s="229">
        <f t="shared" ref="J47:J57" si="41">(10/175)*R61</f>
        <v>0</v>
      </c>
      <c r="K47" s="229">
        <f t="shared" ref="K47:M47" si="40">(10/300)*$R50</f>
        <v>0.000288</v>
      </c>
      <c r="L47" s="229">
        <f t="shared" si="40"/>
        <v>0.000288</v>
      </c>
      <c r="M47" s="229">
        <f t="shared" si="40"/>
        <v>0.000288</v>
      </c>
      <c r="P47" s="229"/>
      <c r="Q47" s="229"/>
      <c r="R47" s="5">
        <v>-0.032</v>
      </c>
      <c r="T47" s="5">
        <v>300.0</v>
      </c>
    </row>
    <row r="48">
      <c r="B48" s="233"/>
      <c r="C48" s="59">
        <f>(80/285)*R8</f>
        <v>0.005010526316</v>
      </c>
      <c r="E48" s="229"/>
      <c r="F48" s="229"/>
      <c r="G48" s="229"/>
      <c r="H48" s="229"/>
      <c r="I48" s="229"/>
      <c r="J48" s="229">
        <f t="shared" si="41"/>
        <v>0</v>
      </c>
      <c r="K48" s="229">
        <f t="shared" ref="K48:M48" si="42">(10/300)*$R51</f>
        <v>0.0008466666667</v>
      </c>
      <c r="L48" s="229">
        <f t="shared" si="42"/>
        <v>0.0008466666667</v>
      </c>
      <c r="M48" s="229">
        <f t="shared" si="42"/>
        <v>0.0008466666667</v>
      </c>
      <c r="P48" s="229"/>
      <c r="Q48" s="229"/>
      <c r="R48" s="167">
        <v>0.0087</v>
      </c>
      <c r="S48" s="173"/>
      <c r="T48" s="167">
        <v>100.0</v>
      </c>
    </row>
    <row r="49">
      <c r="B49" s="233"/>
      <c r="C49" s="5">
        <v>9.04E-4</v>
      </c>
      <c r="E49" s="229"/>
      <c r="F49" s="229"/>
      <c r="G49" s="229"/>
      <c r="H49" s="229">
        <f t="shared" ref="H49:H51" si="44">(10/300)*$R49</f>
        <v>-0.001066666667</v>
      </c>
      <c r="I49" s="229"/>
      <c r="J49" s="229">
        <f t="shared" si="41"/>
        <v>0</v>
      </c>
      <c r="K49" s="229">
        <f t="shared" ref="K49:M49" si="43">(10/100)*$R52</f>
        <v>-0.001</v>
      </c>
      <c r="L49" s="229">
        <f t="shared" si="43"/>
        <v>-0.001</v>
      </c>
      <c r="M49" s="229">
        <f t="shared" si="43"/>
        <v>-0.001</v>
      </c>
      <c r="P49" s="229"/>
      <c r="Q49" s="229"/>
      <c r="R49" s="5">
        <v>-0.032</v>
      </c>
      <c r="T49" s="5">
        <v>300.0</v>
      </c>
    </row>
    <row r="50">
      <c r="B50" s="233"/>
      <c r="C50" s="5">
        <v>0.00738</v>
      </c>
      <c r="E50" s="229"/>
      <c r="F50" s="229"/>
      <c r="G50" s="229"/>
      <c r="H50" s="229">
        <f t="shared" si="44"/>
        <v>0.000288</v>
      </c>
      <c r="I50" s="229"/>
      <c r="J50" s="229">
        <f t="shared" si="41"/>
        <v>0</v>
      </c>
      <c r="K50" s="229">
        <f t="shared" ref="K50:M50" si="45">(10/235)*$R53</f>
        <v>0.0009787234043</v>
      </c>
      <c r="L50" s="229">
        <f t="shared" si="45"/>
        <v>0.0009787234043</v>
      </c>
      <c r="M50" s="229">
        <f t="shared" si="45"/>
        <v>0.0009787234043</v>
      </c>
      <c r="P50" s="229"/>
      <c r="Q50" s="229"/>
      <c r="R50" s="5">
        <v>0.00864</v>
      </c>
      <c r="T50" s="5">
        <v>300.0</v>
      </c>
    </row>
    <row r="51">
      <c r="B51" s="233"/>
      <c r="C51" s="59">
        <f t="shared" ref="C51:C52" si="47">(80/285)*R9</f>
        <v>-0.008492631579</v>
      </c>
      <c r="E51" s="229"/>
      <c r="F51" s="229"/>
      <c r="G51" s="229"/>
      <c r="H51" s="229">
        <f t="shared" si="44"/>
        <v>0.0008466666667</v>
      </c>
      <c r="I51" s="229"/>
      <c r="J51" s="229">
        <f t="shared" si="41"/>
        <v>0</v>
      </c>
      <c r="K51" s="229">
        <f t="shared" ref="K51:M51" si="46">(10/190)*$R54</f>
        <v>0.0007894736842</v>
      </c>
      <c r="L51" s="229">
        <f t="shared" si="46"/>
        <v>0.0007894736842</v>
      </c>
      <c r="M51" s="229">
        <f t="shared" si="46"/>
        <v>0.0007894736842</v>
      </c>
      <c r="P51" s="229"/>
      <c r="Q51" s="229"/>
      <c r="R51" s="5">
        <v>0.0254</v>
      </c>
      <c r="T51" s="5">
        <v>300.0</v>
      </c>
    </row>
    <row r="52">
      <c r="A52" s="173">
        <f>sum(C46:C52)</f>
        <v>0.02271298246</v>
      </c>
      <c r="B52" s="241">
        <f>IFERROR(__xludf.DUMMYFUNCTION("A52 * GOOGLEFINANCE(""CURRENCY:BTCUSD"")"),1121.1945807719299)</f>
        <v>1121.194581</v>
      </c>
      <c r="C52" s="173">
        <f t="shared" si="47"/>
        <v>0.006284631579</v>
      </c>
      <c r="E52" s="229"/>
      <c r="F52" s="229"/>
      <c r="G52" s="229"/>
      <c r="H52" s="229">
        <f>(10/100)*$R52</f>
        <v>-0.001</v>
      </c>
      <c r="I52" s="229"/>
      <c r="J52" s="229">
        <f t="shared" si="41"/>
        <v>0</v>
      </c>
      <c r="K52" s="229">
        <f t="shared" ref="K52:M52" si="48">(10/235)*$R55</f>
        <v>0.0006063829787</v>
      </c>
      <c r="L52" s="229">
        <f t="shared" si="48"/>
        <v>0.0006063829787</v>
      </c>
      <c r="M52" s="229">
        <f t="shared" si="48"/>
        <v>0.0006063829787</v>
      </c>
      <c r="P52" s="229"/>
      <c r="Q52" s="229"/>
      <c r="R52" s="5">
        <v>-0.01</v>
      </c>
      <c r="T52" s="5">
        <v>100.0</v>
      </c>
    </row>
    <row r="53">
      <c r="B53" s="233"/>
      <c r="C53" s="59">
        <f t="shared" ref="C53:C56" si="50">(90/295)*R11</f>
        <v>-0.009610169492</v>
      </c>
      <c r="E53" s="229"/>
      <c r="F53" s="229"/>
      <c r="G53" s="229"/>
      <c r="H53" s="229">
        <f>(10/235)*$R53</f>
        <v>0.0009787234043</v>
      </c>
      <c r="I53" s="229"/>
      <c r="J53" s="229">
        <f t="shared" si="41"/>
        <v>0</v>
      </c>
      <c r="K53" s="229">
        <f t="shared" ref="K53:M53" si="49">(10/180)*$R56</f>
        <v>-0.001055555556</v>
      </c>
      <c r="L53" s="229">
        <f t="shared" si="49"/>
        <v>-0.001055555556</v>
      </c>
      <c r="M53" s="229">
        <f t="shared" si="49"/>
        <v>-0.001055555556</v>
      </c>
      <c r="P53" s="229"/>
      <c r="Q53" s="229"/>
      <c r="R53" s="5">
        <v>0.023</v>
      </c>
      <c r="T53" s="5">
        <v>235.0</v>
      </c>
    </row>
    <row r="54">
      <c r="B54" s="233"/>
      <c r="C54" s="59">
        <f t="shared" si="50"/>
        <v>0.00955220339</v>
      </c>
      <c r="E54" s="229"/>
      <c r="F54" s="229"/>
      <c r="G54" s="229"/>
      <c r="H54" s="229">
        <f>(10/190)*$R54</f>
        <v>0.0007894736842</v>
      </c>
      <c r="I54" s="229"/>
      <c r="J54" s="229">
        <f t="shared" si="41"/>
        <v>0</v>
      </c>
      <c r="K54" s="229"/>
      <c r="L54" s="229"/>
      <c r="M54" s="229"/>
      <c r="P54" s="229"/>
      <c r="Q54" s="229"/>
      <c r="R54" s="5">
        <v>0.015</v>
      </c>
      <c r="T54" s="5">
        <v>190.0</v>
      </c>
    </row>
    <row r="55">
      <c r="B55" s="233"/>
      <c r="C55" s="59">
        <f t="shared" si="50"/>
        <v>-0.009457627119</v>
      </c>
      <c r="E55" s="229"/>
      <c r="F55" s="229"/>
      <c r="G55" s="229"/>
      <c r="H55" s="229">
        <f>(10/235)*$R55</f>
        <v>0.0006063829787</v>
      </c>
      <c r="I55" s="229"/>
      <c r="J55" s="229">
        <f t="shared" si="41"/>
        <v>0</v>
      </c>
      <c r="K55" s="229">
        <f t="shared" ref="K55:M55" si="51">(10/300)*$R58</f>
        <v>0.000576</v>
      </c>
      <c r="L55" s="229">
        <f t="shared" si="51"/>
        <v>0.000576</v>
      </c>
      <c r="M55" s="229">
        <f t="shared" si="51"/>
        <v>0.000576</v>
      </c>
      <c r="P55" s="229"/>
      <c r="Q55" s="229"/>
      <c r="R55" s="5">
        <v>0.01425</v>
      </c>
      <c r="T55" s="5">
        <v>235.0</v>
      </c>
    </row>
    <row r="56">
      <c r="B56" s="233"/>
      <c r="C56" s="59">
        <f t="shared" si="50"/>
        <v>0.008606440678</v>
      </c>
      <c r="E56" s="229"/>
      <c r="F56" s="229"/>
      <c r="G56" s="229"/>
      <c r="H56" s="229">
        <f>(10/180)*$R56</f>
        <v>-0.001055555556</v>
      </c>
      <c r="I56" s="229"/>
      <c r="J56" s="229">
        <f t="shared" si="41"/>
        <v>0</v>
      </c>
      <c r="K56" s="229">
        <f t="shared" ref="K56:M56" si="52">(10/300)*$R59</f>
        <v>0.000384</v>
      </c>
      <c r="L56" s="229">
        <f t="shared" si="52"/>
        <v>0.000384</v>
      </c>
      <c r="M56" s="229">
        <f t="shared" si="52"/>
        <v>0.000384</v>
      </c>
      <c r="P56" s="229"/>
      <c r="Q56" s="229"/>
      <c r="R56" s="5">
        <v>-0.019</v>
      </c>
      <c r="T56" s="5">
        <v>180.0</v>
      </c>
    </row>
    <row r="57">
      <c r="A57" s="173">
        <f>sum(C53:C57)</f>
        <v>0.007305847458</v>
      </c>
      <c r="B57" s="241">
        <f>IFERROR(__xludf.DUMMYFUNCTION("A57 * GOOGLEFINANCE(""CURRENCY:BTCUSD"")"),360.642931559322)</f>
        <v>360.6429316</v>
      </c>
      <c r="C57" s="167">
        <v>0.008215</v>
      </c>
      <c r="E57" s="229"/>
      <c r="F57" s="229"/>
      <c r="G57" s="229"/>
      <c r="H57" s="229"/>
      <c r="I57" s="229"/>
      <c r="J57" s="229">
        <f t="shared" si="41"/>
        <v>0</v>
      </c>
      <c r="K57" s="229">
        <f t="shared" ref="K57:M57" si="53">(10/205)*$R60</f>
        <v>0.0004292682927</v>
      </c>
      <c r="L57" s="229">
        <f t="shared" si="53"/>
        <v>0.0004292682927</v>
      </c>
      <c r="M57" s="229">
        <f t="shared" si="53"/>
        <v>0.0004292682927</v>
      </c>
      <c r="P57" s="229"/>
      <c r="Q57" s="229"/>
      <c r="R57" s="5">
        <v>-0.005</v>
      </c>
      <c r="T57" s="5">
        <v>45.0</v>
      </c>
    </row>
    <row r="58">
      <c r="B58" s="233"/>
      <c r="C58" s="59">
        <f>(90/295)*R15</f>
        <v>0.006525762712</v>
      </c>
      <c r="E58" s="229"/>
      <c r="F58" s="229"/>
      <c r="G58" s="229"/>
      <c r="H58" s="229">
        <f t="shared" ref="H58:H59" si="54">(10/300)*$R58</f>
        <v>0.000576</v>
      </c>
      <c r="I58" s="229"/>
      <c r="J58" s="229"/>
      <c r="K58" s="229">
        <f t="shared" ref="K58:K84" si="55">(10/175)*R61</f>
        <v>0</v>
      </c>
      <c r="L58" s="229">
        <f t="shared" ref="L58:L86" si="56">(10/175)*R61</f>
        <v>0</v>
      </c>
      <c r="M58" s="229">
        <f t="shared" ref="M58:M84" si="57">(10/175)*R61</f>
        <v>0</v>
      </c>
      <c r="P58" s="229"/>
      <c r="Q58" s="229"/>
      <c r="R58" s="5">
        <v>0.01728</v>
      </c>
      <c r="T58" s="5">
        <v>300.0</v>
      </c>
    </row>
    <row r="59">
      <c r="B59" s="233"/>
      <c r="C59" s="59">
        <f t="shared" ref="C59:C60" si="58">(90/285)*R16</f>
        <v>-0.009789473684</v>
      </c>
      <c r="E59" s="229"/>
      <c r="F59" s="229"/>
      <c r="G59" s="229"/>
      <c r="H59" s="229">
        <f t="shared" si="54"/>
        <v>0.000384</v>
      </c>
      <c r="I59" s="229"/>
      <c r="J59" s="229"/>
      <c r="K59" s="229">
        <f t="shared" si="55"/>
        <v>0</v>
      </c>
      <c r="L59" s="229">
        <f t="shared" si="56"/>
        <v>0</v>
      </c>
      <c r="M59" s="229">
        <f t="shared" si="57"/>
        <v>0</v>
      </c>
      <c r="P59" s="229"/>
      <c r="Q59" s="229"/>
      <c r="R59" s="5">
        <v>0.01152</v>
      </c>
      <c r="T59" s="5">
        <v>300.0</v>
      </c>
    </row>
    <row r="60">
      <c r="B60" s="233"/>
      <c r="C60" s="59">
        <f t="shared" si="58"/>
        <v>0.01037684211</v>
      </c>
      <c r="E60" s="229"/>
      <c r="F60" s="229"/>
      <c r="G60" s="229"/>
      <c r="H60" s="229">
        <f>(10/205)*$R60</f>
        <v>0.0004292682927</v>
      </c>
      <c r="I60" s="229"/>
      <c r="J60" s="229"/>
      <c r="K60" s="229">
        <f t="shared" si="55"/>
        <v>0</v>
      </c>
      <c r="L60" s="229">
        <f t="shared" si="56"/>
        <v>0</v>
      </c>
      <c r="M60" s="229">
        <f t="shared" si="57"/>
        <v>0</v>
      </c>
      <c r="P60" s="229"/>
      <c r="Q60" s="229"/>
      <c r="R60" s="167">
        <v>0.0088</v>
      </c>
      <c r="S60" s="173"/>
      <c r="T60" s="167">
        <v>205.0</v>
      </c>
    </row>
    <row r="61">
      <c r="A61" s="2"/>
      <c r="C61" s="5">
        <v>0.009666</v>
      </c>
      <c r="E61" s="229"/>
      <c r="F61" s="229"/>
      <c r="G61" s="229"/>
      <c r="H61" s="229">
        <f t="shared" ref="H61:H81" si="59">(10/175)*R61</f>
        <v>0</v>
      </c>
      <c r="I61" s="229"/>
      <c r="J61" s="229"/>
      <c r="K61" s="229">
        <f t="shared" si="55"/>
        <v>0</v>
      </c>
      <c r="L61" s="229">
        <f t="shared" si="56"/>
        <v>0</v>
      </c>
      <c r="M61" s="229">
        <f t="shared" si="57"/>
        <v>0</v>
      </c>
      <c r="P61" s="229"/>
      <c r="Q61" s="229"/>
    </row>
    <row r="62">
      <c r="B62" s="233"/>
      <c r="C62" s="5">
        <v>-0.009476</v>
      </c>
      <c r="E62" s="229"/>
      <c r="F62" s="229"/>
      <c r="G62" s="229"/>
      <c r="H62" s="229">
        <f t="shared" si="59"/>
        <v>0</v>
      </c>
      <c r="I62" s="229"/>
      <c r="J62" s="229"/>
      <c r="K62" s="229">
        <f t="shared" si="55"/>
        <v>0</v>
      </c>
      <c r="L62" s="229">
        <f t="shared" si="56"/>
        <v>0</v>
      </c>
      <c r="M62" s="229">
        <f t="shared" si="57"/>
        <v>0</v>
      </c>
      <c r="P62" s="229"/>
      <c r="Q62" s="229"/>
    </row>
    <row r="63">
      <c r="A63" s="173">
        <f>sum(C58:C63)</f>
        <v>0.01630513113</v>
      </c>
      <c r="B63" s="241">
        <f>IFERROR(__xludf.DUMMYFUNCTION("A63 * GOOGLEFINANCE(""CURRENCY:BTCUSD"")"),804.8799711928636)</f>
        <v>804.8799712</v>
      </c>
      <c r="C63" s="167">
        <v>0.009002</v>
      </c>
      <c r="E63" s="229"/>
      <c r="F63" s="229"/>
      <c r="G63" s="229"/>
      <c r="H63" s="229">
        <f t="shared" si="59"/>
        <v>0</v>
      </c>
      <c r="I63" s="229"/>
      <c r="J63" s="229"/>
      <c r="K63" s="229">
        <f t="shared" si="55"/>
        <v>0</v>
      </c>
      <c r="L63" s="229">
        <f t="shared" si="56"/>
        <v>0</v>
      </c>
      <c r="M63" s="229">
        <f t="shared" si="57"/>
        <v>0</v>
      </c>
      <c r="P63" s="229"/>
      <c r="Q63" s="229"/>
    </row>
    <row r="64">
      <c r="B64" s="233"/>
      <c r="C64" s="59">
        <f t="shared" ref="C64:C67" si="60">(100/160)*R18</f>
        <v>0.0064125</v>
      </c>
      <c r="E64" s="229"/>
      <c r="F64" s="229"/>
      <c r="G64" s="229"/>
      <c r="H64" s="229">
        <f t="shared" si="59"/>
        <v>0</v>
      </c>
      <c r="I64" s="229"/>
      <c r="J64" s="229"/>
      <c r="K64" s="229">
        <f t="shared" si="55"/>
        <v>0</v>
      </c>
      <c r="L64" s="229">
        <f t="shared" si="56"/>
        <v>0</v>
      </c>
      <c r="M64" s="229">
        <f t="shared" si="57"/>
        <v>0</v>
      </c>
      <c r="P64" s="229"/>
      <c r="Q64" s="229"/>
    </row>
    <row r="65">
      <c r="B65" s="233"/>
      <c r="C65" s="59">
        <f t="shared" si="60"/>
        <v>0.0106875</v>
      </c>
      <c r="E65" s="229"/>
      <c r="F65" s="229"/>
      <c r="G65" s="229"/>
      <c r="H65" s="229">
        <f t="shared" si="59"/>
        <v>0</v>
      </c>
      <c r="I65" s="229"/>
      <c r="J65" s="229"/>
      <c r="K65" s="229">
        <f t="shared" si="55"/>
        <v>0</v>
      </c>
      <c r="L65" s="229">
        <f t="shared" si="56"/>
        <v>0</v>
      </c>
      <c r="M65" s="229">
        <f t="shared" si="57"/>
        <v>0</v>
      </c>
      <c r="P65" s="229"/>
      <c r="Q65" s="229"/>
    </row>
    <row r="66">
      <c r="B66" s="233"/>
      <c r="C66" s="59">
        <f t="shared" si="60"/>
        <v>0.0081</v>
      </c>
      <c r="E66" s="229"/>
      <c r="F66" s="229"/>
      <c r="G66" s="229"/>
      <c r="H66" s="229">
        <f t="shared" si="59"/>
        <v>0</v>
      </c>
      <c r="I66" s="229"/>
      <c r="J66" s="229"/>
      <c r="K66" s="229">
        <f t="shared" si="55"/>
        <v>0</v>
      </c>
      <c r="L66" s="229">
        <f t="shared" si="56"/>
        <v>0</v>
      </c>
      <c r="M66" s="229">
        <f t="shared" si="57"/>
        <v>0</v>
      </c>
      <c r="P66" s="229"/>
      <c r="Q66" s="229"/>
    </row>
    <row r="67">
      <c r="A67" s="173">
        <f>sum(C64:C67)</f>
        <v>0.01395</v>
      </c>
      <c r="B67" s="241">
        <f>IFERROR(__xludf.DUMMYFUNCTION("A67 * GOOGLEFINANCE(""CURRENCY:BTCUSD"")"),688.6222200000001)</f>
        <v>688.62222</v>
      </c>
      <c r="C67" s="173">
        <f t="shared" si="60"/>
        <v>-0.01125</v>
      </c>
      <c r="E67" s="229"/>
      <c r="F67" s="229"/>
      <c r="G67" s="229"/>
      <c r="H67" s="229">
        <f t="shared" si="59"/>
        <v>0</v>
      </c>
      <c r="I67" s="229"/>
      <c r="J67" s="229"/>
      <c r="K67" s="229">
        <f t="shared" si="55"/>
        <v>0</v>
      </c>
      <c r="L67" s="229">
        <f t="shared" si="56"/>
        <v>0</v>
      </c>
      <c r="M67" s="229">
        <f t="shared" si="57"/>
        <v>0</v>
      </c>
      <c r="P67" s="229"/>
      <c r="Q67" s="229"/>
    </row>
    <row r="68">
      <c r="B68" s="233"/>
      <c r="C68" s="5">
        <v>-0.0116</v>
      </c>
      <c r="E68" s="229"/>
      <c r="F68" s="229"/>
      <c r="G68" s="229"/>
      <c r="H68" s="229">
        <f t="shared" si="59"/>
        <v>0</v>
      </c>
      <c r="I68" s="229"/>
      <c r="J68" s="229"/>
      <c r="K68" s="229">
        <f t="shared" si="55"/>
        <v>0</v>
      </c>
      <c r="L68" s="229">
        <f t="shared" si="56"/>
        <v>0</v>
      </c>
      <c r="M68" s="229">
        <f t="shared" si="57"/>
        <v>0</v>
      </c>
      <c r="P68" s="229"/>
      <c r="Q68" s="229"/>
    </row>
    <row r="69">
      <c r="B69" s="233"/>
      <c r="C69" s="59">
        <f t="shared" ref="C69:C71" si="61">(110/175)*R22</f>
        <v>0.008988571429</v>
      </c>
      <c r="E69" s="229"/>
      <c r="F69" s="229"/>
      <c r="G69" s="229"/>
      <c r="H69" s="229">
        <f t="shared" si="59"/>
        <v>0</v>
      </c>
      <c r="I69" s="229"/>
      <c r="J69" s="229"/>
      <c r="K69" s="229">
        <f t="shared" si="55"/>
        <v>0</v>
      </c>
      <c r="L69" s="229">
        <f t="shared" si="56"/>
        <v>0</v>
      </c>
      <c r="M69" s="229">
        <f t="shared" si="57"/>
        <v>0</v>
      </c>
      <c r="P69" s="229"/>
      <c r="Q69" s="229"/>
    </row>
    <row r="70">
      <c r="B70" s="233"/>
      <c r="C70" s="59">
        <f t="shared" si="61"/>
        <v>-0.0116732</v>
      </c>
      <c r="E70" s="229"/>
      <c r="F70" s="229"/>
      <c r="G70" s="229"/>
      <c r="H70" s="229">
        <f t="shared" si="59"/>
        <v>0</v>
      </c>
      <c r="I70" s="229"/>
      <c r="J70" s="229"/>
      <c r="K70" s="229">
        <f t="shared" si="55"/>
        <v>0</v>
      </c>
      <c r="L70" s="229">
        <f t="shared" si="56"/>
        <v>0</v>
      </c>
      <c r="M70" s="229">
        <f t="shared" si="57"/>
        <v>0</v>
      </c>
      <c r="P70" s="229"/>
      <c r="Q70" s="229"/>
    </row>
    <row r="71">
      <c r="B71" s="233"/>
      <c r="C71" s="59">
        <f t="shared" si="61"/>
        <v>0.008638457143</v>
      </c>
      <c r="E71" s="229"/>
      <c r="F71" s="229"/>
      <c r="G71" s="229"/>
      <c r="H71" s="229">
        <f t="shared" si="59"/>
        <v>0</v>
      </c>
      <c r="I71" s="229"/>
      <c r="J71" s="229"/>
      <c r="K71" s="229">
        <f t="shared" si="55"/>
        <v>0</v>
      </c>
      <c r="L71" s="229">
        <f t="shared" si="56"/>
        <v>0</v>
      </c>
      <c r="M71" s="229">
        <f t="shared" si="57"/>
        <v>0</v>
      </c>
      <c r="P71" s="229"/>
      <c r="Q71" s="229"/>
    </row>
    <row r="72">
      <c r="B72" s="233"/>
      <c r="C72" s="5">
        <v>-0.0116</v>
      </c>
      <c r="E72" s="229"/>
      <c r="F72" s="229"/>
      <c r="G72" s="229"/>
      <c r="H72" s="229">
        <f t="shared" si="59"/>
        <v>0</v>
      </c>
      <c r="I72" s="229"/>
      <c r="J72" s="229"/>
      <c r="K72" s="229">
        <f t="shared" si="55"/>
        <v>0</v>
      </c>
      <c r="L72" s="229">
        <f t="shared" si="56"/>
        <v>0</v>
      </c>
      <c r="M72" s="229">
        <f t="shared" si="57"/>
        <v>0</v>
      </c>
      <c r="P72" s="229"/>
      <c r="Q72" s="229"/>
    </row>
    <row r="73">
      <c r="B73" s="233"/>
      <c r="C73" s="59">
        <f t="shared" ref="C73:C74" si="62">(110/175)*R25</f>
        <v>0.005836914286</v>
      </c>
      <c r="E73" s="229"/>
      <c r="F73" s="229"/>
      <c r="G73" s="229"/>
      <c r="H73" s="229">
        <f t="shared" si="59"/>
        <v>0</v>
      </c>
      <c r="I73" s="229"/>
      <c r="J73" s="229"/>
      <c r="K73" s="229">
        <f t="shared" si="55"/>
        <v>0</v>
      </c>
      <c r="L73" s="229">
        <f t="shared" si="56"/>
        <v>0</v>
      </c>
      <c r="M73" s="229">
        <f t="shared" si="57"/>
        <v>0</v>
      </c>
      <c r="P73" s="229"/>
      <c r="Q73" s="229"/>
    </row>
    <row r="74">
      <c r="B74" s="233"/>
      <c r="C74" s="59">
        <f t="shared" si="62"/>
        <v>0.008054514286</v>
      </c>
      <c r="E74" s="229"/>
      <c r="F74" s="229"/>
      <c r="G74" s="229"/>
      <c r="H74" s="229">
        <f t="shared" si="59"/>
        <v>0</v>
      </c>
      <c r="I74" s="229"/>
      <c r="J74" s="229"/>
      <c r="K74" s="229">
        <f t="shared" si="55"/>
        <v>0</v>
      </c>
      <c r="L74" s="229">
        <f t="shared" si="56"/>
        <v>0</v>
      </c>
      <c r="M74" s="229">
        <f t="shared" si="57"/>
        <v>0</v>
      </c>
      <c r="P74" s="229"/>
      <c r="Q74" s="229"/>
    </row>
    <row r="75">
      <c r="A75" s="173">
        <f>sum(C68:C75)</f>
        <v>0.006273257143</v>
      </c>
      <c r="B75" s="241">
        <f>IFERROR(__xludf.DUMMYFUNCTION("A75 * GOOGLEFINANCE(""CURRENCY:BTCUSD"")"),309.67055629714304)</f>
        <v>309.6705563</v>
      </c>
      <c r="C75" s="167">
        <v>0.009628</v>
      </c>
      <c r="D75" s="173"/>
      <c r="E75" s="243"/>
      <c r="F75" s="229"/>
      <c r="G75" s="229"/>
      <c r="H75" s="229">
        <f t="shared" si="59"/>
        <v>0</v>
      </c>
      <c r="I75" s="229"/>
      <c r="J75" s="229"/>
      <c r="K75" s="229">
        <f t="shared" si="55"/>
        <v>0</v>
      </c>
      <c r="L75" s="229">
        <f t="shared" si="56"/>
        <v>0</v>
      </c>
      <c r="M75" s="229">
        <f t="shared" si="57"/>
        <v>0</v>
      </c>
      <c r="P75" s="229"/>
      <c r="Q75" s="229"/>
    </row>
    <row r="76">
      <c r="B76" s="233"/>
      <c r="C76" s="59">
        <f t="shared" ref="C76:C77" si="63">(110/175)*R27</f>
        <v>-0.01148337143</v>
      </c>
      <c r="E76" s="229"/>
      <c r="F76" s="229"/>
      <c r="G76" s="229"/>
      <c r="H76" s="229">
        <f t="shared" si="59"/>
        <v>0</v>
      </c>
      <c r="I76" s="229"/>
      <c r="J76" s="229"/>
      <c r="K76" s="229">
        <f t="shared" si="55"/>
        <v>0</v>
      </c>
      <c r="L76" s="229">
        <f t="shared" si="56"/>
        <v>0</v>
      </c>
      <c r="M76" s="229">
        <f t="shared" si="57"/>
        <v>0</v>
      </c>
      <c r="P76" s="229"/>
      <c r="Q76" s="229"/>
    </row>
    <row r="77">
      <c r="B77" s="228"/>
      <c r="C77" s="59">
        <f t="shared" si="63"/>
        <v>0.01090948571</v>
      </c>
      <c r="E77" s="229"/>
      <c r="F77" s="229"/>
      <c r="G77" s="229"/>
      <c r="H77" s="229">
        <f t="shared" si="59"/>
        <v>0</v>
      </c>
      <c r="I77" s="229"/>
      <c r="J77" s="229"/>
      <c r="K77" s="229">
        <f t="shared" si="55"/>
        <v>0</v>
      </c>
      <c r="L77" s="229">
        <f t="shared" si="56"/>
        <v>0</v>
      </c>
      <c r="M77" s="229">
        <f t="shared" si="57"/>
        <v>0</v>
      </c>
      <c r="P77" s="229"/>
      <c r="Q77" s="229"/>
    </row>
    <row r="78">
      <c r="A78" s="173">
        <f>sum(C76:C78)</f>
        <v>-0.01196788571</v>
      </c>
      <c r="B78" s="241">
        <f>IFERROR(__xludf.DUMMYFUNCTION("A78 * GOOGLEFINANCE(""CURRENCY:BTCUSD"")"),-590.7779232457144)</f>
        <v>-590.7779232</v>
      </c>
      <c r="C78" s="167">
        <v>-0.011394</v>
      </c>
      <c r="E78" s="229"/>
      <c r="F78" s="229"/>
      <c r="G78" s="229"/>
      <c r="H78" s="229">
        <f t="shared" si="59"/>
        <v>0</v>
      </c>
      <c r="I78" s="229"/>
      <c r="J78" s="229"/>
      <c r="K78" s="229">
        <f t="shared" si="55"/>
        <v>0</v>
      </c>
      <c r="L78" s="229">
        <f t="shared" si="56"/>
        <v>0</v>
      </c>
      <c r="M78" s="229">
        <f t="shared" si="57"/>
        <v>0</v>
      </c>
      <c r="P78" s="229"/>
      <c r="Q78" s="229"/>
    </row>
    <row r="79">
      <c r="B79" s="233"/>
      <c r="C79" s="59">
        <f>(110/175)*R29</f>
        <v>-0.01127531429</v>
      </c>
      <c r="E79" s="229"/>
      <c r="F79" s="229"/>
      <c r="G79" s="229"/>
      <c r="H79" s="229">
        <f t="shared" si="59"/>
        <v>0</v>
      </c>
      <c r="I79" s="229"/>
      <c r="J79" s="229"/>
      <c r="K79" s="229">
        <f t="shared" si="55"/>
        <v>0</v>
      </c>
      <c r="L79" s="229">
        <f t="shared" si="56"/>
        <v>0</v>
      </c>
      <c r="M79" s="229">
        <f t="shared" si="57"/>
        <v>0</v>
      </c>
      <c r="P79" s="229"/>
      <c r="Q79" s="229"/>
    </row>
    <row r="80">
      <c r="B80" s="233"/>
      <c r="C80" s="5">
        <v>0.009809</v>
      </c>
      <c r="E80" s="229"/>
      <c r="F80" s="229"/>
      <c r="G80" s="229"/>
      <c r="H80" s="229">
        <f t="shared" si="59"/>
        <v>0</v>
      </c>
      <c r="I80" s="229"/>
      <c r="J80" s="229"/>
      <c r="K80" s="229">
        <f t="shared" si="55"/>
        <v>0</v>
      </c>
      <c r="L80" s="229">
        <f t="shared" si="56"/>
        <v>0</v>
      </c>
      <c r="M80" s="229">
        <f t="shared" si="57"/>
        <v>0</v>
      </c>
      <c r="P80" s="229"/>
      <c r="Q80" s="229"/>
    </row>
    <row r="81">
      <c r="A81" s="173">
        <f>sum(C79:C81)</f>
        <v>-0.01274162857</v>
      </c>
      <c r="B81" s="241">
        <f>IFERROR(__xludf.DUMMYFUNCTION("A81 * GOOGLEFINANCE(""CURRENCY:BTCUSD"")"),-628.9726561485714)</f>
        <v>-628.9726561</v>
      </c>
      <c r="C81" s="173">
        <f t="shared" ref="C81:C85" si="64">(110/175)*R30</f>
        <v>-0.01127531429</v>
      </c>
      <c r="E81" s="229"/>
      <c r="F81" s="229"/>
      <c r="G81" s="229"/>
      <c r="H81" s="229">
        <f t="shared" si="59"/>
        <v>0</v>
      </c>
      <c r="I81" s="229"/>
      <c r="J81" s="229"/>
      <c r="K81" s="229">
        <f t="shared" si="55"/>
        <v>0</v>
      </c>
      <c r="L81" s="229">
        <f t="shared" si="56"/>
        <v>0</v>
      </c>
      <c r="M81" s="229">
        <f t="shared" si="57"/>
        <v>0</v>
      </c>
      <c r="P81" s="229"/>
      <c r="Q81" s="229"/>
    </row>
    <row r="82">
      <c r="B82" s="233"/>
      <c r="C82" s="59">
        <f t="shared" si="64"/>
        <v>-0.01136394286</v>
      </c>
      <c r="E82" s="229"/>
      <c r="F82" s="229"/>
      <c r="G82" s="229"/>
      <c r="H82" s="229"/>
      <c r="I82" s="229"/>
      <c r="J82" s="229"/>
      <c r="K82" s="229">
        <f t="shared" si="55"/>
        <v>0</v>
      </c>
      <c r="L82" s="229">
        <f t="shared" si="56"/>
        <v>0</v>
      </c>
      <c r="M82" s="229">
        <f t="shared" si="57"/>
        <v>0</v>
      </c>
      <c r="P82" s="229"/>
      <c r="Q82" s="229"/>
    </row>
    <row r="83">
      <c r="B83" s="233"/>
      <c r="C83" s="59">
        <f t="shared" si="64"/>
        <v>-0.01136394286</v>
      </c>
      <c r="E83" s="229"/>
      <c r="F83" s="229"/>
      <c r="G83" s="229"/>
      <c r="H83" s="229"/>
      <c r="I83" s="229"/>
      <c r="J83" s="229"/>
      <c r="K83" s="229">
        <f t="shared" si="55"/>
        <v>0</v>
      </c>
      <c r="L83" s="229">
        <f t="shared" si="56"/>
        <v>0</v>
      </c>
      <c r="M83" s="229">
        <f t="shared" si="57"/>
        <v>0</v>
      </c>
      <c r="P83" s="229"/>
      <c r="Q83" s="229"/>
    </row>
    <row r="84">
      <c r="B84" s="233"/>
      <c r="C84" s="59">
        <f t="shared" si="64"/>
        <v>0.009438628571</v>
      </c>
      <c r="E84" s="229"/>
      <c r="F84" s="229"/>
      <c r="G84" s="229"/>
      <c r="H84" s="229"/>
      <c r="I84" s="229"/>
      <c r="J84" s="229"/>
      <c r="K84" s="229">
        <f t="shared" si="55"/>
        <v>0</v>
      </c>
      <c r="L84" s="229">
        <f t="shared" si="56"/>
        <v>0</v>
      </c>
      <c r="M84" s="229">
        <f t="shared" si="57"/>
        <v>0</v>
      </c>
      <c r="P84" s="229"/>
      <c r="Q84" s="229"/>
    </row>
    <row r="85">
      <c r="B85" s="233"/>
      <c r="C85" s="59">
        <f t="shared" si="64"/>
        <v>-0.01136394286</v>
      </c>
      <c r="E85" s="229"/>
      <c r="F85" s="229"/>
      <c r="G85" s="229"/>
      <c r="H85" s="229"/>
      <c r="I85" s="229"/>
      <c r="J85" s="229"/>
      <c r="K85" s="229"/>
      <c r="L85" s="229">
        <f t="shared" si="56"/>
        <v>0</v>
      </c>
      <c r="M85" s="229"/>
      <c r="P85" s="229"/>
      <c r="Q85" s="229"/>
    </row>
    <row r="86">
      <c r="A86" s="173">
        <f>sum(C82:C86)</f>
        <v>-0.0147892</v>
      </c>
      <c r="B86" s="241">
        <f>IFERROR(__xludf.DUMMYFUNCTION("A86 * GOOGLEFINANCE(""CURRENCY:BTCUSD"")"),-730.0481531200005)</f>
        <v>-730.0481531</v>
      </c>
      <c r="C86" s="167">
        <v>0.009864</v>
      </c>
      <c r="E86" s="229"/>
      <c r="F86" s="229"/>
      <c r="G86" s="229"/>
      <c r="H86" s="229"/>
      <c r="I86" s="229"/>
      <c r="J86" s="229"/>
      <c r="K86" s="229"/>
      <c r="L86" s="229">
        <f t="shared" si="56"/>
        <v>0</v>
      </c>
      <c r="M86" s="229"/>
      <c r="P86" s="229"/>
      <c r="Q86" s="229"/>
    </row>
    <row r="87">
      <c r="B87" s="233"/>
      <c r="C87" s="5">
        <v>-0.010402</v>
      </c>
      <c r="E87" s="229"/>
      <c r="F87" s="229"/>
      <c r="G87" s="229"/>
      <c r="H87" s="229"/>
      <c r="I87" s="229"/>
      <c r="J87" s="229"/>
      <c r="K87" s="229"/>
      <c r="L87" s="229"/>
      <c r="M87" s="229"/>
      <c r="P87" s="229"/>
      <c r="Q87" s="229"/>
    </row>
    <row r="88">
      <c r="B88" s="233"/>
      <c r="C88" s="5">
        <v>0.022052</v>
      </c>
      <c r="E88" s="229"/>
      <c r="F88" s="229"/>
      <c r="G88" s="229"/>
      <c r="H88" s="229"/>
      <c r="I88" s="229"/>
      <c r="J88" s="229"/>
      <c r="K88" s="229"/>
      <c r="L88" s="229"/>
      <c r="M88" s="229"/>
      <c r="P88" s="229"/>
      <c r="Q88" s="229"/>
    </row>
    <row r="89">
      <c r="B89" s="233"/>
      <c r="C89" s="5">
        <v>0.01061</v>
      </c>
      <c r="E89" s="229"/>
      <c r="F89" s="229"/>
      <c r="G89" s="229"/>
      <c r="H89" s="229"/>
      <c r="I89" s="229"/>
      <c r="J89" s="229"/>
      <c r="K89" s="229"/>
      <c r="L89" s="229"/>
      <c r="M89" s="229"/>
      <c r="P89" s="229"/>
      <c r="Q89" s="229"/>
    </row>
    <row r="90">
      <c r="C90" s="5">
        <v>-0.010402</v>
      </c>
      <c r="E90" s="229"/>
      <c r="F90" s="229"/>
      <c r="G90" s="229"/>
      <c r="H90" s="229"/>
      <c r="I90" s="229"/>
      <c r="J90" s="229"/>
      <c r="K90" s="229"/>
      <c r="L90" s="229"/>
      <c r="M90" s="229"/>
      <c r="P90" s="229"/>
      <c r="Q90" s="229"/>
    </row>
    <row r="91">
      <c r="A91" s="173">
        <f>sum(C87:C91)</f>
        <v>0.023196</v>
      </c>
      <c r="B91" s="241">
        <f>IFERROR(__xludf.DUMMYFUNCTION("A91 * GOOGLEFINANCE(""CURRENCY:BTCUSD"")"),1145.0380656000002)</f>
        <v>1145.038066</v>
      </c>
      <c r="C91" s="167">
        <v>0.011338</v>
      </c>
      <c r="E91" s="229"/>
      <c r="F91" s="229"/>
      <c r="G91" s="229"/>
      <c r="H91" s="229"/>
      <c r="I91" s="229"/>
      <c r="J91" s="229"/>
      <c r="K91" s="229"/>
      <c r="L91" s="229"/>
      <c r="M91" s="229"/>
      <c r="P91" s="229"/>
      <c r="Q91" s="229"/>
    </row>
    <row r="92">
      <c r="B92" s="233"/>
      <c r="C92" s="5">
        <v>0.01617</v>
      </c>
      <c r="E92" s="229"/>
      <c r="F92" s="229"/>
      <c r="G92" s="229"/>
      <c r="H92" s="229"/>
      <c r="I92" s="229"/>
      <c r="J92" s="229"/>
      <c r="K92" s="229"/>
      <c r="L92" s="229"/>
      <c r="M92" s="229"/>
      <c r="P92" s="229"/>
      <c r="Q92" s="229"/>
    </row>
    <row r="93">
      <c r="B93" s="233"/>
      <c r="C93" s="5">
        <v>0.01386</v>
      </c>
      <c r="E93" s="229"/>
      <c r="F93" s="229"/>
      <c r="G93" s="229"/>
      <c r="H93" s="229"/>
      <c r="I93" s="229"/>
      <c r="J93" s="229"/>
      <c r="K93" s="229"/>
      <c r="L93" s="229"/>
      <c r="M93" s="229"/>
      <c r="P93" s="229"/>
      <c r="Q93" s="229"/>
    </row>
    <row r="94">
      <c r="B94" s="233"/>
      <c r="C94" s="5">
        <v>-0.012</v>
      </c>
      <c r="E94" s="229"/>
      <c r="F94" s="229"/>
      <c r="G94" s="229"/>
      <c r="H94" s="229"/>
      <c r="I94" s="229"/>
      <c r="J94" s="229"/>
      <c r="K94" s="229"/>
      <c r="L94" s="229"/>
      <c r="M94" s="229"/>
      <c r="P94" s="229"/>
      <c r="Q94" s="229"/>
    </row>
    <row r="95">
      <c r="B95" s="228"/>
      <c r="C95" s="5">
        <v>0.00888</v>
      </c>
      <c r="E95" s="229"/>
      <c r="F95" s="229"/>
      <c r="G95" s="229"/>
      <c r="H95" s="229"/>
      <c r="I95" s="229"/>
      <c r="J95" s="229"/>
      <c r="K95" s="229"/>
      <c r="L95" s="229"/>
      <c r="M95" s="229"/>
      <c r="P95" s="229"/>
      <c r="Q95" s="229"/>
    </row>
    <row r="96">
      <c r="A96" s="173">
        <f>sum(C92:C96)</f>
        <v>0.036731</v>
      </c>
      <c r="B96" s="241">
        <f>IFERROR(__xludf.DUMMYFUNCTION("A96 * GOOGLEFINANCE(""CURRENCY:BTCUSD"")"),1813.1743916000003)</f>
        <v>1813.174392</v>
      </c>
      <c r="C96" s="167">
        <v>0.009821</v>
      </c>
      <c r="E96" s="229"/>
      <c r="F96" s="229"/>
      <c r="G96" s="229"/>
      <c r="H96" s="229"/>
      <c r="I96" s="229"/>
      <c r="J96" s="229"/>
      <c r="K96" s="229"/>
      <c r="L96" s="229"/>
      <c r="M96" s="229"/>
      <c r="P96" s="229"/>
      <c r="Q96" s="229"/>
    </row>
    <row r="97">
      <c r="B97" s="233"/>
      <c r="C97" s="59">
        <f t="shared" ref="C97:C98" si="65">(235/300)*R35</f>
        <v>0.01077866667</v>
      </c>
      <c r="E97" s="229"/>
      <c r="F97" s="229"/>
      <c r="G97" s="229"/>
      <c r="H97" s="229"/>
      <c r="I97" s="229"/>
      <c r="J97" s="229"/>
      <c r="K97" s="229"/>
      <c r="L97" s="229"/>
      <c r="M97" s="229"/>
      <c r="P97" s="229"/>
      <c r="Q97" s="229"/>
    </row>
    <row r="98">
      <c r="B98" s="233"/>
      <c r="C98" s="59">
        <f t="shared" si="65"/>
        <v>0.01328533333</v>
      </c>
      <c r="D98" s="228"/>
      <c r="E98" s="229"/>
      <c r="F98" s="229"/>
      <c r="G98" s="229"/>
      <c r="H98" s="229"/>
      <c r="I98" s="229"/>
      <c r="J98" s="229"/>
      <c r="K98" s="229"/>
      <c r="L98" s="229"/>
      <c r="M98" s="229"/>
      <c r="P98" s="229"/>
      <c r="Q98" s="229"/>
    </row>
    <row r="99">
      <c r="A99" s="173">
        <f>sum(C97:C99)</f>
        <v>0.002045481481</v>
      </c>
      <c r="B99" s="241">
        <f>IFERROR(__xludf.DUMMYFUNCTION("A99 * GOOGLEFINANCE(""CURRENCY:BTCUSD"")"),100.9723296592591)</f>
        <v>100.9723297</v>
      </c>
      <c r="C99" s="173">
        <f>(205/270)*R37</f>
        <v>-0.02201851852</v>
      </c>
      <c r="D99" s="228"/>
      <c r="E99" s="229"/>
      <c r="F99" s="229"/>
      <c r="G99" s="229"/>
      <c r="H99" s="229"/>
      <c r="I99" s="229"/>
      <c r="J99" s="229"/>
      <c r="K99" s="229"/>
      <c r="L99" s="229"/>
      <c r="M99" s="229"/>
      <c r="P99" s="229"/>
      <c r="Q99" s="229"/>
    </row>
    <row r="100">
      <c r="B100" s="233"/>
      <c r="C100" s="59">
        <f>(235/300)*R38</f>
        <v>0.006768</v>
      </c>
      <c r="D100" s="228"/>
      <c r="E100" s="229"/>
      <c r="F100" s="229"/>
      <c r="G100" s="229"/>
      <c r="H100" s="229"/>
      <c r="I100" s="229"/>
      <c r="J100" s="229"/>
      <c r="K100" s="229"/>
      <c r="L100" s="229"/>
      <c r="M100" s="229"/>
      <c r="P100" s="229"/>
      <c r="Q100" s="229"/>
    </row>
    <row r="101">
      <c r="B101" s="233"/>
      <c r="C101" s="59">
        <f>(115/180)*R39</f>
        <v>-0.01277777778</v>
      </c>
      <c r="D101" s="244"/>
      <c r="E101" s="245"/>
      <c r="F101" s="229"/>
      <c r="G101" s="229"/>
      <c r="H101" s="229"/>
      <c r="I101" s="229"/>
      <c r="J101" s="229"/>
      <c r="K101" s="229"/>
      <c r="L101" s="229"/>
      <c r="M101" s="229"/>
      <c r="P101" s="229"/>
      <c r="Q101" s="229"/>
    </row>
    <row r="102">
      <c r="B102" s="233"/>
      <c r="C102" s="59">
        <f>(45/110)*R40</f>
        <v>-0.004909090909</v>
      </c>
      <c r="D102" s="228"/>
      <c r="E102" s="229"/>
      <c r="F102" s="229"/>
      <c r="G102" s="229"/>
      <c r="H102" s="229"/>
      <c r="I102" s="229"/>
      <c r="J102" s="229"/>
      <c r="K102" s="229"/>
      <c r="L102" s="229"/>
      <c r="M102" s="229"/>
      <c r="P102" s="229"/>
      <c r="Q102" s="229"/>
    </row>
    <row r="103">
      <c r="B103" s="233"/>
      <c r="C103" s="59">
        <f>(115/180)*R41</f>
        <v>0.006388888889</v>
      </c>
      <c r="D103" s="228"/>
      <c r="E103" s="229"/>
      <c r="F103" s="229"/>
      <c r="G103" s="229"/>
      <c r="H103" s="229"/>
      <c r="I103" s="229"/>
      <c r="J103" s="229"/>
      <c r="K103" s="229"/>
      <c r="L103" s="229"/>
      <c r="M103" s="229"/>
      <c r="P103" s="229"/>
      <c r="Q103" s="229"/>
    </row>
    <row r="104">
      <c r="A104" s="173">
        <f>sum(C100:C104)</f>
        <v>0.01552335354</v>
      </c>
      <c r="B104" s="241">
        <f>IFERROR(__xludf.DUMMYFUNCTION("A104 * GOOGLEFINANCE(""CURRENCY:BTCUSD"")"),766.2886145777778)</f>
        <v>766.2886146</v>
      </c>
      <c r="C104" s="173">
        <f>(235/300)*R42</f>
        <v>0.02005333333</v>
      </c>
      <c r="D104" s="244"/>
      <c r="E104" s="243"/>
      <c r="F104" s="229"/>
      <c r="G104" s="229"/>
      <c r="H104" s="229"/>
      <c r="I104" s="229"/>
      <c r="J104" s="229"/>
      <c r="K104" s="229"/>
      <c r="L104" s="229"/>
      <c r="M104" s="229"/>
      <c r="P104" s="229"/>
      <c r="Q104" s="229"/>
    </row>
    <row r="105">
      <c r="B105" s="233"/>
      <c r="C105" s="59">
        <f t="shared" ref="C105:C106" si="66">(115/180)*R43</f>
        <v>-0.01277777778</v>
      </c>
      <c r="D105" s="228"/>
      <c r="E105" s="229"/>
      <c r="F105" s="229"/>
      <c r="G105" s="229"/>
      <c r="H105" s="229"/>
      <c r="I105" s="229"/>
      <c r="J105" s="229"/>
      <c r="K105" s="229"/>
      <c r="L105" s="229"/>
      <c r="M105" s="229"/>
      <c r="P105" s="229"/>
      <c r="Q105" s="229"/>
    </row>
    <row r="106">
      <c r="B106" s="233"/>
      <c r="C106" s="59">
        <f t="shared" si="66"/>
        <v>0.01162777778</v>
      </c>
      <c r="D106" s="233"/>
      <c r="E106" s="229"/>
      <c r="F106" s="229"/>
      <c r="G106" s="229"/>
      <c r="H106" s="229"/>
      <c r="I106" s="229"/>
      <c r="J106" s="229"/>
      <c r="K106" s="229"/>
      <c r="L106" s="229"/>
      <c r="M106" s="229"/>
      <c r="P106" s="229"/>
      <c r="Q106" s="229"/>
    </row>
    <row r="107">
      <c r="B107" s="233"/>
      <c r="C107" s="59">
        <f t="shared" ref="C107:C108" si="67">(100/100)*R45</f>
        <v>0.00957</v>
      </c>
      <c r="D107" s="233"/>
      <c r="E107" s="229"/>
      <c r="F107" s="229"/>
      <c r="G107" s="229"/>
      <c r="H107" s="229"/>
      <c r="I107" s="229"/>
      <c r="J107" s="229"/>
      <c r="K107" s="229"/>
      <c r="L107" s="229"/>
      <c r="M107" s="229"/>
      <c r="P107" s="229"/>
      <c r="Q107" s="229"/>
    </row>
    <row r="108">
      <c r="B108" s="233"/>
      <c r="C108" s="59">
        <f t="shared" si="67"/>
        <v>0.0087</v>
      </c>
      <c r="D108" s="233"/>
      <c r="E108" s="229"/>
      <c r="F108" s="229"/>
      <c r="G108" s="229"/>
      <c r="H108" s="229"/>
      <c r="I108" s="229"/>
      <c r="J108" s="229"/>
      <c r="K108" s="229"/>
      <c r="L108" s="229"/>
      <c r="M108" s="229"/>
      <c r="P108" s="229"/>
      <c r="Q108" s="229"/>
    </row>
    <row r="109">
      <c r="B109" s="233"/>
      <c r="C109" s="59">
        <f>(235/300)*$R47</f>
        <v>-0.02506666667</v>
      </c>
      <c r="D109" s="233"/>
      <c r="E109" s="229"/>
      <c r="F109" s="229"/>
      <c r="G109" s="229"/>
      <c r="H109" s="229"/>
      <c r="I109" s="229"/>
      <c r="J109" s="229"/>
      <c r="K109" s="229"/>
      <c r="L109" s="229"/>
      <c r="M109" s="229"/>
      <c r="P109" s="229"/>
      <c r="Q109" s="229"/>
    </row>
    <row r="110">
      <c r="A110" s="173">
        <f>sum(C105:C110)</f>
        <v>0.0007533333333</v>
      </c>
      <c r="B110" s="241">
        <f>IFERROR(__xludf.DUMMYFUNCTION("A110 * GOOGLEFINANCE(""CURRENCY:BTCUSD"")"),37.18724533333325)</f>
        <v>37.18724533</v>
      </c>
      <c r="C110" s="173">
        <f>(100/100)*$R48</f>
        <v>0.0087</v>
      </c>
      <c r="D110" s="233"/>
      <c r="E110" s="229"/>
      <c r="F110" s="229"/>
      <c r="G110" s="229"/>
      <c r="H110" s="229"/>
      <c r="I110" s="229"/>
      <c r="J110" s="229"/>
      <c r="K110" s="229"/>
      <c r="L110" s="229"/>
      <c r="M110" s="229"/>
      <c r="P110" s="229"/>
      <c r="Q110" s="229"/>
    </row>
    <row r="111">
      <c r="B111" s="233"/>
      <c r="C111" s="59">
        <f t="shared" ref="C111:C113" si="68">(235/300)*R49</f>
        <v>-0.02506666667</v>
      </c>
      <c r="D111" s="233"/>
      <c r="E111" s="229"/>
      <c r="F111" s="229"/>
      <c r="G111" s="229"/>
      <c r="H111" s="229"/>
      <c r="I111" s="229"/>
      <c r="J111" s="229"/>
      <c r="K111" s="229"/>
      <c r="L111" s="229"/>
      <c r="M111" s="229"/>
      <c r="P111" s="229"/>
      <c r="Q111" s="229"/>
    </row>
    <row r="112">
      <c r="B112" s="233"/>
      <c r="C112" s="59">
        <f t="shared" si="68"/>
        <v>0.006768</v>
      </c>
      <c r="D112" s="233"/>
      <c r="E112" s="229"/>
      <c r="F112" s="229"/>
      <c r="G112" s="229"/>
      <c r="H112" s="229"/>
      <c r="I112" s="229"/>
      <c r="J112" s="229"/>
      <c r="K112" s="229"/>
      <c r="L112" s="229"/>
      <c r="M112" s="229"/>
      <c r="P112" s="229"/>
      <c r="Q112" s="229"/>
    </row>
    <row r="113">
      <c r="B113" s="233"/>
      <c r="C113" s="59">
        <f t="shared" si="68"/>
        <v>0.01989666667</v>
      </c>
      <c r="D113" s="233"/>
      <c r="E113" s="229"/>
      <c r="F113" s="229"/>
      <c r="G113" s="229"/>
      <c r="H113" s="229"/>
      <c r="I113" s="229"/>
      <c r="J113" s="229"/>
      <c r="K113" s="229"/>
      <c r="L113" s="229"/>
      <c r="M113" s="229"/>
      <c r="P113" s="229"/>
      <c r="Q113" s="229"/>
    </row>
    <row r="114">
      <c r="B114" s="233"/>
      <c r="C114" s="59">
        <f>(35/100)*R52</f>
        <v>-0.0035</v>
      </c>
      <c r="D114" s="233"/>
      <c r="E114" s="229"/>
      <c r="F114" s="229"/>
      <c r="G114" s="229"/>
      <c r="H114" s="229"/>
      <c r="I114" s="229"/>
      <c r="J114" s="229"/>
      <c r="K114" s="229"/>
      <c r="L114" s="229"/>
      <c r="M114" s="229"/>
      <c r="P114" s="229"/>
      <c r="Q114" s="229"/>
    </row>
    <row r="115">
      <c r="B115" s="233"/>
      <c r="C115" s="59">
        <f>(170/235)*R53</f>
        <v>0.01663829787</v>
      </c>
      <c r="D115" s="233"/>
      <c r="E115" s="229"/>
      <c r="F115" s="229"/>
      <c r="G115" s="229"/>
      <c r="H115" s="229"/>
      <c r="I115" s="229"/>
      <c r="J115" s="229"/>
      <c r="K115" s="229"/>
      <c r="L115" s="229"/>
      <c r="M115" s="229"/>
      <c r="P115" s="229"/>
      <c r="Q115" s="229"/>
    </row>
    <row r="116">
      <c r="B116" s="233"/>
      <c r="C116" s="59">
        <f>(125/190)*R54</f>
        <v>0.009868421053</v>
      </c>
      <c r="D116" s="233"/>
      <c r="E116" s="229"/>
      <c r="F116" s="229"/>
      <c r="G116" s="229"/>
      <c r="H116" s="229"/>
      <c r="I116" s="229"/>
      <c r="J116" s="229"/>
      <c r="K116" s="229"/>
      <c r="L116" s="229"/>
      <c r="M116" s="229"/>
      <c r="P116" s="229"/>
      <c r="Q116" s="229"/>
    </row>
    <row r="117">
      <c r="B117" s="233"/>
      <c r="C117" s="59">
        <f>(170/235)*R55</f>
        <v>0.01030851064</v>
      </c>
      <c r="D117" s="233"/>
      <c r="E117" s="229"/>
      <c r="F117" s="229"/>
      <c r="G117" s="229"/>
      <c r="H117" s="229"/>
      <c r="I117" s="229"/>
      <c r="J117" s="229"/>
      <c r="K117" s="229"/>
      <c r="L117" s="229"/>
      <c r="M117" s="229"/>
      <c r="P117" s="229"/>
      <c r="Q117" s="229"/>
    </row>
    <row r="118">
      <c r="B118" s="233"/>
      <c r="C118" s="59">
        <f>(115/180)*R56</f>
        <v>-0.01213888889</v>
      </c>
      <c r="D118" s="233"/>
      <c r="E118" s="229"/>
      <c r="F118" s="229"/>
      <c r="G118" s="229"/>
      <c r="H118" s="229"/>
      <c r="I118" s="229"/>
      <c r="J118" s="229"/>
      <c r="K118" s="229"/>
      <c r="L118" s="229"/>
      <c r="M118" s="229"/>
      <c r="P118" s="229"/>
      <c r="Q118" s="229"/>
    </row>
    <row r="119">
      <c r="B119" s="233"/>
      <c r="C119" s="59">
        <f>(270/270)*R57</f>
        <v>-0.005</v>
      </c>
      <c r="D119" s="233"/>
      <c r="E119" s="229"/>
      <c r="F119" s="229"/>
      <c r="G119" s="229"/>
      <c r="H119" s="229"/>
      <c r="I119" s="229"/>
      <c r="J119" s="229"/>
      <c r="K119" s="229"/>
      <c r="L119" s="229"/>
      <c r="M119" s="229"/>
      <c r="P119" s="229"/>
      <c r="Q119" s="229"/>
    </row>
    <row r="120">
      <c r="B120" s="233"/>
      <c r="C120" s="59">
        <f t="shared" ref="C120:C121" si="69">(235/300)*R58</f>
        <v>0.013536</v>
      </c>
      <c r="D120" s="233"/>
      <c r="E120" s="229"/>
      <c r="F120" s="229"/>
      <c r="G120" s="229"/>
      <c r="H120" s="229"/>
      <c r="I120" s="229"/>
      <c r="J120" s="229"/>
      <c r="K120" s="229"/>
      <c r="L120" s="229"/>
      <c r="M120" s="229"/>
      <c r="P120" s="229"/>
      <c r="Q120" s="229"/>
    </row>
    <row r="121">
      <c r="A121" s="5" t="s">
        <v>447</v>
      </c>
      <c r="B121" s="233"/>
      <c r="C121" s="59">
        <f t="shared" si="69"/>
        <v>0.009024</v>
      </c>
      <c r="D121" s="233"/>
      <c r="E121" s="229"/>
      <c r="F121" s="229"/>
      <c r="G121" s="229"/>
      <c r="H121" s="229"/>
      <c r="I121" s="229"/>
      <c r="J121" s="229"/>
      <c r="K121" s="229"/>
      <c r="L121" s="229"/>
      <c r="M121" s="229"/>
      <c r="P121" s="229"/>
      <c r="Q121" s="229"/>
    </row>
    <row r="122">
      <c r="B122" s="233"/>
      <c r="C122" s="59">
        <f>(140/205)*R60</f>
        <v>0.006009756098</v>
      </c>
      <c r="D122" s="233"/>
      <c r="E122" s="229"/>
      <c r="F122" s="229"/>
      <c r="G122" s="229"/>
      <c r="H122" s="229"/>
      <c r="I122" s="229"/>
      <c r="J122" s="229"/>
      <c r="K122" s="229"/>
      <c r="L122" s="229"/>
      <c r="M122" s="229"/>
      <c r="P122" s="229"/>
      <c r="Q122" s="229"/>
    </row>
    <row r="123">
      <c r="B123" s="233"/>
      <c r="C123" s="5">
        <v>0.01131</v>
      </c>
      <c r="D123" s="233"/>
      <c r="E123" s="229"/>
      <c r="F123" s="229"/>
      <c r="G123" s="229"/>
      <c r="H123" s="229"/>
      <c r="I123" s="229"/>
      <c r="J123" s="229"/>
      <c r="K123" s="229"/>
      <c r="L123" s="229"/>
      <c r="M123" s="229"/>
      <c r="P123" s="229"/>
      <c r="Q123" s="229"/>
    </row>
    <row r="124">
      <c r="B124" s="233"/>
      <c r="C124" s="5">
        <v>0.01044</v>
      </c>
      <c r="D124" s="233"/>
      <c r="E124" s="229"/>
      <c r="F124" s="229"/>
      <c r="G124" s="229"/>
      <c r="H124" s="229"/>
      <c r="I124" s="229"/>
      <c r="J124" s="229"/>
      <c r="K124" s="229"/>
      <c r="L124" s="229"/>
      <c r="M124" s="229"/>
      <c r="P124" s="229"/>
      <c r="Q124" s="229"/>
    </row>
    <row r="125">
      <c r="B125" s="233"/>
      <c r="C125" s="5">
        <v>-0.012</v>
      </c>
      <c r="D125" s="233"/>
      <c r="E125" s="229"/>
      <c r="F125" s="229"/>
      <c r="G125" s="229"/>
      <c r="H125" s="229"/>
      <c r="I125" s="229"/>
      <c r="J125" s="229"/>
      <c r="K125" s="229"/>
      <c r="L125" s="229"/>
      <c r="M125" s="229"/>
      <c r="P125" s="229"/>
      <c r="Q125" s="229"/>
    </row>
    <row r="126">
      <c r="B126" s="233"/>
      <c r="C126" s="5">
        <v>0.0087</v>
      </c>
      <c r="D126" s="233"/>
      <c r="E126" s="229"/>
      <c r="F126" s="229"/>
      <c r="G126" s="229"/>
      <c r="H126" s="229"/>
      <c r="I126" s="229"/>
      <c r="J126" s="229"/>
      <c r="K126" s="229"/>
      <c r="L126" s="229"/>
      <c r="M126" s="229"/>
      <c r="P126" s="229"/>
      <c r="Q126" s="229"/>
    </row>
    <row r="127">
      <c r="B127" s="233"/>
      <c r="C127" s="5">
        <v>0.00957</v>
      </c>
      <c r="D127" s="233"/>
      <c r="E127" s="229"/>
      <c r="F127" s="229"/>
      <c r="G127" s="229"/>
      <c r="H127" s="229"/>
      <c r="I127" s="229"/>
      <c r="J127" s="229"/>
      <c r="K127" s="229"/>
      <c r="L127" s="229"/>
      <c r="M127" s="229"/>
      <c r="P127" s="229"/>
      <c r="Q127" s="229"/>
    </row>
    <row r="128">
      <c r="B128" s="233"/>
      <c r="C128" s="5">
        <v>-0.011</v>
      </c>
      <c r="D128" s="233"/>
      <c r="E128" s="229"/>
      <c r="F128" s="229"/>
      <c r="G128" s="229"/>
      <c r="H128" s="229"/>
      <c r="I128" s="229"/>
      <c r="J128" s="229"/>
      <c r="K128" s="229"/>
      <c r="L128" s="229"/>
      <c r="M128" s="229"/>
      <c r="P128" s="229"/>
      <c r="Q128" s="229"/>
    </row>
    <row r="129">
      <c r="B129" s="233"/>
      <c r="C129" s="5">
        <v>-0.011</v>
      </c>
      <c r="D129" s="233"/>
      <c r="E129" s="229"/>
      <c r="F129" s="229"/>
      <c r="G129" s="229"/>
      <c r="H129" s="229"/>
      <c r="I129" s="229"/>
      <c r="J129" s="229"/>
      <c r="K129" s="229"/>
      <c r="L129" s="229"/>
      <c r="M129" s="229"/>
      <c r="P129" s="229"/>
      <c r="Q129" s="229"/>
    </row>
    <row r="130">
      <c r="B130" s="233"/>
      <c r="C130" s="5">
        <v>0.0174</v>
      </c>
      <c r="D130" s="233"/>
      <c r="E130" s="229"/>
      <c r="F130" s="229"/>
      <c r="G130" s="229"/>
      <c r="H130" s="229"/>
      <c r="I130" s="229"/>
      <c r="J130" s="229"/>
      <c r="K130" s="229"/>
      <c r="L130" s="229"/>
      <c r="M130" s="229"/>
      <c r="P130" s="229"/>
      <c r="Q130" s="229"/>
    </row>
    <row r="131">
      <c r="B131" s="233"/>
      <c r="C131" s="5">
        <v>0.0174</v>
      </c>
      <c r="D131" s="233"/>
      <c r="E131" s="229"/>
      <c r="F131" s="229"/>
      <c r="G131" s="229"/>
      <c r="H131" s="229"/>
      <c r="I131" s="229"/>
      <c r="J131" s="229"/>
      <c r="K131" s="229"/>
      <c r="L131" s="229"/>
      <c r="M131" s="229"/>
      <c r="P131" s="229"/>
      <c r="Q131" s="229"/>
    </row>
    <row r="132">
      <c r="A132" s="173">
        <f>sum(C111:C132)</f>
        <v>0.09586409677</v>
      </c>
      <c r="B132" s="241">
        <f>IFERROR(__xludf.DUMMYFUNCTION("A132 * GOOGLEFINANCE(""CURRENCY:BTCUSD"")"),4732.196927411435)</f>
        <v>4732.196927</v>
      </c>
      <c r="C132" s="167">
        <v>0.0087</v>
      </c>
      <c r="D132" s="233"/>
      <c r="E132" s="229"/>
      <c r="F132" s="229"/>
      <c r="G132" s="229"/>
      <c r="H132" s="229"/>
      <c r="I132" s="229"/>
      <c r="J132" s="229"/>
      <c r="K132" s="229"/>
      <c r="L132" s="229"/>
      <c r="M132" s="229"/>
      <c r="P132" s="229"/>
      <c r="Q132" s="229"/>
    </row>
    <row r="133">
      <c r="B133" s="233"/>
      <c r="C133" s="59">
        <f>0.8*sum(U$14:U1001)</f>
        <v>0.0206536</v>
      </c>
      <c r="D133" s="233"/>
      <c r="E133" s="229"/>
      <c r="F133" s="229"/>
      <c r="G133" s="229"/>
      <c r="H133" s="229"/>
      <c r="I133" s="229"/>
      <c r="J133" s="229"/>
      <c r="K133" s="229"/>
      <c r="L133" s="229"/>
      <c r="M133" s="229"/>
      <c r="P133" s="229"/>
      <c r="Q133" s="229"/>
    </row>
    <row r="134">
      <c r="B134" s="233"/>
      <c r="C134" s="5">
        <v>-0.011</v>
      </c>
      <c r="D134" s="233"/>
      <c r="E134" s="229"/>
      <c r="F134" s="229"/>
      <c r="G134" s="229"/>
      <c r="H134" s="229"/>
      <c r="I134" s="229"/>
      <c r="J134" s="229"/>
      <c r="K134" s="229"/>
      <c r="L134" s="229"/>
      <c r="M134" s="229"/>
      <c r="P134" s="229"/>
      <c r="Q134" s="229"/>
    </row>
    <row r="135">
      <c r="A135" s="5" t="s">
        <v>448</v>
      </c>
      <c r="B135" s="233"/>
      <c r="C135" s="5">
        <v>0.00957</v>
      </c>
      <c r="D135" s="233"/>
      <c r="E135" s="229"/>
      <c r="F135" s="229"/>
      <c r="G135" s="229"/>
      <c r="H135" s="229"/>
      <c r="I135" s="229"/>
      <c r="J135" s="229"/>
      <c r="K135" s="229"/>
      <c r="L135" s="229"/>
      <c r="M135" s="229"/>
      <c r="P135" s="229"/>
      <c r="Q135" s="229"/>
    </row>
    <row r="136">
      <c r="B136" s="233"/>
      <c r="C136" s="5">
        <v>0.01392</v>
      </c>
      <c r="D136" s="233"/>
      <c r="E136" s="229"/>
      <c r="F136" s="229"/>
      <c r="G136" s="229"/>
      <c r="H136" s="229"/>
      <c r="I136" s="229"/>
      <c r="J136" s="229"/>
      <c r="K136" s="229"/>
      <c r="L136" s="229"/>
      <c r="M136" s="229"/>
      <c r="P136" s="229"/>
      <c r="Q136" s="229"/>
    </row>
    <row r="137">
      <c r="A137" s="173">
        <f>sum(C133:C137)</f>
        <v>0.0221436</v>
      </c>
      <c r="B137" s="241">
        <f>IFERROR(__xludf.DUMMYFUNCTION("A137 * GOOGLEFINANCE(""CURRENCY:BTCUSD"")"),1093.0878129600003)</f>
        <v>1093.087813</v>
      </c>
      <c r="C137" s="167">
        <v>-0.011</v>
      </c>
      <c r="D137" s="233"/>
      <c r="E137" s="229"/>
      <c r="F137" s="229"/>
      <c r="G137" s="229"/>
      <c r="H137" s="229"/>
      <c r="I137" s="229"/>
      <c r="J137" s="229"/>
      <c r="K137" s="229"/>
      <c r="L137" s="229"/>
      <c r="M137" s="229"/>
      <c r="P137" s="229"/>
      <c r="Q137" s="229"/>
    </row>
    <row r="138">
      <c r="A138" s="173">
        <f>C138</f>
        <v>0.00957</v>
      </c>
      <c r="B138" s="241">
        <f>IFERROR(__xludf.DUMMYFUNCTION("A138 * GOOGLEFINANCE(""CURRENCY:BTCUSD"")"),472.40965200000005)</f>
        <v>472.409652</v>
      </c>
      <c r="C138" s="167">
        <v>0.00957</v>
      </c>
      <c r="D138" s="233"/>
      <c r="E138" s="229"/>
      <c r="F138" s="229"/>
      <c r="G138" s="229"/>
      <c r="H138" s="229"/>
      <c r="I138" s="229"/>
      <c r="J138" s="229"/>
      <c r="K138" s="229"/>
      <c r="L138" s="229"/>
      <c r="M138" s="229"/>
      <c r="P138" s="229"/>
      <c r="Q138" s="229"/>
    </row>
    <row r="139">
      <c r="B139" s="233"/>
      <c r="C139" s="59">
        <f t="shared" ref="C139:C149" si="70">(110/175)*R88</f>
        <v>0</v>
      </c>
      <c r="D139" s="233"/>
      <c r="E139" s="229"/>
      <c r="F139" s="229"/>
      <c r="G139" s="229"/>
      <c r="H139" s="229"/>
      <c r="I139" s="229"/>
      <c r="J139" s="229"/>
      <c r="K139" s="229"/>
      <c r="L139" s="229"/>
      <c r="M139" s="229"/>
      <c r="P139" s="229"/>
      <c r="Q139" s="229"/>
    </row>
    <row r="140">
      <c r="B140" s="233"/>
      <c r="C140" s="59">
        <f t="shared" si="70"/>
        <v>0</v>
      </c>
      <c r="D140" s="233"/>
      <c r="E140" s="229"/>
      <c r="F140" s="229"/>
      <c r="G140" s="229"/>
      <c r="H140" s="229"/>
      <c r="I140" s="229"/>
      <c r="J140" s="229"/>
      <c r="K140" s="229"/>
      <c r="L140" s="229"/>
      <c r="M140" s="229"/>
      <c r="P140" s="229"/>
      <c r="Q140" s="229"/>
    </row>
    <row r="141">
      <c r="B141" s="233"/>
      <c r="C141" s="59">
        <f t="shared" si="70"/>
        <v>0</v>
      </c>
      <c r="D141" s="233"/>
      <c r="E141" s="229"/>
      <c r="F141" s="229"/>
      <c r="G141" s="229"/>
      <c r="H141" s="229"/>
      <c r="I141" s="229"/>
      <c r="J141" s="229"/>
      <c r="K141" s="229"/>
      <c r="L141" s="229"/>
      <c r="M141" s="229"/>
      <c r="P141" s="229"/>
      <c r="Q141" s="229"/>
    </row>
    <row r="142">
      <c r="B142" s="233"/>
      <c r="C142" s="59">
        <f t="shared" si="70"/>
        <v>0</v>
      </c>
      <c r="D142" s="233"/>
      <c r="E142" s="229"/>
      <c r="F142" s="229"/>
      <c r="G142" s="229"/>
      <c r="H142" s="229"/>
      <c r="I142" s="229"/>
      <c r="J142" s="229"/>
      <c r="K142" s="229"/>
      <c r="L142" s="229"/>
      <c r="M142" s="229"/>
      <c r="P142" s="229"/>
      <c r="Q142" s="229"/>
    </row>
    <row r="143">
      <c r="B143" s="233"/>
      <c r="C143" s="59">
        <f t="shared" si="70"/>
        <v>0</v>
      </c>
      <c r="D143" s="233"/>
      <c r="E143" s="229"/>
      <c r="F143" s="229"/>
      <c r="G143" s="229"/>
      <c r="H143" s="229"/>
      <c r="I143" s="229"/>
      <c r="J143" s="229"/>
      <c r="K143" s="229"/>
      <c r="L143" s="229"/>
      <c r="M143" s="229"/>
      <c r="P143" s="229"/>
      <c r="Q143" s="229"/>
    </row>
    <row r="144">
      <c r="B144" s="233"/>
      <c r="C144" s="59">
        <f t="shared" si="70"/>
        <v>0</v>
      </c>
      <c r="D144" s="233"/>
      <c r="E144" s="229"/>
      <c r="F144" s="229"/>
      <c r="G144" s="229"/>
      <c r="H144" s="229"/>
      <c r="I144" s="229"/>
      <c r="J144" s="229"/>
      <c r="K144" s="229"/>
      <c r="L144" s="229"/>
      <c r="M144" s="229"/>
      <c r="P144" s="229"/>
      <c r="Q144" s="229"/>
    </row>
    <row r="145">
      <c r="B145" s="233"/>
      <c r="C145" s="59">
        <f t="shared" si="70"/>
        <v>0</v>
      </c>
      <c r="D145" s="233"/>
      <c r="E145" s="229"/>
      <c r="F145" s="229"/>
      <c r="G145" s="229"/>
      <c r="H145" s="229"/>
      <c r="I145" s="229"/>
      <c r="J145" s="229"/>
      <c r="K145" s="229"/>
      <c r="L145" s="229"/>
      <c r="M145" s="229"/>
      <c r="P145" s="229"/>
      <c r="Q145" s="229"/>
    </row>
    <row r="146">
      <c r="B146" s="233"/>
      <c r="C146" s="59">
        <f t="shared" si="70"/>
        <v>0</v>
      </c>
      <c r="D146" s="233"/>
      <c r="E146" s="229"/>
      <c r="F146" s="229"/>
      <c r="G146" s="229"/>
      <c r="H146" s="229"/>
      <c r="I146" s="229"/>
      <c r="J146" s="229"/>
      <c r="K146" s="229"/>
      <c r="L146" s="229"/>
      <c r="M146" s="229"/>
      <c r="P146" s="229"/>
      <c r="Q146" s="229"/>
    </row>
    <row r="147">
      <c r="B147" s="233"/>
      <c r="C147" s="59">
        <f t="shared" si="70"/>
        <v>0</v>
      </c>
      <c r="D147" s="233"/>
      <c r="E147" s="229"/>
      <c r="F147" s="229"/>
      <c r="G147" s="229"/>
      <c r="H147" s="229"/>
      <c r="I147" s="229"/>
      <c r="J147" s="229"/>
      <c r="K147" s="229"/>
      <c r="L147" s="229"/>
      <c r="M147" s="229"/>
      <c r="P147" s="229"/>
      <c r="Q147" s="229"/>
    </row>
    <row r="148">
      <c r="B148" s="233"/>
      <c r="C148" s="59">
        <f t="shared" si="70"/>
        <v>0</v>
      </c>
      <c r="D148" s="233"/>
      <c r="E148" s="229"/>
      <c r="F148" s="229"/>
      <c r="G148" s="229"/>
      <c r="H148" s="229"/>
      <c r="I148" s="229"/>
      <c r="J148" s="229"/>
      <c r="K148" s="229"/>
      <c r="L148" s="229"/>
      <c r="M148" s="229"/>
      <c r="P148" s="229"/>
      <c r="Q148" s="229"/>
    </row>
    <row r="149">
      <c r="B149" s="233"/>
      <c r="C149" s="59">
        <f t="shared" si="70"/>
        <v>0</v>
      </c>
      <c r="D149" s="233"/>
      <c r="E149" s="229"/>
      <c r="F149" s="229"/>
      <c r="G149" s="229"/>
      <c r="H149" s="229"/>
      <c r="I149" s="229"/>
      <c r="J149" s="229"/>
      <c r="K149" s="229"/>
      <c r="L149" s="229"/>
      <c r="M149" s="229"/>
      <c r="P149" s="229"/>
      <c r="Q149" s="229"/>
    </row>
    <row r="150">
      <c r="B150" s="233"/>
      <c r="D150" s="233"/>
      <c r="E150" s="229"/>
      <c r="F150" s="229"/>
      <c r="G150" s="229"/>
      <c r="H150" s="229"/>
      <c r="I150" s="229"/>
      <c r="J150" s="229"/>
      <c r="K150" s="229"/>
      <c r="L150" s="229"/>
      <c r="M150" s="229"/>
      <c r="P150" s="229"/>
      <c r="Q150" s="229"/>
    </row>
    <row r="151">
      <c r="B151" s="233"/>
      <c r="D151" s="233"/>
      <c r="E151" s="229"/>
      <c r="F151" s="229"/>
      <c r="G151" s="229"/>
      <c r="H151" s="229"/>
      <c r="I151" s="229"/>
      <c r="J151" s="229"/>
      <c r="K151" s="229"/>
      <c r="L151" s="229"/>
      <c r="M151" s="229"/>
      <c r="P151" s="229"/>
      <c r="Q151" s="229"/>
    </row>
    <row r="152">
      <c r="B152" s="233"/>
      <c r="D152" s="233"/>
      <c r="E152" s="229"/>
      <c r="F152" s="229"/>
      <c r="G152" s="229"/>
      <c r="H152" s="229"/>
      <c r="I152" s="229"/>
      <c r="J152" s="229"/>
      <c r="K152" s="229"/>
      <c r="L152" s="229"/>
      <c r="M152" s="229"/>
      <c r="P152" s="229"/>
      <c r="Q152" s="229"/>
    </row>
    <row r="153">
      <c r="B153" s="233"/>
      <c r="D153" s="233"/>
      <c r="E153" s="229"/>
      <c r="F153" s="229"/>
      <c r="G153" s="229"/>
      <c r="H153" s="229"/>
      <c r="I153" s="229"/>
      <c r="J153" s="229"/>
      <c r="K153" s="229"/>
      <c r="L153" s="229"/>
      <c r="M153" s="229"/>
      <c r="P153" s="229"/>
      <c r="Q153" s="229"/>
    </row>
    <row r="154">
      <c r="B154" s="233"/>
      <c r="D154" s="233"/>
      <c r="E154" s="229"/>
      <c r="F154" s="229"/>
      <c r="G154" s="229"/>
      <c r="H154" s="229"/>
      <c r="I154" s="229"/>
      <c r="J154" s="229"/>
      <c r="K154" s="229"/>
      <c r="L154" s="229"/>
      <c r="M154" s="229"/>
      <c r="P154" s="229"/>
      <c r="Q154" s="229"/>
    </row>
    <row r="155">
      <c r="B155" s="233"/>
      <c r="D155" s="233"/>
      <c r="E155" s="229"/>
      <c r="F155" s="229"/>
      <c r="G155" s="229"/>
      <c r="H155" s="229"/>
      <c r="I155" s="229"/>
      <c r="J155" s="229"/>
      <c r="K155" s="229"/>
      <c r="L155" s="229"/>
      <c r="M155" s="229"/>
      <c r="P155" s="229"/>
      <c r="Q155" s="229"/>
    </row>
    <row r="156">
      <c r="B156" s="233"/>
      <c r="D156" s="233"/>
      <c r="E156" s="229"/>
      <c r="F156" s="229"/>
      <c r="G156" s="229"/>
      <c r="H156" s="229"/>
      <c r="I156" s="229"/>
      <c r="J156" s="229"/>
      <c r="K156" s="229"/>
      <c r="L156" s="229"/>
      <c r="M156" s="229"/>
      <c r="P156" s="229"/>
      <c r="Q156" s="229"/>
    </row>
    <row r="157">
      <c r="B157" s="233"/>
      <c r="D157" s="233"/>
      <c r="E157" s="229"/>
      <c r="F157" s="229"/>
      <c r="G157" s="229"/>
      <c r="H157" s="229"/>
      <c r="I157" s="229"/>
      <c r="J157" s="229"/>
      <c r="K157" s="229"/>
      <c r="L157" s="229"/>
      <c r="M157" s="229"/>
      <c r="P157" s="229"/>
      <c r="Q157" s="229"/>
    </row>
    <row r="158">
      <c r="B158" s="233"/>
      <c r="D158" s="233"/>
      <c r="E158" s="229"/>
      <c r="F158" s="229"/>
      <c r="G158" s="229"/>
      <c r="H158" s="229"/>
      <c r="I158" s="229"/>
      <c r="J158" s="229"/>
      <c r="K158" s="229"/>
      <c r="L158" s="229"/>
      <c r="M158" s="229"/>
      <c r="P158" s="229"/>
      <c r="Q158" s="229"/>
    </row>
    <row r="159">
      <c r="B159" s="233"/>
      <c r="D159" s="233"/>
      <c r="E159" s="229"/>
      <c r="F159" s="229"/>
      <c r="G159" s="229"/>
      <c r="H159" s="229"/>
      <c r="I159" s="229"/>
      <c r="J159" s="229"/>
      <c r="K159" s="229"/>
      <c r="L159" s="229"/>
      <c r="M159" s="229"/>
      <c r="P159" s="229"/>
      <c r="Q159" s="229"/>
    </row>
    <row r="160">
      <c r="B160" s="233"/>
      <c r="D160" s="233"/>
      <c r="E160" s="229"/>
      <c r="F160" s="229"/>
      <c r="G160" s="229"/>
      <c r="H160" s="229"/>
      <c r="I160" s="229"/>
      <c r="J160" s="229"/>
      <c r="K160" s="229"/>
      <c r="L160" s="229"/>
      <c r="M160" s="229"/>
      <c r="P160" s="229"/>
      <c r="Q160" s="229"/>
    </row>
    <row r="161">
      <c r="B161" s="233"/>
      <c r="D161" s="233"/>
      <c r="E161" s="229"/>
      <c r="F161" s="229"/>
      <c r="G161" s="229"/>
      <c r="H161" s="229"/>
      <c r="I161" s="229"/>
      <c r="J161" s="229"/>
      <c r="K161" s="229"/>
      <c r="L161" s="229"/>
      <c r="M161" s="229"/>
      <c r="P161" s="229"/>
      <c r="Q161" s="229"/>
    </row>
    <row r="162">
      <c r="B162" s="233"/>
      <c r="D162" s="233"/>
      <c r="E162" s="229"/>
      <c r="F162" s="229"/>
      <c r="G162" s="229"/>
      <c r="H162" s="229"/>
      <c r="I162" s="229"/>
      <c r="J162" s="229"/>
      <c r="K162" s="229"/>
      <c r="L162" s="229"/>
      <c r="M162" s="229"/>
      <c r="P162" s="229"/>
      <c r="Q162" s="229"/>
    </row>
    <row r="163">
      <c r="B163" s="233"/>
      <c r="D163" s="233"/>
      <c r="E163" s="229"/>
      <c r="F163" s="229"/>
      <c r="G163" s="229"/>
      <c r="H163" s="229"/>
      <c r="I163" s="229"/>
      <c r="J163" s="229"/>
      <c r="K163" s="229"/>
      <c r="L163" s="229"/>
      <c r="M163" s="229"/>
      <c r="P163" s="229"/>
      <c r="Q163" s="229"/>
    </row>
    <row r="164">
      <c r="B164" s="233"/>
      <c r="D164" s="233"/>
      <c r="E164" s="229"/>
      <c r="F164" s="229"/>
      <c r="G164" s="229"/>
      <c r="H164" s="229"/>
      <c r="I164" s="229"/>
      <c r="J164" s="229"/>
      <c r="K164" s="229"/>
      <c r="L164" s="229"/>
      <c r="M164" s="229"/>
      <c r="P164" s="229"/>
      <c r="Q164" s="229"/>
    </row>
    <row r="165">
      <c r="B165" s="233"/>
      <c r="D165" s="233"/>
      <c r="E165" s="229"/>
      <c r="F165" s="229"/>
      <c r="G165" s="229"/>
      <c r="H165" s="229"/>
      <c r="I165" s="229"/>
      <c r="J165" s="229"/>
      <c r="K165" s="229"/>
      <c r="L165" s="229"/>
      <c r="M165" s="229"/>
      <c r="P165" s="229"/>
      <c r="Q165" s="229"/>
    </row>
    <row r="166">
      <c r="B166" s="233"/>
      <c r="D166" s="233"/>
      <c r="E166" s="229"/>
      <c r="F166" s="229"/>
      <c r="G166" s="229"/>
      <c r="H166" s="229"/>
      <c r="I166" s="229"/>
      <c r="J166" s="229"/>
      <c r="K166" s="229"/>
      <c r="L166" s="229"/>
      <c r="M166" s="229"/>
      <c r="P166" s="229"/>
      <c r="Q166" s="229"/>
    </row>
    <row r="167">
      <c r="B167" s="233"/>
      <c r="D167" s="233"/>
      <c r="E167" s="229"/>
      <c r="F167" s="229"/>
      <c r="G167" s="229"/>
      <c r="H167" s="229"/>
      <c r="I167" s="229"/>
      <c r="J167" s="229"/>
      <c r="K167" s="229"/>
      <c r="L167" s="229"/>
      <c r="M167" s="229"/>
      <c r="P167" s="229"/>
      <c r="Q167" s="229"/>
    </row>
    <row r="168">
      <c r="B168" s="233"/>
      <c r="D168" s="233"/>
      <c r="E168" s="229"/>
      <c r="F168" s="229"/>
      <c r="G168" s="229"/>
      <c r="H168" s="229"/>
      <c r="I168" s="229"/>
      <c r="J168" s="229"/>
      <c r="K168" s="229"/>
      <c r="L168" s="229"/>
      <c r="M168" s="229"/>
      <c r="P168" s="229"/>
      <c r="Q168" s="229"/>
    </row>
    <row r="169">
      <c r="B169" s="233"/>
      <c r="D169" s="233"/>
      <c r="E169" s="229"/>
      <c r="F169" s="229"/>
      <c r="G169" s="229"/>
      <c r="H169" s="229"/>
      <c r="I169" s="229"/>
      <c r="J169" s="229"/>
      <c r="K169" s="229"/>
      <c r="L169" s="229"/>
      <c r="M169" s="229"/>
      <c r="P169" s="229"/>
      <c r="Q169" s="229"/>
    </row>
    <row r="170">
      <c r="B170" s="233"/>
      <c r="D170" s="233"/>
      <c r="E170" s="229"/>
      <c r="F170" s="229"/>
      <c r="G170" s="229"/>
      <c r="H170" s="229"/>
      <c r="I170" s="229"/>
      <c r="J170" s="229"/>
      <c r="K170" s="229"/>
      <c r="L170" s="229"/>
      <c r="M170" s="229"/>
      <c r="P170" s="229"/>
      <c r="Q170" s="229"/>
    </row>
    <row r="171">
      <c r="B171" s="233"/>
      <c r="D171" s="233"/>
      <c r="E171" s="229"/>
      <c r="F171" s="229"/>
      <c r="G171" s="229"/>
      <c r="H171" s="229"/>
      <c r="I171" s="229"/>
      <c r="J171" s="229"/>
      <c r="K171" s="229"/>
      <c r="L171" s="229"/>
      <c r="M171" s="229"/>
      <c r="P171" s="229"/>
      <c r="Q171" s="229"/>
    </row>
    <row r="172">
      <c r="B172" s="233"/>
      <c r="D172" s="233"/>
      <c r="E172" s="229"/>
      <c r="F172" s="229"/>
      <c r="G172" s="229"/>
      <c r="H172" s="229"/>
      <c r="I172" s="229"/>
      <c r="J172" s="229"/>
      <c r="K172" s="229"/>
      <c r="L172" s="229"/>
      <c r="M172" s="229"/>
      <c r="P172" s="229"/>
      <c r="Q172" s="229"/>
    </row>
    <row r="173">
      <c r="B173" s="233"/>
      <c r="D173" s="233"/>
      <c r="E173" s="229"/>
      <c r="F173" s="229"/>
      <c r="G173" s="229"/>
      <c r="H173" s="229"/>
      <c r="I173" s="229"/>
      <c r="J173" s="229"/>
      <c r="K173" s="229"/>
      <c r="L173" s="229"/>
      <c r="M173" s="229"/>
      <c r="P173" s="229"/>
      <c r="Q173" s="229"/>
    </row>
    <row r="174">
      <c r="B174" s="233"/>
      <c r="D174" s="233"/>
      <c r="E174" s="229"/>
      <c r="F174" s="229"/>
      <c r="G174" s="229"/>
      <c r="H174" s="229"/>
      <c r="I174" s="229"/>
      <c r="J174" s="229"/>
      <c r="K174" s="229"/>
      <c r="L174" s="229"/>
      <c r="M174" s="229"/>
      <c r="P174" s="229"/>
      <c r="Q174" s="229"/>
    </row>
    <row r="175">
      <c r="B175" s="233"/>
      <c r="D175" s="233"/>
      <c r="E175" s="229"/>
      <c r="F175" s="229"/>
      <c r="G175" s="229"/>
      <c r="H175" s="229"/>
      <c r="I175" s="229"/>
      <c r="J175" s="229"/>
      <c r="K175" s="229"/>
      <c r="L175" s="229"/>
      <c r="M175" s="229"/>
      <c r="P175" s="229"/>
      <c r="Q175" s="229"/>
    </row>
    <row r="176">
      <c r="B176" s="233"/>
      <c r="D176" s="233"/>
      <c r="E176" s="229"/>
      <c r="F176" s="229"/>
      <c r="G176" s="229"/>
      <c r="H176" s="229"/>
      <c r="I176" s="229"/>
      <c r="J176" s="229"/>
      <c r="K176" s="229"/>
      <c r="L176" s="229"/>
      <c r="M176" s="229"/>
      <c r="P176" s="229"/>
      <c r="Q176" s="229"/>
    </row>
    <row r="177">
      <c r="B177" s="233"/>
      <c r="D177" s="233"/>
      <c r="E177" s="229"/>
      <c r="F177" s="229"/>
      <c r="G177" s="229"/>
      <c r="H177" s="229"/>
      <c r="I177" s="229"/>
      <c r="J177" s="229"/>
      <c r="K177" s="229"/>
      <c r="L177" s="229"/>
      <c r="M177" s="229"/>
      <c r="P177" s="229"/>
      <c r="Q177" s="229"/>
    </row>
    <row r="178">
      <c r="B178" s="233"/>
      <c r="D178" s="233"/>
      <c r="E178" s="229"/>
      <c r="F178" s="229"/>
      <c r="G178" s="229"/>
      <c r="H178" s="229"/>
      <c r="I178" s="229"/>
      <c r="J178" s="229"/>
      <c r="K178" s="229"/>
      <c r="L178" s="229"/>
      <c r="M178" s="229"/>
      <c r="P178" s="229"/>
      <c r="Q178" s="229"/>
    </row>
    <row r="179">
      <c r="B179" s="233"/>
      <c r="D179" s="233"/>
      <c r="E179" s="229"/>
      <c r="F179" s="229"/>
      <c r="G179" s="229"/>
      <c r="H179" s="229"/>
      <c r="I179" s="229"/>
      <c r="J179" s="229"/>
      <c r="K179" s="229"/>
      <c r="L179" s="229"/>
      <c r="M179" s="229"/>
      <c r="P179" s="229"/>
      <c r="Q179" s="229"/>
    </row>
    <row r="180">
      <c r="B180" s="233"/>
      <c r="D180" s="233"/>
      <c r="E180" s="229"/>
      <c r="F180" s="229"/>
      <c r="G180" s="229"/>
      <c r="H180" s="229"/>
      <c r="I180" s="229"/>
      <c r="J180" s="229"/>
      <c r="K180" s="229"/>
      <c r="L180" s="229"/>
      <c r="M180" s="229"/>
      <c r="P180" s="229"/>
      <c r="Q180" s="229"/>
    </row>
    <row r="181">
      <c r="B181" s="233"/>
      <c r="D181" s="233"/>
      <c r="E181" s="229"/>
      <c r="F181" s="229"/>
      <c r="G181" s="229"/>
      <c r="H181" s="229"/>
      <c r="I181" s="229"/>
      <c r="J181" s="229"/>
      <c r="K181" s="229"/>
      <c r="L181" s="229"/>
      <c r="M181" s="229"/>
      <c r="P181" s="229"/>
      <c r="Q181" s="229"/>
    </row>
    <row r="182">
      <c r="B182" s="233"/>
      <c r="D182" s="233"/>
      <c r="E182" s="229"/>
      <c r="F182" s="229"/>
      <c r="G182" s="229"/>
      <c r="H182" s="229"/>
      <c r="I182" s="229"/>
      <c r="J182" s="229"/>
      <c r="K182" s="229"/>
      <c r="L182" s="229"/>
      <c r="M182" s="229"/>
      <c r="P182" s="229"/>
      <c r="Q182" s="229"/>
    </row>
    <row r="183">
      <c r="B183" s="233"/>
      <c r="D183" s="233"/>
      <c r="E183" s="229"/>
      <c r="F183" s="229"/>
      <c r="G183" s="229"/>
      <c r="H183" s="229"/>
      <c r="I183" s="229"/>
      <c r="J183" s="229"/>
      <c r="K183" s="229"/>
      <c r="L183" s="229"/>
      <c r="M183" s="229"/>
      <c r="P183" s="229"/>
      <c r="Q183" s="229"/>
    </row>
    <row r="184">
      <c r="B184" s="233"/>
      <c r="D184" s="233"/>
      <c r="E184" s="229"/>
      <c r="F184" s="229"/>
      <c r="G184" s="229"/>
      <c r="H184" s="229"/>
      <c r="I184" s="229"/>
      <c r="J184" s="229"/>
      <c r="K184" s="229"/>
      <c r="L184" s="229"/>
      <c r="M184" s="229"/>
      <c r="P184" s="229"/>
      <c r="Q184" s="229"/>
    </row>
    <row r="185">
      <c r="B185" s="233"/>
      <c r="D185" s="233"/>
      <c r="E185" s="229"/>
      <c r="F185" s="229"/>
      <c r="G185" s="229"/>
      <c r="H185" s="229"/>
      <c r="I185" s="229"/>
      <c r="J185" s="229"/>
      <c r="K185" s="229"/>
      <c r="L185" s="229"/>
      <c r="M185" s="229"/>
      <c r="P185" s="229"/>
      <c r="Q185" s="229"/>
    </row>
    <row r="186">
      <c r="B186" s="233"/>
      <c r="D186" s="233"/>
      <c r="E186" s="229"/>
      <c r="F186" s="229"/>
      <c r="G186" s="229"/>
      <c r="H186" s="229"/>
      <c r="I186" s="229"/>
      <c r="J186" s="229"/>
      <c r="K186" s="229"/>
      <c r="L186" s="229"/>
      <c r="M186" s="229"/>
      <c r="P186" s="229"/>
      <c r="Q186" s="229"/>
    </row>
    <row r="187">
      <c r="B187" s="233"/>
      <c r="D187" s="233"/>
      <c r="E187" s="229"/>
      <c r="F187" s="229"/>
      <c r="G187" s="229"/>
      <c r="H187" s="229"/>
      <c r="I187" s="229"/>
      <c r="J187" s="229"/>
      <c r="K187" s="229"/>
      <c r="L187" s="229"/>
      <c r="M187" s="229"/>
      <c r="P187" s="229"/>
      <c r="Q187" s="229"/>
    </row>
    <row r="188">
      <c r="B188" s="233"/>
      <c r="D188" s="233"/>
      <c r="E188" s="229"/>
      <c r="F188" s="229"/>
      <c r="G188" s="229"/>
      <c r="H188" s="229"/>
      <c r="I188" s="229"/>
      <c r="J188" s="229"/>
      <c r="K188" s="229"/>
      <c r="L188" s="229"/>
      <c r="M188" s="229"/>
      <c r="P188" s="229"/>
      <c r="Q188" s="229"/>
    </row>
    <row r="189">
      <c r="B189" s="233"/>
      <c r="D189" s="233"/>
      <c r="E189" s="229"/>
      <c r="F189" s="229"/>
      <c r="G189" s="229"/>
      <c r="H189" s="229"/>
      <c r="I189" s="229"/>
      <c r="J189" s="229"/>
      <c r="K189" s="229"/>
      <c r="L189" s="229"/>
      <c r="M189" s="229"/>
      <c r="P189" s="229"/>
      <c r="Q189" s="229"/>
    </row>
    <row r="190">
      <c r="B190" s="233"/>
      <c r="D190" s="233"/>
      <c r="E190" s="229"/>
      <c r="F190" s="229"/>
      <c r="G190" s="229"/>
      <c r="H190" s="229"/>
      <c r="I190" s="229"/>
      <c r="J190" s="229"/>
      <c r="K190" s="229"/>
      <c r="L190" s="229"/>
      <c r="M190" s="229"/>
      <c r="P190" s="229"/>
      <c r="Q190" s="229"/>
    </row>
    <row r="191">
      <c r="B191" s="233"/>
      <c r="D191" s="233"/>
      <c r="E191" s="229"/>
      <c r="F191" s="229"/>
      <c r="G191" s="229"/>
      <c r="H191" s="229"/>
      <c r="I191" s="229"/>
      <c r="J191" s="229"/>
      <c r="K191" s="229"/>
      <c r="L191" s="229"/>
      <c r="M191" s="229"/>
      <c r="P191" s="229"/>
      <c r="Q191" s="229"/>
    </row>
    <row r="192">
      <c r="B192" s="233"/>
      <c r="D192" s="233"/>
      <c r="E192" s="229"/>
      <c r="F192" s="229"/>
      <c r="G192" s="229"/>
      <c r="H192" s="229"/>
      <c r="I192" s="229"/>
      <c r="J192" s="229"/>
      <c r="K192" s="229"/>
      <c r="L192" s="229"/>
      <c r="M192" s="229"/>
      <c r="P192" s="229"/>
      <c r="Q192" s="229"/>
    </row>
    <row r="193">
      <c r="B193" s="233"/>
      <c r="D193" s="233"/>
      <c r="E193" s="229"/>
      <c r="F193" s="229"/>
      <c r="G193" s="229"/>
      <c r="H193" s="229"/>
      <c r="I193" s="229"/>
      <c r="J193" s="229"/>
      <c r="K193" s="229"/>
      <c r="L193" s="229"/>
      <c r="M193" s="229"/>
      <c r="P193" s="229"/>
      <c r="Q193" s="229"/>
    </row>
    <row r="194">
      <c r="B194" s="233"/>
      <c r="D194" s="233"/>
      <c r="E194" s="229"/>
      <c r="F194" s="229"/>
      <c r="G194" s="229"/>
      <c r="H194" s="229"/>
      <c r="I194" s="229"/>
      <c r="J194" s="229"/>
      <c r="K194" s="229"/>
      <c r="L194" s="229"/>
      <c r="M194" s="229"/>
      <c r="P194" s="229"/>
      <c r="Q194" s="229"/>
    </row>
    <row r="195">
      <c r="B195" s="233"/>
      <c r="D195" s="233"/>
      <c r="E195" s="229"/>
      <c r="F195" s="229"/>
      <c r="G195" s="229"/>
      <c r="H195" s="229"/>
      <c r="I195" s="229"/>
      <c r="J195" s="229"/>
      <c r="K195" s="229"/>
      <c r="L195" s="229"/>
      <c r="M195" s="229"/>
      <c r="P195" s="229"/>
      <c r="Q195" s="229"/>
    </row>
    <row r="196">
      <c r="B196" s="233"/>
      <c r="D196" s="233"/>
      <c r="E196" s="229"/>
      <c r="F196" s="229"/>
      <c r="G196" s="229"/>
      <c r="H196" s="229"/>
      <c r="I196" s="229"/>
      <c r="J196" s="229"/>
      <c r="K196" s="229"/>
      <c r="L196" s="229"/>
      <c r="M196" s="229"/>
      <c r="P196" s="229"/>
      <c r="Q196" s="229"/>
    </row>
    <row r="197">
      <c r="B197" s="233"/>
      <c r="D197" s="233"/>
      <c r="E197" s="229"/>
      <c r="F197" s="229"/>
      <c r="G197" s="229"/>
      <c r="H197" s="229"/>
      <c r="I197" s="229"/>
      <c r="J197" s="229"/>
      <c r="K197" s="229"/>
      <c r="L197" s="229"/>
      <c r="M197" s="229"/>
      <c r="P197" s="229"/>
      <c r="Q197" s="229"/>
    </row>
    <row r="198">
      <c r="B198" s="233"/>
      <c r="D198" s="233"/>
      <c r="E198" s="229"/>
      <c r="F198" s="229"/>
      <c r="G198" s="229"/>
      <c r="H198" s="229"/>
      <c r="I198" s="229"/>
      <c r="J198" s="229"/>
      <c r="K198" s="229"/>
      <c r="L198" s="229"/>
      <c r="M198" s="229"/>
      <c r="P198" s="229"/>
      <c r="Q198" s="229"/>
    </row>
    <row r="199">
      <c r="B199" s="233"/>
      <c r="D199" s="233"/>
      <c r="E199" s="229"/>
      <c r="F199" s="229"/>
      <c r="G199" s="229"/>
      <c r="H199" s="229"/>
      <c r="I199" s="229"/>
      <c r="J199" s="229"/>
      <c r="K199" s="229"/>
      <c r="L199" s="229"/>
      <c r="M199" s="229"/>
      <c r="P199" s="229"/>
      <c r="Q199" s="229"/>
    </row>
    <row r="200">
      <c r="B200" s="233"/>
      <c r="D200" s="233"/>
      <c r="E200" s="229"/>
      <c r="F200" s="229"/>
      <c r="G200" s="229"/>
      <c r="H200" s="229"/>
      <c r="I200" s="229"/>
      <c r="J200" s="229"/>
      <c r="K200" s="229"/>
      <c r="L200" s="229"/>
      <c r="M200" s="229"/>
      <c r="P200" s="229"/>
      <c r="Q200" s="229"/>
    </row>
    <row r="201">
      <c r="B201" s="233"/>
      <c r="D201" s="233"/>
      <c r="E201" s="229"/>
      <c r="F201" s="229"/>
      <c r="G201" s="229"/>
      <c r="H201" s="229"/>
      <c r="I201" s="229"/>
      <c r="J201" s="229"/>
      <c r="K201" s="229"/>
      <c r="L201" s="229"/>
      <c r="M201" s="229"/>
      <c r="P201" s="229"/>
      <c r="Q201" s="229"/>
    </row>
    <row r="202">
      <c r="B202" s="233"/>
      <c r="D202" s="233"/>
      <c r="E202" s="229"/>
      <c r="F202" s="229"/>
      <c r="G202" s="229"/>
      <c r="H202" s="229"/>
      <c r="I202" s="229"/>
      <c r="J202" s="229"/>
      <c r="K202" s="229"/>
      <c r="L202" s="229"/>
      <c r="M202" s="229"/>
      <c r="P202" s="229"/>
      <c r="Q202" s="229"/>
    </row>
    <row r="203">
      <c r="B203" s="233"/>
      <c r="D203" s="233"/>
      <c r="E203" s="229"/>
      <c r="F203" s="229"/>
      <c r="G203" s="229"/>
      <c r="H203" s="229"/>
      <c r="I203" s="229"/>
      <c r="J203" s="229"/>
      <c r="K203" s="229"/>
      <c r="L203" s="229"/>
      <c r="M203" s="229"/>
      <c r="P203" s="229"/>
      <c r="Q203" s="229"/>
    </row>
    <row r="204">
      <c r="B204" s="233"/>
      <c r="D204" s="233"/>
      <c r="E204" s="229"/>
      <c r="F204" s="229"/>
      <c r="G204" s="229"/>
      <c r="H204" s="229"/>
      <c r="I204" s="229"/>
      <c r="J204" s="229"/>
      <c r="K204" s="229"/>
      <c r="L204" s="229"/>
      <c r="M204" s="229"/>
      <c r="P204" s="229"/>
      <c r="Q204" s="229"/>
    </row>
    <row r="205">
      <c r="B205" s="233"/>
      <c r="D205" s="233"/>
      <c r="E205" s="229"/>
      <c r="F205" s="229"/>
      <c r="G205" s="229"/>
      <c r="H205" s="229"/>
      <c r="I205" s="229"/>
      <c r="J205" s="229"/>
      <c r="K205" s="229"/>
      <c r="L205" s="229"/>
      <c r="M205" s="229"/>
      <c r="P205" s="229"/>
      <c r="Q205" s="229"/>
    </row>
    <row r="206">
      <c r="B206" s="233"/>
      <c r="D206" s="233"/>
      <c r="E206" s="229"/>
      <c r="F206" s="229"/>
      <c r="G206" s="229"/>
      <c r="H206" s="229"/>
      <c r="I206" s="229"/>
      <c r="J206" s="229"/>
      <c r="K206" s="229"/>
      <c r="L206" s="229"/>
      <c r="M206" s="229"/>
      <c r="P206" s="229"/>
      <c r="Q206" s="229"/>
    </row>
    <row r="207">
      <c r="B207" s="233"/>
      <c r="D207" s="233"/>
      <c r="E207" s="229"/>
      <c r="F207" s="229"/>
      <c r="G207" s="229"/>
      <c r="H207" s="229"/>
      <c r="I207" s="229"/>
      <c r="J207" s="229"/>
      <c r="K207" s="229"/>
      <c r="L207" s="229"/>
      <c r="M207" s="229"/>
      <c r="P207" s="229"/>
      <c r="Q207" s="229"/>
    </row>
    <row r="208">
      <c r="B208" s="233"/>
      <c r="D208" s="233"/>
      <c r="E208" s="229"/>
      <c r="F208" s="229"/>
      <c r="G208" s="229"/>
      <c r="H208" s="229"/>
      <c r="I208" s="229"/>
      <c r="J208" s="229"/>
      <c r="K208" s="229"/>
      <c r="L208" s="229"/>
      <c r="M208" s="229"/>
      <c r="P208" s="229"/>
      <c r="Q208" s="229"/>
    </row>
    <row r="209">
      <c r="B209" s="233"/>
      <c r="D209" s="233"/>
      <c r="E209" s="229"/>
      <c r="F209" s="229"/>
      <c r="G209" s="229"/>
      <c r="H209" s="229"/>
      <c r="I209" s="229"/>
      <c r="J209" s="229"/>
      <c r="K209" s="229"/>
      <c r="L209" s="229"/>
      <c r="M209" s="229"/>
      <c r="P209" s="229"/>
      <c r="Q209" s="229"/>
    </row>
    <row r="210">
      <c r="B210" s="233"/>
      <c r="D210" s="233"/>
      <c r="E210" s="229"/>
      <c r="F210" s="229"/>
      <c r="G210" s="229"/>
      <c r="H210" s="229"/>
      <c r="I210" s="229"/>
      <c r="J210" s="229"/>
      <c r="K210" s="229"/>
      <c r="L210" s="229"/>
      <c r="M210" s="229"/>
      <c r="P210" s="229"/>
      <c r="Q210" s="229"/>
    </row>
    <row r="211">
      <c r="B211" s="233"/>
      <c r="D211" s="233"/>
      <c r="E211" s="229"/>
      <c r="F211" s="229"/>
      <c r="G211" s="229"/>
      <c r="H211" s="229"/>
      <c r="I211" s="229"/>
      <c r="J211" s="229"/>
      <c r="K211" s="229"/>
      <c r="L211" s="229"/>
      <c r="M211" s="229"/>
      <c r="P211" s="229"/>
      <c r="Q211" s="229"/>
    </row>
    <row r="212">
      <c r="B212" s="233"/>
      <c r="D212" s="233"/>
      <c r="E212" s="229"/>
      <c r="F212" s="229"/>
      <c r="G212" s="229"/>
      <c r="H212" s="229"/>
      <c r="I212" s="229"/>
      <c r="J212" s="229"/>
      <c r="K212" s="229"/>
      <c r="L212" s="229"/>
      <c r="M212" s="229"/>
      <c r="P212" s="229"/>
      <c r="Q212" s="229"/>
    </row>
    <row r="213">
      <c r="B213" s="233"/>
      <c r="D213" s="233"/>
      <c r="E213" s="229"/>
      <c r="F213" s="229"/>
      <c r="G213" s="229"/>
      <c r="H213" s="229"/>
      <c r="I213" s="229"/>
      <c r="J213" s="229"/>
      <c r="K213" s="229"/>
      <c r="L213" s="229"/>
      <c r="M213" s="229"/>
      <c r="P213" s="229"/>
      <c r="Q213" s="229"/>
    </row>
    <row r="214">
      <c r="B214" s="233"/>
      <c r="D214" s="233"/>
      <c r="E214" s="229"/>
      <c r="F214" s="229"/>
      <c r="G214" s="229"/>
      <c r="H214" s="229"/>
      <c r="I214" s="229"/>
      <c r="J214" s="229"/>
      <c r="K214" s="229"/>
      <c r="L214" s="229"/>
      <c r="M214" s="229"/>
      <c r="P214" s="229"/>
      <c r="Q214" s="229"/>
    </row>
    <row r="215">
      <c r="B215" s="233"/>
      <c r="D215" s="233"/>
      <c r="E215" s="229"/>
      <c r="F215" s="229"/>
      <c r="G215" s="229"/>
      <c r="H215" s="229"/>
      <c r="I215" s="229"/>
      <c r="J215" s="229"/>
      <c r="K215" s="229"/>
      <c r="L215" s="229"/>
      <c r="M215" s="229"/>
      <c r="P215" s="229"/>
      <c r="Q215" s="229"/>
    </row>
    <row r="216">
      <c r="B216" s="233"/>
      <c r="D216" s="233"/>
      <c r="E216" s="229"/>
      <c r="F216" s="229"/>
      <c r="G216" s="229"/>
      <c r="H216" s="229"/>
      <c r="I216" s="229"/>
      <c r="J216" s="229"/>
      <c r="K216" s="229"/>
      <c r="L216" s="229"/>
      <c r="M216" s="229"/>
      <c r="P216" s="229"/>
      <c r="Q216" s="229"/>
    </row>
    <row r="217">
      <c r="B217" s="233"/>
      <c r="D217" s="233"/>
      <c r="E217" s="229"/>
      <c r="F217" s="229"/>
      <c r="G217" s="229"/>
      <c r="H217" s="229"/>
      <c r="I217" s="229"/>
      <c r="J217" s="229"/>
      <c r="K217" s="229"/>
      <c r="L217" s="229"/>
      <c r="M217" s="229"/>
      <c r="P217" s="229"/>
      <c r="Q217" s="229"/>
    </row>
    <row r="218">
      <c r="B218" s="233"/>
      <c r="D218" s="233"/>
      <c r="E218" s="229"/>
      <c r="F218" s="229"/>
      <c r="G218" s="229"/>
      <c r="H218" s="229"/>
      <c r="I218" s="229"/>
      <c r="J218" s="229"/>
      <c r="K218" s="229"/>
      <c r="L218" s="229"/>
      <c r="M218" s="229"/>
      <c r="P218" s="229"/>
      <c r="Q218" s="229"/>
    </row>
    <row r="219">
      <c r="B219" s="233"/>
      <c r="D219" s="233"/>
      <c r="E219" s="229"/>
      <c r="F219" s="229"/>
      <c r="G219" s="229"/>
      <c r="H219" s="229"/>
      <c r="I219" s="229"/>
      <c r="J219" s="229"/>
      <c r="K219" s="229"/>
      <c r="L219" s="229"/>
      <c r="M219" s="229"/>
      <c r="P219" s="229"/>
      <c r="Q219" s="229"/>
    </row>
    <row r="220">
      <c r="B220" s="233"/>
      <c r="D220" s="233"/>
      <c r="E220" s="229"/>
      <c r="F220" s="229"/>
      <c r="G220" s="229"/>
      <c r="H220" s="229"/>
      <c r="I220" s="229"/>
      <c r="J220" s="229"/>
      <c r="K220" s="229"/>
      <c r="L220" s="229"/>
      <c r="M220" s="229"/>
      <c r="P220" s="229"/>
      <c r="Q220" s="229"/>
    </row>
    <row r="221">
      <c r="B221" s="233"/>
      <c r="D221" s="233"/>
      <c r="E221" s="229"/>
      <c r="F221" s="229"/>
      <c r="G221" s="229"/>
      <c r="H221" s="229"/>
      <c r="I221" s="229"/>
      <c r="J221" s="229"/>
      <c r="K221" s="229"/>
      <c r="L221" s="229"/>
      <c r="M221" s="229"/>
      <c r="P221" s="229"/>
      <c r="Q221" s="229"/>
    </row>
    <row r="222">
      <c r="B222" s="233"/>
      <c r="D222" s="233"/>
      <c r="E222" s="229"/>
      <c r="F222" s="229"/>
      <c r="G222" s="229"/>
      <c r="H222" s="229"/>
      <c r="I222" s="229"/>
      <c r="J222" s="229"/>
      <c r="K222" s="229"/>
      <c r="L222" s="229"/>
      <c r="M222" s="229"/>
      <c r="P222" s="229"/>
      <c r="Q222" s="229"/>
    </row>
    <row r="223">
      <c r="B223" s="233"/>
      <c r="D223" s="233"/>
      <c r="E223" s="229"/>
      <c r="F223" s="229"/>
      <c r="G223" s="229"/>
      <c r="H223" s="229"/>
      <c r="I223" s="229"/>
      <c r="J223" s="229"/>
      <c r="K223" s="229"/>
      <c r="L223" s="229"/>
      <c r="M223" s="229"/>
      <c r="P223" s="229"/>
      <c r="Q223" s="229"/>
    </row>
    <row r="224">
      <c r="B224" s="233"/>
      <c r="D224" s="233"/>
      <c r="E224" s="229"/>
      <c r="F224" s="229"/>
      <c r="G224" s="229"/>
      <c r="H224" s="229"/>
      <c r="I224" s="229"/>
      <c r="J224" s="229"/>
      <c r="K224" s="229"/>
      <c r="L224" s="229"/>
      <c r="M224" s="229"/>
      <c r="P224" s="229"/>
      <c r="Q224" s="229"/>
    </row>
    <row r="225">
      <c r="B225" s="233"/>
      <c r="D225" s="233"/>
      <c r="E225" s="229"/>
      <c r="F225" s="229"/>
      <c r="G225" s="229"/>
      <c r="H225" s="229"/>
      <c r="I225" s="229"/>
      <c r="J225" s="229"/>
      <c r="K225" s="229"/>
      <c r="L225" s="229"/>
      <c r="M225" s="229"/>
      <c r="P225" s="229"/>
      <c r="Q225" s="229"/>
    </row>
    <row r="226">
      <c r="B226" s="233"/>
      <c r="D226" s="233"/>
      <c r="E226" s="229"/>
      <c r="F226" s="229"/>
      <c r="G226" s="229"/>
      <c r="H226" s="229"/>
      <c r="I226" s="229"/>
      <c r="J226" s="229"/>
      <c r="K226" s="229"/>
      <c r="L226" s="229"/>
      <c r="M226" s="229"/>
      <c r="P226" s="229"/>
      <c r="Q226" s="229"/>
    </row>
    <row r="227">
      <c r="B227" s="233"/>
      <c r="D227" s="233"/>
      <c r="E227" s="229"/>
      <c r="F227" s="229"/>
      <c r="G227" s="229"/>
      <c r="H227" s="229"/>
      <c r="I227" s="229"/>
      <c r="J227" s="229"/>
      <c r="K227" s="229"/>
      <c r="L227" s="229"/>
      <c r="M227" s="229"/>
      <c r="P227" s="229"/>
      <c r="Q227" s="229"/>
    </row>
    <row r="228">
      <c r="B228" s="233"/>
      <c r="D228" s="233"/>
      <c r="E228" s="229"/>
      <c r="F228" s="229"/>
      <c r="G228" s="229"/>
      <c r="H228" s="229"/>
      <c r="I228" s="229"/>
      <c r="J228" s="229"/>
      <c r="K228" s="229"/>
      <c r="L228" s="229"/>
      <c r="M228" s="229"/>
      <c r="P228" s="229"/>
      <c r="Q228" s="229"/>
    </row>
    <row r="229">
      <c r="B229" s="233"/>
      <c r="D229" s="233"/>
      <c r="E229" s="229"/>
      <c r="F229" s="229"/>
      <c r="G229" s="229"/>
      <c r="H229" s="229"/>
      <c r="I229" s="229"/>
      <c r="J229" s="229"/>
      <c r="K229" s="229"/>
      <c r="L229" s="229"/>
      <c r="M229" s="229"/>
      <c r="P229" s="229"/>
      <c r="Q229" s="229"/>
    </row>
    <row r="230">
      <c r="B230" s="233"/>
      <c r="D230" s="233"/>
      <c r="E230" s="229"/>
      <c r="F230" s="229"/>
      <c r="G230" s="229"/>
      <c r="H230" s="229"/>
      <c r="I230" s="229"/>
      <c r="J230" s="229"/>
      <c r="K230" s="229"/>
      <c r="L230" s="229"/>
      <c r="M230" s="229"/>
      <c r="P230" s="229"/>
      <c r="Q230" s="229"/>
    </row>
    <row r="231">
      <c r="B231" s="233"/>
      <c r="D231" s="233"/>
      <c r="E231" s="229"/>
      <c r="F231" s="229"/>
      <c r="G231" s="229"/>
      <c r="H231" s="229"/>
      <c r="I231" s="229"/>
      <c r="J231" s="229"/>
      <c r="K231" s="229"/>
      <c r="L231" s="229"/>
      <c r="M231" s="229"/>
      <c r="P231" s="229"/>
      <c r="Q231" s="229"/>
    </row>
    <row r="232">
      <c r="B232" s="233"/>
      <c r="D232" s="233"/>
      <c r="E232" s="229"/>
      <c r="F232" s="229"/>
      <c r="G232" s="229"/>
      <c r="H232" s="229"/>
      <c r="I232" s="229"/>
      <c r="J232" s="229"/>
      <c r="K232" s="229"/>
      <c r="L232" s="229"/>
      <c r="M232" s="229"/>
      <c r="P232" s="229"/>
      <c r="Q232" s="229"/>
    </row>
    <row r="233">
      <c r="B233" s="233"/>
      <c r="D233" s="233"/>
      <c r="E233" s="229"/>
      <c r="F233" s="229"/>
      <c r="G233" s="229"/>
      <c r="H233" s="229"/>
      <c r="I233" s="229"/>
      <c r="J233" s="229"/>
      <c r="K233" s="229"/>
      <c r="L233" s="229"/>
      <c r="M233" s="229"/>
      <c r="P233" s="229"/>
      <c r="Q233" s="229"/>
    </row>
    <row r="234">
      <c r="B234" s="233"/>
      <c r="D234" s="233"/>
      <c r="E234" s="229"/>
      <c r="F234" s="229"/>
      <c r="G234" s="229"/>
      <c r="H234" s="229"/>
      <c r="I234" s="229"/>
      <c r="J234" s="229"/>
      <c r="K234" s="229"/>
      <c r="L234" s="229"/>
      <c r="M234" s="229"/>
      <c r="P234" s="229"/>
      <c r="Q234" s="229"/>
    </row>
    <row r="235">
      <c r="B235" s="233"/>
      <c r="D235" s="233"/>
      <c r="E235" s="229"/>
      <c r="F235" s="229"/>
      <c r="G235" s="229"/>
      <c r="H235" s="229"/>
      <c r="I235" s="229"/>
      <c r="J235" s="229"/>
      <c r="K235" s="229"/>
      <c r="L235" s="229"/>
      <c r="M235" s="229"/>
      <c r="P235" s="229"/>
      <c r="Q235" s="229"/>
    </row>
    <row r="236">
      <c r="B236" s="233"/>
      <c r="D236" s="233"/>
      <c r="E236" s="229"/>
      <c r="F236" s="229"/>
      <c r="G236" s="229"/>
      <c r="H236" s="229"/>
      <c r="I236" s="229"/>
      <c r="J236" s="229"/>
      <c r="K236" s="229"/>
      <c r="L236" s="229"/>
      <c r="M236" s="229"/>
      <c r="P236" s="229"/>
      <c r="Q236" s="229"/>
    </row>
    <row r="237">
      <c r="B237" s="233"/>
      <c r="D237" s="233"/>
      <c r="E237" s="229"/>
      <c r="F237" s="229"/>
      <c r="G237" s="229"/>
      <c r="H237" s="229"/>
      <c r="I237" s="229"/>
      <c r="J237" s="229"/>
      <c r="K237" s="229"/>
      <c r="L237" s="229"/>
      <c r="M237" s="229"/>
      <c r="P237" s="229"/>
      <c r="Q237" s="229"/>
    </row>
    <row r="238">
      <c r="B238" s="233"/>
      <c r="D238" s="233"/>
      <c r="E238" s="229"/>
      <c r="F238" s="229"/>
      <c r="G238" s="229"/>
      <c r="H238" s="229"/>
      <c r="I238" s="229"/>
      <c r="J238" s="229"/>
      <c r="K238" s="229"/>
      <c r="L238" s="229"/>
      <c r="M238" s="229"/>
      <c r="P238" s="229"/>
      <c r="Q238" s="229"/>
    </row>
    <row r="239">
      <c r="B239" s="233"/>
      <c r="D239" s="233"/>
      <c r="E239" s="229"/>
      <c r="F239" s="229"/>
      <c r="G239" s="229"/>
      <c r="H239" s="229"/>
      <c r="I239" s="229"/>
      <c r="J239" s="229"/>
      <c r="K239" s="229"/>
      <c r="L239" s="229"/>
      <c r="M239" s="229"/>
      <c r="P239" s="229"/>
      <c r="Q239" s="229"/>
    </row>
    <row r="240">
      <c r="B240" s="233"/>
      <c r="D240" s="233"/>
      <c r="E240" s="229"/>
      <c r="F240" s="229"/>
      <c r="G240" s="229"/>
      <c r="H240" s="229"/>
      <c r="I240" s="229"/>
      <c r="J240" s="229"/>
      <c r="K240" s="229"/>
      <c r="L240" s="229"/>
      <c r="M240" s="229"/>
      <c r="P240" s="229"/>
      <c r="Q240" s="229"/>
    </row>
    <row r="241">
      <c r="B241" s="233"/>
      <c r="D241" s="233"/>
      <c r="E241" s="229"/>
      <c r="F241" s="229"/>
      <c r="G241" s="229"/>
      <c r="H241" s="229"/>
      <c r="I241" s="229"/>
      <c r="J241" s="229"/>
      <c r="K241" s="229"/>
      <c r="L241" s="229"/>
      <c r="M241" s="229"/>
      <c r="P241" s="229"/>
      <c r="Q241" s="229"/>
    </row>
    <row r="242">
      <c r="B242" s="233"/>
      <c r="D242" s="233"/>
      <c r="E242" s="229"/>
      <c r="F242" s="229"/>
      <c r="G242" s="229"/>
      <c r="H242" s="229"/>
      <c r="I242" s="229"/>
      <c r="J242" s="229"/>
      <c r="K242" s="229"/>
      <c r="L242" s="229"/>
      <c r="M242" s="229"/>
      <c r="P242" s="229"/>
      <c r="Q242" s="229"/>
    </row>
    <row r="243">
      <c r="B243" s="233"/>
      <c r="D243" s="233"/>
      <c r="E243" s="229"/>
      <c r="F243" s="229"/>
      <c r="G243" s="229"/>
      <c r="H243" s="229"/>
      <c r="I243" s="229"/>
      <c r="J243" s="229"/>
      <c r="K243" s="229"/>
      <c r="L243" s="229"/>
      <c r="M243" s="229"/>
      <c r="P243" s="229"/>
      <c r="Q243" s="229"/>
    </row>
    <row r="244">
      <c r="B244" s="233"/>
      <c r="D244" s="233"/>
      <c r="E244" s="229"/>
      <c r="F244" s="229"/>
      <c r="G244" s="229"/>
      <c r="H244" s="229"/>
      <c r="I244" s="229"/>
      <c r="J244" s="229"/>
      <c r="K244" s="229"/>
      <c r="L244" s="229"/>
      <c r="M244" s="229"/>
      <c r="P244" s="229"/>
      <c r="Q244" s="229"/>
    </row>
    <row r="245">
      <c r="B245" s="233"/>
      <c r="D245" s="233"/>
      <c r="E245" s="229"/>
      <c r="F245" s="229"/>
      <c r="G245" s="229"/>
      <c r="H245" s="229"/>
      <c r="I245" s="229"/>
      <c r="J245" s="229"/>
      <c r="K245" s="229"/>
      <c r="L245" s="229"/>
      <c r="M245" s="229"/>
      <c r="P245" s="229"/>
      <c r="Q245" s="229"/>
    </row>
    <row r="246">
      <c r="B246" s="233"/>
      <c r="D246" s="233"/>
      <c r="E246" s="229"/>
      <c r="F246" s="229"/>
      <c r="G246" s="229"/>
      <c r="H246" s="229"/>
      <c r="I246" s="229"/>
      <c r="J246" s="229"/>
      <c r="K246" s="229"/>
      <c r="L246" s="229"/>
      <c r="M246" s="229"/>
      <c r="P246" s="229"/>
      <c r="Q246" s="229"/>
    </row>
    <row r="247">
      <c r="B247" s="233"/>
      <c r="D247" s="233"/>
      <c r="E247" s="229"/>
      <c r="F247" s="229"/>
      <c r="G247" s="229"/>
      <c r="H247" s="229"/>
      <c r="I247" s="229"/>
      <c r="J247" s="229"/>
      <c r="K247" s="229"/>
      <c r="L247" s="229"/>
      <c r="M247" s="229"/>
      <c r="P247" s="229"/>
      <c r="Q247" s="229"/>
    </row>
    <row r="248">
      <c r="B248" s="233"/>
      <c r="D248" s="233"/>
      <c r="E248" s="229"/>
      <c r="F248" s="229"/>
      <c r="G248" s="229"/>
      <c r="H248" s="229"/>
      <c r="I248" s="229"/>
      <c r="J248" s="229"/>
      <c r="K248" s="229"/>
      <c r="L248" s="229"/>
      <c r="M248" s="229"/>
      <c r="P248" s="229"/>
      <c r="Q248" s="229"/>
    </row>
    <row r="249">
      <c r="B249" s="233"/>
      <c r="D249" s="233"/>
      <c r="E249" s="229"/>
      <c r="F249" s="229"/>
      <c r="G249" s="229"/>
      <c r="H249" s="229"/>
      <c r="I249" s="229"/>
      <c r="J249" s="229"/>
      <c r="K249" s="229"/>
      <c r="L249" s="229"/>
      <c r="M249" s="229"/>
      <c r="P249" s="229"/>
      <c r="Q249" s="229"/>
    </row>
    <row r="250">
      <c r="B250" s="233"/>
      <c r="D250" s="233"/>
      <c r="E250" s="229"/>
      <c r="F250" s="229"/>
      <c r="G250" s="229"/>
      <c r="H250" s="229"/>
      <c r="I250" s="229"/>
      <c r="J250" s="229"/>
      <c r="K250" s="229"/>
      <c r="L250" s="229"/>
      <c r="M250" s="229"/>
      <c r="P250" s="229"/>
      <c r="Q250" s="229"/>
    </row>
    <row r="251">
      <c r="B251" s="233"/>
      <c r="D251" s="233"/>
      <c r="E251" s="229"/>
      <c r="F251" s="229"/>
      <c r="G251" s="229"/>
      <c r="H251" s="229"/>
      <c r="I251" s="229"/>
      <c r="J251" s="229"/>
      <c r="K251" s="229"/>
      <c r="L251" s="229"/>
      <c r="M251" s="229"/>
      <c r="P251" s="229"/>
      <c r="Q251" s="229"/>
    </row>
    <row r="252">
      <c r="B252" s="233"/>
      <c r="D252" s="233"/>
      <c r="E252" s="229"/>
      <c r="F252" s="229"/>
      <c r="G252" s="229"/>
      <c r="H252" s="229"/>
      <c r="I252" s="229"/>
      <c r="J252" s="229"/>
      <c r="K252" s="229"/>
      <c r="L252" s="229"/>
      <c r="M252" s="229"/>
      <c r="P252" s="229"/>
      <c r="Q252" s="229"/>
    </row>
    <row r="253">
      <c r="B253" s="233"/>
      <c r="D253" s="233"/>
      <c r="E253" s="229"/>
      <c r="F253" s="229"/>
      <c r="G253" s="229"/>
      <c r="H253" s="229"/>
      <c r="I253" s="229"/>
      <c r="J253" s="229"/>
      <c r="K253" s="229"/>
      <c r="L253" s="229"/>
      <c r="M253" s="229"/>
      <c r="P253" s="229"/>
      <c r="Q253" s="229"/>
    </row>
    <row r="254">
      <c r="B254" s="233"/>
      <c r="D254" s="233"/>
      <c r="E254" s="229"/>
      <c r="F254" s="229"/>
      <c r="G254" s="229"/>
      <c r="H254" s="229"/>
      <c r="I254" s="229"/>
      <c r="J254" s="229"/>
      <c r="K254" s="229"/>
      <c r="L254" s="229"/>
      <c r="M254" s="229"/>
      <c r="P254" s="229"/>
      <c r="Q254" s="229"/>
    </row>
    <row r="255">
      <c r="B255" s="233"/>
      <c r="D255" s="233"/>
      <c r="E255" s="229"/>
      <c r="F255" s="229"/>
      <c r="G255" s="229"/>
      <c r="H255" s="229"/>
      <c r="I255" s="229"/>
      <c r="J255" s="229"/>
      <c r="K255" s="229"/>
      <c r="L255" s="229"/>
      <c r="M255" s="229"/>
      <c r="P255" s="229"/>
      <c r="Q255" s="229"/>
    </row>
    <row r="256">
      <c r="B256" s="233"/>
      <c r="D256" s="233"/>
      <c r="E256" s="229"/>
      <c r="F256" s="229"/>
      <c r="G256" s="229"/>
      <c r="H256" s="229"/>
      <c r="I256" s="229"/>
      <c r="J256" s="229"/>
      <c r="K256" s="229"/>
      <c r="L256" s="229"/>
      <c r="M256" s="229"/>
      <c r="P256" s="229"/>
      <c r="Q256" s="229"/>
    </row>
    <row r="257">
      <c r="B257" s="233"/>
      <c r="D257" s="233"/>
      <c r="E257" s="229"/>
      <c r="F257" s="229"/>
      <c r="G257" s="229"/>
      <c r="H257" s="229"/>
      <c r="I257" s="229"/>
      <c r="J257" s="229"/>
      <c r="K257" s="229"/>
      <c r="L257" s="229"/>
      <c r="M257" s="229"/>
      <c r="P257" s="229"/>
      <c r="Q257" s="229"/>
    </row>
    <row r="258">
      <c r="B258" s="233"/>
      <c r="D258" s="233"/>
      <c r="E258" s="229"/>
      <c r="F258" s="229"/>
      <c r="G258" s="229"/>
      <c r="H258" s="229"/>
      <c r="I258" s="229"/>
      <c r="J258" s="229"/>
      <c r="K258" s="229"/>
      <c r="L258" s="229"/>
      <c r="M258" s="229"/>
      <c r="P258" s="229"/>
      <c r="Q258" s="229"/>
    </row>
    <row r="259">
      <c r="B259" s="233"/>
      <c r="D259" s="233"/>
      <c r="E259" s="229"/>
      <c r="F259" s="229"/>
      <c r="G259" s="229"/>
      <c r="H259" s="229"/>
      <c r="I259" s="229"/>
      <c r="J259" s="229"/>
      <c r="K259" s="229"/>
      <c r="L259" s="229"/>
      <c r="M259" s="229"/>
      <c r="P259" s="229"/>
      <c r="Q259" s="229"/>
    </row>
    <row r="260">
      <c r="B260" s="233"/>
      <c r="D260" s="233"/>
      <c r="E260" s="229"/>
      <c r="F260" s="229"/>
      <c r="G260" s="229"/>
      <c r="H260" s="229"/>
      <c r="I260" s="229"/>
      <c r="J260" s="229"/>
      <c r="K260" s="229"/>
      <c r="L260" s="229"/>
      <c r="M260" s="229"/>
      <c r="P260" s="229"/>
      <c r="Q260" s="229"/>
    </row>
    <row r="261">
      <c r="B261" s="233"/>
      <c r="D261" s="233"/>
      <c r="E261" s="229"/>
      <c r="F261" s="229"/>
      <c r="G261" s="229"/>
      <c r="H261" s="229"/>
      <c r="I261" s="229"/>
      <c r="J261" s="229"/>
      <c r="K261" s="229"/>
      <c r="L261" s="229"/>
      <c r="M261" s="229"/>
      <c r="P261" s="229"/>
      <c r="Q261" s="229"/>
    </row>
    <row r="262">
      <c r="B262" s="233"/>
      <c r="D262" s="233"/>
      <c r="E262" s="229"/>
      <c r="F262" s="229"/>
      <c r="G262" s="229"/>
      <c r="H262" s="229"/>
      <c r="I262" s="229"/>
      <c r="J262" s="229"/>
      <c r="K262" s="229"/>
      <c r="L262" s="229"/>
      <c r="M262" s="229"/>
      <c r="P262" s="229"/>
      <c r="Q262" s="229"/>
    </row>
    <row r="263">
      <c r="B263" s="233"/>
      <c r="D263" s="233"/>
      <c r="E263" s="229"/>
      <c r="F263" s="229"/>
      <c r="G263" s="229"/>
      <c r="H263" s="229"/>
      <c r="I263" s="229"/>
      <c r="J263" s="229"/>
      <c r="K263" s="229"/>
      <c r="L263" s="229"/>
      <c r="M263" s="229"/>
      <c r="P263" s="229"/>
      <c r="Q263" s="229"/>
    </row>
    <row r="264">
      <c r="B264" s="233"/>
      <c r="D264" s="233"/>
      <c r="E264" s="229"/>
      <c r="F264" s="229"/>
      <c r="G264" s="229"/>
      <c r="H264" s="229"/>
      <c r="I264" s="229"/>
      <c r="J264" s="229"/>
      <c r="K264" s="229"/>
      <c r="L264" s="229"/>
      <c r="M264" s="229"/>
      <c r="P264" s="229"/>
      <c r="Q264" s="229"/>
    </row>
    <row r="265">
      <c r="B265" s="233"/>
      <c r="D265" s="233"/>
      <c r="E265" s="229"/>
      <c r="F265" s="229"/>
      <c r="G265" s="229"/>
      <c r="H265" s="229"/>
      <c r="I265" s="229"/>
      <c r="J265" s="229"/>
      <c r="K265" s="229"/>
      <c r="L265" s="229"/>
      <c r="M265" s="229"/>
      <c r="P265" s="229"/>
      <c r="Q265" s="229"/>
    </row>
    <row r="266">
      <c r="B266" s="233"/>
      <c r="D266" s="233"/>
      <c r="E266" s="229"/>
      <c r="F266" s="229"/>
      <c r="G266" s="229"/>
      <c r="H266" s="229"/>
      <c r="I266" s="229"/>
      <c r="J266" s="229"/>
      <c r="K266" s="229"/>
      <c r="L266" s="229"/>
      <c r="M266" s="229"/>
      <c r="P266" s="229"/>
      <c r="Q266" s="229"/>
    </row>
    <row r="267">
      <c r="B267" s="233"/>
      <c r="D267" s="233"/>
      <c r="E267" s="229"/>
      <c r="F267" s="229"/>
      <c r="G267" s="229"/>
      <c r="H267" s="229"/>
      <c r="I267" s="229"/>
      <c r="J267" s="229"/>
      <c r="K267" s="229"/>
      <c r="L267" s="229"/>
      <c r="M267" s="229"/>
      <c r="P267" s="229"/>
      <c r="Q267" s="229"/>
    </row>
    <row r="268">
      <c r="B268" s="233"/>
      <c r="D268" s="233"/>
      <c r="E268" s="229"/>
      <c r="F268" s="229"/>
      <c r="G268" s="229"/>
      <c r="H268" s="229"/>
      <c r="I268" s="229"/>
      <c r="J268" s="229"/>
      <c r="K268" s="229"/>
      <c r="L268" s="229"/>
      <c r="M268" s="229"/>
      <c r="P268" s="229"/>
      <c r="Q268" s="229"/>
    </row>
    <row r="269">
      <c r="B269" s="233"/>
      <c r="D269" s="233"/>
      <c r="E269" s="229"/>
      <c r="F269" s="229"/>
      <c r="G269" s="229"/>
      <c r="H269" s="229"/>
      <c r="I269" s="229"/>
      <c r="J269" s="229"/>
      <c r="K269" s="229"/>
      <c r="L269" s="229"/>
      <c r="M269" s="229"/>
      <c r="P269" s="229"/>
      <c r="Q269" s="229"/>
    </row>
    <row r="270">
      <c r="B270" s="233"/>
      <c r="D270" s="233"/>
      <c r="E270" s="229"/>
      <c r="F270" s="229"/>
      <c r="G270" s="229"/>
      <c r="H270" s="229"/>
      <c r="I270" s="229"/>
      <c r="J270" s="229"/>
      <c r="K270" s="229"/>
      <c r="L270" s="229"/>
      <c r="M270" s="229"/>
      <c r="P270" s="229"/>
      <c r="Q270" s="229"/>
    </row>
    <row r="271">
      <c r="B271" s="233"/>
      <c r="D271" s="233"/>
      <c r="E271" s="229"/>
      <c r="F271" s="229"/>
      <c r="G271" s="229"/>
      <c r="H271" s="229"/>
      <c r="I271" s="229"/>
      <c r="J271" s="229"/>
      <c r="K271" s="229"/>
      <c r="L271" s="229"/>
      <c r="M271" s="229"/>
      <c r="P271" s="229"/>
      <c r="Q271" s="229"/>
    </row>
    <row r="272">
      <c r="B272" s="233"/>
      <c r="D272" s="233"/>
      <c r="E272" s="229"/>
      <c r="F272" s="229"/>
      <c r="G272" s="229"/>
      <c r="H272" s="229"/>
      <c r="I272" s="229"/>
      <c r="J272" s="229"/>
      <c r="K272" s="229"/>
      <c r="L272" s="229"/>
      <c r="M272" s="229"/>
      <c r="P272" s="229"/>
      <c r="Q272" s="229"/>
    </row>
    <row r="273">
      <c r="B273" s="233"/>
      <c r="D273" s="233"/>
      <c r="E273" s="229"/>
      <c r="F273" s="229"/>
      <c r="G273" s="229"/>
      <c r="H273" s="229"/>
      <c r="I273" s="229"/>
      <c r="J273" s="229"/>
      <c r="K273" s="229"/>
      <c r="L273" s="229"/>
      <c r="M273" s="229"/>
      <c r="P273" s="229"/>
      <c r="Q273" s="229"/>
    </row>
    <row r="274">
      <c r="B274" s="233"/>
      <c r="D274" s="233"/>
      <c r="E274" s="229"/>
      <c r="F274" s="229"/>
      <c r="G274" s="229"/>
      <c r="H274" s="229"/>
      <c r="I274" s="229"/>
      <c r="J274" s="229"/>
      <c r="K274" s="229"/>
      <c r="L274" s="229"/>
      <c r="M274" s="229"/>
      <c r="P274" s="229"/>
      <c r="Q274" s="229"/>
    </row>
    <row r="275">
      <c r="B275" s="233"/>
      <c r="D275" s="233"/>
      <c r="E275" s="229"/>
      <c r="F275" s="229"/>
      <c r="G275" s="229"/>
      <c r="H275" s="229"/>
      <c r="I275" s="229"/>
      <c r="J275" s="229"/>
      <c r="K275" s="229"/>
      <c r="L275" s="229"/>
      <c r="M275" s="229"/>
      <c r="P275" s="229"/>
      <c r="Q275" s="229"/>
    </row>
    <row r="276">
      <c r="B276" s="233"/>
      <c r="D276" s="233"/>
      <c r="E276" s="229"/>
      <c r="F276" s="229"/>
      <c r="G276" s="229"/>
      <c r="H276" s="229"/>
      <c r="I276" s="229"/>
      <c r="J276" s="229"/>
      <c r="K276" s="229"/>
      <c r="L276" s="229"/>
      <c r="M276" s="229"/>
      <c r="P276" s="229"/>
      <c r="Q276" s="229"/>
    </row>
    <row r="277">
      <c r="B277" s="233"/>
      <c r="D277" s="233"/>
      <c r="E277" s="229"/>
      <c r="F277" s="229"/>
      <c r="G277" s="229"/>
      <c r="H277" s="229"/>
      <c r="I277" s="229"/>
      <c r="J277" s="229"/>
      <c r="K277" s="229"/>
      <c r="L277" s="229"/>
      <c r="M277" s="229"/>
      <c r="P277" s="229"/>
      <c r="Q277" s="229"/>
    </row>
    <row r="278">
      <c r="B278" s="233"/>
      <c r="D278" s="233"/>
      <c r="E278" s="229"/>
      <c r="F278" s="229"/>
      <c r="G278" s="229"/>
      <c r="H278" s="229"/>
      <c r="I278" s="229"/>
      <c r="J278" s="229"/>
      <c r="K278" s="229"/>
      <c r="L278" s="229"/>
      <c r="M278" s="229"/>
      <c r="P278" s="229"/>
      <c r="Q278" s="229"/>
    </row>
    <row r="279">
      <c r="B279" s="233"/>
      <c r="D279" s="233"/>
      <c r="E279" s="229"/>
      <c r="F279" s="229"/>
      <c r="G279" s="229"/>
      <c r="H279" s="229"/>
      <c r="I279" s="229"/>
      <c r="J279" s="229"/>
      <c r="K279" s="229"/>
      <c r="L279" s="229"/>
      <c r="M279" s="229"/>
      <c r="P279" s="229"/>
      <c r="Q279" s="229"/>
    </row>
    <row r="280">
      <c r="B280" s="233"/>
      <c r="D280" s="233"/>
      <c r="E280" s="229"/>
      <c r="F280" s="229"/>
      <c r="G280" s="229"/>
      <c r="H280" s="229"/>
      <c r="I280" s="229"/>
      <c r="J280" s="229"/>
      <c r="K280" s="229"/>
      <c r="L280" s="229"/>
      <c r="M280" s="229"/>
      <c r="P280" s="229"/>
      <c r="Q280" s="229"/>
    </row>
    <row r="281">
      <c r="B281" s="233"/>
      <c r="D281" s="233"/>
      <c r="E281" s="229"/>
      <c r="F281" s="229"/>
      <c r="G281" s="229"/>
      <c r="H281" s="229"/>
      <c r="I281" s="229"/>
      <c r="J281" s="229"/>
      <c r="K281" s="229"/>
      <c r="L281" s="229"/>
      <c r="M281" s="229"/>
      <c r="P281" s="229"/>
      <c r="Q281" s="229"/>
    </row>
    <row r="282">
      <c r="B282" s="233"/>
      <c r="D282" s="233"/>
      <c r="E282" s="229"/>
      <c r="F282" s="229"/>
      <c r="G282" s="229"/>
      <c r="H282" s="229"/>
      <c r="I282" s="229"/>
      <c r="J282" s="229"/>
      <c r="K282" s="229"/>
      <c r="L282" s="229"/>
      <c r="M282" s="229"/>
      <c r="P282" s="229"/>
      <c r="Q282" s="229"/>
    </row>
    <row r="283">
      <c r="B283" s="233"/>
      <c r="D283" s="233"/>
      <c r="E283" s="229"/>
      <c r="F283" s="229"/>
      <c r="G283" s="229"/>
      <c r="H283" s="229"/>
      <c r="I283" s="229"/>
      <c r="J283" s="229"/>
      <c r="K283" s="229"/>
      <c r="L283" s="229"/>
      <c r="M283" s="229"/>
      <c r="P283" s="229"/>
      <c r="Q283" s="229"/>
    </row>
    <row r="284">
      <c r="B284" s="233"/>
      <c r="D284" s="233"/>
      <c r="E284" s="229"/>
      <c r="F284" s="229"/>
      <c r="G284" s="229"/>
      <c r="H284" s="229"/>
      <c r="I284" s="229"/>
      <c r="J284" s="229"/>
      <c r="K284" s="229"/>
      <c r="L284" s="229"/>
      <c r="M284" s="229"/>
      <c r="P284" s="229"/>
      <c r="Q284" s="229"/>
    </row>
    <row r="285">
      <c r="B285" s="233"/>
      <c r="D285" s="233"/>
      <c r="E285" s="229"/>
      <c r="F285" s="229"/>
      <c r="G285" s="229"/>
      <c r="H285" s="229"/>
      <c r="I285" s="229"/>
      <c r="J285" s="229"/>
      <c r="K285" s="229"/>
      <c r="L285" s="229"/>
      <c r="M285" s="229"/>
      <c r="P285" s="229"/>
      <c r="Q285" s="229"/>
    </row>
    <row r="286">
      <c r="B286" s="233"/>
      <c r="D286" s="233"/>
      <c r="E286" s="229"/>
      <c r="F286" s="229"/>
      <c r="G286" s="229"/>
      <c r="H286" s="229"/>
      <c r="I286" s="229"/>
      <c r="J286" s="229"/>
      <c r="K286" s="229"/>
      <c r="L286" s="229"/>
      <c r="M286" s="229"/>
      <c r="P286" s="229"/>
      <c r="Q286" s="229"/>
    </row>
    <row r="287">
      <c r="B287" s="233"/>
      <c r="D287" s="233"/>
      <c r="E287" s="229"/>
      <c r="F287" s="229"/>
      <c r="G287" s="229"/>
      <c r="H287" s="229"/>
      <c r="I287" s="229"/>
      <c r="J287" s="229"/>
      <c r="K287" s="229"/>
      <c r="L287" s="229"/>
      <c r="M287" s="229"/>
      <c r="P287" s="229"/>
      <c r="Q287" s="229"/>
    </row>
    <row r="288">
      <c r="B288" s="233"/>
      <c r="D288" s="233"/>
      <c r="E288" s="229"/>
      <c r="F288" s="229"/>
      <c r="G288" s="229"/>
      <c r="H288" s="229"/>
      <c r="I288" s="229"/>
      <c r="J288" s="229"/>
      <c r="K288" s="229"/>
      <c r="L288" s="229"/>
      <c r="M288" s="229"/>
      <c r="P288" s="229"/>
      <c r="Q288" s="229"/>
    </row>
    <row r="289">
      <c r="B289" s="233"/>
      <c r="D289" s="233"/>
      <c r="E289" s="229"/>
      <c r="F289" s="229"/>
      <c r="G289" s="229"/>
      <c r="H289" s="229"/>
      <c r="I289" s="229"/>
      <c r="J289" s="229"/>
      <c r="K289" s="229"/>
      <c r="L289" s="229"/>
      <c r="M289" s="229"/>
      <c r="P289" s="229"/>
      <c r="Q289" s="229"/>
    </row>
    <row r="290">
      <c r="B290" s="233"/>
      <c r="D290" s="233"/>
      <c r="E290" s="229"/>
      <c r="F290" s="229"/>
      <c r="G290" s="229"/>
      <c r="H290" s="229"/>
      <c r="I290" s="229"/>
      <c r="J290" s="229"/>
      <c r="K290" s="229"/>
      <c r="L290" s="229"/>
      <c r="M290" s="229"/>
      <c r="P290" s="229"/>
      <c r="Q290" s="229"/>
    </row>
    <row r="291">
      <c r="B291" s="233"/>
      <c r="D291" s="233"/>
      <c r="E291" s="229"/>
      <c r="F291" s="229"/>
      <c r="G291" s="229"/>
      <c r="H291" s="229"/>
      <c r="I291" s="229"/>
      <c r="J291" s="229"/>
      <c r="K291" s="229"/>
      <c r="L291" s="229"/>
      <c r="M291" s="229"/>
      <c r="P291" s="229"/>
      <c r="Q291" s="229"/>
    </row>
    <row r="292">
      <c r="B292" s="233"/>
      <c r="D292" s="233"/>
      <c r="E292" s="229"/>
      <c r="F292" s="229"/>
      <c r="G292" s="229"/>
      <c r="H292" s="229"/>
      <c r="I292" s="229"/>
      <c r="J292" s="229"/>
      <c r="K292" s="229"/>
      <c r="L292" s="229"/>
      <c r="M292" s="229"/>
      <c r="P292" s="229"/>
      <c r="Q292" s="229"/>
    </row>
    <row r="293">
      <c r="B293" s="233"/>
      <c r="D293" s="233"/>
      <c r="E293" s="229"/>
      <c r="F293" s="229"/>
      <c r="G293" s="229"/>
      <c r="H293" s="229"/>
      <c r="I293" s="229"/>
      <c r="J293" s="229"/>
      <c r="K293" s="229"/>
      <c r="L293" s="229"/>
      <c r="M293" s="229"/>
      <c r="P293" s="229"/>
      <c r="Q293" s="229"/>
    </row>
    <row r="294">
      <c r="B294" s="233"/>
      <c r="D294" s="233"/>
      <c r="E294" s="229"/>
      <c r="F294" s="229"/>
      <c r="G294" s="229"/>
      <c r="H294" s="229"/>
      <c r="I294" s="229"/>
      <c r="J294" s="229"/>
      <c r="K294" s="229"/>
      <c r="L294" s="229"/>
      <c r="M294" s="229"/>
      <c r="P294" s="229"/>
      <c r="Q294" s="229"/>
    </row>
    <row r="295">
      <c r="B295" s="233"/>
      <c r="D295" s="233"/>
      <c r="E295" s="229"/>
      <c r="F295" s="229"/>
      <c r="G295" s="229"/>
      <c r="H295" s="229"/>
      <c r="I295" s="229"/>
      <c r="J295" s="229"/>
      <c r="K295" s="229"/>
      <c r="L295" s="229"/>
      <c r="M295" s="229"/>
      <c r="P295" s="229"/>
      <c r="Q295" s="229"/>
    </row>
    <row r="296">
      <c r="B296" s="233"/>
      <c r="D296" s="233"/>
      <c r="E296" s="229"/>
      <c r="F296" s="229"/>
      <c r="G296" s="229"/>
      <c r="H296" s="229"/>
      <c r="I296" s="229"/>
      <c r="J296" s="229"/>
      <c r="K296" s="229"/>
      <c r="L296" s="229"/>
      <c r="M296" s="229"/>
      <c r="P296" s="229"/>
      <c r="Q296" s="229"/>
    </row>
    <row r="297">
      <c r="B297" s="233"/>
      <c r="D297" s="233"/>
      <c r="E297" s="229"/>
      <c r="F297" s="229"/>
      <c r="G297" s="229"/>
      <c r="H297" s="229"/>
      <c r="I297" s="229"/>
      <c r="J297" s="229"/>
      <c r="K297" s="229"/>
      <c r="L297" s="229"/>
      <c r="M297" s="229"/>
      <c r="P297" s="229"/>
      <c r="Q297" s="229"/>
    </row>
    <row r="298">
      <c r="B298" s="233"/>
      <c r="D298" s="233"/>
      <c r="E298" s="229"/>
      <c r="F298" s="229"/>
      <c r="G298" s="229"/>
      <c r="H298" s="229"/>
      <c r="I298" s="229"/>
      <c r="J298" s="229"/>
      <c r="K298" s="229"/>
      <c r="L298" s="229"/>
      <c r="M298" s="229"/>
      <c r="P298" s="229"/>
      <c r="Q298" s="229"/>
    </row>
    <row r="299">
      <c r="B299" s="233"/>
      <c r="D299" s="233"/>
      <c r="E299" s="229"/>
      <c r="F299" s="229"/>
      <c r="G299" s="229"/>
      <c r="H299" s="229"/>
      <c r="I299" s="229"/>
      <c r="J299" s="229"/>
      <c r="K299" s="229"/>
      <c r="L299" s="229"/>
      <c r="M299" s="229"/>
      <c r="P299" s="229"/>
      <c r="Q299" s="229"/>
    </row>
    <row r="300">
      <c r="B300" s="233"/>
      <c r="D300" s="233"/>
      <c r="E300" s="229"/>
      <c r="F300" s="229"/>
      <c r="G300" s="229"/>
      <c r="H300" s="229"/>
      <c r="I300" s="229"/>
      <c r="J300" s="229"/>
      <c r="K300" s="229"/>
      <c r="L300" s="229"/>
      <c r="M300" s="229"/>
      <c r="P300" s="229"/>
      <c r="Q300" s="229"/>
    </row>
    <row r="301">
      <c r="B301" s="233"/>
      <c r="D301" s="233"/>
      <c r="E301" s="229"/>
      <c r="F301" s="229"/>
      <c r="G301" s="229"/>
      <c r="H301" s="229"/>
      <c r="I301" s="229"/>
      <c r="J301" s="229"/>
      <c r="K301" s="229"/>
      <c r="L301" s="229"/>
      <c r="M301" s="229"/>
      <c r="P301" s="229"/>
      <c r="Q301" s="229"/>
    </row>
    <row r="302">
      <c r="B302" s="233"/>
      <c r="D302" s="233"/>
      <c r="E302" s="229"/>
      <c r="F302" s="229"/>
      <c r="G302" s="229"/>
      <c r="H302" s="229"/>
      <c r="I302" s="229"/>
      <c r="J302" s="229"/>
      <c r="K302" s="229"/>
      <c r="L302" s="229"/>
      <c r="M302" s="229"/>
      <c r="P302" s="229"/>
      <c r="Q302" s="229"/>
    </row>
    <row r="303">
      <c r="B303" s="233"/>
      <c r="D303" s="233"/>
      <c r="E303" s="229"/>
      <c r="F303" s="229"/>
      <c r="G303" s="229"/>
      <c r="H303" s="229"/>
      <c r="I303" s="229"/>
      <c r="J303" s="229"/>
      <c r="K303" s="229"/>
      <c r="L303" s="229"/>
      <c r="M303" s="229"/>
      <c r="P303" s="229"/>
      <c r="Q303" s="229"/>
    </row>
    <row r="304">
      <c r="B304" s="233"/>
      <c r="D304" s="233"/>
      <c r="E304" s="229"/>
      <c r="F304" s="229"/>
      <c r="G304" s="229"/>
      <c r="H304" s="229"/>
      <c r="I304" s="229"/>
      <c r="J304" s="229"/>
      <c r="K304" s="229"/>
      <c r="L304" s="229"/>
      <c r="M304" s="229"/>
      <c r="P304" s="229"/>
      <c r="Q304" s="229"/>
    </row>
    <row r="305">
      <c r="B305" s="233"/>
      <c r="D305" s="233"/>
      <c r="E305" s="229"/>
      <c r="F305" s="229"/>
      <c r="G305" s="229"/>
      <c r="H305" s="229"/>
      <c r="I305" s="229"/>
      <c r="J305" s="229"/>
      <c r="K305" s="229"/>
      <c r="L305" s="229"/>
      <c r="M305" s="229"/>
      <c r="P305" s="229"/>
      <c r="Q305" s="229"/>
    </row>
    <row r="306">
      <c r="B306" s="233"/>
      <c r="D306" s="233"/>
      <c r="E306" s="229"/>
      <c r="F306" s="229"/>
      <c r="G306" s="229"/>
      <c r="H306" s="229"/>
      <c r="I306" s="229"/>
      <c r="J306" s="229"/>
      <c r="K306" s="229"/>
      <c r="L306" s="229"/>
      <c r="M306" s="229"/>
      <c r="P306" s="229"/>
      <c r="Q306" s="229"/>
    </row>
    <row r="307">
      <c r="B307" s="233"/>
      <c r="D307" s="233"/>
      <c r="E307" s="229"/>
      <c r="F307" s="229"/>
      <c r="G307" s="229"/>
      <c r="H307" s="229"/>
      <c r="I307" s="229"/>
      <c r="J307" s="229"/>
      <c r="K307" s="229"/>
      <c r="L307" s="229"/>
      <c r="M307" s="229"/>
      <c r="P307" s="229"/>
      <c r="Q307" s="229"/>
    </row>
    <row r="308">
      <c r="B308" s="233"/>
      <c r="D308" s="233"/>
      <c r="E308" s="229"/>
      <c r="F308" s="229"/>
      <c r="G308" s="229"/>
      <c r="H308" s="229"/>
      <c r="I308" s="229"/>
      <c r="J308" s="229"/>
      <c r="K308" s="229"/>
      <c r="L308" s="229"/>
      <c r="M308" s="229"/>
      <c r="P308" s="229"/>
      <c r="Q308" s="229"/>
    </row>
    <row r="309">
      <c r="B309" s="233"/>
      <c r="D309" s="233"/>
      <c r="E309" s="229"/>
      <c r="F309" s="229"/>
      <c r="G309" s="229"/>
      <c r="H309" s="229"/>
      <c r="I309" s="229"/>
      <c r="J309" s="229"/>
      <c r="K309" s="229"/>
      <c r="L309" s="229"/>
      <c r="M309" s="229"/>
      <c r="P309" s="229"/>
      <c r="Q309" s="229"/>
    </row>
    <row r="310">
      <c r="B310" s="233"/>
      <c r="D310" s="233"/>
      <c r="E310" s="229"/>
      <c r="F310" s="229"/>
      <c r="G310" s="229"/>
      <c r="H310" s="229"/>
      <c r="I310" s="229"/>
      <c r="J310" s="229"/>
      <c r="K310" s="229"/>
      <c r="L310" s="229"/>
      <c r="M310" s="229"/>
      <c r="P310" s="229"/>
      <c r="Q310" s="229"/>
    </row>
    <row r="311">
      <c r="B311" s="233"/>
      <c r="D311" s="233"/>
      <c r="E311" s="229"/>
      <c r="F311" s="229"/>
      <c r="G311" s="229"/>
      <c r="H311" s="229"/>
      <c r="I311" s="229"/>
      <c r="J311" s="229"/>
      <c r="K311" s="229"/>
      <c r="L311" s="229"/>
      <c r="M311" s="229"/>
      <c r="P311" s="229"/>
      <c r="Q311" s="229"/>
    </row>
    <row r="312">
      <c r="B312" s="233"/>
      <c r="D312" s="233"/>
      <c r="E312" s="229"/>
      <c r="F312" s="229"/>
      <c r="G312" s="229"/>
      <c r="H312" s="229"/>
      <c r="I312" s="229"/>
      <c r="J312" s="229"/>
      <c r="K312" s="229"/>
      <c r="L312" s="229"/>
      <c r="M312" s="229"/>
      <c r="P312" s="229"/>
      <c r="Q312" s="229"/>
    </row>
    <row r="313">
      <c r="B313" s="233"/>
      <c r="D313" s="233"/>
      <c r="E313" s="229"/>
      <c r="F313" s="229"/>
      <c r="G313" s="229"/>
      <c r="H313" s="229"/>
      <c r="I313" s="229"/>
      <c r="J313" s="229"/>
      <c r="K313" s="229"/>
      <c r="L313" s="229"/>
      <c r="M313" s="229"/>
      <c r="P313" s="229"/>
      <c r="Q313" s="229"/>
    </row>
    <row r="314">
      <c r="B314" s="233"/>
      <c r="D314" s="233"/>
      <c r="E314" s="229"/>
      <c r="F314" s="229"/>
      <c r="G314" s="229"/>
      <c r="H314" s="229"/>
      <c r="I314" s="229"/>
      <c r="J314" s="229"/>
      <c r="K314" s="229"/>
      <c r="L314" s="229"/>
      <c r="M314" s="229"/>
      <c r="P314" s="229"/>
      <c r="Q314" s="229"/>
    </row>
    <row r="315">
      <c r="B315" s="233"/>
      <c r="D315" s="233"/>
      <c r="E315" s="229"/>
      <c r="F315" s="229"/>
      <c r="G315" s="229"/>
      <c r="H315" s="229"/>
      <c r="I315" s="229"/>
      <c r="J315" s="229"/>
      <c r="K315" s="229"/>
      <c r="L315" s="229"/>
      <c r="M315" s="229"/>
      <c r="P315" s="229"/>
      <c r="Q315" s="229"/>
    </row>
    <row r="316">
      <c r="B316" s="233"/>
      <c r="D316" s="233"/>
      <c r="E316" s="229"/>
      <c r="F316" s="229"/>
      <c r="G316" s="229"/>
      <c r="H316" s="229"/>
      <c r="I316" s="229"/>
      <c r="J316" s="229"/>
      <c r="K316" s="229"/>
      <c r="L316" s="229"/>
      <c r="M316" s="229"/>
      <c r="P316" s="229"/>
      <c r="Q316" s="229"/>
    </row>
    <row r="317">
      <c r="B317" s="233"/>
      <c r="D317" s="233"/>
      <c r="E317" s="229"/>
      <c r="F317" s="229"/>
      <c r="G317" s="229"/>
      <c r="H317" s="229"/>
      <c r="I317" s="229"/>
      <c r="J317" s="229"/>
      <c r="K317" s="229"/>
      <c r="L317" s="229"/>
      <c r="M317" s="229"/>
      <c r="P317" s="229"/>
      <c r="Q317" s="229"/>
    </row>
    <row r="318">
      <c r="B318" s="233"/>
      <c r="D318" s="233"/>
      <c r="E318" s="229"/>
      <c r="F318" s="229"/>
      <c r="G318" s="229"/>
      <c r="H318" s="229"/>
      <c r="I318" s="229"/>
      <c r="J318" s="229"/>
      <c r="K318" s="229"/>
      <c r="L318" s="229"/>
      <c r="M318" s="229"/>
      <c r="P318" s="229"/>
      <c r="Q318" s="229"/>
    </row>
    <row r="319">
      <c r="B319" s="233"/>
      <c r="D319" s="233"/>
      <c r="E319" s="229"/>
      <c r="F319" s="229"/>
      <c r="G319" s="229"/>
      <c r="H319" s="229"/>
      <c r="I319" s="229"/>
      <c r="J319" s="229"/>
      <c r="K319" s="229"/>
      <c r="L319" s="229"/>
      <c r="M319" s="229"/>
      <c r="P319" s="229"/>
      <c r="Q319" s="229"/>
    </row>
    <row r="320">
      <c r="B320" s="233"/>
      <c r="D320" s="233"/>
      <c r="E320" s="229"/>
      <c r="F320" s="229"/>
      <c r="G320" s="229"/>
      <c r="H320" s="229"/>
      <c r="I320" s="229"/>
      <c r="J320" s="229"/>
      <c r="K320" s="229"/>
      <c r="L320" s="229"/>
      <c r="M320" s="229"/>
      <c r="P320" s="229"/>
      <c r="Q320" s="229"/>
    </row>
    <row r="321">
      <c r="B321" s="233"/>
      <c r="D321" s="233"/>
      <c r="E321" s="229"/>
      <c r="F321" s="229"/>
      <c r="G321" s="229"/>
      <c r="H321" s="229"/>
      <c r="I321" s="229"/>
      <c r="J321" s="229"/>
      <c r="K321" s="229"/>
      <c r="L321" s="229"/>
      <c r="M321" s="229"/>
      <c r="P321" s="229"/>
      <c r="Q321" s="229"/>
    </row>
    <row r="322">
      <c r="B322" s="233"/>
      <c r="D322" s="233"/>
      <c r="E322" s="229"/>
      <c r="F322" s="229"/>
      <c r="G322" s="229"/>
      <c r="H322" s="229"/>
      <c r="I322" s="229"/>
      <c r="J322" s="229"/>
      <c r="K322" s="229"/>
      <c r="L322" s="229"/>
      <c r="M322" s="229"/>
      <c r="P322" s="229"/>
      <c r="Q322" s="229"/>
    </row>
    <row r="323">
      <c r="B323" s="233"/>
      <c r="D323" s="233"/>
      <c r="E323" s="229"/>
      <c r="F323" s="229"/>
      <c r="G323" s="229"/>
      <c r="H323" s="229"/>
      <c r="I323" s="229"/>
      <c r="J323" s="229"/>
      <c r="K323" s="229"/>
      <c r="L323" s="229"/>
      <c r="M323" s="229"/>
      <c r="P323" s="229"/>
      <c r="Q323" s="229"/>
    </row>
    <row r="324">
      <c r="B324" s="233"/>
      <c r="D324" s="233"/>
      <c r="E324" s="229"/>
      <c r="F324" s="229"/>
      <c r="G324" s="229"/>
      <c r="H324" s="229"/>
      <c r="I324" s="229"/>
      <c r="J324" s="229"/>
      <c r="K324" s="229"/>
      <c r="L324" s="229"/>
      <c r="M324" s="229"/>
      <c r="P324" s="229"/>
      <c r="Q324" s="229"/>
    </row>
    <row r="325">
      <c r="B325" s="233"/>
      <c r="D325" s="233"/>
      <c r="E325" s="229"/>
      <c r="F325" s="229"/>
      <c r="G325" s="229"/>
      <c r="H325" s="229"/>
      <c r="I325" s="229"/>
      <c r="J325" s="229"/>
      <c r="K325" s="229"/>
      <c r="L325" s="229"/>
      <c r="M325" s="229"/>
      <c r="P325" s="229"/>
      <c r="Q325" s="229"/>
    </row>
    <row r="326">
      <c r="B326" s="233"/>
      <c r="D326" s="233"/>
      <c r="E326" s="229"/>
      <c r="F326" s="229"/>
      <c r="G326" s="229"/>
      <c r="H326" s="229"/>
      <c r="I326" s="229"/>
      <c r="J326" s="229"/>
      <c r="K326" s="229"/>
      <c r="L326" s="229"/>
      <c r="M326" s="229"/>
      <c r="P326" s="229"/>
      <c r="Q326" s="229"/>
    </row>
    <row r="327">
      <c r="B327" s="233"/>
      <c r="D327" s="233"/>
      <c r="E327" s="229"/>
      <c r="F327" s="229"/>
      <c r="G327" s="229"/>
      <c r="H327" s="229"/>
      <c r="I327" s="229"/>
      <c r="J327" s="229"/>
      <c r="K327" s="229"/>
      <c r="L327" s="229"/>
      <c r="M327" s="229"/>
      <c r="P327" s="229"/>
      <c r="Q327" s="229"/>
    </row>
    <row r="328">
      <c r="B328" s="233"/>
      <c r="D328" s="233"/>
      <c r="E328" s="229"/>
      <c r="F328" s="229"/>
      <c r="G328" s="229"/>
      <c r="H328" s="229"/>
      <c r="I328" s="229"/>
      <c r="J328" s="229"/>
      <c r="K328" s="229"/>
      <c r="L328" s="229"/>
      <c r="M328" s="229"/>
      <c r="P328" s="229"/>
      <c r="Q328" s="229"/>
    </row>
    <row r="329">
      <c r="B329" s="233"/>
      <c r="D329" s="233"/>
      <c r="E329" s="229"/>
      <c r="F329" s="229"/>
      <c r="G329" s="229"/>
      <c r="H329" s="229"/>
      <c r="I329" s="229"/>
      <c r="J329" s="229"/>
      <c r="K329" s="229"/>
      <c r="L329" s="229"/>
      <c r="M329" s="229"/>
      <c r="P329" s="229"/>
      <c r="Q329" s="229"/>
    </row>
    <row r="330">
      <c r="B330" s="233"/>
      <c r="D330" s="233"/>
      <c r="E330" s="229"/>
      <c r="F330" s="229"/>
      <c r="G330" s="229"/>
      <c r="H330" s="229"/>
      <c r="I330" s="229"/>
      <c r="J330" s="229"/>
      <c r="K330" s="229"/>
      <c r="L330" s="229"/>
      <c r="M330" s="229"/>
      <c r="P330" s="229"/>
      <c r="Q330" s="229"/>
    </row>
    <row r="331">
      <c r="B331" s="233"/>
      <c r="D331" s="233"/>
      <c r="E331" s="229"/>
      <c r="F331" s="229"/>
      <c r="G331" s="229"/>
      <c r="H331" s="229"/>
      <c r="I331" s="229"/>
      <c r="J331" s="229"/>
      <c r="K331" s="229"/>
      <c r="L331" s="229"/>
      <c r="M331" s="229"/>
      <c r="P331" s="229"/>
      <c r="Q331" s="229"/>
    </row>
    <row r="332">
      <c r="B332" s="233"/>
      <c r="D332" s="233"/>
      <c r="E332" s="229"/>
      <c r="F332" s="229"/>
      <c r="G332" s="229"/>
      <c r="H332" s="229"/>
      <c r="I332" s="229"/>
      <c r="J332" s="229"/>
      <c r="K332" s="229"/>
      <c r="L332" s="229"/>
      <c r="M332" s="229"/>
      <c r="P332" s="229"/>
      <c r="Q332" s="229"/>
    </row>
    <row r="333">
      <c r="B333" s="233"/>
      <c r="D333" s="233"/>
      <c r="E333" s="229"/>
      <c r="F333" s="229"/>
      <c r="G333" s="229"/>
      <c r="H333" s="229"/>
      <c r="I333" s="229"/>
      <c r="J333" s="229"/>
      <c r="K333" s="229"/>
      <c r="L333" s="229"/>
      <c r="M333" s="229"/>
      <c r="P333" s="229"/>
      <c r="Q333" s="229"/>
    </row>
    <row r="334">
      <c r="B334" s="233"/>
      <c r="D334" s="233"/>
      <c r="E334" s="229"/>
      <c r="F334" s="229"/>
      <c r="G334" s="229"/>
      <c r="H334" s="229"/>
      <c r="I334" s="229"/>
      <c r="J334" s="229"/>
      <c r="K334" s="229"/>
      <c r="L334" s="229"/>
      <c r="M334" s="229"/>
      <c r="P334" s="229"/>
      <c r="Q334" s="229"/>
    </row>
    <row r="335">
      <c r="B335" s="233"/>
      <c r="D335" s="233"/>
      <c r="E335" s="229"/>
      <c r="F335" s="229"/>
      <c r="G335" s="229"/>
      <c r="H335" s="229"/>
      <c r="I335" s="229"/>
      <c r="J335" s="229"/>
      <c r="K335" s="229"/>
      <c r="L335" s="229"/>
      <c r="M335" s="229"/>
      <c r="P335" s="229"/>
      <c r="Q335" s="229"/>
    </row>
    <row r="336">
      <c r="B336" s="233"/>
      <c r="D336" s="233"/>
      <c r="E336" s="229"/>
      <c r="F336" s="229"/>
      <c r="G336" s="229"/>
      <c r="H336" s="229"/>
      <c r="I336" s="229"/>
      <c r="J336" s="229"/>
      <c r="K336" s="229"/>
      <c r="L336" s="229"/>
      <c r="M336" s="229"/>
      <c r="P336" s="229"/>
      <c r="Q336" s="229"/>
    </row>
    <row r="337">
      <c r="B337" s="233"/>
      <c r="D337" s="233"/>
      <c r="E337" s="229"/>
      <c r="F337" s="229"/>
      <c r="G337" s="229"/>
      <c r="H337" s="229"/>
      <c r="I337" s="229"/>
      <c r="J337" s="229"/>
      <c r="K337" s="229"/>
      <c r="L337" s="229"/>
      <c r="M337" s="229"/>
      <c r="P337" s="229"/>
      <c r="Q337" s="229"/>
    </row>
    <row r="338">
      <c r="B338" s="233"/>
      <c r="D338" s="233"/>
      <c r="E338" s="229"/>
      <c r="F338" s="229"/>
      <c r="G338" s="229"/>
      <c r="H338" s="229"/>
      <c r="I338" s="229"/>
      <c r="J338" s="229"/>
      <c r="K338" s="229"/>
      <c r="L338" s="229"/>
      <c r="M338" s="229"/>
      <c r="P338" s="229"/>
      <c r="Q338" s="229"/>
    </row>
    <row r="339">
      <c r="B339" s="233"/>
      <c r="D339" s="233"/>
      <c r="E339" s="229"/>
      <c r="F339" s="229"/>
      <c r="G339" s="229"/>
      <c r="H339" s="229"/>
      <c r="I339" s="229"/>
      <c r="J339" s="229"/>
      <c r="K339" s="229"/>
      <c r="L339" s="229"/>
      <c r="M339" s="229"/>
      <c r="P339" s="229"/>
      <c r="Q339" s="229"/>
    </row>
    <row r="340">
      <c r="B340" s="233"/>
      <c r="D340" s="233"/>
      <c r="E340" s="229"/>
      <c r="F340" s="229"/>
      <c r="G340" s="229"/>
      <c r="H340" s="229"/>
      <c r="I340" s="229"/>
      <c r="J340" s="229"/>
      <c r="K340" s="229"/>
      <c r="L340" s="229"/>
      <c r="M340" s="229"/>
      <c r="P340" s="229"/>
      <c r="Q340" s="229"/>
    </row>
    <row r="341">
      <c r="B341" s="233"/>
      <c r="D341" s="233"/>
      <c r="E341" s="229"/>
      <c r="F341" s="229"/>
      <c r="G341" s="229"/>
      <c r="H341" s="229"/>
      <c r="I341" s="229"/>
      <c r="J341" s="229"/>
      <c r="K341" s="229"/>
      <c r="L341" s="229"/>
      <c r="M341" s="229"/>
      <c r="P341" s="229"/>
      <c r="Q341" s="229"/>
    </row>
    <row r="342">
      <c r="B342" s="233"/>
      <c r="D342" s="233"/>
      <c r="E342" s="229"/>
      <c r="F342" s="229"/>
      <c r="G342" s="229"/>
      <c r="H342" s="229"/>
      <c r="I342" s="229"/>
      <c r="J342" s="229"/>
      <c r="K342" s="229"/>
      <c r="L342" s="229"/>
      <c r="M342" s="229"/>
      <c r="P342" s="229"/>
      <c r="Q342" s="229"/>
    </row>
    <row r="343">
      <c r="B343" s="233"/>
      <c r="D343" s="233"/>
      <c r="E343" s="229"/>
      <c r="F343" s="229"/>
      <c r="G343" s="229"/>
      <c r="H343" s="229"/>
      <c r="I343" s="229"/>
      <c r="J343" s="229"/>
      <c r="K343" s="229"/>
      <c r="L343" s="229"/>
      <c r="M343" s="229"/>
      <c r="P343" s="229"/>
      <c r="Q343" s="229"/>
    </row>
    <row r="344">
      <c r="B344" s="233"/>
      <c r="D344" s="233"/>
      <c r="E344" s="229"/>
      <c r="F344" s="229"/>
      <c r="G344" s="229"/>
      <c r="H344" s="229"/>
      <c r="I344" s="229"/>
      <c r="J344" s="229"/>
      <c r="K344" s="229"/>
      <c r="L344" s="229"/>
      <c r="M344" s="229"/>
      <c r="P344" s="229"/>
      <c r="Q344" s="229"/>
    </row>
    <row r="345">
      <c r="B345" s="233"/>
      <c r="D345" s="233"/>
      <c r="E345" s="229"/>
      <c r="F345" s="229"/>
      <c r="G345" s="229"/>
      <c r="H345" s="229"/>
      <c r="I345" s="229"/>
      <c r="J345" s="229"/>
      <c r="K345" s="229"/>
      <c r="L345" s="229"/>
      <c r="M345" s="229"/>
      <c r="P345" s="229"/>
      <c r="Q345" s="229"/>
    </row>
    <row r="346">
      <c r="B346" s="233"/>
      <c r="D346" s="233"/>
      <c r="E346" s="229"/>
      <c r="F346" s="229"/>
      <c r="G346" s="229"/>
      <c r="H346" s="229"/>
      <c r="I346" s="229"/>
      <c r="J346" s="229"/>
      <c r="K346" s="229"/>
      <c r="L346" s="229"/>
      <c r="M346" s="229"/>
      <c r="P346" s="229"/>
      <c r="Q346" s="229"/>
    </row>
    <row r="347">
      <c r="B347" s="233"/>
      <c r="D347" s="233"/>
      <c r="E347" s="229"/>
      <c r="F347" s="229"/>
      <c r="G347" s="229"/>
      <c r="H347" s="229"/>
      <c r="I347" s="229"/>
      <c r="J347" s="229"/>
      <c r="K347" s="229"/>
      <c r="L347" s="229"/>
      <c r="M347" s="229"/>
      <c r="P347" s="229"/>
      <c r="Q347" s="229"/>
    </row>
    <row r="348">
      <c r="B348" s="233"/>
      <c r="D348" s="233"/>
      <c r="E348" s="229"/>
      <c r="F348" s="229"/>
      <c r="G348" s="229"/>
      <c r="H348" s="229"/>
      <c r="I348" s="229"/>
      <c r="J348" s="229"/>
      <c r="K348" s="229"/>
      <c r="L348" s="229"/>
      <c r="M348" s="229"/>
      <c r="P348" s="229"/>
      <c r="Q348" s="229"/>
    </row>
    <row r="349">
      <c r="B349" s="233"/>
      <c r="D349" s="233"/>
      <c r="E349" s="229"/>
      <c r="F349" s="229"/>
      <c r="G349" s="229"/>
      <c r="H349" s="229"/>
      <c r="I349" s="229"/>
      <c r="J349" s="229"/>
      <c r="K349" s="229"/>
      <c r="L349" s="229"/>
      <c r="M349" s="229"/>
      <c r="P349" s="229"/>
      <c r="Q349" s="229"/>
    </row>
    <row r="350">
      <c r="B350" s="233"/>
      <c r="D350" s="233"/>
      <c r="E350" s="229"/>
      <c r="F350" s="229"/>
      <c r="G350" s="229"/>
      <c r="H350" s="229"/>
      <c r="I350" s="229"/>
      <c r="J350" s="229"/>
      <c r="K350" s="229"/>
      <c r="L350" s="229"/>
      <c r="M350" s="229"/>
      <c r="P350" s="229"/>
      <c r="Q350" s="229"/>
    </row>
    <row r="351">
      <c r="B351" s="233"/>
      <c r="D351" s="233"/>
      <c r="E351" s="229"/>
      <c r="F351" s="229"/>
      <c r="G351" s="229"/>
      <c r="H351" s="229"/>
      <c r="I351" s="229"/>
      <c r="J351" s="229"/>
      <c r="K351" s="229"/>
      <c r="L351" s="229"/>
      <c r="M351" s="229"/>
      <c r="P351" s="229"/>
      <c r="Q351" s="229"/>
    </row>
    <row r="352">
      <c r="B352" s="233"/>
      <c r="D352" s="233"/>
      <c r="E352" s="229"/>
      <c r="F352" s="229"/>
      <c r="G352" s="229"/>
      <c r="H352" s="229"/>
      <c r="I352" s="229"/>
      <c r="J352" s="229"/>
      <c r="K352" s="229"/>
      <c r="L352" s="229"/>
      <c r="M352" s="229"/>
      <c r="P352" s="229"/>
      <c r="Q352" s="229"/>
    </row>
    <row r="353">
      <c r="B353" s="233"/>
      <c r="D353" s="233"/>
      <c r="E353" s="229"/>
      <c r="F353" s="229"/>
      <c r="G353" s="229"/>
      <c r="H353" s="229"/>
      <c r="I353" s="229"/>
      <c r="J353" s="229"/>
      <c r="K353" s="229"/>
      <c r="L353" s="229"/>
      <c r="M353" s="229"/>
      <c r="P353" s="229"/>
      <c r="Q353" s="229"/>
    </row>
    <row r="354">
      <c r="B354" s="233"/>
      <c r="D354" s="233"/>
      <c r="E354" s="229"/>
      <c r="F354" s="229"/>
      <c r="G354" s="229"/>
      <c r="H354" s="229"/>
      <c r="I354" s="229"/>
      <c r="J354" s="229"/>
      <c r="K354" s="229"/>
      <c r="L354" s="229"/>
      <c r="M354" s="229"/>
      <c r="P354" s="229"/>
      <c r="Q354" s="229"/>
    </row>
    <row r="355">
      <c r="B355" s="233"/>
      <c r="D355" s="233"/>
      <c r="E355" s="229"/>
      <c r="F355" s="229"/>
      <c r="G355" s="229"/>
      <c r="H355" s="229"/>
      <c r="I355" s="229"/>
      <c r="J355" s="229"/>
      <c r="K355" s="229"/>
      <c r="L355" s="229"/>
      <c r="M355" s="229"/>
      <c r="P355" s="229"/>
      <c r="Q355" s="229"/>
    </row>
    <row r="356">
      <c r="B356" s="233"/>
      <c r="D356" s="233"/>
      <c r="E356" s="229"/>
      <c r="F356" s="229"/>
      <c r="G356" s="229"/>
      <c r="H356" s="229"/>
      <c r="I356" s="229"/>
      <c r="J356" s="229"/>
      <c r="K356" s="229"/>
      <c r="L356" s="229"/>
      <c r="M356" s="229"/>
      <c r="P356" s="229"/>
      <c r="Q356" s="229"/>
    </row>
    <row r="357">
      <c r="B357" s="233"/>
      <c r="D357" s="233"/>
      <c r="E357" s="229"/>
      <c r="F357" s="229"/>
      <c r="G357" s="229"/>
      <c r="H357" s="229"/>
      <c r="I357" s="229"/>
      <c r="J357" s="229"/>
      <c r="K357" s="229"/>
      <c r="L357" s="229"/>
      <c r="M357" s="229"/>
      <c r="P357" s="229"/>
      <c r="Q357" s="229"/>
    </row>
    <row r="358">
      <c r="B358" s="233"/>
      <c r="D358" s="233"/>
      <c r="E358" s="229"/>
      <c r="F358" s="229"/>
      <c r="G358" s="229"/>
      <c r="H358" s="229"/>
      <c r="I358" s="229"/>
      <c r="J358" s="229"/>
      <c r="K358" s="229"/>
      <c r="L358" s="229"/>
      <c r="M358" s="229"/>
      <c r="P358" s="229"/>
      <c r="Q358" s="229"/>
    </row>
    <row r="359">
      <c r="B359" s="233"/>
      <c r="D359" s="233"/>
      <c r="E359" s="229"/>
      <c r="F359" s="229"/>
      <c r="G359" s="229"/>
      <c r="H359" s="229"/>
      <c r="I359" s="229"/>
      <c r="J359" s="229"/>
      <c r="K359" s="229"/>
      <c r="L359" s="229"/>
      <c r="M359" s="229"/>
      <c r="P359" s="229"/>
      <c r="Q359" s="229"/>
    </row>
    <row r="360">
      <c r="B360" s="233"/>
      <c r="D360" s="233"/>
      <c r="E360" s="229"/>
      <c r="F360" s="229"/>
      <c r="G360" s="229"/>
      <c r="H360" s="229"/>
      <c r="I360" s="229"/>
      <c r="J360" s="229"/>
      <c r="K360" s="229"/>
      <c r="L360" s="229"/>
      <c r="M360" s="229"/>
      <c r="P360" s="229"/>
      <c r="Q360" s="229"/>
    </row>
    <row r="361">
      <c r="B361" s="233"/>
      <c r="D361" s="233"/>
      <c r="E361" s="229"/>
      <c r="F361" s="229"/>
      <c r="G361" s="229"/>
      <c r="H361" s="229"/>
      <c r="I361" s="229"/>
      <c r="J361" s="229"/>
      <c r="K361" s="229"/>
      <c r="L361" s="229"/>
      <c r="M361" s="229"/>
      <c r="P361" s="229"/>
      <c r="Q361" s="229"/>
    </row>
    <row r="362">
      <c r="B362" s="233"/>
      <c r="D362" s="233"/>
      <c r="E362" s="229"/>
      <c r="F362" s="229"/>
      <c r="G362" s="229"/>
      <c r="H362" s="229"/>
      <c r="I362" s="229"/>
      <c r="J362" s="229"/>
      <c r="K362" s="229"/>
      <c r="L362" s="229"/>
      <c r="M362" s="229"/>
      <c r="P362" s="229"/>
      <c r="Q362" s="229"/>
    </row>
    <row r="363">
      <c r="B363" s="233"/>
      <c r="D363" s="233"/>
      <c r="E363" s="229"/>
      <c r="F363" s="229"/>
      <c r="G363" s="229"/>
      <c r="H363" s="229"/>
      <c r="I363" s="229"/>
      <c r="J363" s="229"/>
      <c r="K363" s="229"/>
      <c r="L363" s="229"/>
      <c r="M363" s="229"/>
      <c r="P363" s="229"/>
      <c r="Q363" s="229"/>
    </row>
    <row r="364">
      <c r="B364" s="233"/>
      <c r="D364" s="233"/>
      <c r="E364" s="229"/>
      <c r="F364" s="229"/>
      <c r="G364" s="229"/>
      <c r="H364" s="229"/>
      <c r="I364" s="229"/>
      <c r="J364" s="229"/>
      <c r="K364" s="229"/>
      <c r="L364" s="229"/>
      <c r="M364" s="229"/>
      <c r="P364" s="229"/>
      <c r="Q364" s="229"/>
    </row>
    <row r="365">
      <c r="B365" s="233"/>
      <c r="D365" s="233"/>
      <c r="E365" s="229"/>
      <c r="F365" s="229"/>
      <c r="G365" s="229"/>
      <c r="H365" s="229"/>
      <c r="I365" s="229"/>
      <c r="J365" s="229"/>
      <c r="K365" s="229"/>
      <c r="L365" s="229"/>
      <c r="M365" s="229"/>
      <c r="P365" s="229"/>
      <c r="Q365" s="229"/>
    </row>
    <row r="366">
      <c r="B366" s="233"/>
      <c r="D366" s="233"/>
      <c r="E366" s="229"/>
      <c r="F366" s="229"/>
      <c r="G366" s="229"/>
      <c r="H366" s="229"/>
      <c r="I366" s="229"/>
      <c r="J366" s="229"/>
      <c r="K366" s="229"/>
      <c r="L366" s="229"/>
      <c r="M366" s="229"/>
      <c r="P366" s="229"/>
      <c r="Q366" s="229"/>
    </row>
    <row r="367">
      <c r="B367" s="233"/>
      <c r="D367" s="233"/>
      <c r="E367" s="229"/>
      <c r="F367" s="229"/>
      <c r="G367" s="229"/>
      <c r="H367" s="229"/>
      <c r="I367" s="229"/>
      <c r="J367" s="229"/>
      <c r="K367" s="229"/>
      <c r="L367" s="229"/>
      <c r="M367" s="229"/>
      <c r="P367" s="229"/>
      <c r="Q367" s="229"/>
    </row>
    <row r="368">
      <c r="B368" s="233"/>
      <c r="D368" s="233"/>
      <c r="E368" s="229"/>
      <c r="F368" s="229"/>
      <c r="G368" s="229"/>
      <c r="H368" s="229"/>
      <c r="I368" s="229"/>
      <c r="J368" s="229"/>
      <c r="K368" s="229"/>
      <c r="L368" s="229"/>
      <c r="M368" s="229"/>
      <c r="P368" s="229"/>
      <c r="Q368" s="229"/>
    </row>
    <row r="369">
      <c r="B369" s="233"/>
      <c r="D369" s="233"/>
      <c r="E369" s="229"/>
      <c r="F369" s="229"/>
      <c r="G369" s="229"/>
      <c r="H369" s="229"/>
      <c r="I369" s="229"/>
      <c r="J369" s="229"/>
      <c r="K369" s="229"/>
      <c r="L369" s="229"/>
      <c r="M369" s="229"/>
      <c r="P369" s="229"/>
      <c r="Q369" s="229"/>
    </row>
    <row r="370">
      <c r="B370" s="233"/>
      <c r="D370" s="233"/>
      <c r="E370" s="229"/>
      <c r="F370" s="229"/>
      <c r="G370" s="229"/>
      <c r="H370" s="229"/>
      <c r="I370" s="229"/>
      <c r="J370" s="229"/>
      <c r="K370" s="229"/>
      <c r="L370" s="229"/>
      <c r="M370" s="229"/>
      <c r="P370" s="229"/>
      <c r="Q370" s="229"/>
    </row>
    <row r="371">
      <c r="B371" s="233"/>
      <c r="D371" s="233"/>
      <c r="E371" s="229"/>
      <c r="F371" s="229"/>
      <c r="G371" s="229"/>
      <c r="H371" s="229"/>
      <c r="I371" s="229"/>
      <c r="J371" s="229"/>
      <c r="K371" s="229"/>
      <c r="L371" s="229"/>
      <c r="M371" s="229"/>
      <c r="P371" s="229"/>
      <c r="Q371" s="229"/>
    </row>
    <row r="372">
      <c r="B372" s="233"/>
      <c r="D372" s="233"/>
      <c r="E372" s="229"/>
      <c r="F372" s="229"/>
      <c r="G372" s="229"/>
      <c r="H372" s="229"/>
      <c r="I372" s="229"/>
      <c r="J372" s="229"/>
      <c r="K372" s="229"/>
      <c r="L372" s="229"/>
      <c r="M372" s="229"/>
      <c r="P372" s="229"/>
      <c r="Q372" s="229"/>
    </row>
    <row r="373">
      <c r="B373" s="233"/>
      <c r="D373" s="233"/>
      <c r="E373" s="229"/>
      <c r="F373" s="229"/>
      <c r="G373" s="229"/>
      <c r="H373" s="229"/>
      <c r="I373" s="229"/>
      <c r="J373" s="229"/>
      <c r="K373" s="229"/>
      <c r="L373" s="229"/>
      <c r="M373" s="229"/>
      <c r="P373" s="229"/>
      <c r="Q373" s="229"/>
    </row>
    <row r="374">
      <c r="B374" s="233"/>
      <c r="D374" s="233"/>
      <c r="E374" s="229"/>
      <c r="F374" s="229"/>
      <c r="G374" s="229"/>
      <c r="H374" s="229"/>
      <c r="I374" s="229"/>
      <c r="J374" s="229"/>
      <c r="K374" s="229"/>
      <c r="L374" s="229"/>
      <c r="M374" s="229"/>
      <c r="P374" s="229"/>
      <c r="Q374" s="229"/>
    </row>
    <row r="375">
      <c r="B375" s="233"/>
      <c r="D375" s="233"/>
      <c r="E375" s="229"/>
      <c r="F375" s="229"/>
      <c r="G375" s="229"/>
      <c r="H375" s="229"/>
      <c r="I375" s="229"/>
      <c r="J375" s="229"/>
      <c r="K375" s="229"/>
      <c r="L375" s="229"/>
      <c r="M375" s="229"/>
      <c r="P375" s="229"/>
      <c r="Q375" s="229"/>
    </row>
    <row r="376">
      <c r="B376" s="233"/>
      <c r="D376" s="233"/>
      <c r="E376" s="229"/>
      <c r="F376" s="229"/>
      <c r="G376" s="229"/>
      <c r="H376" s="229"/>
      <c r="I376" s="229"/>
      <c r="J376" s="229"/>
      <c r="K376" s="229"/>
      <c r="L376" s="229"/>
      <c r="M376" s="229"/>
      <c r="P376" s="229"/>
      <c r="Q376" s="229"/>
    </row>
    <row r="377">
      <c r="B377" s="233"/>
      <c r="D377" s="233"/>
      <c r="E377" s="229"/>
      <c r="F377" s="229"/>
      <c r="G377" s="229"/>
      <c r="H377" s="229"/>
      <c r="I377" s="229"/>
      <c r="J377" s="229"/>
      <c r="K377" s="229"/>
      <c r="L377" s="229"/>
      <c r="M377" s="229"/>
      <c r="P377" s="229"/>
      <c r="Q377" s="229"/>
    </row>
    <row r="378">
      <c r="B378" s="233"/>
      <c r="D378" s="233"/>
      <c r="E378" s="229"/>
      <c r="F378" s="229"/>
      <c r="G378" s="229"/>
      <c r="H378" s="229"/>
      <c r="I378" s="229"/>
      <c r="J378" s="229"/>
      <c r="K378" s="229"/>
      <c r="L378" s="229"/>
      <c r="M378" s="229"/>
      <c r="P378" s="229"/>
      <c r="Q378" s="229"/>
    </row>
    <row r="379">
      <c r="B379" s="233"/>
      <c r="D379" s="233"/>
      <c r="E379" s="229"/>
      <c r="F379" s="229"/>
      <c r="G379" s="229"/>
      <c r="H379" s="229"/>
      <c r="I379" s="229"/>
      <c r="J379" s="229"/>
      <c r="K379" s="229"/>
      <c r="L379" s="229"/>
      <c r="M379" s="229"/>
      <c r="P379" s="229"/>
      <c r="Q379" s="229"/>
    </row>
    <row r="380">
      <c r="B380" s="233"/>
      <c r="D380" s="233"/>
      <c r="E380" s="229"/>
      <c r="F380" s="229"/>
      <c r="G380" s="229"/>
      <c r="H380" s="229"/>
      <c r="I380" s="229"/>
      <c r="J380" s="229"/>
      <c r="K380" s="229"/>
      <c r="L380" s="229"/>
      <c r="M380" s="229"/>
      <c r="P380" s="229"/>
      <c r="Q380" s="229"/>
    </row>
    <row r="381">
      <c r="B381" s="233"/>
      <c r="D381" s="233"/>
      <c r="E381" s="229"/>
      <c r="F381" s="229"/>
      <c r="G381" s="229"/>
      <c r="H381" s="229"/>
      <c r="I381" s="229"/>
      <c r="J381" s="229"/>
      <c r="K381" s="229"/>
      <c r="L381" s="229"/>
      <c r="M381" s="229"/>
      <c r="P381" s="229"/>
      <c r="Q381" s="229"/>
    </row>
    <row r="382">
      <c r="B382" s="233"/>
      <c r="D382" s="233"/>
      <c r="E382" s="229"/>
      <c r="F382" s="229"/>
      <c r="G382" s="229"/>
      <c r="H382" s="229"/>
      <c r="I382" s="229"/>
      <c r="J382" s="229"/>
      <c r="K382" s="229"/>
      <c r="L382" s="229"/>
      <c r="M382" s="229"/>
      <c r="P382" s="229"/>
      <c r="Q382" s="229"/>
    </row>
    <row r="383">
      <c r="B383" s="233"/>
      <c r="D383" s="233"/>
      <c r="E383" s="229"/>
      <c r="F383" s="229"/>
      <c r="G383" s="229"/>
      <c r="H383" s="229"/>
      <c r="I383" s="229"/>
      <c r="J383" s="229"/>
      <c r="K383" s="229"/>
      <c r="L383" s="229"/>
      <c r="M383" s="229"/>
      <c r="P383" s="229"/>
      <c r="Q383" s="229"/>
    </row>
    <row r="384">
      <c r="B384" s="233"/>
      <c r="D384" s="233"/>
      <c r="E384" s="229"/>
      <c r="F384" s="229"/>
      <c r="G384" s="229"/>
      <c r="H384" s="229"/>
      <c r="I384" s="229"/>
      <c r="J384" s="229"/>
      <c r="K384" s="229"/>
      <c r="L384" s="229"/>
      <c r="M384" s="229"/>
      <c r="P384" s="229"/>
      <c r="Q384" s="229"/>
    </row>
    <row r="385">
      <c r="B385" s="233"/>
      <c r="D385" s="233"/>
      <c r="E385" s="229"/>
      <c r="F385" s="229"/>
      <c r="G385" s="229"/>
      <c r="H385" s="229"/>
      <c r="I385" s="229"/>
      <c r="J385" s="229"/>
      <c r="K385" s="229"/>
      <c r="L385" s="229"/>
      <c r="M385" s="229"/>
      <c r="P385" s="229"/>
      <c r="Q385" s="229"/>
    </row>
    <row r="386">
      <c r="B386" s="233"/>
      <c r="D386" s="233"/>
      <c r="E386" s="229"/>
      <c r="F386" s="229"/>
      <c r="G386" s="229"/>
      <c r="H386" s="229"/>
      <c r="I386" s="229"/>
      <c r="J386" s="229"/>
      <c r="K386" s="229"/>
      <c r="L386" s="229"/>
      <c r="M386" s="229"/>
      <c r="P386" s="229"/>
      <c r="Q386" s="229"/>
    </row>
    <row r="387">
      <c r="B387" s="233"/>
      <c r="D387" s="233"/>
      <c r="E387" s="229"/>
      <c r="F387" s="229"/>
      <c r="G387" s="229"/>
      <c r="H387" s="229"/>
      <c r="I387" s="229"/>
      <c r="J387" s="229"/>
      <c r="K387" s="229"/>
      <c r="L387" s="229"/>
      <c r="M387" s="229"/>
      <c r="P387" s="229"/>
      <c r="Q387" s="229"/>
    </row>
    <row r="388">
      <c r="B388" s="233"/>
      <c r="D388" s="233"/>
      <c r="E388" s="229"/>
      <c r="F388" s="229"/>
      <c r="G388" s="229"/>
      <c r="H388" s="229"/>
      <c r="I388" s="229"/>
      <c r="J388" s="229"/>
      <c r="K388" s="229"/>
      <c r="L388" s="229"/>
      <c r="M388" s="229"/>
      <c r="P388" s="229"/>
      <c r="Q388" s="229"/>
    </row>
    <row r="389">
      <c r="B389" s="233"/>
      <c r="D389" s="233"/>
      <c r="E389" s="229"/>
      <c r="F389" s="229"/>
      <c r="G389" s="229"/>
      <c r="H389" s="229"/>
      <c r="I389" s="229"/>
      <c r="J389" s="229"/>
      <c r="K389" s="229"/>
      <c r="L389" s="229"/>
      <c r="M389" s="229"/>
      <c r="P389" s="229"/>
      <c r="Q389" s="229"/>
    </row>
    <row r="390">
      <c r="B390" s="233"/>
      <c r="D390" s="233"/>
      <c r="E390" s="229"/>
      <c r="F390" s="229"/>
      <c r="G390" s="229"/>
      <c r="H390" s="229"/>
      <c r="I390" s="229"/>
      <c r="J390" s="229"/>
      <c r="K390" s="229"/>
      <c r="L390" s="229"/>
      <c r="M390" s="229"/>
      <c r="P390" s="229"/>
      <c r="Q390" s="229"/>
    </row>
    <row r="391">
      <c r="B391" s="233"/>
      <c r="D391" s="233"/>
      <c r="E391" s="229"/>
      <c r="F391" s="229"/>
      <c r="G391" s="229"/>
      <c r="H391" s="229"/>
      <c r="I391" s="229"/>
      <c r="J391" s="229"/>
      <c r="K391" s="229"/>
      <c r="L391" s="229"/>
      <c r="M391" s="229"/>
      <c r="P391" s="229"/>
      <c r="Q391" s="229"/>
    </row>
    <row r="392">
      <c r="B392" s="233"/>
      <c r="D392" s="233"/>
      <c r="E392" s="229"/>
      <c r="F392" s="229"/>
      <c r="G392" s="229"/>
      <c r="H392" s="229"/>
      <c r="I392" s="229"/>
      <c r="J392" s="229"/>
      <c r="K392" s="229"/>
      <c r="L392" s="229"/>
      <c r="M392" s="229"/>
      <c r="P392" s="229"/>
      <c r="Q392" s="229"/>
    </row>
    <row r="393">
      <c r="B393" s="233"/>
      <c r="D393" s="233"/>
      <c r="E393" s="229"/>
      <c r="F393" s="229"/>
      <c r="G393" s="229"/>
      <c r="H393" s="229"/>
      <c r="I393" s="229"/>
      <c r="J393" s="229"/>
      <c r="K393" s="229"/>
      <c r="L393" s="229"/>
      <c r="M393" s="229"/>
      <c r="P393" s="229"/>
      <c r="Q393" s="229"/>
    </row>
    <row r="394">
      <c r="B394" s="233"/>
      <c r="D394" s="233"/>
      <c r="E394" s="229"/>
      <c r="F394" s="229"/>
      <c r="G394" s="229"/>
      <c r="H394" s="229"/>
      <c r="I394" s="229"/>
      <c r="J394" s="229"/>
      <c r="K394" s="229"/>
      <c r="L394" s="229"/>
      <c r="M394" s="229"/>
      <c r="P394" s="229"/>
      <c r="Q394" s="229"/>
    </row>
    <row r="395">
      <c r="B395" s="233"/>
      <c r="D395" s="233"/>
      <c r="E395" s="229"/>
      <c r="F395" s="229"/>
      <c r="G395" s="229"/>
      <c r="H395" s="229"/>
      <c r="I395" s="229"/>
      <c r="J395" s="229"/>
      <c r="K395" s="229"/>
      <c r="L395" s="229"/>
      <c r="M395" s="229"/>
      <c r="P395" s="229"/>
      <c r="Q395" s="229"/>
    </row>
    <row r="396">
      <c r="B396" s="233"/>
      <c r="D396" s="233"/>
      <c r="E396" s="229"/>
      <c r="F396" s="229"/>
      <c r="G396" s="229"/>
      <c r="H396" s="229"/>
      <c r="I396" s="229"/>
      <c r="J396" s="229"/>
      <c r="K396" s="229"/>
      <c r="L396" s="229"/>
      <c r="M396" s="229"/>
      <c r="P396" s="229"/>
      <c r="Q396" s="229"/>
    </row>
    <row r="397">
      <c r="B397" s="233"/>
      <c r="D397" s="233"/>
      <c r="E397" s="229"/>
      <c r="F397" s="229"/>
      <c r="G397" s="229"/>
      <c r="H397" s="229"/>
      <c r="I397" s="229"/>
      <c r="J397" s="229"/>
      <c r="K397" s="229"/>
      <c r="L397" s="229"/>
      <c r="M397" s="229"/>
      <c r="P397" s="229"/>
      <c r="Q397" s="229"/>
    </row>
    <row r="398">
      <c r="B398" s="233"/>
      <c r="D398" s="233"/>
      <c r="E398" s="229"/>
      <c r="F398" s="229"/>
      <c r="G398" s="229"/>
      <c r="H398" s="229"/>
      <c r="I398" s="229"/>
      <c r="J398" s="229"/>
      <c r="K398" s="229"/>
      <c r="L398" s="229"/>
      <c r="M398" s="229"/>
      <c r="P398" s="229"/>
      <c r="Q398" s="229"/>
    </row>
    <row r="399">
      <c r="B399" s="233"/>
      <c r="D399" s="233"/>
      <c r="E399" s="229"/>
      <c r="F399" s="229"/>
      <c r="G399" s="229"/>
      <c r="H399" s="229"/>
      <c r="I399" s="229"/>
      <c r="J399" s="229"/>
      <c r="K399" s="229"/>
      <c r="L399" s="229"/>
      <c r="M399" s="229"/>
      <c r="P399" s="229"/>
      <c r="Q399" s="229"/>
    </row>
    <row r="400">
      <c r="B400" s="233"/>
      <c r="D400" s="233"/>
      <c r="E400" s="229"/>
      <c r="F400" s="229"/>
      <c r="G400" s="229"/>
      <c r="H400" s="229"/>
      <c r="I400" s="229"/>
      <c r="J400" s="229"/>
      <c r="K400" s="229"/>
      <c r="L400" s="229"/>
      <c r="M400" s="229"/>
      <c r="P400" s="229"/>
      <c r="Q400" s="229"/>
    </row>
    <row r="401">
      <c r="B401" s="233"/>
      <c r="D401" s="233"/>
      <c r="E401" s="229"/>
      <c r="F401" s="229"/>
      <c r="G401" s="229"/>
      <c r="H401" s="229"/>
      <c r="I401" s="229"/>
      <c r="J401" s="229"/>
      <c r="K401" s="229"/>
      <c r="L401" s="229"/>
      <c r="M401" s="229"/>
      <c r="P401" s="229"/>
      <c r="Q401" s="229"/>
    </row>
    <row r="402">
      <c r="B402" s="233"/>
      <c r="D402" s="233"/>
      <c r="E402" s="229"/>
      <c r="F402" s="229"/>
      <c r="G402" s="229"/>
      <c r="H402" s="229"/>
      <c r="I402" s="229"/>
      <c r="J402" s="229"/>
      <c r="K402" s="229"/>
      <c r="L402" s="229"/>
      <c r="M402" s="229"/>
      <c r="P402" s="229"/>
      <c r="Q402" s="229"/>
    </row>
    <row r="403">
      <c r="B403" s="233"/>
      <c r="D403" s="233"/>
      <c r="E403" s="229"/>
      <c r="F403" s="229"/>
      <c r="G403" s="229"/>
      <c r="H403" s="229"/>
      <c r="I403" s="229"/>
      <c r="J403" s="229"/>
      <c r="K403" s="229"/>
      <c r="L403" s="229"/>
      <c r="M403" s="229"/>
      <c r="P403" s="229"/>
      <c r="Q403" s="229"/>
    </row>
    <row r="404">
      <c r="B404" s="233"/>
      <c r="D404" s="233"/>
      <c r="E404" s="229"/>
      <c r="F404" s="229"/>
      <c r="G404" s="229"/>
      <c r="H404" s="229"/>
      <c r="I404" s="229"/>
      <c r="J404" s="229"/>
      <c r="K404" s="229"/>
      <c r="L404" s="229"/>
      <c r="M404" s="229"/>
      <c r="P404" s="229"/>
      <c r="Q404" s="229"/>
    </row>
    <row r="405">
      <c r="B405" s="233"/>
      <c r="D405" s="233"/>
      <c r="E405" s="229"/>
      <c r="F405" s="229"/>
      <c r="G405" s="229"/>
      <c r="H405" s="229"/>
      <c r="I405" s="229"/>
      <c r="J405" s="229"/>
      <c r="K405" s="229"/>
      <c r="L405" s="229"/>
      <c r="M405" s="229"/>
      <c r="P405" s="229"/>
      <c r="Q405" s="229"/>
    </row>
    <row r="406">
      <c r="B406" s="233"/>
      <c r="D406" s="233"/>
      <c r="E406" s="229"/>
      <c r="F406" s="229"/>
      <c r="G406" s="229"/>
      <c r="H406" s="229"/>
      <c r="I406" s="229"/>
      <c r="J406" s="229"/>
      <c r="K406" s="229"/>
      <c r="L406" s="229"/>
      <c r="M406" s="229"/>
      <c r="P406" s="229"/>
      <c r="Q406" s="229"/>
    </row>
    <row r="407">
      <c r="B407" s="233"/>
      <c r="D407" s="233"/>
      <c r="E407" s="229"/>
      <c r="F407" s="229"/>
      <c r="G407" s="229"/>
      <c r="H407" s="229"/>
      <c r="I407" s="229"/>
      <c r="J407" s="229"/>
      <c r="K407" s="229"/>
      <c r="L407" s="229"/>
      <c r="M407" s="229"/>
      <c r="P407" s="229"/>
      <c r="Q407" s="229"/>
    </row>
    <row r="408">
      <c r="B408" s="233"/>
      <c r="D408" s="233"/>
      <c r="E408" s="229"/>
      <c r="F408" s="229"/>
      <c r="G408" s="229"/>
      <c r="H408" s="229"/>
      <c r="I408" s="229"/>
      <c r="J408" s="229"/>
      <c r="K408" s="229"/>
      <c r="L408" s="229"/>
      <c r="M408" s="229"/>
      <c r="P408" s="229"/>
      <c r="Q408" s="229"/>
    </row>
    <row r="409">
      <c r="B409" s="233"/>
      <c r="D409" s="233"/>
      <c r="E409" s="229"/>
      <c r="F409" s="229"/>
      <c r="G409" s="229"/>
      <c r="H409" s="229"/>
      <c r="I409" s="229"/>
      <c r="J409" s="229"/>
      <c r="K409" s="229"/>
      <c r="L409" s="229"/>
      <c r="M409" s="229"/>
      <c r="P409" s="229"/>
      <c r="Q409" s="229"/>
    </row>
    <row r="410">
      <c r="B410" s="233"/>
      <c r="D410" s="233"/>
      <c r="E410" s="229"/>
      <c r="F410" s="229"/>
      <c r="G410" s="229"/>
      <c r="H410" s="229"/>
      <c r="I410" s="229"/>
      <c r="J410" s="229"/>
      <c r="K410" s="229"/>
      <c r="L410" s="229"/>
      <c r="M410" s="229"/>
      <c r="P410" s="229"/>
      <c r="Q410" s="229"/>
    </row>
    <row r="411">
      <c r="B411" s="233"/>
      <c r="D411" s="233"/>
      <c r="E411" s="229"/>
      <c r="F411" s="229"/>
      <c r="G411" s="229"/>
      <c r="H411" s="229"/>
      <c r="I411" s="229"/>
      <c r="J411" s="229"/>
      <c r="K411" s="229"/>
      <c r="L411" s="229"/>
      <c r="M411" s="229"/>
      <c r="P411" s="229"/>
      <c r="Q411" s="229"/>
    </row>
    <row r="412">
      <c r="B412" s="233"/>
      <c r="D412" s="233"/>
      <c r="E412" s="229"/>
      <c r="F412" s="229"/>
      <c r="G412" s="229"/>
      <c r="H412" s="229"/>
      <c r="I412" s="229"/>
      <c r="J412" s="229"/>
      <c r="K412" s="229"/>
      <c r="L412" s="229"/>
      <c r="M412" s="229"/>
      <c r="P412" s="229"/>
      <c r="Q412" s="229"/>
    </row>
    <row r="413">
      <c r="B413" s="233"/>
      <c r="D413" s="233"/>
      <c r="E413" s="229"/>
      <c r="F413" s="229"/>
      <c r="G413" s="229"/>
      <c r="H413" s="229"/>
      <c r="I413" s="229"/>
      <c r="J413" s="229"/>
      <c r="K413" s="229"/>
      <c r="L413" s="229"/>
      <c r="M413" s="229"/>
      <c r="P413" s="229"/>
      <c r="Q413" s="229"/>
    </row>
    <row r="414">
      <c r="B414" s="233"/>
      <c r="D414" s="233"/>
      <c r="E414" s="229"/>
      <c r="F414" s="229"/>
      <c r="G414" s="229"/>
      <c r="H414" s="229"/>
      <c r="I414" s="229"/>
      <c r="J414" s="229"/>
      <c r="K414" s="229"/>
      <c r="L414" s="229"/>
      <c r="M414" s="229"/>
      <c r="P414" s="229"/>
      <c r="Q414" s="229"/>
    </row>
    <row r="415">
      <c r="B415" s="233"/>
      <c r="D415" s="233"/>
      <c r="E415" s="229"/>
      <c r="F415" s="229"/>
      <c r="G415" s="229"/>
      <c r="H415" s="229"/>
      <c r="I415" s="229"/>
      <c r="J415" s="229"/>
      <c r="K415" s="229"/>
      <c r="L415" s="229"/>
      <c r="M415" s="229"/>
      <c r="P415" s="229"/>
      <c r="Q415" s="229"/>
    </row>
    <row r="416">
      <c r="B416" s="233"/>
      <c r="D416" s="233"/>
      <c r="E416" s="229"/>
      <c r="F416" s="229"/>
      <c r="G416" s="229"/>
      <c r="H416" s="229"/>
      <c r="I416" s="229"/>
      <c r="J416" s="229"/>
      <c r="K416" s="229"/>
      <c r="L416" s="229"/>
      <c r="M416" s="229"/>
      <c r="P416" s="229"/>
      <c r="Q416" s="229"/>
    </row>
    <row r="417">
      <c r="B417" s="233"/>
      <c r="D417" s="233"/>
      <c r="E417" s="229"/>
      <c r="F417" s="229"/>
      <c r="G417" s="229"/>
      <c r="H417" s="229"/>
      <c r="I417" s="229"/>
      <c r="J417" s="229"/>
      <c r="K417" s="229"/>
      <c r="L417" s="229"/>
      <c r="M417" s="229"/>
      <c r="P417" s="229"/>
      <c r="Q417" s="229"/>
    </row>
    <row r="418">
      <c r="B418" s="233"/>
      <c r="D418" s="233"/>
      <c r="E418" s="229"/>
      <c r="F418" s="229"/>
      <c r="G418" s="229"/>
      <c r="H418" s="229"/>
      <c r="I418" s="229"/>
      <c r="J418" s="229"/>
      <c r="K418" s="229"/>
      <c r="L418" s="229"/>
      <c r="M418" s="229"/>
      <c r="P418" s="229"/>
      <c r="Q418" s="229"/>
    </row>
    <row r="419">
      <c r="B419" s="233"/>
      <c r="D419" s="233"/>
      <c r="E419" s="229"/>
      <c r="F419" s="229"/>
      <c r="G419" s="229"/>
      <c r="H419" s="229"/>
      <c r="I419" s="229"/>
      <c r="J419" s="229"/>
      <c r="K419" s="229"/>
      <c r="L419" s="229"/>
      <c r="M419" s="229"/>
      <c r="P419" s="229"/>
      <c r="Q419" s="229"/>
    </row>
    <row r="420">
      <c r="B420" s="233"/>
      <c r="D420" s="233"/>
      <c r="E420" s="229"/>
      <c r="F420" s="229"/>
      <c r="G420" s="229"/>
      <c r="H420" s="229"/>
      <c r="I420" s="229"/>
      <c r="J420" s="229"/>
      <c r="K420" s="229"/>
      <c r="L420" s="229"/>
      <c r="M420" s="229"/>
      <c r="P420" s="229"/>
      <c r="Q420" s="229"/>
    </row>
    <row r="421">
      <c r="B421" s="233"/>
      <c r="D421" s="233"/>
      <c r="E421" s="229"/>
      <c r="F421" s="229"/>
      <c r="G421" s="229"/>
      <c r="H421" s="229"/>
      <c r="I421" s="229"/>
      <c r="J421" s="229"/>
      <c r="K421" s="229"/>
      <c r="L421" s="229"/>
      <c r="M421" s="229"/>
      <c r="P421" s="229"/>
      <c r="Q421" s="229"/>
    </row>
    <row r="422">
      <c r="B422" s="233"/>
      <c r="D422" s="233"/>
      <c r="E422" s="229"/>
      <c r="F422" s="229"/>
      <c r="G422" s="229"/>
      <c r="H422" s="229"/>
      <c r="I422" s="229"/>
      <c r="J422" s="229"/>
      <c r="K422" s="229"/>
      <c r="L422" s="229"/>
      <c r="M422" s="229"/>
      <c r="P422" s="229"/>
      <c r="Q422" s="229"/>
    </row>
    <row r="423">
      <c r="B423" s="233"/>
      <c r="D423" s="233"/>
      <c r="E423" s="229"/>
      <c r="F423" s="229"/>
      <c r="G423" s="229"/>
      <c r="H423" s="229"/>
      <c r="I423" s="229"/>
      <c r="J423" s="229"/>
      <c r="K423" s="229"/>
      <c r="L423" s="229"/>
      <c r="M423" s="229"/>
      <c r="P423" s="229"/>
      <c r="Q423" s="229"/>
    </row>
    <row r="424">
      <c r="B424" s="233"/>
      <c r="D424" s="233"/>
      <c r="E424" s="229"/>
      <c r="F424" s="229"/>
      <c r="G424" s="229"/>
      <c r="H424" s="229"/>
      <c r="I424" s="229"/>
      <c r="J424" s="229"/>
      <c r="K424" s="229"/>
      <c r="L424" s="229"/>
      <c r="M424" s="229"/>
      <c r="P424" s="229"/>
      <c r="Q424" s="229"/>
    </row>
    <row r="425">
      <c r="B425" s="233"/>
      <c r="D425" s="233"/>
      <c r="E425" s="229"/>
      <c r="F425" s="229"/>
      <c r="G425" s="229"/>
      <c r="H425" s="229"/>
      <c r="I425" s="229"/>
      <c r="J425" s="229"/>
      <c r="K425" s="229"/>
      <c r="L425" s="229"/>
      <c r="M425" s="229"/>
      <c r="P425" s="229"/>
      <c r="Q425" s="229"/>
    </row>
    <row r="426">
      <c r="B426" s="233"/>
      <c r="D426" s="233"/>
      <c r="E426" s="229"/>
      <c r="F426" s="229"/>
      <c r="G426" s="229"/>
      <c r="H426" s="229"/>
      <c r="I426" s="229"/>
      <c r="J426" s="229"/>
      <c r="K426" s="229"/>
      <c r="L426" s="229"/>
      <c r="M426" s="229"/>
      <c r="P426" s="229"/>
      <c r="Q426" s="229"/>
    </row>
    <row r="427">
      <c r="B427" s="233"/>
      <c r="D427" s="233"/>
      <c r="E427" s="229"/>
      <c r="F427" s="229"/>
      <c r="G427" s="229"/>
      <c r="H427" s="229"/>
      <c r="I427" s="229"/>
      <c r="J427" s="229"/>
      <c r="K427" s="229"/>
      <c r="L427" s="229"/>
      <c r="M427" s="229"/>
      <c r="P427" s="229"/>
      <c r="Q427" s="229"/>
    </row>
    <row r="428">
      <c r="B428" s="233"/>
      <c r="D428" s="233"/>
      <c r="E428" s="229"/>
      <c r="F428" s="229"/>
      <c r="G428" s="229"/>
      <c r="H428" s="229"/>
      <c r="I428" s="229"/>
      <c r="J428" s="229"/>
      <c r="K428" s="229"/>
      <c r="L428" s="229"/>
      <c r="M428" s="229"/>
      <c r="P428" s="229"/>
      <c r="Q428" s="229"/>
    </row>
    <row r="429">
      <c r="B429" s="233"/>
      <c r="D429" s="233"/>
      <c r="E429" s="229"/>
      <c r="F429" s="229"/>
      <c r="G429" s="229"/>
      <c r="H429" s="229"/>
      <c r="I429" s="229"/>
      <c r="J429" s="229"/>
      <c r="K429" s="229"/>
      <c r="L429" s="229"/>
      <c r="M429" s="229"/>
      <c r="P429" s="229"/>
      <c r="Q429" s="229"/>
    </row>
    <row r="430">
      <c r="B430" s="233"/>
      <c r="D430" s="233"/>
      <c r="E430" s="229"/>
      <c r="F430" s="229"/>
      <c r="G430" s="229"/>
      <c r="H430" s="229"/>
      <c r="I430" s="229"/>
      <c r="J430" s="229"/>
      <c r="K430" s="229"/>
      <c r="L430" s="229"/>
      <c r="M430" s="229"/>
      <c r="P430" s="229"/>
      <c r="Q430" s="229"/>
    </row>
    <row r="431">
      <c r="B431" s="233"/>
      <c r="D431" s="233"/>
      <c r="E431" s="229"/>
      <c r="F431" s="229"/>
      <c r="G431" s="229"/>
      <c r="H431" s="229"/>
      <c r="I431" s="229"/>
      <c r="J431" s="229"/>
      <c r="K431" s="229"/>
      <c r="L431" s="229"/>
      <c r="M431" s="229"/>
      <c r="P431" s="229"/>
      <c r="Q431" s="229"/>
    </row>
    <row r="432">
      <c r="B432" s="233"/>
      <c r="D432" s="233"/>
      <c r="E432" s="229"/>
      <c r="F432" s="229"/>
      <c r="G432" s="229"/>
      <c r="H432" s="229"/>
      <c r="I432" s="229"/>
      <c r="J432" s="229"/>
      <c r="K432" s="229"/>
      <c r="L432" s="229"/>
      <c r="M432" s="229"/>
      <c r="P432" s="229"/>
      <c r="Q432" s="229"/>
    </row>
    <row r="433">
      <c r="B433" s="233"/>
      <c r="D433" s="233"/>
      <c r="E433" s="229"/>
      <c r="F433" s="229"/>
      <c r="G433" s="229"/>
      <c r="H433" s="229"/>
      <c r="I433" s="229"/>
      <c r="J433" s="229"/>
      <c r="K433" s="229"/>
      <c r="L433" s="229"/>
      <c r="M433" s="229"/>
      <c r="P433" s="229"/>
      <c r="Q433" s="229"/>
    </row>
    <row r="434">
      <c r="B434" s="233"/>
      <c r="D434" s="233"/>
      <c r="E434" s="229"/>
      <c r="F434" s="229"/>
      <c r="G434" s="229"/>
      <c r="H434" s="229"/>
      <c r="I434" s="229"/>
      <c r="J434" s="229"/>
      <c r="K434" s="229"/>
      <c r="L434" s="229"/>
      <c r="M434" s="229"/>
      <c r="P434" s="229"/>
      <c r="Q434" s="229"/>
    </row>
    <row r="435">
      <c r="B435" s="233"/>
      <c r="D435" s="233"/>
      <c r="E435" s="229"/>
      <c r="F435" s="229"/>
      <c r="G435" s="229"/>
      <c r="H435" s="229"/>
      <c r="I435" s="229"/>
      <c r="J435" s="229"/>
      <c r="K435" s="229"/>
      <c r="L435" s="229"/>
      <c r="M435" s="229"/>
      <c r="P435" s="229"/>
      <c r="Q435" s="229"/>
    </row>
    <row r="436">
      <c r="B436" s="233"/>
      <c r="D436" s="233"/>
      <c r="E436" s="229"/>
      <c r="F436" s="229"/>
      <c r="G436" s="229"/>
      <c r="H436" s="229"/>
      <c r="I436" s="229"/>
      <c r="J436" s="229"/>
      <c r="K436" s="229"/>
      <c r="L436" s="229"/>
      <c r="M436" s="229"/>
      <c r="P436" s="229"/>
      <c r="Q436" s="229"/>
    </row>
    <row r="437">
      <c r="B437" s="233"/>
      <c r="D437" s="233"/>
      <c r="E437" s="229"/>
      <c r="F437" s="229"/>
      <c r="G437" s="229"/>
      <c r="H437" s="229"/>
      <c r="I437" s="229"/>
      <c r="J437" s="229"/>
      <c r="K437" s="229"/>
      <c r="L437" s="229"/>
      <c r="M437" s="229"/>
      <c r="P437" s="229"/>
      <c r="Q437" s="229"/>
    </row>
    <row r="438">
      <c r="B438" s="233"/>
      <c r="D438" s="233"/>
      <c r="E438" s="229"/>
      <c r="F438" s="229"/>
      <c r="G438" s="229"/>
      <c r="H438" s="229"/>
      <c r="I438" s="229"/>
      <c r="J438" s="229"/>
      <c r="K438" s="229"/>
      <c r="L438" s="229"/>
      <c r="M438" s="229"/>
      <c r="P438" s="229"/>
      <c r="Q438" s="229"/>
    </row>
    <row r="439">
      <c r="B439" s="233"/>
      <c r="D439" s="233"/>
      <c r="E439" s="229"/>
      <c r="F439" s="229"/>
      <c r="G439" s="229"/>
      <c r="H439" s="229"/>
      <c r="I439" s="229"/>
      <c r="J439" s="229"/>
      <c r="K439" s="229"/>
      <c r="L439" s="229"/>
      <c r="M439" s="229"/>
      <c r="P439" s="229"/>
      <c r="Q439" s="229"/>
    </row>
    <row r="440">
      <c r="B440" s="233"/>
      <c r="D440" s="233"/>
      <c r="E440" s="229"/>
      <c r="F440" s="229"/>
      <c r="G440" s="229"/>
      <c r="H440" s="229"/>
      <c r="I440" s="229"/>
      <c r="J440" s="229"/>
      <c r="K440" s="229"/>
      <c r="L440" s="229"/>
      <c r="M440" s="229"/>
      <c r="P440" s="229"/>
      <c r="Q440" s="229"/>
    </row>
    <row r="441">
      <c r="B441" s="233"/>
      <c r="D441" s="233"/>
      <c r="E441" s="229"/>
      <c r="F441" s="229"/>
      <c r="G441" s="229"/>
      <c r="H441" s="229"/>
      <c r="I441" s="229"/>
      <c r="J441" s="229"/>
      <c r="K441" s="229"/>
      <c r="L441" s="229"/>
      <c r="M441" s="229"/>
      <c r="P441" s="229"/>
      <c r="Q441" s="229"/>
    </row>
    <row r="442">
      <c r="B442" s="233"/>
      <c r="D442" s="233"/>
      <c r="E442" s="229"/>
      <c r="F442" s="229"/>
      <c r="G442" s="229"/>
      <c r="H442" s="229"/>
      <c r="I442" s="229"/>
      <c r="J442" s="229"/>
      <c r="K442" s="229"/>
      <c r="L442" s="229"/>
      <c r="M442" s="229"/>
      <c r="P442" s="229"/>
      <c r="Q442" s="229"/>
    </row>
    <row r="443">
      <c r="B443" s="233"/>
      <c r="D443" s="233"/>
      <c r="E443" s="229"/>
      <c r="F443" s="229"/>
      <c r="G443" s="229"/>
      <c r="H443" s="229"/>
      <c r="I443" s="229"/>
      <c r="J443" s="229"/>
      <c r="K443" s="229"/>
      <c r="L443" s="229"/>
      <c r="M443" s="229"/>
      <c r="P443" s="229"/>
      <c r="Q443" s="229"/>
    </row>
    <row r="444">
      <c r="B444" s="233"/>
      <c r="D444" s="233"/>
      <c r="E444" s="229"/>
      <c r="F444" s="229"/>
      <c r="G444" s="229"/>
      <c r="H444" s="229"/>
      <c r="I444" s="229"/>
      <c r="J444" s="229"/>
      <c r="K444" s="229"/>
      <c r="L444" s="229"/>
      <c r="M444" s="229"/>
      <c r="P444" s="229"/>
      <c r="Q444" s="229"/>
    </row>
    <row r="445">
      <c r="B445" s="233"/>
      <c r="D445" s="233"/>
      <c r="E445" s="229"/>
      <c r="F445" s="229"/>
      <c r="G445" s="229"/>
      <c r="H445" s="229"/>
      <c r="I445" s="229"/>
      <c r="J445" s="229"/>
      <c r="K445" s="229"/>
      <c r="L445" s="229"/>
      <c r="M445" s="229"/>
      <c r="P445" s="229"/>
      <c r="Q445" s="229"/>
    </row>
    <row r="446">
      <c r="B446" s="233"/>
      <c r="D446" s="233"/>
      <c r="E446" s="229"/>
      <c r="F446" s="229"/>
      <c r="G446" s="229"/>
      <c r="H446" s="229"/>
      <c r="I446" s="229"/>
      <c r="J446" s="229"/>
      <c r="K446" s="229"/>
      <c r="L446" s="229"/>
      <c r="M446" s="229"/>
      <c r="P446" s="229"/>
      <c r="Q446" s="229"/>
    </row>
    <row r="447">
      <c r="B447" s="233"/>
      <c r="D447" s="233"/>
      <c r="E447" s="229"/>
      <c r="F447" s="229"/>
      <c r="G447" s="229"/>
      <c r="H447" s="229"/>
      <c r="I447" s="229"/>
      <c r="J447" s="229"/>
      <c r="K447" s="229"/>
      <c r="L447" s="229"/>
      <c r="M447" s="229"/>
      <c r="P447" s="229"/>
      <c r="Q447" s="229"/>
    </row>
    <row r="448">
      <c r="B448" s="233"/>
      <c r="D448" s="233"/>
      <c r="E448" s="229"/>
      <c r="F448" s="229"/>
      <c r="G448" s="229"/>
      <c r="H448" s="229"/>
      <c r="I448" s="229"/>
      <c r="J448" s="229"/>
      <c r="K448" s="229"/>
      <c r="L448" s="229"/>
      <c r="M448" s="229"/>
      <c r="P448" s="229"/>
      <c r="Q448" s="229"/>
    </row>
    <row r="449">
      <c r="B449" s="233"/>
      <c r="D449" s="233"/>
      <c r="E449" s="229"/>
      <c r="F449" s="229"/>
      <c r="G449" s="229"/>
      <c r="H449" s="229"/>
      <c r="I449" s="229"/>
      <c r="J449" s="229"/>
      <c r="K449" s="229"/>
      <c r="L449" s="229"/>
      <c r="M449" s="229"/>
      <c r="P449" s="229"/>
      <c r="Q449" s="229"/>
    </row>
    <row r="450">
      <c r="B450" s="233"/>
      <c r="D450" s="233"/>
      <c r="E450" s="229"/>
      <c r="F450" s="229"/>
      <c r="G450" s="229"/>
      <c r="H450" s="229"/>
      <c r="I450" s="229"/>
      <c r="J450" s="229"/>
      <c r="K450" s="229"/>
      <c r="L450" s="229"/>
      <c r="M450" s="229"/>
      <c r="P450" s="229"/>
      <c r="Q450" s="229"/>
    </row>
    <row r="451">
      <c r="B451" s="233"/>
      <c r="D451" s="233"/>
      <c r="E451" s="229"/>
      <c r="F451" s="229"/>
      <c r="G451" s="229"/>
      <c r="H451" s="229"/>
      <c r="I451" s="229"/>
      <c r="J451" s="229"/>
      <c r="K451" s="229"/>
      <c r="L451" s="229"/>
      <c r="M451" s="229"/>
      <c r="P451" s="229"/>
      <c r="Q451" s="229"/>
    </row>
    <row r="452">
      <c r="B452" s="233"/>
      <c r="D452" s="233"/>
      <c r="E452" s="229"/>
      <c r="F452" s="229"/>
      <c r="G452" s="229"/>
      <c r="H452" s="229"/>
      <c r="I452" s="229"/>
      <c r="J452" s="229"/>
      <c r="K452" s="229"/>
      <c r="L452" s="229"/>
      <c r="M452" s="229"/>
      <c r="P452" s="229"/>
      <c r="Q452" s="229"/>
    </row>
    <row r="453">
      <c r="B453" s="233"/>
      <c r="D453" s="233"/>
      <c r="E453" s="229"/>
      <c r="F453" s="229"/>
      <c r="G453" s="229"/>
      <c r="H453" s="229"/>
      <c r="I453" s="229"/>
      <c r="J453" s="229"/>
      <c r="K453" s="229"/>
      <c r="L453" s="229"/>
      <c r="M453" s="229"/>
      <c r="P453" s="229"/>
      <c r="Q453" s="229"/>
    </row>
    <row r="454">
      <c r="B454" s="233"/>
      <c r="D454" s="233"/>
      <c r="E454" s="229"/>
      <c r="F454" s="229"/>
      <c r="G454" s="229"/>
      <c r="H454" s="229"/>
      <c r="I454" s="229"/>
      <c r="J454" s="229"/>
      <c r="K454" s="229"/>
      <c r="L454" s="229"/>
      <c r="M454" s="229"/>
      <c r="P454" s="229"/>
      <c r="Q454" s="229"/>
    </row>
    <row r="455">
      <c r="B455" s="233"/>
      <c r="D455" s="233"/>
      <c r="E455" s="229"/>
      <c r="F455" s="229"/>
      <c r="G455" s="229"/>
      <c r="H455" s="229"/>
      <c r="I455" s="229"/>
      <c r="J455" s="229"/>
      <c r="K455" s="229"/>
      <c r="L455" s="229"/>
      <c r="M455" s="229"/>
      <c r="P455" s="229"/>
      <c r="Q455" s="229"/>
    </row>
    <row r="456">
      <c r="B456" s="233"/>
      <c r="D456" s="233"/>
      <c r="E456" s="229"/>
      <c r="F456" s="229"/>
      <c r="G456" s="229"/>
      <c r="H456" s="229"/>
      <c r="I456" s="229"/>
      <c r="J456" s="229"/>
      <c r="K456" s="229"/>
      <c r="L456" s="229"/>
      <c r="M456" s="229"/>
      <c r="P456" s="229"/>
      <c r="Q456" s="229"/>
    </row>
    <row r="457">
      <c r="B457" s="233"/>
      <c r="D457" s="233"/>
      <c r="E457" s="229"/>
      <c r="F457" s="229"/>
      <c r="G457" s="229"/>
      <c r="H457" s="229"/>
      <c r="I457" s="229"/>
      <c r="J457" s="229"/>
      <c r="K457" s="229"/>
      <c r="L457" s="229"/>
      <c r="M457" s="229"/>
      <c r="P457" s="229"/>
      <c r="Q457" s="229"/>
    </row>
    <row r="458">
      <c r="B458" s="233"/>
      <c r="D458" s="233"/>
      <c r="E458" s="229"/>
      <c r="F458" s="229"/>
      <c r="G458" s="229"/>
      <c r="H458" s="229"/>
      <c r="I458" s="229"/>
      <c r="J458" s="229"/>
      <c r="K458" s="229"/>
      <c r="L458" s="229"/>
      <c r="M458" s="229"/>
      <c r="P458" s="229"/>
      <c r="Q458" s="229"/>
    </row>
    <row r="459">
      <c r="B459" s="233"/>
      <c r="D459" s="233"/>
      <c r="E459" s="229"/>
      <c r="F459" s="229"/>
      <c r="G459" s="229"/>
      <c r="H459" s="229"/>
      <c r="I459" s="229"/>
      <c r="J459" s="229"/>
      <c r="K459" s="229"/>
      <c r="L459" s="229"/>
      <c r="M459" s="229"/>
      <c r="P459" s="229"/>
      <c r="Q459" s="229"/>
    </row>
    <row r="460">
      <c r="B460" s="233"/>
      <c r="D460" s="233"/>
      <c r="E460" s="229"/>
      <c r="F460" s="229"/>
      <c r="G460" s="229"/>
      <c r="H460" s="229"/>
      <c r="I460" s="229"/>
      <c r="J460" s="229"/>
      <c r="K460" s="229"/>
      <c r="L460" s="229"/>
      <c r="M460" s="229"/>
      <c r="P460" s="229"/>
      <c r="Q460" s="229"/>
    </row>
    <row r="461">
      <c r="B461" s="233"/>
      <c r="D461" s="233"/>
      <c r="E461" s="229"/>
      <c r="F461" s="229"/>
      <c r="G461" s="229"/>
      <c r="H461" s="229"/>
      <c r="I461" s="229"/>
      <c r="J461" s="229"/>
      <c r="K461" s="229"/>
      <c r="L461" s="229"/>
      <c r="M461" s="229"/>
      <c r="P461" s="229"/>
      <c r="Q461" s="229"/>
    </row>
    <row r="462">
      <c r="B462" s="233"/>
      <c r="D462" s="233"/>
      <c r="E462" s="229"/>
      <c r="F462" s="229"/>
      <c r="G462" s="229"/>
      <c r="H462" s="229"/>
      <c r="I462" s="229"/>
      <c r="J462" s="229"/>
      <c r="K462" s="229"/>
      <c r="L462" s="229"/>
      <c r="M462" s="229"/>
      <c r="P462" s="229"/>
      <c r="Q462" s="229"/>
    </row>
    <row r="463">
      <c r="B463" s="233"/>
      <c r="D463" s="233"/>
      <c r="E463" s="229"/>
      <c r="F463" s="229"/>
      <c r="G463" s="229"/>
      <c r="H463" s="229"/>
      <c r="I463" s="229"/>
      <c r="J463" s="229"/>
      <c r="K463" s="229"/>
      <c r="L463" s="229"/>
      <c r="M463" s="229"/>
      <c r="P463" s="229"/>
      <c r="Q463" s="229"/>
    </row>
    <row r="464">
      <c r="B464" s="233"/>
      <c r="D464" s="233"/>
      <c r="E464" s="229"/>
      <c r="F464" s="229"/>
      <c r="G464" s="229"/>
      <c r="H464" s="229"/>
      <c r="I464" s="229"/>
      <c r="J464" s="229"/>
      <c r="K464" s="229"/>
      <c r="L464" s="229"/>
      <c r="M464" s="229"/>
      <c r="P464" s="229"/>
      <c r="Q464" s="229"/>
    </row>
    <row r="465">
      <c r="B465" s="233"/>
      <c r="D465" s="233"/>
      <c r="E465" s="229"/>
      <c r="F465" s="229"/>
      <c r="G465" s="229"/>
      <c r="H465" s="229"/>
      <c r="I465" s="229"/>
      <c r="J465" s="229"/>
      <c r="K465" s="229"/>
      <c r="L465" s="229"/>
      <c r="M465" s="229"/>
      <c r="P465" s="229"/>
      <c r="Q465" s="229"/>
    </row>
    <row r="466">
      <c r="B466" s="233"/>
      <c r="D466" s="233"/>
      <c r="E466" s="229"/>
      <c r="F466" s="229"/>
      <c r="G466" s="229"/>
      <c r="H466" s="229"/>
      <c r="I466" s="229"/>
      <c r="J466" s="229"/>
      <c r="K466" s="229"/>
      <c r="L466" s="229"/>
      <c r="M466" s="229"/>
      <c r="P466" s="229"/>
      <c r="Q466" s="229"/>
    </row>
    <row r="467">
      <c r="B467" s="233"/>
      <c r="D467" s="233"/>
      <c r="E467" s="229"/>
      <c r="F467" s="229"/>
      <c r="G467" s="229"/>
      <c r="H467" s="229"/>
      <c r="I467" s="229"/>
      <c r="J467" s="229"/>
      <c r="K467" s="229"/>
      <c r="L467" s="229"/>
      <c r="M467" s="229"/>
      <c r="P467" s="229"/>
      <c r="Q467" s="229"/>
    </row>
    <row r="468">
      <c r="B468" s="233"/>
      <c r="D468" s="233"/>
      <c r="E468" s="229"/>
      <c r="F468" s="229"/>
      <c r="G468" s="229"/>
      <c r="H468" s="229"/>
      <c r="I468" s="229"/>
      <c r="J468" s="229"/>
      <c r="K468" s="229"/>
      <c r="L468" s="229"/>
      <c r="M468" s="229"/>
      <c r="P468" s="229"/>
      <c r="Q468" s="229"/>
    </row>
    <row r="469">
      <c r="B469" s="233"/>
      <c r="D469" s="233"/>
      <c r="E469" s="229"/>
      <c r="F469" s="229"/>
      <c r="G469" s="229"/>
      <c r="H469" s="229"/>
      <c r="I469" s="229"/>
      <c r="J469" s="229"/>
      <c r="K469" s="229"/>
      <c r="L469" s="229"/>
      <c r="M469" s="229"/>
      <c r="P469" s="229"/>
      <c r="Q469" s="229"/>
    </row>
    <row r="470">
      <c r="B470" s="233"/>
      <c r="D470" s="233"/>
      <c r="E470" s="229"/>
      <c r="F470" s="229"/>
      <c r="G470" s="229"/>
      <c r="H470" s="229"/>
      <c r="I470" s="229"/>
      <c r="J470" s="229"/>
      <c r="K470" s="229"/>
      <c r="L470" s="229"/>
      <c r="M470" s="229"/>
      <c r="P470" s="229"/>
      <c r="Q470" s="229"/>
    </row>
    <row r="471">
      <c r="B471" s="233"/>
      <c r="D471" s="233"/>
      <c r="E471" s="229"/>
      <c r="F471" s="229"/>
      <c r="G471" s="229"/>
      <c r="H471" s="229"/>
      <c r="I471" s="229"/>
      <c r="J471" s="229"/>
      <c r="K471" s="229"/>
      <c r="L471" s="229"/>
      <c r="M471" s="229"/>
      <c r="P471" s="229"/>
      <c r="Q471" s="229"/>
    </row>
    <row r="472">
      <c r="B472" s="233"/>
      <c r="D472" s="233"/>
      <c r="E472" s="229"/>
      <c r="F472" s="229"/>
      <c r="G472" s="229"/>
      <c r="H472" s="229"/>
      <c r="I472" s="229"/>
      <c r="J472" s="229"/>
      <c r="K472" s="229"/>
      <c r="L472" s="229"/>
      <c r="M472" s="229"/>
      <c r="P472" s="229"/>
      <c r="Q472" s="229"/>
    </row>
    <row r="473">
      <c r="B473" s="233"/>
      <c r="D473" s="233"/>
      <c r="E473" s="229"/>
      <c r="F473" s="229"/>
      <c r="G473" s="229"/>
      <c r="H473" s="229"/>
      <c r="I473" s="229"/>
      <c r="J473" s="229"/>
      <c r="K473" s="229"/>
      <c r="L473" s="229"/>
      <c r="M473" s="229"/>
      <c r="P473" s="229"/>
      <c r="Q473" s="229"/>
    </row>
    <row r="474">
      <c r="B474" s="233"/>
      <c r="D474" s="233"/>
      <c r="E474" s="229"/>
      <c r="F474" s="229"/>
      <c r="G474" s="229"/>
      <c r="H474" s="229"/>
      <c r="I474" s="229"/>
      <c r="J474" s="229"/>
      <c r="K474" s="229"/>
      <c r="L474" s="229"/>
      <c r="M474" s="229"/>
      <c r="P474" s="229"/>
      <c r="Q474" s="229"/>
    </row>
    <row r="475">
      <c r="B475" s="233"/>
      <c r="D475" s="233"/>
      <c r="E475" s="229"/>
      <c r="F475" s="229"/>
      <c r="G475" s="229"/>
      <c r="H475" s="229"/>
      <c r="I475" s="229"/>
      <c r="J475" s="229"/>
      <c r="K475" s="229"/>
      <c r="L475" s="229"/>
      <c r="M475" s="229"/>
      <c r="P475" s="229"/>
      <c r="Q475" s="229"/>
    </row>
    <row r="476">
      <c r="B476" s="233"/>
      <c r="D476" s="233"/>
      <c r="E476" s="229"/>
      <c r="F476" s="229"/>
      <c r="G476" s="229"/>
      <c r="H476" s="229"/>
      <c r="I476" s="229"/>
      <c r="J476" s="229"/>
      <c r="K476" s="229"/>
      <c r="L476" s="229"/>
      <c r="M476" s="229"/>
      <c r="P476" s="229"/>
      <c r="Q476" s="229"/>
    </row>
    <row r="477">
      <c r="B477" s="233"/>
      <c r="D477" s="233"/>
      <c r="E477" s="229"/>
      <c r="F477" s="229"/>
      <c r="G477" s="229"/>
      <c r="H477" s="229"/>
      <c r="I477" s="229"/>
      <c r="J477" s="229"/>
      <c r="K477" s="229"/>
      <c r="L477" s="229"/>
      <c r="M477" s="229"/>
      <c r="P477" s="229"/>
      <c r="Q477" s="229"/>
    </row>
    <row r="478">
      <c r="B478" s="233"/>
      <c r="D478" s="233"/>
      <c r="E478" s="229"/>
      <c r="F478" s="229"/>
      <c r="G478" s="229"/>
      <c r="H478" s="229"/>
      <c r="I478" s="229"/>
      <c r="J478" s="229"/>
      <c r="K478" s="229"/>
      <c r="L478" s="229"/>
      <c r="M478" s="229"/>
      <c r="P478" s="229"/>
      <c r="Q478" s="229"/>
    </row>
    <row r="479">
      <c r="B479" s="233"/>
      <c r="D479" s="233"/>
      <c r="E479" s="229"/>
      <c r="F479" s="229"/>
      <c r="G479" s="229"/>
      <c r="H479" s="229"/>
      <c r="I479" s="229"/>
      <c r="J479" s="229"/>
      <c r="K479" s="229"/>
      <c r="L479" s="229"/>
      <c r="M479" s="229"/>
      <c r="P479" s="229"/>
      <c r="Q479" s="229"/>
    </row>
    <row r="480">
      <c r="B480" s="233"/>
      <c r="D480" s="233"/>
      <c r="E480" s="229"/>
      <c r="F480" s="229"/>
      <c r="G480" s="229"/>
      <c r="H480" s="229"/>
      <c r="I480" s="229"/>
      <c r="J480" s="229"/>
      <c r="K480" s="229"/>
      <c r="L480" s="229"/>
      <c r="M480" s="229"/>
      <c r="P480" s="229"/>
      <c r="Q480" s="229"/>
    </row>
    <row r="481">
      <c r="B481" s="233"/>
      <c r="D481" s="233"/>
      <c r="E481" s="229"/>
      <c r="F481" s="229"/>
      <c r="G481" s="229"/>
      <c r="H481" s="229"/>
      <c r="I481" s="229"/>
      <c r="J481" s="229"/>
      <c r="K481" s="229"/>
      <c r="L481" s="229"/>
      <c r="M481" s="229"/>
      <c r="P481" s="229"/>
      <c r="Q481" s="229"/>
    </row>
    <row r="482">
      <c r="B482" s="233"/>
      <c r="D482" s="233"/>
      <c r="E482" s="229"/>
      <c r="F482" s="229"/>
      <c r="G482" s="229"/>
      <c r="H482" s="229"/>
      <c r="I482" s="229"/>
      <c r="J482" s="229"/>
      <c r="K482" s="229"/>
      <c r="L482" s="229"/>
      <c r="M482" s="229"/>
      <c r="P482" s="229"/>
      <c r="Q482" s="229"/>
    </row>
    <row r="483">
      <c r="B483" s="233"/>
      <c r="D483" s="233"/>
      <c r="E483" s="229"/>
      <c r="F483" s="229"/>
      <c r="G483" s="229"/>
      <c r="H483" s="229"/>
      <c r="I483" s="229"/>
      <c r="J483" s="229"/>
      <c r="K483" s="229"/>
      <c r="L483" s="229"/>
      <c r="M483" s="229"/>
      <c r="P483" s="229"/>
      <c r="Q483" s="229"/>
    </row>
    <row r="484">
      <c r="B484" s="233"/>
      <c r="D484" s="233"/>
      <c r="E484" s="229"/>
      <c r="F484" s="229"/>
      <c r="G484" s="229"/>
      <c r="H484" s="229"/>
      <c r="I484" s="229"/>
      <c r="J484" s="229"/>
      <c r="K484" s="229"/>
      <c r="L484" s="229"/>
      <c r="M484" s="229"/>
      <c r="P484" s="229"/>
      <c r="Q484" s="229"/>
    </row>
    <row r="485">
      <c r="B485" s="233"/>
      <c r="D485" s="233"/>
      <c r="E485" s="229"/>
      <c r="F485" s="229"/>
      <c r="G485" s="229"/>
      <c r="H485" s="229"/>
      <c r="I485" s="229"/>
      <c r="J485" s="229"/>
      <c r="K485" s="229"/>
      <c r="L485" s="229"/>
      <c r="M485" s="229"/>
      <c r="P485" s="229"/>
      <c r="Q485" s="229"/>
    </row>
    <row r="486">
      <c r="B486" s="233"/>
      <c r="D486" s="233"/>
      <c r="E486" s="229"/>
      <c r="F486" s="229"/>
      <c r="G486" s="229"/>
      <c r="H486" s="229"/>
      <c r="I486" s="229"/>
      <c r="J486" s="229"/>
      <c r="K486" s="229"/>
      <c r="L486" s="229"/>
      <c r="M486" s="229"/>
      <c r="P486" s="229"/>
      <c r="Q486" s="229"/>
    </row>
    <row r="487">
      <c r="B487" s="233"/>
      <c r="D487" s="233"/>
      <c r="E487" s="229"/>
      <c r="F487" s="229"/>
      <c r="G487" s="229"/>
      <c r="H487" s="229"/>
      <c r="I487" s="229"/>
      <c r="J487" s="229"/>
      <c r="K487" s="229"/>
      <c r="L487" s="229"/>
      <c r="M487" s="229"/>
      <c r="P487" s="229"/>
      <c r="Q487" s="229"/>
    </row>
    <row r="488">
      <c r="B488" s="233"/>
      <c r="D488" s="233"/>
      <c r="E488" s="229"/>
      <c r="F488" s="229"/>
      <c r="G488" s="229"/>
      <c r="H488" s="229"/>
      <c r="I488" s="229"/>
      <c r="J488" s="229"/>
      <c r="K488" s="229"/>
      <c r="L488" s="229"/>
      <c r="M488" s="229"/>
      <c r="P488" s="229"/>
      <c r="Q488" s="229"/>
    </row>
    <row r="489">
      <c r="B489" s="233"/>
      <c r="D489" s="233"/>
      <c r="E489" s="229"/>
      <c r="F489" s="229"/>
      <c r="G489" s="229"/>
      <c r="H489" s="229"/>
      <c r="I489" s="229"/>
      <c r="J489" s="229"/>
      <c r="K489" s="229"/>
      <c r="L489" s="229"/>
      <c r="M489" s="229"/>
      <c r="P489" s="229"/>
      <c r="Q489" s="229"/>
    </row>
    <row r="490">
      <c r="B490" s="233"/>
      <c r="D490" s="233"/>
      <c r="E490" s="229"/>
      <c r="F490" s="229"/>
      <c r="G490" s="229"/>
      <c r="H490" s="229"/>
      <c r="I490" s="229"/>
      <c r="J490" s="229"/>
      <c r="K490" s="229"/>
      <c r="L490" s="229"/>
      <c r="M490" s="229"/>
      <c r="P490" s="229"/>
      <c r="Q490" s="229"/>
    </row>
    <row r="491">
      <c r="B491" s="233"/>
      <c r="D491" s="233"/>
      <c r="E491" s="229"/>
      <c r="F491" s="229"/>
      <c r="G491" s="229"/>
      <c r="H491" s="229"/>
      <c r="I491" s="229"/>
      <c r="J491" s="229"/>
      <c r="K491" s="229"/>
      <c r="L491" s="229"/>
      <c r="M491" s="229"/>
      <c r="P491" s="229"/>
      <c r="Q491" s="229"/>
    </row>
    <row r="492">
      <c r="B492" s="233"/>
      <c r="D492" s="233"/>
      <c r="E492" s="229"/>
      <c r="F492" s="229"/>
      <c r="G492" s="229"/>
      <c r="H492" s="229"/>
      <c r="I492" s="229"/>
      <c r="J492" s="229"/>
      <c r="K492" s="229"/>
      <c r="L492" s="229"/>
      <c r="M492" s="229"/>
      <c r="P492" s="229"/>
      <c r="Q492" s="229"/>
    </row>
    <row r="493">
      <c r="B493" s="233"/>
      <c r="D493" s="233"/>
      <c r="E493" s="229"/>
      <c r="F493" s="229"/>
      <c r="G493" s="229"/>
      <c r="H493" s="229"/>
      <c r="I493" s="229"/>
      <c r="J493" s="229"/>
      <c r="K493" s="229"/>
      <c r="L493" s="229"/>
      <c r="M493" s="229"/>
      <c r="P493" s="229"/>
      <c r="Q493" s="229"/>
    </row>
    <row r="494">
      <c r="B494" s="233"/>
      <c r="D494" s="233"/>
      <c r="E494" s="229"/>
      <c r="F494" s="229"/>
      <c r="G494" s="229"/>
      <c r="H494" s="229"/>
      <c r="I494" s="229"/>
      <c r="J494" s="229"/>
      <c r="K494" s="229"/>
      <c r="L494" s="229"/>
      <c r="M494" s="229"/>
      <c r="P494" s="229"/>
      <c r="Q494" s="229"/>
    </row>
    <row r="495">
      <c r="B495" s="233"/>
      <c r="D495" s="233"/>
      <c r="E495" s="229"/>
      <c r="F495" s="229"/>
      <c r="G495" s="229"/>
      <c r="H495" s="229"/>
      <c r="I495" s="229"/>
      <c r="J495" s="229"/>
      <c r="K495" s="229"/>
      <c r="L495" s="229"/>
      <c r="M495" s="229"/>
      <c r="P495" s="229"/>
      <c r="Q495" s="229"/>
    </row>
    <row r="496">
      <c r="B496" s="233"/>
      <c r="D496" s="233"/>
      <c r="E496" s="229"/>
      <c r="F496" s="229"/>
      <c r="G496" s="229"/>
      <c r="H496" s="229"/>
      <c r="I496" s="229"/>
      <c r="J496" s="229"/>
      <c r="K496" s="229"/>
      <c r="L496" s="229"/>
      <c r="M496" s="229"/>
      <c r="P496" s="229"/>
      <c r="Q496" s="229"/>
    </row>
    <row r="497">
      <c r="B497" s="233"/>
      <c r="D497" s="233"/>
      <c r="E497" s="229"/>
      <c r="F497" s="229"/>
      <c r="G497" s="229"/>
      <c r="H497" s="229"/>
      <c r="I497" s="229"/>
      <c r="J497" s="229"/>
      <c r="K497" s="229"/>
      <c r="L497" s="229"/>
      <c r="M497" s="229"/>
      <c r="P497" s="229"/>
      <c r="Q497" s="229"/>
    </row>
    <row r="498">
      <c r="B498" s="233"/>
      <c r="D498" s="233"/>
      <c r="E498" s="229"/>
      <c r="F498" s="229"/>
      <c r="G498" s="229"/>
      <c r="H498" s="229"/>
      <c r="I498" s="229"/>
      <c r="J498" s="229"/>
      <c r="K498" s="229"/>
      <c r="L498" s="229"/>
      <c r="M498" s="229"/>
      <c r="P498" s="229"/>
      <c r="Q498" s="229"/>
    </row>
    <row r="499">
      <c r="B499" s="233"/>
      <c r="D499" s="233"/>
      <c r="E499" s="229"/>
      <c r="F499" s="229"/>
      <c r="G499" s="229"/>
      <c r="H499" s="229"/>
      <c r="I499" s="229"/>
      <c r="J499" s="229"/>
      <c r="K499" s="229"/>
      <c r="L499" s="229"/>
      <c r="M499" s="229"/>
      <c r="P499" s="229"/>
      <c r="Q499" s="229"/>
    </row>
    <row r="500">
      <c r="B500" s="233"/>
      <c r="D500" s="233"/>
      <c r="E500" s="229"/>
      <c r="F500" s="229"/>
      <c r="G500" s="229"/>
      <c r="H500" s="229"/>
      <c r="I500" s="229"/>
      <c r="J500" s="229"/>
      <c r="K500" s="229"/>
      <c r="L500" s="229"/>
      <c r="M500" s="229"/>
      <c r="P500" s="229"/>
      <c r="Q500" s="229"/>
    </row>
    <row r="501">
      <c r="B501" s="233"/>
      <c r="D501" s="233"/>
      <c r="E501" s="229"/>
      <c r="F501" s="229"/>
      <c r="G501" s="229"/>
      <c r="H501" s="229"/>
      <c r="I501" s="229"/>
      <c r="J501" s="229"/>
      <c r="K501" s="229"/>
      <c r="L501" s="229"/>
      <c r="M501" s="229"/>
      <c r="P501" s="229"/>
      <c r="Q501" s="229"/>
    </row>
    <row r="502">
      <c r="B502" s="233"/>
      <c r="D502" s="233"/>
      <c r="E502" s="229"/>
      <c r="F502" s="229"/>
      <c r="G502" s="229"/>
      <c r="H502" s="229"/>
      <c r="I502" s="229"/>
      <c r="J502" s="229"/>
      <c r="K502" s="229"/>
      <c r="L502" s="229"/>
      <c r="M502" s="229"/>
      <c r="P502" s="229"/>
      <c r="Q502" s="229"/>
    </row>
    <row r="503">
      <c r="B503" s="233"/>
      <c r="D503" s="233"/>
      <c r="E503" s="229"/>
      <c r="F503" s="229"/>
      <c r="G503" s="229"/>
      <c r="H503" s="229"/>
      <c r="I503" s="229"/>
      <c r="J503" s="229"/>
      <c r="K503" s="229"/>
      <c r="L503" s="229"/>
      <c r="M503" s="229"/>
      <c r="P503" s="229"/>
      <c r="Q503" s="229"/>
    </row>
    <row r="504">
      <c r="B504" s="233"/>
      <c r="D504" s="233"/>
      <c r="E504" s="229"/>
      <c r="F504" s="229"/>
      <c r="G504" s="229"/>
      <c r="H504" s="229"/>
      <c r="I504" s="229"/>
      <c r="J504" s="229"/>
      <c r="K504" s="229"/>
      <c r="L504" s="229"/>
      <c r="M504" s="229"/>
      <c r="P504" s="229"/>
      <c r="Q504" s="229"/>
    </row>
    <row r="505">
      <c r="B505" s="233"/>
      <c r="D505" s="233"/>
      <c r="E505" s="229"/>
      <c r="F505" s="229"/>
      <c r="G505" s="229"/>
      <c r="H505" s="229"/>
      <c r="I505" s="229"/>
      <c r="J505" s="229"/>
      <c r="K505" s="229"/>
      <c r="L505" s="229"/>
      <c r="M505" s="229"/>
      <c r="P505" s="229"/>
      <c r="Q505" s="229"/>
    </row>
    <row r="506">
      <c r="B506" s="233"/>
      <c r="D506" s="233"/>
      <c r="E506" s="229"/>
      <c r="F506" s="229"/>
      <c r="G506" s="229"/>
      <c r="H506" s="229"/>
      <c r="I506" s="229"/>
      <c r="J506" s="229"/>
      <c r="K506" s="229"/>
      <c r="L506" s="229"/>
      <c r="M506" s="229"/>
      <c r="P506" s="229"/>
      <c r="Q506" s="229"/>
    </row>
    <row r="507">
      <c r="B507" s="233"/>
      <c r="D507" s="233"/>
      <c r="E507" s="229"/>
      <c r="F507" s="229"/>
      <c r="G507" s="229"/>
      <c r="H507" s="229"/>
      <c r="I507" s="229"/>
      <c r="J507" s="229"/>
      <c r="K507" s="229"/>
      <c r="L507" s="229"/>
      <c r="M507" s="229"/>
      <c r="P507" s="229"/>
      <c r="Q507" s="229"/>
    </row>
    <row r="508">
      <c r="B508" s="233"/>
      <c r="D508" s="233"/>
      <c r="E508" s="229"/>
      <c r="F508" s="229"/>
      <c r="G508" s="229"/>
      <c r="H508" s="229"/>
      <c r="I508" s="229"/>
      <c r="J508" s="229"/>
      <c r="K508" s="229"/>
      <c r="L508" s="229"/>
      <c r="M508" s="229"/>
      <c r="P508" s="229"/>
      <c r="Q508" s="229"/>
    </row>
    <row r="509">
      <c r="B509" s="233"/>
      <c r="D509" s="233"/>
      <c r="E509" s="229"/>
      <c r="F509" s="229"/>
      <c r="G509" s="229"/>
      <c r="H509" s="229"/>
      <c r="I509" s="229"/>
      <c r="J509" s="229"/>
      <c r="K509" s="229"/>
      <c r="L509" s="229"/>
      <c r="M509" s="229"/>
      <c r="P509" s="229"/>
      <c r="Q509" s="229"/>
    </row>
    <row r="510">
      <c r="B510" s="233"/>
      <c r="D510" s="233"/>
      <c r="E510" s="229"/>
      <c r="F510" s="229"/>
      <c r="G510" s="229"/>
      <c r="H510" s="229"/>
      <c r="I510" s="229"/>
      <c r="J510" s="229"/>
      <c r="K510" s="229"/>
      <c r="L510" s="229"/>
      <c r="M510" s="229"/>
      <c r="P510" s="229"/>
      <c r="Q510" s="229"/>
    </row>
    <row r="511">
      <c r="B511" s="233"/>
      <c r="D511" s="233"/>
      <c r="E511" s="229"/>
      <c r="F511" s="229"/>
      <c r="G511" s="229"/>
      <c r="H511" s="229"/>
      <c r="I511" s="229"/>
      <c r="J511" s="229"/>
      <c r="K511" s="229"/>
      <c r="L511" s="229"/>
      <c r="M511" s="229"/>
      <c r="P511" s="229"/>
      <c r="Q511" s="229"/>
    </row>
    <row r="512">
      <c r="B512" s="233"/>
      <c r="D512" s="233"/>
      <c r="E512" s="229"/>
      <c r="F512" s="229"/>
      <c r="G512" s="229"/>
      <c r="H512" s="229"/>
      <c r="I512" s="229"/>
      <c r="J512" s="229"/>
      <c r="K512" s="229"/>
      <c r="L512" s="229"/>
      <c r="M512" s="229"/>
      <c r="P512" s="229"/>
      <c r="Q512" s="229"/>
    </row>
    <row r="513">
      <c r="B513" s="233"/>
      <c r="D513" s="233"/>
      <c r="E513" s="229"/>
      <c r="F513" s="229"/>
      <c r="G513" s="229"/>
      <c r="H513" s="229"/>
      <c r="I513" s="229"/>
      <c r="J513" s="229"/>
      <c r="K513" s="229"/>
      <c r="L513" s="229"/>
      <c r="M513" s="229"/>
      <c r="P513" s="229"/>
      <c r="Q513" s="229"/>
    </row>
    <row r="514">
      <c r="B514" s="233"/>
      <c r="D514" s="233"/>
      <c r="E514" s="229"/>
      <c r="F514" s="229"/>
      <c r="G514" s="229"/>
      <c r="H514" s="229"/>
      <c r="I514" s="229"/>
      <c r="J514" s="229"/>
      <c r="K514" s="229"/>
      <c r="L514" s="229"/>
      <c r="M514" s="229"/>
      <c r="P514" s="229"/>
      <c r="Q514" s="229"/>
    </row>
    <row r="515">
      <c r="B515" s="233"/>
      <c r="D515" s="233"/>
      <c r="E515" s="229"/>
      <c r="F515" s="229"/>
      <c r="G515" s="229"/>
      <c r="H515" s="229"/>
      <c r="I515" s="229"/>
      <c r="J515" s="229"/>
      <c r="K515" s="229"/>
      <c r="L515" s="229"/>
      <c r="M515" s="229"/>
      <c r="P515" s="229"/>
      <c r="Q515" s="229"/>
    </row>
    <row r="516">
      <c r="B516" s="233"/>
      <c r="D516" s="233"/>
      <c r="E516" s="229"/>
      <c r="F516" s="229"/>
      <c r="G516" s="229"/>
      <c r="H516" s="229"/>
      <c r="I516" s="229"/>
      <c r="J516" s="229"/>
      <c r="K516" s="229"/>
      <c r="L516" s="229"/>
      <c r="M516" s="229"/>
      <c r="P516" s="229"/>
      <c r="Q516" s="229"/>
    </row>
    <row r="517">
      <c r="B517" s="233"/>
      <c r="D517" s="233"/>
      <c r="E517" s="229"/>
      <c r="F517" s="229"/>
      <c r="G517" s="229"/>
      <c r="H517" s="229"/>
      <c r="I517" s="229"/>
      <c r="J517" s="229"/>
      <c r="K517" s="229"/>
      <c r="L517" s="229"/>
      <c r="M517" s="229"/>
      <c r="P517" s="229"/>
      <c r="Q517" s="229"/>
    </row>
    <row r="518">
      <c r="B518" s="233"/>
      <c r="D518" s="233"/>
      <c r="E518" s="229"/>
      <c r="F518" s="229"/>
      <c r="G518" s="229"/>
      <c r="H518" s="229"/>
      <c r="I518" s="229"/>
      <c r="J518" s="229"/>
      <c r="K518" s="229"/>
      <c r="L518" s="229"/>
      <c r="M518" s="229"/>
      <c r="P518" s="229"/>
      <c r="Q518" s="229"/>
    </row>
    <row r="519">
      <c r="B519" s="233"/>
      <c r="D519" s="233"/>
      <c r="E519" s="229"/>
      <c r="F519" s="229"/>
      <c r="G519" s="229"/>
      <c r="H519" s="229"/>
      <c r="I519" s="229"/>
      <c r="J519" s="229"/>
      <c r="K519" s="229"/>
      <c r="L519" s="229"/>
      <c r="M519" s="229"/>
      <c r="P519" s="229"/>
      <c r="Q519" s="229"/>
    </row>
    <row r="520">
      <c r="B520" s="233"/>
      <c r="D520" s="233"/>
      <c r="E520" s="229"/>
      <c r="F520" s="229"/>
      <c r="G520" s="229"/>
      <c r="H520" s="229"/>
      <c r="I520" s="229"/>
      <c r="J520" s="229"/>
      <c r="K520" s="229"/>
      <c r="L520" s="229"/>
      <c r="M520" s="229"/>
      <c r="P520" s="229"/>
      <c r="Q520" s="229"/>
    </row>
    <row r="521">
      <c r="B521" s="233"/>
      <c r="D521" s="233"/>
      <c r="E521" s="229"/>
      <c r="F521" s="229"/>
      <c r="G521" s="229"/>
      <c r="H521" s="229"/>
      <c r="I521" s="229"/>
      <c r="J521" s="229"/>
      <c r="K521" s="229"/>
      <c r="L521" s="229"/>
      <c r="M521" s="229"/>
      <c r="P521" s="229"/>
      <c r="Q521" s="229"/>
    </row>
    <row r="522">
      <c r="B522" s="233"/>
      <c r="D522" s="233"/>
      <c r="E522" s="229"/>
      <c r="F522" s="229"/>
      <c r="G522" s="229"/>
      <c r="H522" s="229"/>
      <c r="I522" s="229"/>
      <c r="J522" s="229"/>
      <c r="K522" s="229"/>
      <c r="L522" s="229"/>
      <c r="M522" s="229"/>
      <c r="P522" s="229"/>
      <c r="Q522" s="229"/>
    </row>
    <row r="523">
      <c r="B523" s="233"/>
      <c r="D523" s="233"/>
      <c r="E523" s="229"/>
      <c r="F523" s="229"/>
      <c r="G523" s="229"/>
      <c r="H523" s="229"/>
      <c r="I523" s="229"/>
      <c r="J523" s="229"/>
      <c r="K523" s="229"/>
      <c r="L523" s="229"/>
      <c r="M523" s="229"/>
      <c r="P523" s="229"/>
      <c r="Q523" s="229"/>
    </row>
    <row r="524">
      <c r="B524" s="233"/>
      <c r="D524" s="233"/>
      <c r="E524" s="229"/>
      <c r="F524" s="229"/>
      <c r="G524" s="229"/>
      <c r="H524" s="229"/>
      <c r="I524" s="229"/>
      <c r="J524" s="229"/>
      <c r="K524" s="229"/>
      <c r="L524" s="229"/>
      <c r="M524" s="229"/>
      <c r="P524" s="229"/>
      <c r="Q524" s="229"/>
    </row>
    <row r="525">
      <c r="B525" s="233"/>
      <c r="D525" s="233"/>
      <c r="E525" s="229"/>
      <c r="F525" s="229"/>
      <c r="G525" s="229"/>
      <c r="H525" s="229"/>
      <c r="I525" s="229"/>
      <c r="J525" s="229"/>
      <c r="K525" s="229"/>
      <c r="L525" s="229"/>
      <c r="M525" s="229"/>
      <c r="P525" s="229"/>
      <c r="Q525" s="229"/>
    </row>
    <row r="526">
      <c r="B526" s="233"/>
      <c r="D526" s="233"/>
      <c r="E526" s="229"/>
      <c r="F526" s="229"/>
      <c r="G526" s="229"/>
      <c r="H526" s="229"/>
      <c r="I526" s="229"/>
      <c r="J526" s="229"/>
      <c r="K526" s="229"/>
      <c r="L526" s="229"/>
      <c r="M526" s="229"/>
      <c r="P526" s="229"/>
      <c r="Q526" s="229"/>
    </row>
    <row r="527">
      <c r="B527" s="233"/>
      <c r="D527" s="233"/>
      <c r="E527" s="229"/>
      <c r="F527" s="229"/>
      <c r="G527" s="229"/>
      <c r="H527" s="229"/>
      <c r="I527" s="229"/>
      <c r="J527" s="229"/>
      <c r="K527" s="229"/>
      <c r="L527" s="229"/>
      <c r="M527" s="229"/>
      <c r="P527" s="229"/>
      <c r="Q527" s="229"/>
    </row>
    <row r="528">
      <c r="B528" s="233"/>
      <c r="D528" s="233"/>
      <c r="E528" s="229"/>
      <c r="F528" s="229"/>
      <c r="G528" s="229"/>
      <c r="H528" s="229"/>
      <c r="I528" s="229"/>
      <c r="J528" s="229"/>
      <c r="K528" s="229"/>
      <c r="L528" s="229"/>
      <c r="M528" s="229"/>
      <c r="P528" s="229"/>
      <c r="Q528" s="229"/>
    </row>
    <row r="529">
      <c r="B529" s="233"/>
      <c r="D529" s="233"/>
      <c r="E529" s="229"/>
      <c r="F529" s="229"/>
      <c r="G529" s="229"/>
      <c r="H529" s="229"/>
      <c r="I529" s="229"/>
      <c r="J529" s="229"/>
      <c r="K529" s="229"/>
      <c r="L529" s="229"/>
      <c r="M529" s="229"/>
      <c r="P529" s="229"/>
      <c r="Q529" s="229"/>
    </row>
    <row r="530">
      <c r="B530" s="233"/>
      <c r="D530" s="233"/>
      <c r="E530" s="229"/>
      <c r="F530" s="229"/>
      <c r="G530" s="229"/>
      <c r="H530" s="229"/>
      <c r="I530" s="229"/>
      <c r="J530" s="229"/>
      <c r="K530" s="229"/>
      <c r="L530" s="229"/>
      <c r="M530" s="229"/>
      <c r="P530" s="229"/>
      <c r="Q530" s="229"/>
    </row>
    <row r="531">
      <c r="B531" s="233"/>
      <c r="D531" s="233"/>
      <c r="E531" s="229"/>
      <c r="F531" s="229"/>
      <c r="G531" s="229"/>
      <c r="H531" s="229"/>
      <c r="I531" s="229"/>
      <c r="J531" s="229"/>
      <c r="K531" s="229"/>
      <c r="L531" s="229"/>
      <c r="M531" s="229"/>
      <c r="P531" s="229"/>
      <c r="Q531" s="229"/>
    </row>
    <row r="532">
      <c r="B532" s="233"/>
      <c r="D532" s="233"/>
      <c r="E532" s="229"/>
      <c r="F532" s="229"/>
      <c r="G532" s="229"/>
      <c r="H532" s="229"/>
      <c r="I532" s="229"/>
      <c r="J532" s="229"/>
      <c r="K532" s="229"/>
      <c r="L532" s="229"/>
      <c r="M532" s="229"/>
      <c r="P532" s="229"/>
      <c r="Q532" s="229"/>
    </row>
    <row r="533">
      <c r="B533" s="233"/>
      <c r="D533" s="233"/>
      <c r="E533" s="229"/>
      <c r="F533" s="229"/>
      <c r="G533" s="229"/>
      <c r="H533" s="229"/>
      <c r="I533" s="229"/>
      <c r="J533" s="229"/>
      <c r="K533" s="229"/>
      <c r="L533" s="229"/>
      <c r="M533" s="229"/>
      <c r="P533" s="229"/>
      <c r="Q533" s="229"/>
    </row>
    <row r="534">
      <c r="B534" s="233"/>
      <c r="D534" s="233"/>
      <c r="E534" s="229"/>
      <c r="F534" s="229"/>
      <c r="G534" s="229"/>
      <c r="H534" s="229"/>
      <c r="I534" s="229"/>
      <c r="J534" s="229"/>
      <c r="K534" s="229"/>
      <c r="L534" s="229"/>
      <c r="M534" s="229"/>
      <c r="P534" s="229"/>
      <c r="Q534" s="229"/>
    </row>
    <row r="535">
      <c r="B535" s="233"/>
      <c r="D535" s="233"/>
      <c r="E535" s="229"/>
      <c r="F535" s="229"/>
      <c r="G535" s="229"/>
      <c r="H535" s="229"/>
      <c r="I535" s="229"/>
      <c r="J535" s="229"/>
      <c r="K535" s="229"/>
      <c r="L535" s="229"/>
      <c r="M535" s="229"/>
      <c r="P535" s="229"/>
      <c r="Q535" s="229"/>
    </row>
    <row r="536">
      <c r="B536" s="233"/>
      <c r="D536" s="233"/>
      <c r="E536" s="229"/>
      <c r="F536" s="229"/>
      <c r="G536" s="229"/>
      <c r="H536" s="229"/>
      <c r="I536" s="229"/>
      <c r="J536" s="229"/>
      <c r="K536" s="229"/>
      <c r="L536" s="229"/>
      <c r="M536" s="229"/>
      <c r="P536" s="229"/>
      <c r="Q536" s="229"/>
    </row>
    <row r="537">
      <c r="B537" s="233"/>
      <c r="D537" s="233"/>
      <c r="E537" s="229"/>
      <c r="F537" s="229"/>
      <c r="G537" s="229"/>
      <c r="H537" s="229"/>
      <c r="I537" s="229"/>
      <c r="J537" s="229"/>
      <c r="K537" s="229"/>
      <c r="L537" s="229"/>
      <c r="M537" s="229"/>
      <c r="P537" s="229"/>
      <c r="Q537" s="229"/>
    </row>
    <row r="538">
      <c r="B538" s="233"/>
      <c r="D538" s="233"/>
      <c r="E538" s="229"/>
      <c r="F538" s="229"/>
      <c r="G538" s="229"/>
      <c r="H538" s="229"/>
      <c r="I538" s="229"/>
      <c r="J538" s="229"/>
      <c r="K538" s="229"/>
      <c r="L538" s="229"/>
      <c r="M538" s="229"/>
      <c r="P538" s="229"/>
      <c r="Q538" s="229"/>
    </row>
    <row r="539">
      <c r="B539" s="233"/>
      <c r="D539" s="233"/>
      <c r="E539" s="229"/>
      <c r="F539" s="229"/>
      <c r="G539" s="229"/>
      <c r="H539" s="229"/>
      <c r="I539" s="229"/>
      <c r="J539" s="229"/>
      <c r="K539" s="229"/>
      <c r="L539" s="229"/>
      <c r="M539" s="229"/>
      <c r="P539" s="229"/>
      <c r="Q539" s="229"/>
    </row>
    <row r="540">
      <c r="B540" s="233"/>
      <c r="D540" s="233"/>
      <c r="E540" s="229"/>
      <c r="F540" s="229"/>
      <c r="G540" s="229"/>
      <c r="H540" s="229"/>
      <c r="I540" s="229"/>
      <c r="J540" s="229"/>
      <c r="K540" s="229"/>
      <c r="L540" s="229"/>
      <c r="M540" s="229"/>
      <c r="P540" s="229"/>
      <c r="Q540" s="229"/>
    </row>
    <row r="541">
      <c r="B541" s="233"/>
      <c r="D541" s="233"/>
      <c r="E541" s="229"/>
      <c r="F541" s="229"/>
      <c r="G541" s="229"/>
      <c r="H541" s="229"/>
      <c r="I541" s="229"/>
      <c r="J541" s="229"/>
      <c r="K541" s="229"/>
      <c r="L541" s="229"/>
      <c r="M541" s="229"/>
      <c r="P541" s="229"/>
      <c r="Q541" s="229"/>
    </row>
    <row r="542">
      <c r="B542" s="233"/>
      <c r="D542" s="233"/>
      <c r="E542" s="229"/>
      <c r="F542" s="229"/>
      <c r="G542" s="229"/>
      <c r="H542" s="229"/>
      <c r="I542" s="229"/>
      <c r="J542" s="229"/>
      <c r="K542" s="229"/>
      <c r="L542" s="229"/>
      <c r="M542" s="229"/>
      <c r="P542" s="229"/>
      <c r="Q542" s="229"/>
    </row>
    <row r="543">
      <c r="B543" s="233"/>
      <c r="D543" s="233"/>
      <c r="E543" s="229"/>
      <c r="F543" s="229"/>
      <c r="G543" s="229"/>
      <c r="H543" s="229"/>
      <c r="I543" s="229"/>
      <c r="J543" s="229"/>
      <c r="K543" s="229"/>
      <c r="L543" s="229"/>
      <c r="M543" s="229"/>
      <c r="P543" s="229"/>
      <c r="Q543" s="229"/>
    </row>
    <row r="544">
      <c r="B544" s="233"/>
      <c r="D544" s="233"/>
      <c r="E544" s="229"/>
      <c r="F544" s="229"/>
      <c r="G544" s="229"/>
      <c r="H544" s="229"/>
      <c r="I544" s="229"/>
      <c r="J544" s="229"/>
      <c r="K544" s="229"/>
      <c r="L544" s="229"/>
      <c r="M544" s="229"/>
      <c r="P544" s="229"/>
      <c r="Q544" s="229"/>
    </row>
    <row r="545">
      <c r="B545" s="233"/>
      <c r="D545" s="233"/>
      <c r="E545" s="229"/>
      <c r="F545" s="229"/>
      <c r="G545" s="229"/>
      <c r="H545" s="229"/>
      <c r="I545" s="229"/>
      <c r="J545" s="229"/>
      <c r="K545" s="229"/>
      <c r="L545" s="229"/>
      <c r="M545" s="229"/>
      <c r="P545" s="229"/>
      <c r="Q545" s="229"/>
    </row>
    <row r="546">
      <c r="B546" s="233"/>
      <c r="D546" s="233"/>
      <c r="E546" s="229"/>
      <c r="F546" s="229"/>
      <c r="G546" s="229"/>
      <c r="H546" s="229"/>
      <c r="I546" s="229"/>
      <c r="J546" s="229"/>
      <c r="K546" s="229"/>
      <c r="L546" s="229"/>
      <c r="M546" s="229"/>
      <c r="P546" s="229"/>
      <c r="Q546" s="229"/>
    </row>
    <row r="547">
      <c r="B547" s="233"/>
      <c r="D547" s="233"/>
      <c r="E547" s="229"/>
      <c r="F547" s="229"/>
      <c r="G547" s="229"/>
      <c r="H547" s="229"/>
      <c r="I547" s="229"/>
      <c r="J547" s="229"/>
      <c r="K547" s="229"/>
      <c r="L547" s="229"/>
      <c r="M547" s="229"/>
      <c r="P547" s="229"/>
      <c r="Q547" s="229"/>
    </row>
    <row r="548">
      <c r="B548" s="233"/>
      <c r="D548" s="233"/>
      <c r="E548" s="229"/>
      <c r="F548" s="229"/>
      <c r="G548" s="229"/>
      <c r="H548" s="229"/>
      <c r="I548" s="229"/>
      <c r="J548" s="229"/>
      <c r="K548" s="229"/>
      <c r="L548" s="229"/>
      <c r="M548" s="229"/>
      <c r="P548" s="229"/>
      <c r="Q548" s="229"/>
    </row>
    <row r="549">
      <c r="B549" s="233"/>
      <c r="D549" s="233"/>
      <c r="E549" s="229"/>
      <c r="F549" s="229"/>
      <c r="G549" s="229"/>
      <c r="H549" s="229"/>
      <c r="I549" s="229"/>
      <c r="J549" s="229"/>
      <c r="K549" s="229"/>
      <c r="L549" s="229"/>
      <c r="M549" s="229"/>
      <c r="P549" s="229"/>
      <c r="Q549" s="229"/>
    </row>
    <row r="550">
      <c r="B550" s="233"/>
      <c r="D550" s="233"/>
      <c r="E550" s="229"/>
      <c r="F550" s="229"/>
      <c r="G550" s="229"/>
      <c r="H550" s="229"/>
      <c r="I550" s="229"/>
      <c r="J550" s="229"/>
      <c r="K550" s="229"/>
      <c r="L550" s="229"/>
      <c r="M550" s="229"/>
      <c r="P550" s="229"/>
      <c r="Q550" s="229"/>
    </row>
    <row r="551">
      <c r="B551" s="233"/>
      <c r="D551" s="233"/>
      <c r="E551" s="229"/>
      <c r="F551" s="229"/>
      <c r="G551" s="229"/>
      <c r="H551" s="229"/>
      <c r="I551" s="229"/>
      <c r="J551" s="229"/>
      <c r="K551" s="229"/>
      <c r="L551" s="229"/>
      <c r="M551" s="229"/>
      <c r="P551" s="229"/>
      <c r="Q551" s="229"/>
    </row>
    <row r="552">
      <c r="B552" s="233"/>
      <c r="D552" s="233"/>
      <c r="E552" s="229"/>
      <c r="F552" s="229"/>
      <c r="G552" s="229"/>
      <c r="H552" s="229"/>
      <c r="I552" s="229"/>
      <c r="J552" s="229"/>
      <c r="K552" s="229"/>
      <c r="L552" s="229"/>
      <c r="M552" s="229"/>
      <c r="P552" s="229"/>
      <c r="Q552" s="229"/>
    </row>
    <row r="553">
      <c r="B553" s="233"/>
      <c r="D553" s="233"/>
      <c r="E553" s="229"/>
      <c r="F553" s="229"/>
      <c r="G553" s="229"/>
      <c r="H553" s="229"/>
      <c r="I553" s="229"/>
      <c r="J553" s="229"/>
      <c r="K553" s="229"/>
      <c r="L553" s="229"/>
      <c r="M553" s="229"/>
      <c r="P553" s="229"/>
      <c r="Q553" s="229"/>
    </row>
    <row r="554">
      <c r="B554" s="233"/>
      <c r="D554" s="233"/>
      <c r="E554" s="229"/>
      <c r="F554" s="229"/>
      <c r="G554" s="229"/>
      <c r="H554" s="229"/>
      <c r="I554" s="229"/>
      <c r="J554" s="229"/>
      <c r="K554" s="229"/>
      <c r="L554" s="229"/>
      <c r="M554" s="229"/>
      <c r="P554" s="229"/>
      <c r="Q554" s="229"/>
    </row>
    <row r="555">
      <c r="B555" s="233"/>
      <c r="D555" s="233"/>
      <c r="E555" s="229"/>
      <c r="F555" s="229"/>
      <c r="G555" s="229"/>
      <c r="H555" s="229"/>
      <c r="I555" s="229"/>
      <c r="J555" s="229"/>
      <c r="K555" s="229"/>
      <c r="L555" s="229"/>
      <c r="M555" s="229"/>
      <c r="P555" s="229"/>
      <c r="Q555" s="229"/>
    </row>
    <row r="556">
      <c r="B556" s="233"/>
      <c r="D556" s="233"/>
      <c r="E556" s="229"/>
      <c r="F556" s="229"/>
      <c r="G556" s="229"/>
      <c r="H556" s="229"/>
      <c r="I556" s="229"/>
      <c r="J556" s="229"/>
      <c r="K556" s="229"/>
      <c r="L556" s="229"/>
      <c r="M556" s="229"/>
      <c r="P556" s="229"/>
      <c r="Q556" s="229"/>
    </row>
    <row r="557">
      <c r="B557" s="233"/>
      <c r="D557" s="233"/>
      <c r="E557" s="229"/>
      <c r="F557" s="229"/>
      <c r="G557" s="229"/>
      <c r="H557" s="229"/>
      <c r="I557" s="229"/>
      <c r="J557" s="229"/>
      <c r="K557" s="229"/>
      <c r="L557" s="229"/>
      <c r="M557" s="229"/>
      <c r="P557" s="229"/>
      <c r="Q557" s="229"/>
    </row>
    <row r="558">
      <c r="B558" s="233"/>
      <c r="D558" s="233"/>
      <c r="E558" s="229"/>
      <c r="F558" s="229"/>
      <c r="G558" s="229"/>
      <c r="H558" s="229"/>
      <c r="I558" s="229"/>
      <c r="J558" s="229"/>
      <c r="K558" s="229"/>
      <c r="L558" s="229"/>
      <c r="M558" s="229"/>
      <c r="P558" s="229"/>
      <c r="Q558" s="229"/>
    </row>
    <row r="559">
      <c r="B559" s="233"/>
      <c r="D559" s="233"/>
      <c r="E559" s="229"/>
      <c r="F559" s="229"/>
      <c r="G559" s="229"/>
      <c r="H559" s="229"/>
      <c r="I559" s="229"/>
      <c r="J559" s="229"/>
      <c r="K559" s="229"/>
      <c r="L559" s="229"/>
      <c r="M559" s="229"/>
      <c r="P559" s="229"/>
      <c r="Q559" s="229"/>
    </row>
    <row r="560">
      <c r="B560" s="233"/>
      <c r="D560" s="233"/>
      <c r="E560" s="229"/>
      <c r="F560" s="229"/>
      <c r="G560" s="229"/>
      <c r="H560" s="229"/>
      <c r="I560" s="229"/>
      <c r="J560" s="229"/>
      <c r="K560" s="229"/>
      <c r="L560" s="229"/>
      <c r="M560" s="229"/>
      <c r="P560" s="229"/>
      <c r="Q560" s="229"/>
    </row>
    <row r="561">
      <c r="B561" s="233"/>
      <c r="D561" s="233"/>
      <c r="E561" s="229"/>
      <c r="F561" s="229"/>
      <c r="G561" s="229"/>
      <c r="H561" s="229"/>
      <c r="I561" s="229"/>
      <c r="J561" s="229"/>
      <c r="K561" s="229"/>
      <c r="L561" s="229"/>
      <c r="M561" s="229"/>
      <c r="P561" s="229"/>
      <c r="Q561" s="229"/>
    </row>
    <row r="562">
      <c r="B562" s="233"/>
      <c r="D562" s="233"/>
      <c r="E562" s="229"/>
      <c r="F562" s="229"/>
      <c r="G562" s="229"/>
      <c r="H562" s="229"/>
      <c r="I562" s="229"/>
      <c r="J562" s="229"/>
      <c r="K562" s="229"/>
      <c r="L562" s="229"/>
      <c r="M562" s="229"/>
      <c r="P562" s="229"/>
      <c r="Q562" s="229"/>
    </row>
    <row r="563">
      <c r="B563" s="233"/>
      <c r="D563" s="233"/>
      <c r="E563" s="229"/>
      <c r="F563" s="229"/>
      <c r="G563" s="229"/>
      <c r="H563" s="229"/>
      <c r="I563" s="229"/>
      <c r="J563" s="229"/>
      <c r="K563" s="229"/>
      <c r="L563" s="229"/>
      <c r="M563" s="229"/>
      <c r="P563" s="229"/>
      <c r="Q563" s="229"/>
    </row>
    <row r="564">
      <c r="B564" s="233"/>
      <c r="D564" s="233"/>
      <c r="E564" s="229"/>
      <c r="F564" s="229"/>
      <c r="G564" s="229"/>
      <c r="H564" s="229"/>
      <c r="I564" s="229"/>
      <c r="J564" s="229"/>
      <c r="K564" s="229"/>
      <c r="L564" s="229"/>
      <c r="M564" s="229"/>
      <c r="P564" s="229"/>
      <c r="Q564" s="229"/>
    </row>
    <row r="565">
      <c r="B565" s="233"/>
      <c r="D565" s="233"/>
      <c r="E565" s="229"/>
      <c r="F565" s="229"/>
      <c r="G565" s="229"/>
      <c r="H565" s="229"/>
      <c r="I565" s="229"/>
      <c r="J565" s="229"/>
      <c r="K565" s="229"/>
      <c r="L565" s="229"/>
      <c r="M565" s="229"/>
      <c r="P565" s="229"/>
      <c r="Q565" s="229"/>
    </row>
    <row r="566">
      <c r="B566" s="233"/>
      <c r="D566" s="233"/>
      <c r="E566" s="229"/>
      <c r="F566" s="229"/>
      <c r="G566" s="229"/>
      <c r="H566" s="229"/>
      <c r="I566" s="229"/>
      <c r="J566" s="229"/>
      <c r="K566" s="229"/>
      <c r="L566" s="229"/>
      <c r="M566" s="229"/>
      <c r="P566" s="229"/>
      <c r="Q566" s="229"/>
    </row>
    <row r="567">
      <c r="B567" s="233"/>
      <c r="D567" s="233"/>
      <c r="E567" s="229"/>
      <c r="F567" s="229"/>
      <c r="G567" s="229"/>
      <c r="H567" s="229"/>
      <c r="I567" s="229"/>
      <c r="J567" s="229"/>
      <c r="K567" s="229"/>
      <c r="L567" s="229"/>
      <c r="M567" s="229"/>
      <c r="P567" s="229"/>
      <c r="Q567" s="229"/>
    </row>
    <row r="568">
      <c r="B568" s="233"/>
      <c r="D568" s="233"/>
      <c r="E568" s="229"/>
      <c r="F568" s="229"/>
      <c r="G568" s="229"/>
      <c r="H568" s="229"/>
      <c r="I568" s="229"/>
      <c r="J568" s="229"/>
      <c r="K568" s="229"/>
      <c r="L568" s="229"/>
      <c r="M568" s="229"/>
      <c r="P568" s="229"/>
      <c r="Q568" s="229"/>
    </row>
    <row r="569">
      <c r="B569" s="233"/>
      <c r="D569" s="233"/>
      <c r="E569" s="229"/>
      <c r="F569" s="229"/>
      <c r="G569" s="229"/>
      <c r="H569" s="229"/>
      <c r="I569" s="229"/>
      <c r="J569" s="229"/>
      <c r="K569" s="229"/>
      <c r="L569" s="229"/>
      <c r="M569" s="229"/>
      <c r="P569" s="229"/>
      <c r="Q569" s="229"/>
    </row>
    <row r="570">
      <c r="B570" s="233"/>
      <c r="D570" s="233"/>
      <c r="E570" s="229"/>
      <c r="F570" s="229"/>
      <c r="G570" s="229"/>
      <c r="H570" s="229"/>
      <c r="I570" s="229"/>
      <c r="J570" s="229"/>
      <c r="K570" s="229"/>
      <c r="L570" s="229"/>
      <c r="M570" s="229"/>
      <c r="P570" s="229"/>
      <c r="Q570" s="229"/>
    </row>
    <row r="571">
      <c r="B571" s="233"/>
      <c r="D571" s="233"/>
      <c r="E571" s="229"/>
      <c r="F571" s="229"/>
      <c r="G571" s="229"/>
      <c r="H571" s="229"/>
      <c r="I571" s="229"/>
      <c r="J571" s="229"/>
      <c r="K571" s="229"/>
      <c r="L571" s="229"/>
      <c r="M571" s="229"/>
      <c r="P571" s="229"/>
      <c r="Q571" s="229"/>
    </row>
    <row r="572">
      <c r="B572" s="233"/>
      <c r="D572" s="233"/>
      <c r="E572" s="229"/>
      <c r="F572" s="229"/>
      <c r="G572" s="229"/>
      <c r="H572" s="229"/>
      <c r="I572" s="229"/>
      <c r="J572" s="229"/>
      <c r="K572" s="229"/>
      <c r="L572" s="229"/>
      <c r="M572" s="229"/>
      <c r="P572" s="229"/>
      <c r="Q572" s="229"/>
    </row>
    <row r="573">
      <c r="B573" s="233"/>
      <c r="D573" s="233"/>
      <c r="E573" s="229"/>
      <c r="F573" s="229"/>
      <c r="G573" s="229"/>
      <c r="H573" s="229"/>
      <c r="I573" s="229"/>
      <c r="J573" s="229"/>
      <c r="K573" s="229"/>
      <c r="L573" s="229"/>
      <c r="M573" s="229"/>
      <c r="P573" s="229"/>
      <c r="Q573" s="229"/>
    </row>
    <row r="574">
      <c r="B574" s="233"/>
      <c r="D574" s="233"/>
      <c r="E574" s="229"/>
      <c r="F574" s="229"/>
      <c r="G574" s="229"/>
      <c r="H574" s="229"/>
      <c r="I574" s="229"/>
      <c r="J574" s="229"/>
      <c r="K574" s="229"/>
      <c r="L574" s="229"/>
      <c r="M574" s="229"/>
      <c r="P574" s="229"/>
      <c r="Q574" s="229"/>
    </row>
    <row r="575">
      <c r="B575" s="233"/>
      <c r="D575" s="233"/>
      <c r="E575" s="229"/>
      <c r="F575" s="229"/>
      <c r="G575" s="229"/>
      <c r="H575" s="229"/>
      <c r="I575" s="229"/>
      <c r="J575" s="229"/>
      <c r="K575" s="229"/>
      <c r="L575" s="229"/>
      <c r="M575" s="229"/>
      <c r="P575" s="229"/>
      <c r="Q575" s="229"/>
    </row>
    <row r="576">
      <c r="B576" s="233"/>
      <c r="D576" s="233"/>
      <c r="E576" s="229"/>
      <c r="F576" s="229"/>
      <c r="G576" s="229"/>
      <c r="H576" s="229"/>
      <c r="I576" s="229"/>
      <c r="J576" s="229"/>
      <c r="K576" s="229"/>
      <c r="L576" s="229"/>
      <c r="M576" s="229"/>
      <c r="P576" s="229"/>
      <c r="Q576" s="229"/>
    </row>
    <row r="577">
      <c r="B577" s="233"/>
      <c r="D577" s="233"/>
      <c r="E577" s="229"/>
      <c r="F577" s="229"/>
      <c r="G577" s="229"/>
      <c r="H577" s="229"/>
      <c r="I577" s="229"/>
      <c r="J577" s="229"/>
      <c r="K577" s="229"/>
      <c r="L577" s="229"/>
      <c r="M577" s="229"/>
      <c r="P577" s="229"/>
      <c r="Q577" s="229"/>
    </row>
    <row r="578">
      <c r="B578" s="233"/>
      <c r="D578" s="233"/>
      <c r="E578" s="229"/>
      <c r="F578" s="229"/>
      <c r="G578" s="229"/>
      <c r="H578" s="229"/>
      <c r="I578" s="229"/>
      <c r="J578" s="229"/>
      <c r="K578" s="229"/>
      <c r="L578" s="229"/>
      <c r="M578" s="229"/>
      <c r="P578" s="229"/>
      <c r="Q578" s="229"/>
    </row>
    <row r="579">
      <c r="B579" s="233"/>
      <c r="D579" s="233"/>
      <c r="E579" s="229"/>
      <c r="F579" s="229"/>
      <c r="G579" s="229"/>
      <c r="H579" s="229"/>
      <c r="I579" s="229"/>
      <c r="J579" s="229"/>
      <c r="K579" s="229"/>
      <c r="L579" s="229"/>
      <c r="M579" s="229"/>
      <c r="P579" s="229"/>
      <c r="Q579" s="229"/>
    </row>
    <row r="580">
      <c r="B580" s="233"/>
      <c r="D580" s="233"/>
      <c r="E580" s="229"/>
      <c r="F580" s="229"/>
      <c r="G580" s="229"/>
      <c r="H580" s="229"/>
      <c r="I580" s="229"/>
      <c r="J580" s="229"/>
      <c r="K580" s="229"/>
      <c r="L580" s="229"/>
      <c r="M580" s="229"/>
      <c r="P580" s="229"/>
      <c r="Q580" s="229"/>
    </row>
    <row r="581">
      <c r="B581" s="233"/>
      <c r="D581" s="233"/>
      <c r="E581" s="229"/>
      <c r="F581" s="229"/>
      <c r="G581" s="229"/>
      <c r="H581" s="229"/>
      <c r="I581" s="229"/>
      <c r="J581" s="229"/>
      <c r="K581" s="229"/>
      <c r="L581" s="229"/>
      <c r="M581" s="229"/>
      <c r="P581" s="229"/>
      <c r="Q581" s="229"/>
    </row>
    <row r="582">
      <c r="B582" s="233"/>
      <c r="D582" s="233"/>
      <c r="E582" s="229"/>
      <c r="F582" s="229"/>
      <c r="G582" s="229"/>
      <c r="H582" s="229"/>
      <c r="I582" s="229"/>
      <c r="J582" s="229"/>
      <c r="K582" s="229"/>
      <c r="L582" s="229"/>
      <c r="M582" s="229"/>
      <c r="P582" s="229"/>
      <c r="Q582" s="229"/>
    </row>
    <row r="583">
      <c r="B583" s="233"/>
      <c r="D583" s="233"/>
      <c r="E583" s="229"/>
      <c r="F583" s="229"/>
      <c r="G583" s="229"/>
      <c r="H583" s="229"/>
      <c r="I583" s="229"/>
      <c r="J583" s="229"/>
      <c r="K583" s="229"/>
      <c r="L583" s="229"/>
      <c r="M583" s="229"/>
      <c r="P583" s="229"/>
      <c r="Q583" s="229"/>
    </row>
    <row r="584">
      <c r="B584" s="233"/>
      <c r="D584" s="233"/>
      <c r="E584" s="229"/>
      <c r="F584" s="229"/>
      <c r="G584" s="229"/>
      <c r="H584" s="229"/>
      <c r="I584" s="229"/>
      <c r="J584" s="229"/>
      <c r="K584" s="229"/>
      <c r="L584" s="229"/>
      <c r="M584" s="229"/>
      <c r="P584" s="229"/>
      <c r="Q584" s="229"/>
    </row>
    <row r="585">
      <c r="B585" s="233"/>
      <c r="D585" s="233"/>
      <c r="E585" s="229"/>
      <c r="F585" s="229"/>
      <c r="G585" s="229"/>
      <c r="H585" s="229"/>
      <c r="I585" s="229"/>
      <c r="J585" s="229"/>
      <c r="K585" s="229"/>
      <c r="L585" s="229"/>
      <c r="M585" s="229"/>
      <c r="P585" s="229"/>
      <c r="Q585" s="229"/>
    </row>
    <row r="586">
      <c r="B586" s="233"/>
      <c r="D586" s="233"/>
      <c r="E586" s="229"/>
      <c r="F586" s="229"/>
      <c r="G586" s="229"/>
      <c r="H586" s="229"/>
      <c r="I586" s="229"/>
      <c r="J586" s="229"/>
      <c r="K586" s="229"/>
      <c r="L586" s="229"/>
      <c r="M586" s="229"/>
      <c r="P586" s="229"/>
      <c r="Q586" s="229"/>
    </row>
    <row r="587">
      <c r="B587" s="233"/>
      <c r="D587" s="233"/>
      <c r="E587" s="229"/>
      <c r="F587" s="229"/>
      <c r="G587" s="229"/>
      <c r="H587" s="229"/>
      <c r="I587" s="229"/>
      <c r="J587" s="229"/>
      <c r="K587" s="229"/>
      <c r="L587" s="229"/>
      <c r="M587" s="229"/>
      <c r="P587" s="229"/>
      <c r="Q587" s="229"/>
    </row>
    <row r="588">
      <c r="B588" s="233"/>
      <c r="D588" s="233"/>
      <c r="E588" s="229"/>
      <c r="F588" s="229"/>
      <c r="G588" s="229"/>
      <c r="H588" s="229"/>
      <c r="I588" s="229"/>
      <c r="J588" s="229"/>
      <c r="K588" s="229"/>
      <c r="L588" s="229"/>
      <c r="M588" s="229"/>
      <c r="P588" s="229"/>
      <c r="Q588" s="229"/>
    </row>
    <row r="589">
      <c r="B589" s="233"/>
      <c r="D589" s="233"/>
      <c r="E589" s="229"/>
      <c r="F589" s="229"/>
      <c r="G589" s="229"/>
      <c r="H589" s="229"/>
      <c r="I589" s="229"/>
      <c r="J589" s="229"/>
      <c r="K589" s="229"/>
      <c r="L589" s="229"/>
      <c r="M589" s="229"/>
      <c r="P589" s="229"/>
      <c r="Q589" s="229"/>
    </row>
    <row r="590">
      <c r="B590" s="233"/>
      <c r="D590" s="233"/>
      <c r="E590" s="229"/>
      <c r="F590" s="229"/>
      <c r="G590" s="229"/>
      <c r="H590" s="229"/>
      <c r="I590" s="229"/>
      <c r="J590" s="229"/>
      <c r="K590" s="229"/>
      <c r="L590" s="229"/>
      <c r="M590" s="229"/>
      <c r="P590" s="229"/>
      <c r="Q590" s="229"/>
    </row>
    <row r="591">
      <c r="B591" s="233"/>
      <c r="D591" s="233"/>
      <c r="E591" s="229"/>
      <c r="F591" s="229"/>
      <c r="G591" s="229"/>
      <c r="H591" s="229"/>
      <c r="I591" s="229"/>
      <c r="J591" s="229"/>
      <c r="K591" s="229"/>
      <c r="L591" s="229"/>
      <c r="M591" s="229"/>
      <c r="P591" s="229"/>
      <c r="Q591" s="229"/>
    </row>
    <row r="592">
      <c r="B592" s="233"/>
      <c r="D592" s="233"/>
      <c r="E592" s="229"/>
      <c r="F592" s="229"/>
      <c r="G592" s="229"/>
      <c r="H592" s="229"/>
      <c r="I592" s="229"/>
      <c r="J592" s="229"/>
      <c r="K592" s="229"/>
      <c r="L592" s="229"/>
      <c r="M592" s="229"/>
      <c r="P592" s="229"/>
      <c r="Q592" s="229"/>
    </row>
    <row r="593">
      <c r="B593" s="233"/>
      <c r="D593" s="233"/>
      <c r="E593" s="229"/>
      <c r="F593" s="229"/>
      <c r="G593" s="229"/>
      <c r="H593" s="229"/>
      <c r="I593" s="229"/>
      <c r="J593" s="229"/>
      <c r="K593" s="229"/>
      <c r="L593" s="229"/>
      <c r="M593" s="229"/>
      <c r="P593" s="229"/>
      <c r="Q593" s="229"/>
    </row>
    <row r="594">
      <c r="B594" s="233"/>
      <c r="D594" s="233"/>
      <c r="E594" s="229"/>
      <c r="F594" s="229"/>
      <c r="G594" s="229"/>
      <c r="H594" s="229"/>
      <c r="I594" s="229"/>
      <c r="J594" s="229"/>
      <c r="K594" s="229"/>
      <c r="L594" s="229"/>
      <c r="M594" s="229"/>
      <c r="P594" s="229"/>
      <c r="Q594" s="229"/>
    </row>
    <row r="595">
      <c r="B595" s="233"/>
      <c r="D595" s="233"/>
      <c r="E595" s="229"/>
      <c r="F595" s="229"/>
      <c r="G595" s="229"/>
      <c r="H595" s="229"/>
      <c r="I595" s="229"/>
      <c r="J595" s="229"/>
      <c r="K595" s="229"/>
      <c r="L595" s="229"/>
      <c r="M595" s="229"/>
      <c r="P595" s="229"/>
      <c r="Q595" s="229"/>
    </row>
    <row r="596">
      <c r="B596" s="233"/>
      <c r="D596" s="233"/>
      <c r="E596" s="229"/>
      <c r="F596" s="229"/>
      <c r="G596" s="229"/>
      <c r="H596" s="229"/>
      <c r="I596" s="229"/>
      <c r="J596" s="229"/>
      <c r="K596" s="229"/>
      <c r="L596" s="229"/>
      <c r="M596" s="229"/>
      <c r="P596" s="229"/>
      <c r="Q596" s="229"/>
    </row>
    <row r="597">
      <c r="B597" s="233"/>
      <c r="D597" s="233"/>
      <c r="E597" s="229"/>
      <c r="F597" s="229"/>
      <c r="G597" s="229"/>
      <c r="H597" s="229"/>
      <c r="I597" s="229"/>
      <c r="J597" s="229"/>
      <c r="K597" s="229"/>
      <c r="L597" s="229"/>
      <c r="M597" s="229"/>
      <c r="P597" s="229"/>
      <c r="Q597" s="229"/>
    </row>
    <row r="598">
      <c r="B598" s="233"/>
      <c r="D598" s="233"/>
      <c r="E598" s="229"/>
      <c r="F598" s="229"/>
      <c r="G598" s="229"/>
      <c r="H598" s="229"/>
      <c r="I598" s="229"/>
      <c r="J598" s="229"/>
      <c r="K598" s="229"/>
      <c r="L598" s="229"/>
      <c r="M598" s="229"/>
      <c r="P598" s="229"/>
      <c r="Q598" s="229"/>
    </row>
    <row r="599">
      <c r="B599" s="233"/>
      <c r="D599" s="233"/>
      <c r="E599" s="229"/>
      <c r="F599" s="229"/>
      <c r="G599" s="229"/>
      <c r="H599" s="229"/>
      <c r="I599" s="229"/>
      <c r="J599" s="229"/>
      <c r="K599" s="229"/>
      <c r="L599" s="229"/>
      <c r="M599" s="229"/>
      <c r="P599" s="229"/>
      <c r="Q599" s="229"/>
    </row>
    <row r="600">
      <c r="B600" s="233"/>
      <c r="D600" s="233"/>
      <c r="E600" s="229"/>
      <c r="F600" s="229"/>
      <c r="G600" s="229"/>
      <c r="H600" s="229"/>
      <c r="I600" s="229"/>
      <c r="J600" s="229"/>
      <c r="K600" s="229"/>
      <c r="L600" s="229"/>
      <c r="M600" s="229"/>
      <c r="P600" s="229"/>
      <c r="Q600" s="229"/>
    </row>
    <row r="601">
      <c r="B601" s="233"/>
      <c r="D601" s="233"/>
      <c r="E601" s="229"/>
      <c r="F601" s="229"/>
      <c r="G601" s="229"/>
      <c r="H601" s="229"/>
      <c r="I601" s="229"/>
      <c r="J601" s="229"/>
      <c r="K601" s="229"/>
      <c r="L601" s="229"/>
      <c r="M601" s="229"/>
      <c r="P601" s="229"/>
      <c r="Q601" s="229"/>
    </row>
    <row r="602">
      <c r="B602" s="233"/>
      <c r="D602" s="233"/>
      <c r="E602" s="229"/>
      <c r="F602" s="229"/>
      <c r="G602" s="229"/>
      <c r="H602" s="229"/>
      <c r="I602" s="229"/>
      <c r="J602" s="229"/>
      <c r="K602" s="229"/>
      <c r="L602" s="229"/>
      <c r="M602" s="229"/>
      <c r="P602" s="229"/>
      <c r="Q602" s="229"/>
    </row>
    <row r="603">
      <c r="B603" s="233"/>
      <c r="D603" s="233"/>
      <c r="E603" s="229"/>
      <c r="F603" s="229"/>
      <c r="G603" s="229"/>
      <c r="H603" s="229"/>
      <c r="I603" s="229"/>
      <c r="J603" s="229"/>
      <c r="K603" s="229"/>
      <c r="L603" s="229"/>
      <c r="M603" s="229"/>
      <c r="P603" s="229"/>
      <c r="Q603" s="229"/>
    </row>
    <row r="604">
      <c r="B604" s="233"/>
      <c r="D604" s="233"/>
      <c r="E604" s="229"/>
      <c r="F604" s="229"/>
      <c r="G604" s="229"/>
      <c r="H604" s="229"/>
      <c r="I604" s="229"/>
      <c r="J604" s="229"/>
      <c r="K604" s="229"/>
      <c r="L604" s="229"/>
      <c r="M604" s="229"/>
      <c r="P604" s="229"/>
      <c r="Q604" s="229"/>
    </row>
    <row r="605">
      <c r="B605" s="233"/>
      <c r="D605" s="233"/>
      <c r="E605" s="229"/>
      <c r="F605" s="229"/>
      <c r="G605" s="229"/>
      <c r="H605" s="229"/>
      <c r="I605" s="229"/>
      <c r="J605" s="229"/>
      <c r="K605" s="229"/>
      <c r="L605" s="229"/>
      <c r="M605" s="229"/>
      <c r="P605" s="229"/>
      <c r="Q605" s="229"/>
    </row>
    <row r="606">
      <c r="B606" s="233"/>
      <c r="D606" s="233"/>
      <c r="E606" s="229"/>
      <c r="F606" s="229"/>
      <c r="G606" s="229"/>
      <c r="H606" s="229"/>
      <c r="I606" s="229"/>
      <c r="J606" s="229"/>
      <c r="K606" s="229"/>
      <c r="L606" s="229"/>
      <c r="M606" s="229"/>
      <c r="P606" s="229"/>
      <c r="Q606" s="229"/>
    </row>
    <row r="607">
      <c r="B607" s="233"/>
      <c r="D607" s="233"/>
      <c r="E607" s="229"/>
      <c r="F607" s="229"/>
      <c r="G607" s="229"/>
      <c r="H607" s="229"/>
      <c r="I607" s="229"/>
      <c r="J607" s="229"/>
      <c r="K607" s="229"/>
      <c r="L607" s="229"/>
      <c r="M607" s="229"/>
      <c r="P607" s="229"/>
      <c r="Q607" s="229"/>
    </row>
    <row r="608">
      <c r="B608" s="233"/>
      <c r="D608" s="233"/>
      <c r="E608" s="229"/>
      <c r="F608" s="229"/>
      <c r="G608" s="229"/>
      <c r="H608" s="229"/>
      <c r="I608" s="229"/>
      <c r="J608" s="229"/>
      <c r="K608" s="229"/>
      <c r="L608" s="229"/>
      <c r="M608" s="229"/>
      <c r="P608" s="229"/>
      <c r="Q608" s="229"/>
    </row>
    <row r="609">
      <c r="B609" s="233"/>
      <c r="D609" s="233"/>
      <c r="E609" s="229"/>
      <c r="F609" s="229"/>
      <c r="G609" s="229"/>
      <c r="H609" s="229"/>
      <c r="I609" s="229"/>
      <c r="J609" s="229"/>
      <c r="K609" s="229"/>
      <c r="L609" s="229"/>
      <c r="M609" s="229"/>
      <c r="P609" s="229"/>
      <c r="Q609" s="229"/>
    </row>
    <row r="610">
      <c r="B610" s="233"/>
      <c r="D610" s="233"/>
      <c r="E610" s="229"/>
      <c r="F610" s="229"/>
      <c r="G610" s="229"/>
      <c r="H610" s="229"/>
      <c r="I610" s="229"/>
      <c r="J610" s="229"/>
      <c r="K610" s="229"/>
      <c r="L610" s="229"/>
      <c r="M610" s="229"/>
      <c r="P610" s="229"/>
      <c r="Q610" s="229"/>
    </row>
    <row r="611">
      <c r="B611" s="233"/>
      <c r="D611" s="233"/>
      <c r="E611" s="229"/>
      <c r="F611" s="229"/>
      <c r="G611" s="229"/>
      <c r="H611" s="229"/>
      <c r="I611" s="229"/>
      <c r="J611" s="229"/>
      <c r="K611" s="229"/>
      <c r="L611" s="229"/>
      <c r="M611" s="229"/>
      <c r="P611" s="229"/>
      <c r="Q611" s="229"/>
    </row>
    <row r="612">
      <c r="B612" s="233"/>
      <c r="D612" s="233"/>
      <c r="E612" s="229"/>
      <c r="F612" s="229"/>
      <c r="G612" s="229"/>
      <c r="H612" s="229"/>
      <c r="I612" s="229"/>
      <c r="J612" s="229"/>
      <c r="K612" s="229"/>
      <c r="L612" s="229"/>
      <c r="M612" s="229"/>
      <c r="P612" s="229"/>
      <c r="Q612" s="229"/>
    </row>
    <row r="613">
      <c r="B613" s="233"/>
      <c r="D613" s="233"/>
      <c r="E613" s="229"/>
      <c r="F613" s="229"/>
      <c r="G613" s="229"/>
      <c r="H613" s="229"/>
      <c r="I613" s="229"/>
      <c r="J613" s="229"/>
      <c r="K613" s="229"/>
      <c r="L613" s="229"/>
      <c r="M613" s="229"/>
      <c r="P613" s="229"/>
      <c r="Q613" s="229"/>
    </row>
    <row r="614">
      <c r="B614" s="233"/>
      <c r="D614" s="233"/>
      <c r="E614" s="229"/>
      <c r="F614" s="229"/>
      <c r="G614" s="229"/>
      <c r="H614" s="229"/>
      <c r="I614" s="229"/>
      <c r="J614" s="229"/>
      <c r="K614" s="229"/>
      <c r="L614" s="229"/>
      <c r="M614" s="229"/>
      <c r="P614" s="229"/>
      <c r="Q614" s="229"/>
    </row>
    <row r="615">
      <c r="B615" s="233"/>
      <c r="D615" s="233"/>
      <c r="E615" s="229"/>
      <c r="F615" s="229"/>
      <c r="G615" s="229"/>
      <c r="H615" s="229"/>
      <c r="I615" s="229"/>
      <c r="J615" s="229"/>
      <c r="K615" s="229"/>
      <c r="L615" s="229"/>
      <c r="M615" s="229"/>
      <c r="P615" s="229"/>
      <c r="Q615" s="229"/>
    </row>
    <row r="616">
      <c r="B616" s="233"/>
      <c r="D616" s="233"/>
      <c r="E616" s="229"/>
      <c r="F616" s="229"/>
      <c r="G616" s="229"/>
      <c r="H616" s="229"/>
      <c r="I616" s="229"/>
      <c r="J616" s="229"/>
      <c r="K616" s="229"/>
      <c r="L616" s="229"/>
      <c r="M616" s="229"/>
      <c r="P616" s="229"/>
      <c r="Q616" s="229"/>
    </row>
    <row r="617">
      <c r="B617" s="233"/>
      <c r="D617" s="233"/>
      <c r="E617" s="229"/>
      <c r="F617" s="229"/>
      <c r="G617" s="229"/>
      <c r="H617" s="229"/>
      <c r="I617" s="229"/>
      <c r="J617" s="229"/>
      <c r="K617" s="229"/>
      <c r="L617" s="229"/>
      <c r="M617" s="229"/>
      <c r="P617" s="229"/>
      <c r="Q617" s="229"/>
    </row>
    <row r="618">
      <c r="B618" s="233"/>
      <c r="D618" s="233"/>
      <c r="E618" s="229"/>
      <c r="F618" s="229"/>
      <c r="G618" s="229"/>
      <c r="H618" s="229"/>
      <c r="I618" s="229"/>
      <c r="J618" s="229"/>
      <c r="K618" s="229"/>
      <c r="L618" s="229"/>
      <c r="M618" s="229"/>
      <c r="P618" s="229"/>
      <c r="Q618" s="229"/>
    </row>
    <row r="619">
      <c r="B619" s="233"/>
      <c r="D619" s="233"/>
      <c r="E619" s="229"/>
      <c r="F619" s="229"/>
      <c r="G619" s="229"/>
      <c r="H619" s="229"/>
      <c r="I619" s="229"/>
      <c r="J619" s="229"/>
      <c r="K619" s="229"/>
      <c r="L619" s="229"/>
      <c r="M619" s="229"/>
      <c r="P619" s="229"/>
      <c r="Q619" s="229"/>
    </row>
    <row r="620">
      <c r="B620" s="233"/>
      <c r="D620" s="233"/>
      <c r="E620" s="229"/>
      <c r="F620" s="229"/>
      <c r="G620" s="229"/>
      <c r="H620" s="229"/>
      <c r="I620" s="229"/>
      <c r="J620" s="229"/>
      <c r="K620" s="229"/>
      <c r="L620" s="229"/>
      <c r="M620" s="229"/>
      <c r="P620" s="229"/>
      <c r="Q620" s="229"/>
    </row>
    <row r="621">
      <c r="B621" s="233"/>
      <c r="D621" s="233"/>
      <c r="E621" s="229"/>
      <c r="F621" s="229"/>
      <c r="G621" s="229"/>
      <c r="H621" s="229"/>
      <c r="I621" s="229"/>
      <c r="J621" s="229"/>
      <c r="K621" s="229"/>
      <c r="L621" s="229"/>
      <c r="M621" s="229"/>
      <c r="P621" s="229"/>
      <c r="Q621" s="229"/>
    </row>
    <row r="622">
      <c r="B622" s="233"/>
      <c r="D622" s="233"/>
      <c r="E622" s="229"/>
      <c r="F622" s="229"/>
      <c r="G622" s="229"/>
      <c r="H622" s="229"/>
      <c r="I622" s="229"/>
      <c r="J622" s="229"/>
      <c r="K622" s="229"/>
      <c r="L622" s="229"/>
      <c r="M622" s="229"/>
      <c r="P622" s="229"/>
      <c r="Q622" s="229"/>
    </row>
    <row r="623">
      <c r="B623" s="233"/>
      <c r="D623" s="233"/>
      <c r="E623" s="229"/>
      <c r="F623" s="229"/>
      <c r="G623" s="229"/>
      <c r="H623" s="229"/>
      <c r="I623" s="229"/>
      <c r="J623" s="229"/>
      <c r="K623" s="229"/>
      <c r="L623" s="229"/>
      <c r="M623" s="229"/>
      <c r="P623" s="229"/>
      <c r="Q623" s="229"/>
    </row>
    <row r="624">
      <c r="B624" s="233"/>
      <c r="D624" s="233"/>
      <c r="E624" s="229"/>
      <c r="F624" s="229"/>
      <c r="G624" s="229"/>
      <c r="H624" s="229"/>
      <c r="I624" s="229"/>
      <c r="J624" s="229"/>
      <c r="K624" s="229"/>
      <c r="L624" s="229"/>
      <c r="M624" s="229"/>
      <c r="P624" s="229"/>
      <c r="Q624" s="229"/>
    </row>
    <row r="625">
      <c r="B625" s="233"/>
      <c r="D625" s="233"/>
      <c r="E625" s="229"/>
      <c r="F625" s="229"/>
      <c r="G625" s="229"/>
      <c r="H625" s="229"/>
      <c r="I625" s="229"/>
      <c r="J625" s="229"/>
      <c r="K625" s="229"/>
      <c r="L625" s="229"/>
      <c r="M625" s="229"/>
      <c r="P625" s="229"/>
      <c r="Q625" s="229"/>
    </row>
    <row r="626">
      <c r="B626" s="233"/>
      <c r="D626" s="233"/>
      <c r="E626" s="229"/>
      <c r="F626" s="229"/>
      <c r="G626" s="229"/>
      <c r="H626" s="229"/>
      <c r="I626" s="229"/>
      <c r="J626" s="229"/>
      <c r="K626" s="229"/>
      <c r="L626" s="229"/>
      <c r="M626" s="229"/>
      <c r="P626" s="229"/>
      <c r="Q626" s="229"/>
    </row>
    <row r="627">
      <c r="B627" s="233"/>
      <c r="D627" s="233"/>
      <c r="E627" s="229"/>
      <c r="F627" s="229"/>
      <c r="G627" s="229"/>
      <c r="H627" s="229"/>
      <c r="I627" s="229"/>
      <c r="J627" s="229"/>
      <c r="K627" s="229"/>
      <c r="L627" s="229"/>
      <c r="M627" s="229"/>
      <c r="P627" s="229"/>
      <c r="Q627" s="229"/>
    </row>
    <row r="628">
      <c r="B628" s="233"/>
      <c r="D628" s="233"/>
      <c r="E628" s="229"/>
      <c r="F628" s="229"/>
      <c r="G628" s="229"/>
      <c r="H628" s="229"/>
      <c r="I628" s="229"/>
      <c r="J628" s="229"/>
      <c r="K628" s="229"/>
      <c r="L628" s="229"/>
      <c r="M628" s="229"/>
      <c r="P628" s="229"/>
      <c r="Q628" s="229"/>
    </row>
    <row r="629">
      <c r="B629" s="233"/>
      <c r="D629" s="233"/>
      <c r="E629" s="229"/>
      <c r="F629" s="229"/>
      <c r="G629" s="229"/>
      <c r="H629" s="229"/>
      <c r="I629" s="229"/>
      <c r="J629" s="229"/>
      <c r="K629" s="229"/>
      <c r="L629" s="229"/>
      <c r="M629" s="229"/>
      <c r="P629" s="229"/>
      <c r="Q629" s="229"/>
    </row>
    <row r="630">
      <c r="B630" s="233"/>
      <c r="D630" s="233"/>
      <c r="E630" s="229"/>
      <c r="F630" s="229"/>
      <c r="G630" s="229"/>
      <c r="H630" s="229"/>
      <c r="I630" s="229"/>
      <c r="J630" s="229"/>
      <c r="K630" s="229"/>
      <c r="L630" s="229"/>
      <c r="M630" s="229"/>
      <c r="P630" s="229"/>
      <c r="Q630" s="229"/>
    </row>
    <row r="631">
      <c r="B631" s="233"/>
      <c r="D631" s="233"/>
      <c r="E631" s="229"/>
      <c r="F631" s="229"/>
      <c r="G631" s="229"/>
      <c r="H631" s="229"/>
      <c r="I631" s="229"/>
      <c r="J631" s="229"/>
      <c r="K631" s="229"/>
      <c r="L631" s="229"/>
      <c r="M631" s="229"/>
      <c r="P631" s="229"/>
      <c r="Q631" s="229"/>
    </row>
    <row r="632">
      <c r="B632" s="233"/>
      <c r="D632" s="233"/>
      <c r="E632" s="229"/>
      <c r="F632" s="229"/>
      <c r="G632" s="229"/>
      <c r="H632" s="229"/>
      <c r="I632" s="229"/>
      <c r="J632" s="229"/>
      <c r="K632" s="229"/>
      <c r="L632" s="229"/>
      <c r="M632" s="229"/>
      <c r="P632" s="229"/>
      <c r="Q632" s="229"/>
    </row>
    <row r="633">
      <c r="B633" s="233"/>
      <c r="D633" s="233"/>
      <c r="E633" s="229"/>
      <c r="F633" s="229"/>
      <c r="G633" s="229"/>
      <c r="H633" s="229"/>
      <c r="I633" s="229"/>
      <c r="J633" s="229"/>
      <c r="K633" s="229"/>
      <c r="L633" s="229"/>
      <c r="M633" s="229"/>
      <c r="P633" s="229"/>
      <c r="Q633" s="229"/>
    </row>
    <row r="634">
      <c r="B634" s="233"/>
      <c r="D634" s="233"/>
      <c r="E634" s="229"/>
      <c r="F634" s="229"/>
      <c r="G634" s="229"/>
      <c r="H634" s="229"/>
      <c r="I634" s="229"/>
      <c r="J634" s="229"/>
      <c r="K634" s="229"/>
      <c r="L634" s="229"/>
      <c r="M634" s="229"/>
      <c r="P634" s="229"/>
      <c r="Q634" s="229"/>
    </row>
    <row r="635">
      <c r="B635" s="233"/>
      <c r="D635" s="233"/>
      <c r="E635" s="229"/>
      <c r="F635" s="229"/>
      <c r="G635" s="229"/>
      <c r="H635" s="229"/>
      <c r="I635" s="229"/>
      <c r="J635" s="229"/>
      <c r="K635" s="229"/>
      <c r="L635" s="229"/>
      <c r="M635" s="229"/>
      <c r="P635" s="229"/>
      <c r="Q635" s="229"/>
    </row>
    <row r="636">
      <c r="B636" s="233"/>
      <c r="D636" s="233"/>
      <c r="E636" s="229"/>
      <c r="F636" s="229"/>
      <c r="G636" s="229"/>
      <c r="H636" s="229"/>
      <c r="I636" s="229"/>
      <c r="J636" s="229"/>
      <c r="K636" s="229"/>
      <c r="L636" s="229"/>
      <c r="M636" s="229"/>
      <c r="P636" s="229"/>
      <c r="Q636" s="229"/>
    </row>
    <row r="637">
      <c r="B637" s="233"/>
      <c r="D637" s="233"/>
      <c r="E637" s="229"/>
      <c r="F637" s="229"/>
      <c r="G637" s="229"/>
      <c r="H637" s="229"/>
      <c r="I637" s="229"/>
      <c r="J637" s="229"/>
      <c r="K637" s="229"/>
      <c r="L637" s="229"/>
      <c r="M637" s="229"/>
      <c r="P637" s="229"/>
      <c r="Q637" s="229"/>
    </row>
    <row r="638">
      <c r="B638" s="233"/>
      <c r="D638" s="233"/>
      <c r="E638" s="229"/>
      <c r="F638" s="229"/>
      <c r="G638" s="229"/>
      <c r="H638" s="229"/>
      <c r="I638" s="229"/>
      <c r="J638" s="229"/>
      <c r="K638" s="229"/>
      <c r="L638" s="229"/>
      <c r="M638" s="229"/>
      <c r="P638" s="229"/>
      <c r="Q638" s="229"/>
    </row>
    <row r="639">
      <c r="B639" s="233"/>
      <c r="D639" s="233"/>
      <c r="E639" s="229"/>
      <c r="F639" s="229"/>
      <c r="G639" s="229"/>
      <c r="H639" s="229"/>
      <c r="I639" s="229"/>
      <c r="J639" s="229"/>
      <c r="K639" s="229"/>
      <c r="L639" s="229"/>
      <c r="M639" s="229"/>
      <c r="P639" s="229"/>
      <c r="Q639" s="229"/>
    </row>
    <row r="640">
      <c r="B640" s="233"/>
      <c r="D640" s="233"/>
      <c r="E640" s="229"/>
      <c r="F640" s="229"/>
      <c r="G640" s="229"/>
      <c r="H640" s="229"/>
      <c r="I640" s="229"/>
      <c r="J640" s="229"/>
      <c r="K640" s="229"/>
      <c r="L640" s="229"/>
      <c r="M640" s="229"/>
      <c r="P640" s="229"/>
      <c r="Q640" s="229"/>
    </row>
    <row r="641">
      <c r="B641" s="233"/>
      <c r="D641" s="233"/>
      <c r="E641" s="229"/>
      <c r="F641" s="229"/>
      <c r="G641" s="229"/>
      <c r="H641" s="229"/>
      <c r="I641" s="229"/>
      <c r="J641" s="229"/>
      <c r="K641" s="229"/>
      <c r="L641" s="229"/>
      <c r="M641" s="229"/>
      <c r="P641" s="229"/>
      <c r="Q641" s="229"/>
    </row>
    <row r="642">
      <c r="B642" s="233"/>
      <c r="D642" s="233"/>
      <c r="E642" s="229"/>
      <c r="F642" s="229"/>
      <c r="G642" s="229"/>
      <c r="H642" s="229"/>
      <c r="I642" s="229"/>
      <c r="J642" s="229"/>
      <c r="K642" s="229"/>
      <c r="L642" s="229"/>
      <c r="M642" s="229"/>
      <c r="P642" s="229"/>
      <c r="Q642" s="229"/>
    </row>
    <row r="643">
      <c r="B643" s="233"/>
      <c r="D643" s="233"/>
      <c r="E643" s="229"/>
      <c r="F643" s="229"/>
      <c r="G643" s="229"/>
      <c r="H643" s="229"/>
      <c r="I643" s="229"/>
      <c r="J643" s="229"/>
      <c r="K643" s="229"/>
      <c r="L643" s="229"/>
      <c r="M643" s="229"/>
      <c r="P643" s="229"/>
      <c r="Q643" s="229"/>
    </row>
    <row r="644">
      <c r="B644" s="233"/>
      <c r="D644" s="233"/>
      <c r="E644" s="229"/>
      <c r="F644" s="229"/>
      <c r="G644" s="229"/>
      <c r="H644" s="229"/>
      <c r="I644" s="229"/>
      <c r="J644" s="229"/>
      <c r="K644" s="229"/>
      <c r="L644" s="229"/>
      <c r="M644" s="229"/>
      <c r="P644" s="229"/>
      <c r="Q644" s="229"/>
    </row>
    <row r="645">
      <c r="B645" s="233"/>
      <c r="D645" s="233"/>
      <c r="E645" s="229"/>
      <c r="F645" s="229"/>
      <c r="G645" s="229"/>
      <c r="H645" s="229"/>
      <c r="I645" s="229"/>
      <c r="J645" s="229"/>
      <c r="K645" s="229"/>
      <c r="L645" s="229"/>
      <c r="M645" s="229"/>
      <c r="P645" s="229"/>
      <c r="Q645" s="229"/>
    </row>
    <row r="646">
      <c r="B646" s="233"/>
      <c r="D646" s="233"/>
      <c r="E646" s="229"/>
      <c r="F646" s="229"/>
      <c r="G646" s="229"/>
      <c r="H646" s="229"/>
      <c r="I646" s="229"/>
      <c r="J646" s="229"/>
      <c r="K646" s="229"/>
      <c r="L646" s="229"/>
      <c r="M646" s="229"/>
      <c r="P646" s="229"/>
      <c r="Q646" s="229"/>
    </row>
    <row r="647">
      <c r="B647" s="233"/>
      <c r="D647" s="233"/>
      <c r="E647" s="229"/>
      <c r="F647" s="229"/>
      <c r="G647" s="229"/>
      <c r="H647" s="229"/>
      <c r="I647" s="229"/>
      <c r="J647" s="229"/>
      <c r="K647" s="229"/>
      <c r="L647" s="229"/>
      <c r="M647" s="229"/>
      <c r="P647" s="229"/>
      <c r="Q647" s="229"/>
    </row>
    <row r="648">
      <c r="B648" s="233"/>
      <c r="D648" s="233"/>
      <c r="E648" s="229"/>
      <c r="F648" s="229"/>
      <c r="G648" s="229"/>
      <c r="H648" s="229"/>
      <c r="I648" s="229"/>
      <c r="J648" s="229"/>
      <c r="K648" s="229"/>
      <c r="L648" s="229"/>
      <c r="M648" s="229"/>
      <c r="P648" s="229"/>
      <c r="Q648" s="229"/>
    </row>
    <row r="649">
      <c r="B649" s="233"/>
      <c r="D649" s="233"/>
      <c r="E649" s="229"/>
      <c r="F649" s="229"/>
      <c r="G649" s="229"/>
      <c r="H649" s="229"/>
      <c r="I649" s="229"/>
      <c r="J649" s="229"/>
      <c r="K649" s="229"/>
      <c r="L649" s="229"/>
      <c r="M649" s="229"/>
      <c r="P649" s="229"/>
      <c r="Q649" s="229"/>
    </row>
    <row r="650">
      <c r="B650" s="233"/>
      <c r="D650" s="233"/>
      <c r="E650" s="229"/>
      <c r="F650" s="229"/>
      <c r="G650" s="229"/>
      <c r="H650" s="229"/>
      <c r="I650" s="229"/>
      <c r="J650" s="229"/>
      <c r="K650" s="229"/>
      <c r="L650" s="229"/>
      <c r="M650" s="229"/>
      <c r="P650" s="229"/>
      <c r="Q650" s="229"/>
    </row>
    <row r="651">
      <c r="B651" s="233"/>
      <c r="D651" s="233"/>
      <c r="E651" s="229"/>
      <c r="F651" s="229"/>
      <c r="G651" s="229"/>
      <c r="H651" s="229"/>
      <c r="I651" s="229"/>
      <c r="J651" s="229"/>
      <c r="K651" s="229"/>
      <c r="L651" s="229"/>
      <c r="M651" s="229"/>
      <c r="P651" s="229"/>
      <c r="Q651" s="229"/>
    </row>
    <row r="652">
      <c r="B652" s="233"/>
      <c r="D652" s="233"/>
      <c r="E652" s="229"/>
      <c r="F652" s="229"/>
      <c r="G652" s="229"/>
      <c r="H652" s="229"/>
      <c r="I652" s="229"/>
      <c r="J652" s="229"/>
      <c r="K652" s="229"/>
      <c r="L652" s="229"/>
      <c r="M652" s="229"/>
      <c r="P652" s="229"/>
      <c r="Q652" s="229"/>
    </row>
    <row r="653">
      <c r="B653" s="233"/>
      <c r="D653" s="233"/>
      <c r="E653" s="229"/>
      <c r="F653" s="229"/>
      <c r="G653" s="229"/>
      <c r="H653" s="229"/>
      <c r="I653" s="229"/>
      <c r="J653" s="229"/>
      <c r="K653" s="229"/>
      <c r="L653" s="229"/>
      <c r="M653" s="229"/>
      <c r="P653" s="229"/>
      <c r="Q653" s="229"/>
    </row>
    <row r="654">
      <c r="B654" s="233"/>
      <c r="D654" s="233"/>
      <c r="E654" s="229"/>
      <c r="F654" s="229"/>
      <c r="G654" s="229"/>
      <c r="H654" s="229"/>
      <c r="I654" s="229"/>
      <c r="J654" s="229"/>
      <c r="K654" s="229"/>
      <c r="L654" s="229"/>
      <c r="M654" s="229"/>
      <c r="P654" s="229"/>
      <c r="Q654" s="229"/>
    </row>
    <row r="655">
      <c r="B655" s="233"/>
      <c r="D655" s="233"/>
      <c r="E655" s="229"/>
      <c r="F655" s="229"/>
      <c r="G655" s="229"/>
      <c r="H655" s="229"/>
      <c r="I655" s="229"/>
      <c r="J655" s="229"/>
      <c r="K655" s="229"/>
      <c r="L655" s="229"/>
      <c r="M655" s="229"/>
      <c r="P655" s="229"/>
      <c r="Q655" s="229"/>
    </row>
    <row r="656">
      <c r="B656" s="233"/>
      <c r="D656" s="233"/>
      <c r="E656" s="229"/>
      <c r="F656" s="229"/>
      <c r="G656" s="229"/>
      <c r="H656" s="229"/>
      <c r="I656" s="229"/>
      <c r="J656" s="229"/>
      <c r="K656" s="229"/>
      <c r="L656" s="229"/>
      <c r="M656" s="229"/>
      <c r="P656" s="229"/>
      <c r="Q656" s="229"/>
    </row>
    <row r="657">
      <c r="B657" s="233"/>
      <c r="D657" s="233"/>
      <c r="E657" s="229"/>
      <c r="F657" s="229"/>
      <c r="G657" s="229"/>
      <c r="H657" s="229"/>
      <c r="I657" s="229"/>
      <c r="J657" s="229"/>
      <c r="K657" s="229"/>
      <c r="L657" s="229"/>
      <c r="M657" s="229"/>
      <c r="P657" s="229"/>
      <c r="Q657" s="229"/>
    </row>
    <row r="658">
      <c r="B658" s="233"/>
      <c r="D658" s="233"/>
      <c r="E658" s="229"/>
      <c r="F658" s="229"/>
      <c r="G658" s="229"/>
      <c r="H658" s="229"/>
      <c r="I658" s="229"/>
      <c r="J658" s="229"/>
      <c r="K658" s="229"/>
      <c r="L658" s="229"/>
      <c r="M658" s="229"/>
      <c r="P658" s="229"/>
      <c r="Q658" s="229"/>
    </row>
    <row r="659">
      <c r="B659" s="233"/>
      <c r="D659" s="233"/>
      <c r="E659" s="229"/>
      <c r="F659" s="229"/>
      <c r="G659" s="229"/>
      <c r="H659" s="229"/>
      <c r="I659" s="229"/>
      <c r="J659" s="229"/>
      <c r="K659" s="229"/>
      <c r="L659" s="229"/>
      <c r="M659" s="229"/>
      <c r="P659" s="229"/>
      <c r="Q659" s="229"/>
    </row>
    <row r="660">
      <c r="B660" s="233"/>
      <c r="D660" s="233"/>
      <c r="E660" s="229"/>
      <c r="F660" s="229"/>
      <c r="G660" s="229"/>
      <c r="H660" s="229"/>
      <c r="I660" s="229"/>
      <c r="J660" s="229"/>
      <c r="K660" s="229"/>
      <c r="L660" s="229"/>
      <c r="M660" s="229"/>
      <c r="P660" s="229"/>
      <c r="Q660" s="229"/>
    </row>
    <row r="661">
      <c r="B661" s="233"/>
      <c r="D661" s="233"/>
      <c r="E661" s="229"/>
      <c r="F661" s="229"/>
      <c r="G661" s="229"/>
      <c r="H661" s="229"/>
      <c r="I661" s="229"/>
      <c r="J661" s="229"/>
      <c r="K661" s="229"/>
      <c r="L661" s="229"/>
      <c r="M661" s="229"/>
      <c r="P661" s="229"/>
      <c r="Q661" s="229"/>
    </row>
    <row r="662">
      <c r="B662" s="233"/>
      <c r="D662" s="233"/>
      <c r="E662" s="229"/>
      <c r="F662" s="229"/>
      <c r="G662" s="229"/>
      <c r="H662" s="229"/>
      <c r="I662" s="229"/>
      <c r="J662" s="229"/>
      <c r="K662" s="229"/>
      <c r="L662" s="229"/>
      <c r="M662" s="229"/>
      <c r="P662" s="229"/>
      <c r="Q662" s="229"/>
    </row>
    <row r="663">
      <c r="B663" s="233"/>
      <c r="D663" s="233"/>
      <c r="E663" s="229"/>
      <c r="F663" s="229"/>
      <c r="G663" s="229"/>
      <c r="H663" s="229"/>
      <c r="I663" s="229"/>
      <c r="J663" s="229"/>
      <c r="K663" s="229"/>
      <c r="L663" s="229"/>
      <c r="M663" s="229"/>
      <c r="P663" s="229"/>
      <c r="Q663" s="229"/>
    </row>
    <row r="664">
      <c r="B664" s="233"/>
      <c r="D664" s="233"/>
      <c r="E664" s="229"/>
      <c r="F664" s="229"/>
      <c r="G664" s="229"/>
      <c r="H664" s="229"/>
      <c r="I664" s="229"/>
      <c r="J664" s="229"/>
      <c r="K664" s="229"/>
      <c r="L664" s="229"/>
      <c r="M664" s="229"/>
      <c r="P664" s="229"/>
      <c r="Q664" s="229"/>
    </row>
    <row r="665">
      <c r="B665" s="233"/>
      <c r="D665" s="233"/>
      <c r="E665" s="229"/>
      <c r="F665" s="229"/>
      <c r="G665" s="229"/>
      <c r="H665" s="229"/>
      <c r="I665" s="229"/>
      <c r="J665" s="229"/>
      <c r="K665" s="229"/>
      <c r="L665" s="229"/>
      <c r="M665" s="229"/>
      <c r="P665" s="229"/>
      <c r="Q665" s="229"/>
    </row>
    <row r="666">
      <c r="B666" s="233"/>
      <c r="D666" s="233"/>
      <c r="E666" s="229"/>
      <c r="F666" s="229"/>
      <c r="G666" s="229"/>
      <c r="H666" s="229"/>
      <c r="I666" s="229"/>
      <c r="J666" s="229"/>
      <c r="K666" s="229"/>
      <c r="L666" s="229"/>
      <c r="M666" s="229"/>
      <c r="P666" s="229"/>
      <c r="Q666" s="229"/>
    </row>
    <row r="667">
      <c r="B667" s="233"/>
      <c r="D667" s="233"/>
      <c r="E667" s="229"/>
      <c r="F667" s="229"/>
      <c r="G667" s="229"/>
      <c r="H667" s="229"/>
      <c r="I667" s="229"/>
      <c r="J667" s="229"/>
      <c r="K667" s="229"/>
      <c r="L667" s="229"/>
      <c r="M667" s="229"/>
      <c r="P667" s="229"/>
      <c r="Q667" s="229"/>
    </row>
    <row r="668">
      <c r="B668" s="233"/>
      <c r="D668" s="233"/>
      <c r="E668" s="229"/>
      <c r="F668" s="229"/>
      <c r="G668" s="229"/>
      <c r="H668" s="229"/>
      <c r="I668" s="229"/>
      <c r="J668" s="229"/>
      <c r="K668" s="229"/>
      <c r="L668" s="229"/>
      <c r="M668" s="229"/>
      <c r="P668" s="229"/>
      <c r="Q668" s="229"/>
    </row>
    <row r="669">
      <c r="B669" s="233"/>
      <c r="D669" s="233"/>
      <c r="E669" s="229"/>
      <c r="F669" s="229"/>
      <c r="G669" s="229"/>
      <c r="H669" s="229"/>
      <c r="I669" s="229"/>
      <c r="J669" s="229"/>
      <c r="K669" s="229"/>
      <c r="L669" s="229"/>
      <c r="M669" s="229"/>
      <c r="P669" s="229"/>
      <c r="Q669" s="229"/>
    </row>
    <row r="670">
      <c r="B670" s="233"/>
      <c r="D670" s="233"/>
      <c r="E670" s="229"/>
      <c r="F670" s="229"/>
      <c r="G670" s="229"/>
      <c r="H670" s="229"/>
      <c r="I670" s="229"/>
      <c r="J670" s="229"/>
      <c r="K670" s="229"/>
      <c r="L670" s="229"/>
      <c r="M670" s="229"/>
      <c r="P670" s="229"/>
      <c r="Q670" s="229"/>
    </row>
    <row r="671">
      <c r="B671" s="233"/>
      <c r="D671" s="233"/>
      <c r="E671" s="229"/>
      <c r="F671" s="229"/>
      <c r="G671" s="229"/>
      <c r="H671" s="229"/>
      <c r="I671" s="229"/>
      <c r="J671" s="229"/>
      <c r="K671" s="229"/>
      <c r="L671" s="229"/>
      <c r="M671" s="229"/>
      <c r="P671" s="229"/>
      <c r="Q671" s="229"/>
    </row>
    <row r="672">
      <c r="B672" s="233"/>
      <c r="D672" s="233"/>
      <c r="E672" s="229"/>
      <c r="F672" s="229"/>
      <c r="G672" s="229"/>
      <c r="H672" s="229"/>
      <c r="I672" s="229"/>
      <c r="J672" s="229"/>
      <c r="K672" s="229"/>
      <c r="L672" s="229"/>
      <c r="M672" s="229"/>
      <c r="P672" s="229"/>
      <c r="Q672" s="229"/>
    </row>
    <row r="673">
      <c r="B673" s="233"/>
      <c r="D673" s="233"/>
      <c r="E673" s="229"/>
      <c r="F673" s="229"/>
      <c r="G673" s="229"/>
      <c r="H673" s="229"/>
      <c r="I673" s="229"/>
      <c r="J673" s="229"/>
      <c r="K673" s="229"/>
      <c r="L673" s="229"/>
      <c r="M673" s="229"/>
      <c r="P673" s="229"/>
      <c r="Q673" s="229"/>
    </row>
    <row r="674">
      <c r="B674" s="233"/>
      <c r="D674" s="233"/>
      <c r="E674" s="229"/>
      <c r="F674" s="229"/>
      <c r="G674" s="229"/>
      <c r="H674" s="229"/>
      <c r="I674" s="229"/>
      <c r="J674" s="229"/>
      <c r="K674" s="229"/>
      <c r="L674" s="229"/>
      <c r="M674" s="229"/>
      <c r="P674" s="229"/>
      <c r="Q674" s="229"/>
    </row>
    <row r="675">
      <c r="B675" s="233"/>
      <c r="D675" s="233"/>
      <c r="E675" s="229"/>
      <c r="F675" s="229"/>
      <c r="G675" s="229"/>
      <c r="H675" s="229"/>
      <c r="I675" s="229"/>
      <c r="J675" s="229"/>
      <c r="K675" s="229"/>
      <c r="L675" s="229"/>
      <c r="M675" s="229"/>
      <c r="P675" s="229"/>
      <c r="Q675" s="229"/>
    </row>
    <row r="676">
      <c r="B676" s="233"/>
      <c r="D676" s="233"/>
      <c r="E676" s="229"/>
      <c r="F676" s="229"/>
      <c r="G676" s="229"/>
      <c r="H676" s="229"/>
      <c r="I676" s="229"/>
      <c r="J676" s="229"/>
      <c r="K676" s="229"/>
      <c r="L676" s="229"/>
      <c r="M676" s="229"/>
      <c r="P676" s="229"/>
      <c r="Q676" s="229"/>
    </row>
    <row r="677">
      <c r="B677" s="233"/>
      <c r="D677" s="233"/>
      <c r="E677" s="229"/>
      <c r="F677" s="229"/>
      <c r="G677" s="229"/>
      <c r="H677" s="229"/>
      <c r="I677" s="229"/>
      <c r="J677" s="229"/>
      <c r="K677" s="229"/>
      <c r="L677" s="229"/>
      <c r="M677" s="229"/>
      <c r="P677" s="229"/>
      <c r="Q677" s="229"/>
    </row>
    <row r="678">
      <c r="B678" s="233"/>
      <c r="D678" s="233"/>
      <c r="E678" s="229"/>
      <c r="F678" s="229"/>
      <c r="G678" s="229"/>
      <c r="H678" s="229"/>
      <c r="I678" s="229"/>
      <c r="J678" s="229"/>
      <c r="K678" s="229"/>
      <c r="L678" s="229"/>
      <c r="M678" s="229"/>
      <c r="P678" s="229"/>
      <c r="Q678" s="229"/>
    </row>
    <row r="679">
      <c r="B679" s="233"/>
      <c r="D679" s="233"/>
      <c r="E679" s="229"/>
      <c r="F679" s="229"/>
      <c r="G679" s="229"/>
      <c r="H679" s="229"/>
      <c r="I679" s="229"/>
      <c r="J679" s="229"/>
      <c r="K679" s="229"/>
      <c r="L679" s="229"/>
      <c r="M679" s="229"/>
      <c r="P679" s="229"/>
      <c r="Q679" s="229"/>
    </row>
    <row r="680">
      <c r="B680" s="233"/>
      <c r="D680" s="233"/>
      <c r="E680" s="229"/>
      <c r="F680" s="229"/>
      <c r="G680" s="229"/>
      <c r="H680" s="229"/>
      <c r="I680" s="229"/>
      <c r="J680" s="229"/>
      <c r="K680" s="229"/>
      <c r="L680" s="229"/>
      <c r="M680" s="229"/>
      <c r="P680" s="229"/>
      <c r="Q680" s="229"/>
    </row>
    <row r="681">
      <c r="B681" s="233"/>
      <c r="D681" s="233"/>
      <c r="E681" s="229"/>
      <c r="F681" s="229"/>
      <c r="G681" s="229"/>
      <c r="H681" s="229"/>
      <c r="I681" s="229"/>
      <c r="J681" s="229"/>
      <c r="K681" s="229"/>
      <c r="L681" s="229"/>
      <c r="M681" s="229"/>
      <c r="P681" s="229"/>
      <c r="Q681" s="229"/>
    </row>
    <row r="682">
      <c r="B682" s="233"/>
      <c r="D682" s="233"/>
      <c r="E682" s="229"/>
      <c r="F682" s="229"/>
      <c r="G682" s="229"/>
      <c r="H682" s="229"/>
      <c r="I682" s="229"/>
      <c r="J682" s="229"/>
      <c r="K682" s="229"/>
      <c r="L682" s="229"/>
      <c r="M682" s="229"/>
      <c r="P682" s="229"/>
      <c r="Q682" s="229"/>
    </row>
    <row r="683">
      <c r="B683" s="233"/>
      <c r="D683" s="233"/>
      <c r="E683" s="229"/>
      <c r="F683" s="229"/>
      <c r="G683" s="229"/>
      <c r="H683" s="229"/>
      <c r="I683" s="229"/>
      <c r="J683" s="229"/>
      <c r="K683" s="229"/>
      <c r="L683" s="229"/>
      <c r="M683" s="229"/>
      <c r="P683" s="229"/>
      <c r="Q683" s="229"/>
    </row>
    <row r="684">
      <c r="B684" s="233"/>
      <c r="D684" s="233"/>
      <c r="E684" s="229"/>
      <c r="F684" s="229"/>
      <c r="G684" s="229"/>
      <c r="H684" s="229"/>
      <c r="I684" s="229"/>
      <c r="J684" s="229"/>
      <c r="K684" s="229"/>
      <c r="L684" s="229"/>
      <c r="M684" s="229"/>
      <c r="P684" s="229"/>
      <c r="Q684" s="229"/>
    </row>
    <row r="685">
      <c r="B685" s="233"/>
      <c r="D685" s="233"/>
      <c r="E685" s="229"/>
      <c r="F685" s="229"/>
      <c r="G685" s="229"/>
      <c r="H685" s="229"/>
      <c r="I685" s="229"/>
      <c r="J685" s="229"/>
      <c r="K685" s="229"/>
      <c r="L685" s="229"/>
      <c r="M685" s="229"/>
      <c r="P685" s="229"/>
      <c r="Q685" s="229"/>
    </row>
    <row r="686">
      <c r="B686" s="233"/>
      <c r="D686" s="233"/>
      <c r="E686" s="229"/>
      <c r="F686" s="229"/>
      <c r="G686" s="229"/>
      <c r="H686" s="229"/>
      <c r="I686" s="229"/>
      <c r="J686" s="229"/>
      <c r="K686" s="229"/>
      <c r="L686" s="229"/>
      <c r="M686" s="229"/>
      <c r="P686" s="229"/>
      <c r="Q686" s="229"/>
    </row>
    <row r="687">
      <c r="B687" s="233"/>
      <c r="D687" s="233"/>
      <c r="E687" s="229"/>
      <c r="F687" s="229"/>
      <c r="G687" s="229"/>
      <c r="H687" s="229"/>
      <c r="I687" s="229"/>
      <c r="J687" s="229"/>
      <c r="K687" s="229"/>
      <c r="L687" s="229"/>
      <c r="M687" s="229"/>
      <c r="P687" s="229"/>
      <c r="Q687" s="229"/>
    </row>
    <row r="688">
      <c r="B688" s="233"/>
      <c r="D688" s="233"/>
      <c r="E688" s="229"/>
      <c r="F688" s="229"/>
      <c r="G688" s="229"/>
      <c r="H688" s="229"/>
      <c r="I688" s="229"/>
      <c r="J688" s="229"/>
      <c r="K688" s="229"/>
      <c r="L688" s="229"/>
      <c r="M688" s="229"/>
      <c r="P688" s="229"/>
      <c r="Q688" s="229"/>
    </row>
    <row r="689">
      <c r="B689" s="233"/>
      <c r="D689" s="233"/>
      <c r="E689" s="229"/>
      <c r="F689" s="229"/>
      <c r="G689" s="229"/>
      <c r="H689" s="229"/>
      <c r="I689" s="229"/>
      <c r="J689" s="229"/>
      <c r="K689" s="229"/>
      <c r="L689" s="229"/>
      <c r="M689" s="229"/>
      <c r="P689" s="229"/>
      <c r="Q689" s="229"/>
    </row>
    <row r="690">
      <c r="B690" s="233"/>
      <c r="D690" s="233"/>
      <c r="E690" s="229"/>
      <c r="F690" s="229"/>
      <c r="G690" s="229"/>
      <c r="H690" s="229"/>
      <c r="I690" s="229"/>
      <c r="J690" s="229"/>
      <c r="K690" s="229"/>
      <c r="L690" s="229"/>
      <c r="M690" s="229"/>
      <c r="P690" s="229"/>
      <c r="Q690" s="229"/>
    </row>
    <row r="691">
      <c r="B691" s="233"/>
      <c r="D691" s="233"/>
      <c r="E691" s="229"/>
      <c r="F691" s="229"/>
      <c r="G691" s="229"/>
      <c r="H691" s="229"/>
      <c r="I691" s="229"/>
      <c r="J691" s="229"/>
      <c r="K691" s="229"/>
      <c r="L691" s="229"/>
      <c r="M691" s="229"/>
      <c r="P691" s="229"/>
      <c r="Q691" s="229"/>
    </row>
    <row r="692">
      <c r="B692" s="233"/>
      <c r="D692" s="233"/>
      <c r="E692" s="229"/>
      <c r="F692" s="229"/>
      <c r="G692" s="229"/>
      <c r="H692" s="229"/>
      <c r="I692" s="229"/>
      <c r="J692" s="229"/>
      <c r="K692" s="229"/>
      <c r="L692" s="229"/>
      <c r="M692" s="229"/>
      <c r="P692" s="229"/>
      <c r="Q692" s="229"/>
    </row>
    <row r="693">
      <c r="B693" s="233"/>
      <c r="D693" s="233"/>
      <c r="E693" s="229"/>
      <c r="F693" s="229"/>
      <c r="G693" s="229"/>
      <c r="H693" s="229"/>
      <c r="I693" s="229"/>
      <c r="J693" s="229"/>
      <c r="K693" s="229"/>
      <c r="L693" s="229"/>
      <c r="M693" s="229"/>
      <c r="P693" s="229"/>
      <c r="Q693" s="229"/>
    </row>
    <row r="694">
      <c r="B694" s="233"/>
      <c r="D694" s="233"/>
      <c r="E694" s="229"/>
      <c r="F694" s="229"/>
      <c r="G694" s="229"/>
      <c r="H694" s="229"/>
      <c r="I694" s="229"/>
      <c r="J694" s="229"/>
      <c r="K694" s="229"/>
      <c r="L694" s="229"/>
      <c r="M694" s="229"/>
      <c r="P694" s="229"/>
      <c r="Q694" s="229"/>
    </row>
    <row r="695">
      <c r="B695" s="233"/>
      <c r="D695" s="233"/>
      <c r="E695" s="229"/>
      <c r="F695" s="229"/>
      <c r="G695" s="229"/>
      <c r="H695" s="229"/>
      <c r="I695" s="229"/>
      <c r="J695" s="229"/>
      <c r="K695" s="229"/>
      <c r="L695" s="229"/>
      <c r="M695" s="229"/>
      <c r="P695" s="229"/>
      <c r="Q695" s="229"/>
    </row>
    <row r="696">
      <c r="B696" s="233"/>
      <c r="D696" s="233"/>
      <c r="E696" s="229"/>
      <c r="F696" s="229"/>
      <c r="G696" s="229"/>
      <c r="H696" s="229"/>
      <c r="I696" s="229"/>
      <c r="J696" s="229"/>
      <c r="K696" s="229"/>
      <c r="L696" s="229"/>
      <c r="M696" s="229"/>
      <c r="P696" s="229"/>
      <c r="Q696" s="229"/>
    </row>
    <row r="697">
      <c r="B697" s="233"/>
      <c r="D697" s="233"/>
      <c r="E697" s="229"/>
      <c r="F697" s="229"/>
      <c r="G697" s="229"/>
      <c r="H697" s="229"/>
      <c r="I697" s="229"/>
      <c r="J697" s="229"/>
      <c r="K697" s="229"/>
      <c r="L697" s="229"/>
      <c r="M697" s="229"/>
      <c r="P697" s="229"/>
      <c r="Q697" s="229"/>
    </row>
    <row r="698">
      <c r="B698" s="233"/>
      <c r="D698" s="233"/>
      <c r="E698" s="229"/>
      <c r="F698" s="229"/>
      <c r="G698" s="229"/>
      <c r="H698" s="229"/>
      <c r="I698" s="229"/>
      <c r="J698" s="229"/>
      <c r="K698" s="229"/>
      <c r="L698" s="229"/>
      <c r="M698" s="229"/>
      <c r="P698" s="229"/>
      <c r="Q698" s="229"/>
    </row>
    <row r="699">
      <c r="B699" s="233"/>
      <c r="D699" s="233"/>
      <c r="E699" s="229"/>
      <c r="F699" s="229"/>
      <c r="G699" s="229"/>
      <c r="H699" s="229"/>
      <c r="I699" s="229"/>
      <c r="J699" s="229"/>
      <c r="K699" s="229"/>
      <c r="L699" s="229"/>
      <c r="M699" s="229"/>
      <c r="P699" s="229"/>
      <c r="Q699" s="229"/>
    </row>
    <row r="700">
      <c r="B700" s="233"/>
      <c r="D700" s="233"/>
      <c r="E700" s="229"/>
      <c r="F700" s="229"/>
      <c r="G700" s="229"/>
      <c r="H700" s="229"/>
      <c r="I700" s="229"/>
      <c r="J700" s="229"/>
      <c r="K700" s="229"/>
      <c r="L700" s="229"/>
      <c r="M700" s="229"/>
      <c r="P700" s="229"/>
      <c r="Q700" s="229"/>
    </row>
    <row r="701">
      <c r="B701" s="233"/>
      <c r="D701" s="233"/>
      <c r="E701" s="229"/>
      <c r="F701" s="229"/>
      <c r="G701" s="229"/>
      <c r="H701" s="229"/>
      <c r="I701" s="229"/>
      <c r="J701" s="229"/>
      <c r="K701" s="229"/>
      <c r="L701" s="229"/>
      <c r="M701" s="229"/>
      <c r="P701" s="229"/>
      <c r="Q701" s="229"/>
    </row>
    <row r="702">
      <c r="B702" s="233"/>
      <c r="D702" s="233"/>
      <c r="E702" s="229"/>
      <c r="F702" s="229"/>
      <c r="G702" s="229"/>
      <c r="H702" s="229"/>
      <c r="I702" s="229"/>
      <c r="J702" s="229"/>
      <c r="K702" s="229"/>
      <c r="L702" s="229"/>
      <c r="M702" s="229"/>
      <c r="P702" s="229"/>
      <c r="Q702" s="229"/>
    </row>
    <row r="703">
      <c r="B703" s="233"/>
      <c r="D703" s="233"/>
      <c r="E703" s="229"/>
      <c r="F703" s="229"/>
      <c r="G703" s="229"/>
      <c r="H703" s="229"/>
      <c r="I703" s="229"/>
      <c r="J703" s="229"/>
      <c r="K703" s="229"/>
      <c r="L703" s="229"/>
      <c r="M703" s="229"/>
      <c r="P703" s="229"/>
      <c r="Q703" s="229"/>
    </row>
    <row r="704">
      <c r="B704" s="233"/>
      <c r="D704" s="233"/>
      <c r="E704" s="229"/>
      <c r="F704" s="229"/>
      <c r="G704" s="229"/>
      <c r="H704" s="229"/>
      <c r="I704" s="229"/>
      <c r="J704" s="229"/>
      <c r="K704" s="229"/>
      <c r="L704" s="229"/>
      <c r="M704" s="229"/>
      <c r="P704" s="229"/>
      <c r="Q704" s="229"/>
    </row>
    <row r="705">
      <c r="B705" s="233"/>
      <c r="D705" s="233"/>
      <c r="E705" s="229"/>
      <c r="F705" s="229"/>
      <c r="G705" s="229"/>
      <c r="H705" s="229"/>
      <c r="I705" s="229"/>
      <c r="J705" s="229"/>
      <c r="K705" s="229"/>
      <c r="L705" s="229"/>
      <c r="M705" s="229"/>
      <c r="P705" s="229"/>
      <c r="Q705" s="229"/>
    </row>
    <row r="706">
      <c r="B706" s="233"/>
      <c r="D706" s="233"/>
      <c r="E706" s="229"/>
      <c r="F706" s="229"/>
      <c r="G706" s="229"/>
      <c r="H706" s="229"/>
      <c r="I706" s="229"/>
      <c r="J706" s="229"/>
      <c r="K706" s="229"/>
      <c r="L706" s="229"/>
      <c r="M706" s="229"/>
      <c r="P706" s="229"/>
      <c r="Q706" s="229"/>
    </row>
    <row r="707">
      <c r="B707" s="233"/>
      <c r="D707" s="233"/>
      <c r="E707" s="229"/>
      <c r="F707" s="229"/>
      <c r="G707" s="229"/>
      <c r="H707" s="229"/>
      <c r="I707" s="229"/>
      <c r="J707" s="229"/>
      <c r="K707" s="229"/>
      <c r="L707" s="229"/>
      <c r="M707" s="229"/>
      <c r="P707" s="229"/>
      <c r="Q707" s="229"/>
    </row>
    <row r="708">
      <c r="B708" s="233"/>
      <c r="D708" s="233"/>
      <c r="E708" s="229"/>
      <c r="F708" s="229"/>
      <c r="G708" s="229"/>
      <c r="H708" s="229"/>
      <c r="I708" s="229"/>
      <c r="J708" s="229"/>
      <c r="K708" s="229"/>
      <c r="L708" s="229"/>
      <c r="M708" s="229"/>
      <c r="P708" s="229"/>
      <c r="Q708" s="229"/>
    </row>
    <row r="709">
      <c r="B709" s="233"/>
      <c r="D709" s="233"/>
      <c r="E709" s="229"/>
      <c r="F709" s="229"/>
      <c r="G709" s="229"/>
      <c r="H709" s="229"/>
      <c r="I709" s="229"/>
      <c r="J709" s="229"/>
      <c r="K709" s="229"/>
      <c r="L709" s="229"/>
      <c r="M709" s="229"/>
      <c r="P709" s="229"/>
      <c r="Q709" s="229"/>
    </row>
    <row r="710">
      <c r="B710" s="233"/>
      <c r="D710" s="233"/>
      <c r="E710" s="229"/>
      <c r="F710" s="229"/>
      <c r="G710" s="229"/>
      <c r="H710" s="229"/>
      <c r="I710" s="229"/>
      <c r="J710" s="229"/>
      <c r="K710" s="229"/>
      <c r="L710" s="229"/>
      <c r="M710" s="229"/>
      <c r="P710" s="229"/>
      <c r="Q710" s="229"/>
    </row>
    <row r="711">
      <c r="B711" s="233"/>
      <c r="D711" s="233"/>
      <c r="E711" s="229"/>
      <c r="F711" s="229"/>
      <c r="G711" s="229"/>
      <c r="H711" s="229"/>
      <c r="I711" s="229"/>
      <c r="J711" s="229"/>
      <c r="K711" s="229"/>
      <c r="L711" s="229"/>
      <c r="M711" s="229"/>
      <c r="P711" s="229"/>
      <c r="Q711" s="229"/>
    </row>
    <row r="712">
      <c r="B712" s="233"/>
      <c r="D712" s="233"/>
      <c r="E712" s="229"/>
      <c r="F712" s="229"/>
      <c r="G712" s="229"/>
      <c r="H712" s="229"/>
      <c r="I712" s="229"/>
      <c r="J712" s="229"/>
      <c r="K712" s="229"/>
      <c r="L712" s="229"/>
      <c r="M712" s="229"/>
      <c r="P712" s="229"/>
      <c r="Q712" s="229"/>
    </row>
    <row r="713">
      <c r="B713" s="233"/>
      <c r="D713" s="233"/>
      <c r="E713" s="229"/>
      <c r="F713" s="229"/>
      <c r="G713" s="229"/>
      <c r="H713" s="229"/>
      <c r="I713" s="229"/>
      <c r="J713" s="229"/>
      <c r="K713" s="229"/>
      <c r="L713" s="229"/>
      <c r="M713" s="229"/>
      <c r="P713" s="229"/>
      <c r="Q713" s="229"/>
    </row>
    <row r="714">
      <c r="B714" s="233"/>
      <c r="D714" s="233"/>
      <c r="E714" s="229"/>
      <c r="F714" s="229"/>
      <c r="G714" s="229"/>
      <c r="H714" s="229"/>
      <c r="I714" s="229"/>
      <c r="J714" s="229"/>
      <c r="K714" s="229"/>
      <c r="L714" s="229"/>
      <c r="M714" s="229"/>
      <c r="P714" s="229"/>
      <c r="Q714" s="229"/>
    </row>
    <row r="715">
      <c r="B715" s="233"/>
      <c r="D715" s="233"/>
      <c r="E715" s="229"/>
      <c r="F715" s="229"/>
      <c r="G715" s="229"/>
      <c r="H715" s="229"/>
      <c r="I715" s="229"/>
      <c r="J715" s="229"/>
      <c r="K715" s="229"/>
      <c r="L715" s="229"/>
      <c r="M715" s="229"/>
      <c r="P715" s="229"/>
      <c r="Q715" s="229"/>
    </row>
    <row r="716">
      <c r="B716" s="233"/>
      <c r="D716" s="233"/>
      <c r="E716" s="229"/>
      <c r="F716" s="229"/>
      <c r="G716" s="229"/>
      <c r="H716" s="229"/>
      <c r="I716" s="229"/>
      <c r="J716" s="229"/>
      <c r="K716" s="229"/>
      <c r="L716" s="229"/>
      <c r="M716" s="229"/>
      <c r="P716" s="229"/>
      <c r="Q716" s="229"/>
    </row>
    <row r="717">
      <c r="B717" s="233"/>
      <c r="D717" s="233"/>
      <c r="E717" s="229"/>
      <c r="F717" s="229"/>
      <c r="G717" s="229"/>
      <c r="H717" s="229"/>
      <c r="I717" s="229"/>
      <c r="J717" s="229"/>
      <c r="K717" s="229"/>
      <c r="L717" s="229"/>
      <c r="M717" s="229"/>
      <c r="P717" s="229"/>
      <c r="Q717" s="229"/>
    </row>
    <row r="718">
      <c r="B718" s="233"/>
      <c r="D718" s="233"/>
      <c r="E718" s="229"/>
      <c r="F718" s="229"/>
      <c r="G718" s="229"/>
      <c r="H718" s="229"/>
      <c r="I718" s="229"/>
      <c r="J718" s="229"/>
      <c r="K718" s="229"/>
      <c r="L718" s="229"/>
      <c r="M718" s="229"/>
      <c r="P718" s="229"/>
      <c r="Q718" s="229"/>
    </row>
    <row r="719">
      <c r="B719" s="233"/>
      <c r="D719" s="233"/>
      <c r="E719" s="229"/>
      <c r="F719" s="229"/>
      <c r="G719" s="229"/>
      <c r="H719" s="229"/>
      <c r="I719" s="229"/>
      <c r="J719" s="229"/>
      <c r="K719" s="229"/>
      <c r="L719" s="229"/>
      <c r="M719" s="229"/>
      <c r="P719" s="229"/>
      <c r="Q719" s="229"/>
    </row>
    <row r="720">
      <c r="B720" s="233"/>
      <c r="D720" s="233"/>
      <c r="E720" s="229"/>
      <c r="F720" s="229"/>
      <c r="G720" s="229"/>
      <c r="H720" s="229"/>
      <c r="I720" s="229"/>
      <c r="J720" s="229"/>
      <c r="K720" s="229"/>
      <c r="L720" s="229"/>
      <c r="M720" s="229"/>
      <c r="P720" s="229"/>
      <c r="Q720" s="229"/>
    </row>
    <row r="721">
      <c r="B721" s="233"/>
      <c r="D721" s="233"/>
      <c r="E721" s="229"/>
      <c r="F721" s="229"/>
      <c r="G721" s="229"/>
      <c r="H721" s="229"/>
      <c r="I721" s="229"/>
      <c r="J721" s="229"/>
      <c r="K721" s="229"/>
      <c r="L721" s="229"/>
      <c r="M721" s="229"/>
      <c r="P721" s="229"/>
      <c r="Q721" s="229"/>
    </row>
    <row r="722">
      <c r="B722" s="233"/>
      <c r="D722" s="233"/>
      <c r="E722" s="229"/>
      <c r="F722" s="229"/>
      <c r="G722" s="229"/>
      <c r="H722" s="229"/>
      <c r="I722" s="229"/>
      <c r="J722" s="229"/>
      <c r="K722" s="229"/>
      <c r="L722" s="229"/>
      <c r="M722" s="229"/>
      <c r="P722" s="229"/>
      <c r="Q722" s="229"/>
    </row>
    <row r="723">
      <c r="B723" s="233"/>
      <c r="D723" s="233"/>
      <c r="E723" s="229"/>
      <c r="F723" s="229"/>
      <c r="G723" s="229"/>
      <c r="H723" s="229"/>
      <c r="I723" s="229"/>
      <c r="J723" s="229"/>
      <c r="K723" s="229"/>
      <c r="L723" s="229"/>
      <c r="M723" s="229"/>
      <c r="P723" s="229"/>
      <c r="Q723" s="229"/>
    </row>
    <row r="724">
      <c r="B724" s="233"/>
      <c r="D724" s="233"/>
      <c r="E724" s="229"/>
      <c r="F724" s="229"/>
      <c r="G724" s="229"/>
      <c r="H724" s="229"/>
      <c r="I724" s="229"/>
      <c r="J724" s="229"/>
      <c r="K724" s="229"/>
      <c r="L724" s="229"/>
      <c r="M724" s="229"/>
      <c r="P724" s="229"/>
      <c r="Q724" s="229"/>
    </row>
    <row r="725">
      <c r="B725" s="233"/>
      <c r="D725" s="233"/>
      <c r="E725" s="229"/>
      <c r="F725" s="229"/>
      <c r="G725" s="229"/>
      <c r="H725" s="229"/>
      <c r="I725" s="229"/>
      <c r="J725" s="229"/>
      <c r="K725" s="229"/>
      <c r="L725" s="229"/>
      <c r="M725" s="229"/>
      <c r="P725" s="229"/>
      <c r="Q725" s="229"/>
    </row>
    <row r="726">
      <c r="B726" s="233"/>
      <c r="D726" s="233"/>
      <c r="E726" s="229"/>
      <c r="F726" s="229"/>
      <c r="G726" s="229"/>
      <c r="H726" s="229"/>
      <c r="I726" s="229"/>
      <c r="J726" s="229"/>
      <c r="K726" s="229"/>
      <c r="L726" s="229"/>
      <c r="M726" s="229"/>
      <c r="P726" s="229"/>
      <c r="Q726" s="229"/>
    </row>
    <row r="727">
      <c r="B727" s="233"/>
      <c r="D727" s="233"/>
      <c r="E727" s="229"/>
      <c r="F727" s="229"/>
      <c r="G727" s="229"/>
      <c r="H727" s="229"/>
      <c r="I727" s="229"/>
      <c r="J727" s="229"/>
      <c r="K727" s="229"/>
      <c r="L727" s="229"/>
      <c r="M727" s="229"/>
      <c r="P727" s="229"/>
      <c r="Q727" s="229"/>
    </row>
    <row r="728">
      <c r="B728" s="233"/>
      <c r="D728" s="233"/>
      <c r="E728" s="229"/>
      <c r="F728" s="229"/>
      <c r="G728" s="229"/>
      <c r="H728" s="229"/>
      <c r="I728" s="229"/>
      <c r="J728" s="229"/>
      <c r="K728" s="229"/>
      <c r="L728" s="229"/>
      <c r="M728" s="229"/>
      <c r="P728" s="229"/>
      <c r="Q728" s="229"/>
    </row>
    <row r="729">
      <c r="B729" s="233"/>
      <c r="D729" s="233"/>
      <c r="E729" s="229"/>
      <c r="F729" s="229"/>
      <c r="G729" s="229"/>
      <c r="H729" s="229"/>
      <c r="I729" s="229"/>
      <c r="J729" s="229"/>
      <c r="K729" s="229"/>
      <c r="L729" s="229"/>
      <c r="M729" s="229"/>
      <c r="P729" s="229"/>
      <c r="Q729" s="229"/>
    </row>
    <row r="730">
      <c r="B730" s="233"/>
      <c r="D730" s="233"/>
      <c r="E730" s="229"/>
      <c r="F730" s="229"/>
      <c r="G730" s="229"/>
      <c r="H730" s="229"/>
      <c r="I730" s="229"/>
      <c r="J730" s="229"/>
      <c r="K730" s="229"/>
      <c r="L730" s="229"/>
      <c r="M730" s="229"/>
      <c r="P730" s="229"/>
      <c r="Q730" s="229"/>
    </row>
    <row r="731">
      <c r="B731" s="233"/>
      <c r="D731" s="233"/>
      <c r="E731" s="229"/>
      <c r="F731" s="229"/>
      <c r="G731" s="229"/>
      <c r="H731" s="229"/>
      <c r="I731" s="229"/>
      <c r="J731" s="229"/>
      <c r="K731" s="229"/>
      <c r="L731" s="229"/>
      <c r="M731" s="229"/>
      <c r="P731" s="229"/>
      <c r="Q731" s="229"/>
    </row>
    <row r="732">
      <c r="B732" s="233"/>
      <c r="D732" s="233"/>
      <c r="E732" s="229"/>
      <c r="F732" s="229"/>
      <c r="G732" s="229"/>
      <c r="H732" s="229"/>
      <c r="I732" s="229"/>
      <c r="J732" s="229"/>
      <c r="K732" s="229"/>
      <c r="L732" s="229"/>
      <c r="M732" s="229"/>
      <c r="P732" s="229"/>
      <c r="Q732" s="229"/>
    </row>
    <row r="733">
      <c r="B733" s="233"/>
      <c r="D733" s="233"/>
      <c r="E733" s="229"/>
      <c r="F733" s="229"/>
      <c r="G733" s="229"/>
      <c r="H733" s="229"/>
      <c r="I733" s="229"/>
      <c r="J733" s="229"/>
      <c r="K733" s="229"/>
      <c r="L733" s="229"/>
      <c r="M733" s="229"/>
      <c r="P733" s="229"/>
      <c r="Q733" s="229"/>
    </row>
    <row r="734">
      <c r="B734" s="233"/>
      <c r="D734" s="233"/>
      <c r="E734" s="229"/>
      <c r="F734" s="229"/>
      <c r="G734" s="229"/>
      <c r="H734" s="229"/>
      <c r="I734" s="229"/>
      <c r="J734" s="229"/>
      <c r="K734" s="229"/>
      <c r="L734" s="229"/>
      <c r="M734" s="229"/>
      <c r="P734" s="229"/>
      <c r="Q734" s="229"/>
    </row>
    <row r="735">
      <c r="B735" s="233"/>
      <c r="D735" s="233"/>
      <c r="E735" s="229"/>
      <c r="F735" s="229"/>
      <c r="G735" s="229"/>
      <c r="H735" s="229"/>
      <c r="I735" s="229"/>
      <c r="J735" s="229"/>
      <c r="K735" s="229"/>
      <c r="L735" s="229"/>
      <c r="M735" s="229"/>
      <c r="P735" s="229"/>
      <c r="Q735" s="229"/>
    </row>
    <row r="736">
      <c r="B736" s="233"/>
      <c r="D736" s="233"/>
      <c r="E736" s="229"/>
      <c r="F736" s="229"/>
      <c r="G736" s="229"/>
      <c r="H736" s="229"/>
      <c r="I736" s="229"/>
      <c r="J736" s="229"/>
      <c r="K736" s="229"/>
      <c r="L736" s="229"/>
      <c r="M736" s="229"/>
      <c r="P736" s="229"/>
      <c r="Q736" s="229"/>
    </row>
    <row r="737">
      <c r="B737" s="233"/>
      <c r="D737" s="233"/>
      <c r="E737" s="229"/>
      <c r="F737" s="229"/>
      <c r="G737" s="229"/>
      <c r="H737" s="229"/>
      <c r="I737" s="229"/>
      <c r="J737" s="229"/>
      <c r="K737" s="229"/>
      <c r="L737" s="229"/>
      <c r="M737" s="229"/>
      <c r="P737" s="229"/>
      <c r="Q737" s="229"/>
    </row>
    <row r="738">
      <c r="B738" s="233"/>
      <c r="D738" s="233"/>
      <c r="E738" s="229"/>
      <c r="F738" s="229"/>
      <c r="G738" s="229"/>
      <c r="H738" s="229"/>
      <c r="I738" s="229"/>
      <c r="J738" s="229"/>
      <c r="K738" s="229"/>
      <c r="L738" s="229"/>
      <c r="M738" s="229"/>
      <c r="P738" s="229"/>
      <c r="Q738" s="229"/>
    </row>
    <row r="739">
      <c r="B739" s="233"/>
      <c r="D739" s="233"/>
      <c r="E739" s="229"/>
      <c r="F739" s="229"/>
      <c r="G739" s="229"/>
      <c r="H739" s="229"/>
      <c r="I739" s="229"/>
      <c r="J739" s="229"/>
      <c r="K739" s="229"/>
      <c r="L739" s="229"/>
      <c r="M739" s="229"/>
      <c r="P739" s="229"/>
      <c r="Q739" s="229"/>
    </row>
    <row r="740">
      <c r="B740" s="233"/>
      <c r="D740" s="233"/>
      <c r="E740" s="229"/>
      <c r="F740" s="229"/>
      <c r="G740" s="229"/>
      <c r="H740" s="229"/>
      <c r="I740" s="229"/>
      <c r="J740" s="229"/>
      <c r="K740" s="229"/>
      <c r="L740" s="229"/>
      <c r="M740" s="229"/>
      <c r="P740" s="229"/>
      <c r="Q740" s="229"/>
    </row>
    <row r="741">
      <c r="B741" s="233"/>
      <c r="D741" s="233"/>
      <c r="E741" s="229"/>
      <c r="F741" s="229"/>
      <c r="G741" s="229"/>
      <c r="H741" s="229"/>
      <c r="I741" s="229"/>
      <c r="J741" s="229"/>
      <c r="K741" s="229"/>
      <c r="L741" s="229"/>
      <c r="M741" s="229"/>
      <c r="P741" s="229"/>
      <c r="Q741" s="229"/>
    </row>
    <row r="742">
      <c r="B742" s="233"/>
      <c r="D742" s="233"/>
      <c r="E742" s="229"/>
      <c r="F742" s="229"/>
      <c r="G742" s="229"/>
      <c r="H742" s="229"/>
      <c r="I742" s="229"/>
      <c r="J742" s="229"/>
      <c r="K742" s="229"/>
      <c r="L742" s="229"/>
      <c r="M742" s="229"/>
      <c r="P742" s="229"/>
      <c r="Q742" s="229"/>
    </row>
    <row r="743">
      <c r="B743" s="233"/>
      <c r="D743" s="233"/>
      <c r="E743" s="229"/>
      <c r="F743" s="229"/>
      <c r="G743" s="229"/>
      <c r="H743" s="229"/>
      <c r="I743" s="229"/>
      <c r="J743" s="229"/>
      <c r="K743" s="229"/>
      <c r="L743" s="229"/>
      <c r="M743" s="229"/>
      <c r="P743" s="229"/>
      <c r="Q743" s="229"/>
    </row>
    <row r="744">
      <c r="B744" s="233"/>
      <c r="D744" s="233"/>
      <c r="E744" s="229"/>
      <c r="F744" s="229"/>
      <c r="G744" s="229"/>
      <c r="H744" s="229"/>
      <c r="I744" s="229"/>
      <c r="J744" s="229"/>
      <c r="K744" s="229"/>
      <c r="L744" s="229"/>
      <c r="M744" s="229"/>
      <c r="P744" s="229"/>
      <c r="Q744" s="229"/>
    </row>
    <row r="745">
      <c r="B745" s="233"/>
      <c r="D745" s="233"/>
      <c r="E745" s="229"/>
      <c r="F745" s="229"/>
      <c r="G745" s="229"/>
      <c r="H745" s="229"/>
      <c r="I745" s="229"/>
      <c r="J745" s="229"/>
      <c r="K745" s="229"/>
      <c r="L745" s="229"/>
      <c r="M745" s="229"/>
      <c r="P745" s="229"/>
      <c r="Q745" s="229"/>
    </row>
    <row r="746">
      <c r="B746" s="233"/>
      <c r="D746" s="233"/>
      <c r="E746" s="229"/>
      <c r="F746" s="229"/>
      <c r="G746" s="229"/>
      <c r="H746" s="229"/>
      <c r="I746" s="229"/>
      <c r="J746" s="229"/>
      <c r="K746" s="229"/>
      <c r="L746" s="229"/>
      <c r="M746" s="229"/>
      <c r="P746" s="229"/>
      <c r="Q746" s="229"/>
    </row>
    <row r="747">
      <c r="B747" s="233"/>
      <c r="D747" s="233"/>
      <c r="E747" s="229"/>
      <c r="F747" s="229"/>
      <c r="G747" s="229"/>
      <c r="H747" s="229"/>
      <c r="I747" s="229"/>
      <c r="J747" s="229"/>
      <c r="K747" s="229"/>
      <c r="L747" s="229"/>
      <c r="M747" s="229"/>
      <c r="P747" s="229"/>
      <c r="Q747" s="229"/>
    </row>
    <row r="748">
      <c r="B748" s="233"/>
      <c r="D748" s="233"/>
      <c r="E748" s="229"/>
      <c r="F748" s="229"/>
      <c r="G748" s="229"/>
      <c r="H748" s="229"/>
      <c r="I748" s="229"/>
      <c r="J748" s="229"/>
      <c r="K748" s="229"/>
      <c r="L748" s="229"/>
      <c r="M748" s="229"/>
      <c r="P748" s="229"/>
      <c r="Q748" s="229"/>
    </row>
    <row r="749">
      <c r="B749" s="233"/>
      <c r="D749" s="233"/>
      <c r="E749" s="229"/>
      <c r="F749" s="229"/>
      <c r="G749" s="229"/>
      <c r="H749" s="229"/>
      <c r="I749" s="229"/>
      <c r="J749" s="229"/>
      <c r="K749" s="229"/>
      <c r="L749" s="229"/>
      <c r="M749" s="229"/>
      <c r="P749" s="229"/>
      <c r="Q749" s="229"/>
    </row>
    <row r="750">
      <c r="B750" s="233"/>
      <c r="D750" s="233"/>
      <c r="E750" s="229"/>
      <c r="F750" s="229"/>
      <c r="G750" s="229"/>
      <c r="H750" s="229"/>
      <c r="I750" s="229"/>
      <c r="J750" s="229"/>
      <c r="K750" s="229"/>
      <c r="L750" s="229"/>
      <c r="M750" s="229"/>
      <c r="P750" s="229"/>
      <c r="Q750" s="229"/>
    </row>
    <row r="751">
      <c r="B751" s="233"/>
      <c r="D751" s="233"/>
      <c r="E751" s="229"/>
      <c r="F751" s="229"/>
      <c r="G751" s="229"/>
      <c r="H751" s="229"/>
      <c r="I751" s="229"/>
      <c r="J751" s="229"/>
      <c r="K751" s="229"/>
      <c r="L751" s="229"/>
      <c r="M751" s="229"/>
      <c r="P751" s="229"/>
      <c r="Q751" s="229"/>
    </row>
    <row r="752">
      <c r="B752" s="233"/>
      <c r="D752" s="233"/>
      <c r="E752" s="229"/>
      <c r="F752" s="229"/>
      <c r="G752" s="229"/>
      <c r="H752" s="229"/>
      <c r="I752" s="229"/>
      <c r="J752" s="229"/>
      <c r="K752" s="229"/>
      <c r="L752" s="229"/>
      <c r="M752" s="229"/>
      <c r="P752" s="229"/>
      <c r="Q752" s="229"/>
    </row>
    <row r="753">
      <c r="B753" s="233"/>
      <c r="D753" s="233"/>
      <c r="E753" s="229"/>
      <c r="F753" s="229"/>
      <c r="G753" s="229"/>
      <c r="H753" s="229"/>
      <c r="I753" s="229"/>
      <c r="J753" s="229"/>
      <c r="K753" s="229"/>
      <c r="L753" s="229"/>
      <c r="M753" s="229"/>
      <c r="P753" s="229"/>
      <c r="Q753" s="229"/>
    </row>
    <row r="754">
      <c r="B754" s="233"/>
      <c r="D754" s="233"/>
      <c r="E754" s="229"/>
      <c r="F754" s="229"/>
      <c r="G754" s="229"/>
      <c r="H754" s="229"/>
      <c r="I754" s="229"/>
      <c r="J754" s="229"/>
      <c r="K754" s="229"/>
      <c r="L754" s="229"/>
      <c r="M754" s="229"/>
      <c r="P754" s="229"/>
      <c r="Q754" s="229"/>
    </row>
    <row r="755">
      <c r="B755" s="233"/>
      <c r="D755" s="233"/>
      <c r="E755" s="229"/>
      <c r="F755" s="229"/>
      <c r="G755" s="229"/>
      <c r="H755" s="229"/>
      <c r="I755" s="229"/>
      <c r="J755" s="229"/>
      <c r="K755" s="229"/>
      <c r="L755" s="229"/>
      <c r="M755" s="229"/>
      <c r="P755" s="229"/>
      <c r="Q755" s="229"/>
    </row>
    <row r="756">
      <c r="B756" s="233"/>
      <c r="D756" s="233"/>
      <c r="E756" s="229"/>
      <c r="F756" s="229"/>
      <c r="G756" s="229"/>
      <c r="H756" s="229"/>
      <c r="I756" s="229"/>
      <c r="J756" s="229"/>
      <c r="K756" s="229"/>
      <c r="L756" s="229"/>
      <c r="M756" s="229"/>
      <c r="P756" s="229"/>
      <c r="Q756" s="229"/>
    </row>
    <row r="757">
      <c r="B757" s="233"/>
      <c r="D757" s="233"/>
      <c r="E757" s="229"/>
      <c r="F757" s="229"/>
      <c r="G757" s="229"/>
      <c r="H757" s="229"/>
      <c r="I757" s="229"/>
      <c r="J757" s="229"/>
      <c r="K757" s="229"/>
      <c r="L757" s="229"/>
      <c r="M757" s="229"/>
      <c r="P757" s="229"/>
      <c r="Q757" s="229"/>
    </row>
    <row r="758">
      <c r="B758" s="233"/>
      <c r="D758" s="233"/>
      <c r="E758" s="229"/>
      <c r="F758" s="229"/>
      <c r="G758" s="229"/>
      <c r="H758" s="229"/>
      <c r="I758" s="229"/>
      <c r="J758" s="229"/>
      <c r="K758" s="229"/>
      <c r="L758" s="229"/>
      <c r="M758" s="229"/>
      <c r="P758" s="229"/>
      <c r="Q758" s="229"/>
    </row>
    <row r="759">
      <c r="B759" s="233"/>
      <c r="D759" s="233"/>
      <c r="E759" s="229"/>
      <c r="F759" s="229"/>
      <c r="G759" s="229"/>
      <c r="H759" s="229"/>
      <c r="I759" s="229"/>
      <c r="J759" s="229"/>
      <c r="K759" s="229"/>
      <c r="L759" s="229"/>
      <c r="M759" s="229"/>
      <c r="P759" s="229"/>
      <c r="Q759" s="229"/>
    </row>
    <row r="760">
      <c r="B760" s="233"/>
      <c r="D760" s="233"/>
      <c r="E760" s="229"/>
      <c r="F760" s="229"/>
      <c r="G760" s="229"/>
      <c r="H760" s="229"/>
      <c r="I760" s="229"/>
      <c r="J760" s="229"/>
      <c r="K760" s="229"/>
      <c r="L760" s="229"/>
      <c r="M760" s="229"/>
      <c r="P760" s="229"/>
      <c r="Q760" s="229"/>
    </row>
    <row r="761">
      <c r="B761" s="233"/>
      <c r="D761" s="233"/>
      <c r="E761" s="229"/>
      <c r="F761" s="229"/>
      <c r="G761" s="229"/>
      <c r="H761" s="229"/>
      <c r="I761" s="229"/>
      <c r="J761" s="229"/>
      <c r="K761" s="229"/>
      <c r="L761" s="229"/>
      <c r="M761" s="229"/>
      <c r="P761" s="229"/>
      <c r="Q761" s="229"/>
    </row>
    <row r="762">
      <c r="B762" s="233"/>
      <c r="D762" s="233"/>
      <c r="E762" s="229"/>
      <c r="F762" s="229"/>
      <c r="G762" s="229"/>
      <c r="H762" s="229"/>
      <c r="I762" s="229"/>
      <c r="J762" s="229"/>
      <c r="K762" s="229"/>
      <c r="L762" s="229"/>
      <c r="M762" s="229"/>
      <c r="P762" s="229"/>
      <c r="Q762" s="229"/>
    </row>
    <row r="763">
      <c r="B763" s="233"/>
      <c r="D763" s="233"/>
      <c r="E763" s="229"/>
      <c r="F763" s="229"/>
      <c r="G763" s="229"/>
      <c r="H763" s="229"/>
      <c r="I763" s="229"/>
      <c r="J763" s="229"/>
      <c r="K763" s="229"/>
      <c r="L763" s="229"/>
      <c r="M763" s="229"/>
      <c r="P763" s="229"/>
      <c r="Q763" s="229"/>
    </row>
    <row r="764">
      <c r="B764" s="233"/>
      <c r="D764" s="233"/>
      <c r="E764" s="229"/>
      <c r="F764" s="229"/>
      <c r="G764" s="229"/>
      <c r="H764" s="229"/>
      <c r="I764" s="229"/>
      <c r="J764" s="229"/>
      <c r="K764" s="229"/>
      <c r="L764" s="229"/>
      <c r="M764" s="229"/>
      <c r="P764" s="229"/>
      <c r="Q764" s="229"/>
    </row>
    <row r="765">
      <c r="B765" s="233"/>
      <c r="D765" s="233"/>
      <c r="E765" s="229"/>
      <c r="F765" s="229"/>
      <c r="G765" s="229"/>
      <c r="H765" s="229"/>
      <c r="I765" s="229"/>
      <c r="J765" s="229"/>
      <c r="K765" s="229"/>
      <c r="L765" s="229"/>
      <c r="M765" s="229"/>
      <c r="P765" s="229"/>
      <c r="Q765" s="229"/>
    </row>
    <row r="766">
      <c r="B766" s="233"/>
      <c r="D766" s="233"/>
      <c r="E766" s="229"/>
      <c r="F766" s="229"/>
      <c r="G766" s="229"/>
      <c r="H766" s="229"/>
      <c r="I766" s="229"/>
      <c r="J766" s="229"/>
      <c r="K766" s="229"/>
      <c r="L766" s="229"/>
      <c r="M766" s="229"/>
      <c r="P766" s="229"/>
      <c r="Q766" s="229"/>
    </row>
    <row r="767">
      <c r="B767" s="233"/>
      <c r="D767" s="233"/>
      <c r="E767" s="229"/>
      <c r="F767" s="229"/>
      <c r="G767" s="229"/>
      <c r="H767" s="229"/>
      <c r="I767" s="229"/>
      <c r="J767" s="229"/>
      <c r="K767" s="229"/>
      <c r="L767" s="229"/>
      <c r="M767" s="229"/>
      <c r="P767" s="229"/>
      <c r="Q767" s="229"/>
    </row>
    <row r="768">
      <c r="B768" s="233"/>
      <c r="D768" s="233"/>
      <c r="E768" s="229"/>
      <c r="F768" s="229"/>
      <c r="G768" s="229"/>
      <c r="H768" s="229"/>
      <c r="I768" s="229"/>
      <c r="J768" s="229"/>
      <c r="K768" s="229"/>
      <c r="L768" s="229"/>
      <c r="M768" s="229"/>
      <c r="P768" s="229"/>
      <c r="Q768" s="229"/>
    </row>
    <row r="769">
      <c r="B769" s="233"/>
      <c r="D769" s="233"/>
      <c r="E769" s="229"/>
      <c r="F769" s="229"/>
      <c r="G769" s="229"/>
      <c r="H769" s="229"/>
      <c r="I769" s="229"/>
      <c r="J769" s="229"/>
      <c r="K769" s="229"/>
      <c r="L769" s="229"/>
      <c r="M769" s="229"/>
      <c r="P769" s="229"/>
      <c r="Q769" s="229"/>
    </row>
    <row r="770">
      <c r="B770" s="233"/>
      <c r="D770" s="233"/>
      <c r="E770" s="229"/>
      <c r="F770" s="229"/>
      <c r="G770" s="229"/>
      <c r="H770" s="229"/>
      <c r="I770" s="229"/>
      <c r="J770" s="229"/>
      <c r="K770" s="229"/>
      <c r="L770" s="229"/>
      <c r="M770" s="229"/>
      <c r="P770" s="229"/>
      <c r="Q770" s="229"/>
    </row>
    <row r="771">
      <c r="B771" s="233"/>
      <c r="D771" s="233"/>
      <c r="E771" s="229"/>
      <c r="F771" s="229"/>
      <c r="G771" s="229"/>
      <c r="H771" s="229"/>
      <c r="I771" s="229"/>
      <c r="J771" s="229"/>
      <c r="K771" s="229"/>
      <c r="L771" s="229"/>
      <c r="M771" s="229"/>
      <c r="P771" s="229"/>
      <c r="Q771" s="229"/>
    </row>
    <row r="772">
      <c r="B772" s="233"/>
      <c r="D772" s="233"/>
      <c r="E772" s="229"/>
      <c r="F772" s="229"/>
      <c r="G772" s="229"/>
      <c r="H772" s="229"/>
      <c r="I772" s="229"/>
      <c r="J772" s="229"/>
      <c r="K772" s="229"/>
      <c r="L772" s="229"/>
      <c r="M772" s="229"/>
      <c r="P772" s="229"/>
      <c r="Q772" s="229"/>
    </row>
    <row r="773">
      <c r="B773" s="233"/>
      <c r="D773" s="233"/>
      <c r="E773" s="229"/>
      <c r="F773" s="229"/>
      <c r="G773" s="229"/>
      <c r="H773" s="229"/>
      <c r="I773" s="229"/>
      <c r="J773" s="229"/>
      <c r="K773" s="229"/>
      <c r="L773" s="229"/>
      <c r="M773" s="229"/>
      <c r="P773" s="229"/>
      <c r="Q773" s="229"/>
    </row>
    <row r="774">
      <c r="B774" s="233"/>
      <c r="D774" s="233"/>
      <c r="E774" s="229"/>
      <c r="F774" s="229"/>
      <c r="G774" s="229"/>
      <c r="H774" s="229"/>
      <c r="I774" s="229"/>
      <c r="J774" s="229"/>
      <c r="K774" s="229"/>
      <c r="L774" s="229"/>
      <c r="M774" s="229"/>
      <c r="P774" s="229"/>
      <c r="Q774" s="229"/>
    </row>
    <row r="775">
      <c r="B775" s="233"/>
      <c r="D775" s="233"/>
      <c r="E775" s="229"/>
      <c r="F775" s="229"/>
      <c r="G775" s="229"/>
      <c r="H775" s="229"/>
      <c r="I775" s="229"/>
      <c r="J775" s="229"/>
      <c r="K775" s="229"/>
      <c r="L775" s="229"/>
      <c r="M775" s="229"/>
      <c r="P775" s="229"/>
      <c r="Q775" s="229"/>
    </row>
    <row r="776">
      <c r="B776" s="233"/>
      <c r="D776" s="233"/>
      <c r="E776" s="229"/>
      <c r="F776" s="229"/>
      <c r="G776" s="229"/>
      <c r="H776" s="229"/>
      <c r="I776" s="229"/>
      <c r="J776" s="229"/>
      <c r="K776" s="229"/>
      <c r="L776" s="229"/>
      <c r="M776" s="229"/>
      <c r="P776" s="229"/>
      <c r="Q776" s="229"/>
    </row>
    <row r="777">
      <c r="B777" s="233"/>
      <c r="D777" s="233"/>
      <c r="E777" s="229"/>
      <c r="F777" s="229"/>
      <c r="G777" s="229"/>
      <c r="H777" s="229"/>
      <c r="I777" s="229"/>
      <c r="J777" s="229"/>
      <c r="K777" s="229"/>
      <c r="L777" s="229"/>
      <c r="M777" s="229"/>
      <c r="P777" s="229"/>
      <c r="Q777" s="229"/>
    </row>
    <row r="778">
      <c r="B778" s="233"/>
      <c r="D778" s="233"/>
      <c r="E778" s="229"/>
      <c r="F778" s="229"/>
      <c r="G778" s="229"/>
      <c r="H778" s="229"/>
      <c r="I778" s="229"/>
      <c r="J778" s="229"/>
      <c r="K778" s="229"/>
      <c r="L778" s="229"/>
      <c r="M778" s="229"/>
      <c r="P778" s="229"/>
      <c r="Q778" s="229"/>
    </row>
    <row r="779">
      <c r="B779" s="233"/>
      <c r="D779" s="233"/>
      <c r="E779" s="229"/>
      <c r="F779" s="229"/>
      <c r="G779" s="229"/>
      <c r="H779" s="229"/>
      <c r="I779" s="229"/>
      <c r="J779" s="229"/>
      <c r="K779" s="229"/>
      <c r="L779" s="229"/>
      <c r="M779" s="229"/>
      <c r="P779" s="229"/>
      <c r="Q779" s="229"/>
    </row>
    <row r="780">
      <c r="B780" s="233"/>
      <c r="D780" s="233"/>
      <c r="E780" s="229"/>
      <c r="F780" s="229"/>
      <c r="G780" s="229"/>
      <c r="H780" s="229"/>
      <c r="I780" s="229"/>
      <c r="J780" s="229"/>
      <c r="K780" s="229"/>
      <c r="L780" s="229"/>
      <c r="M780" s="229"/>
      <c r="P780" s="229"/>
      <c r="Q780" s="229"/>
    </row>
    <row r="781">
      <c r="B781" s="233"/>
      <c r="D781" s="233"/>
      <c r="E781" s="229"/>
      <c r="F781" s="229"/>
      <c r="G781" s="229"/>
      <c r="H781" s="229"/>
      <c r="I781" s="229"/>
      <c r="J781" s="229"/>
      <c r="K781" s="229"/>
      <c r="L781" s="229"/>
      <c r="M781" s="229"/>
      <c r="P781" s="229"/>
      <c r="Q781" s="229"/>
    </row>
    <row r="782">
      <c r="B782" s="233"/>
      <c r="D782" s="233"/>
      <c r="E782" s="229"/>
      <c r="F782" s="229"/>
      <c r="G782" s="229"/>
      <c r="H782" s="229"/>
      <c r="I782" s="229"/>
      <c r="J782" s="229"/>
      <c r="K782" s="229"/>
      <c r="L782" s="229"/>
      <c r="M782" s="229"/>
      <c r="P782" s="229"/>
      <c r="Q782" s="229"/>
    </row>
    <row r="783">
      <c r="B783" s="233"/>
      <c r="D783" s="233"/>
      <c r="E783" s="229"/>
      <c r="F783" s="229"/>
      <c r="G783" s="229"/>
      <c r="H783" s="229"/>
      <c r="I783" s="229"/>
      <c r="J783" s="229"/>
      <c r="K783" s="229"/>
      <c r="L783" s="229"/>
      <c r="M783" s="229"/>
      <c r="P783" s="229"/>
      <c r="Q783" s="229"/>
    </row>
    <row r="784">
      <c r="B784" s="233"/>
      <c r="D784" s="233"/>
      <c r="E784" s="229"/>
      <c r="F784" s="229"/>
      <c r="G784" s="229"/>
      <c r="H784" s="229"/>
      <c r="I784" s="229"/>
      <c r="J784" s="229"/>
      <c r="K784" s="229"/>
      <c r="L784" s="229"/>
      <c r="M784" s="229"/>
      <c r="P784" s="229"/>
      <c r="Q784" s="229"/>
    </row>
    <row r="785">
      <c r="B785" s="233"/>
      <c r="D785" s="233"/>
      <c r="E785" s="229"/>
      <c r="F785" s="229"/>
      <c r="G785" s="229"/>
      <c r="H785" s="229"/>
      <c r="I785" s="229"/>
      <c r="J785" s="229"/>
      <c r="K785" s="229"/>
      <c r="L785" s="229"/>
      <c r="M785" s="229"/>
      <c r="P785" s="229"/>
      <c r="Q785" s="229"/>
    </row>
    <row r="786">
      <c r="B786" s="233"/>
      <c r="D786" s="233"/>
      <c r="E786" s="229"/>
      <c r="F786" s="229"/>
      <c r="G786" s="229"/>
      <c r="H786" s="229"/>
      <c r="I786" s="229"/>
      <c r="J786" s="229"/>
      <c r="K786" s="229"/>
      <c r="L786" s="229"/>
      <c r="M786" s="229"/>
      <c r="P786" s="229"/>
      <c r="Q786" s="229"/>
    </row>
    <row r="787">
      <c r="B787" s="233"/>
      <c r="D787" s="233"/>
      <c r="E787" s="229"/>
      <c r="F787" s="229"/>
      <c r="G787" s="229"/>
      <c r="H787" s="229"/>
      <c r="I787" s="229"/>
      <c r="J787" s="229"/>
      <c r="K787" s="229"/>
      <c r="L787" s="229"/>
      <c r="M787" s="229"/>
      <c r="P787" s="229"/>
      <c r="Q787" s="229"/>
    </row>
    <row r="788">
      <c r="B788" s="233"/>
      <c r="D788" s="233"/>
      <c r="E788" s="229"/>
      <c r="F788" s="229"/>
      <c r="G788" s="229"/>
      <c r="H788" s="229"/>
      <c r="I788" s="229"/>
      <c r="J788" s="229"/>
      <c r="K788" s="229"/>
      <c r="L788" s="229"/>
      <c r="M788" s="229"/>
      <c r="P788" s="229"/>
      <c r="Q788" s="229"/>
    </row>
    <row r="789">
      <c r="B789" s="233"/>
      <c r="D789" s="233"/>
      <c r="E789" s="229"/>
      <c r="F789" s="229"/>
      <c r="G789" s="229"/>
      <c r="H789" s="229"/>
      <c r="I789" s="229"/>
      <c r="J789" s="229"/>
      <c r="K789" s="229"/>
      <c r="L789" s="229"/>
      <c r="M789" s="229"/>
      <c r="P789" s="229"/>
      <c r="Q789" s="229"/>
    </row>
    <row r="790">
      <c r="B790" s="233"/>
      <c r="D790" s="233"/>
      <c r="E790" s="229"/>
      <c r="F790" s="229"/>
      <c r="G790" s="229"/>
      <c r="H790" s="229"/>
      <c r="I790" s="229"/>
      <c r="J790" s="229"/>
      <c r="K790" s="229"/>
      <c r="L790" s="229"/>
      <c r="M790" s="229"/>
      <c r="P790" s="229"/>
      <c r="Q790" s="229"/>
    </row>
    <row r="791">
      <c r="B791" s="233"/>
      <c r="D791" s="233"/>
      <c r="E791" s="229"/>
      <c r="F791" s="229"/>
      <c r="G791" s="229"/>
      <c r="H791" s="229"/>
      <c r="I791" s="229"/>
      <c r="J791" s="229"/>
      <c r="K791" s="229"/>
      <c r="L791" s="229"/>
      <c r="M791" s="229"/>
      <c r="P791" s="229"/>
      <c r="Q791" s="229"/>
    </row>
    <row r="792">
      <c r="B792" s="233"/>
      <c r="D792" s="233"/>
      <c r="E792" s="229"/>
      <c r="F792" s="229"/>
      <c r="G792" s="229"/>
      <c r="H792" s="229"/>
      <c r="I792" s="229"/>
      <c r="J792" s="229"/>
      <c r="K792" s="229"/>
      <c r="L792" s="229"/>
      <c r="M792" s="229"/>
      <c r="P792" s="229"/>
      <c r="Q792" s="229"/>
    </row>
    <row r="793">
      <c r="B793" s="233"/>
      <c r="D793" s="233"/>
      <c r="E793" s="229"/>
      <c r="F793" s="229"/>
      <c r="G793" s="229"/>
      <c r="H793" s="229"/>
      <c r="I793" s="229"/>
      <c r="J793" s="229"/>
      <c r="K793" s="229"/>
      <c r="L793" s="229"/>
      <c r="M793" s="229"/>
      <c r="P793" s="229"/>
      <c r="Q793" s="229"/>
    </row>
    <row r="794">
      <c r="B794" s="233"/>
      <c r="D794" s="233"/>
      <c r="E794" s="229"/>
      <c r="F794" s="229"/>
      <c r="G794" s="229"/>
      <c r="H794" s="229"/>
      <c r="I794" s="229"/>
      <c r="J794" s="229"/>
      <c r="K794" s="229"/>
      <c r="L794" s="229"/>
      <c r="M794" s="229"/>
      <c r="P794" s="229"/>
      <c r="Q794" s="229"/>
    </row>
    <row r="795">
      <c r="B795" s="233"/>
      <c r="D795" s="233"/>
      <c r="E795" s="229"/>
      <c r="F795" s="229"/>
      <c r="G795" s="229"/>
      <c r="H795" s="229"/>
      <c r="I795" s="229"/>
      <c r="J795" s="229"/>
      <c r="K795" s="229"/>
      <c r="L795" s="229"/>
      <c r="M795" s="229"/>
      <c r="P795" s="229"/>
      <c r="Q795" s="229"/>
    </row>
    <row r="796">
      <c r="B796" s="233"/>
      <c r="D796" s="233"/>
      <c r="E796" s="229"/>
      <c r="F796" s="229"/>
      <c r="G796" s="229"/>
      <c r="H796" s="229"/>
      <c r="I796" s="229"/>
      <c r="J796" s="229"/>
      <c r="K796" s="229"/>
      <c r="L796" s="229"/>
      <c r="M796" s="229"/>
      <c r="P796" s="229"/>
      <c r="Q796" s="229"/>
    </row>
    <row r="797">
      <c r="B797" s="233"/>
      <c r="D797" s="233"/>
      <c r="E797" s="229"/>
      <c r="F797" s="229"/>
      <c r="G797" s="229"/>
      <c r="H797" s="229"/>
      <c r="I797" s="229"/>
      <c r="J797" s="229"/>
      <c r="K797" s="229"/>
      <c r="L797" s="229"/>
      <c r="M797" s="229"/>
      <c r="P797" s="229"/>
      <c r="Q797" s="229"/>
    </row>
    <row r="798">
      <c r="B798" s="233"/>
      <c r="D798" s="233"/>
      <c r="E798" s="229"/>
      <c r="F798" s="229"/>
      <c r="G798" s="229"/>
      <c r="H798" s="229"/>
      <c r="I798" s="229"/>
      <c r="J798" s="229"/>
      <c r="K798" s="229"/>
      <c r="L798" s="229"/>
      <c r="M798" s="229"/>
      <c r="P798" s="229"/>
      <c r="Q798" s="229"/>
    </row>
    <row r="799">
      <c r="B799" s="233"/>
      <c r="D799" s="233"/>
      <c r="E799" s="229"/>
      <c r="F799" s="229"/>
      <c r="G799" s="229"/>
      <c r="H799" s="229"/>
      <c r="I799" s="229"/>
      <c r="J799" s="229"/>
      <c r="K799" s="229"/>
      <c r="L799" s="229"/>
      <c r="M799" s="229"/>
      <c r="P799" s="229"/>
      <c r="Q799" s="229"/>
    </row>
    <row r="800">
      <c r="B800" s="233"/>
      <c r="D800" s="233"/>
      <c r="E800" s="229"/>
      <c r="F800" s="229"/>
      <c r="G800" s="229"/>
      <c r="H800" s="229"/>
      <c r="I800" s="229"/>
      <c r="J800" s="229"/>
      <c r="K800" s="229"/>
      <c r="L800" s="229"/>
      <c r="M800" s="229"/>
      <c r="P800" s="229"/>
      <c r="Q800" s="229"/>
    </row>
    <row r="801">
      <c r="B801" s="233"/>
      <c r="D801" s="233"/>
      <c r="E801" s="229"/>
      <c r="F801" s="229"/>
      <c r="G801" s="229"/>
      <c r="H801" s="229"/>
      <c r="I801" s="229"/>
      <c r="J801" s="229"/>
      <c r="K801" s="229"/>
      <c r="L801" s="229"/>
      <c r="M801" s="229"/>
      <c r="P801" s="229"/>
      <c r="Q801" s="229"/>
    </row>
    <row r="802">
      <c r="B802" s="233"/>
      <c r="D802" s="233"/>
      <c r="E802" s="229"/>
      <c r="F802" s="229"/>
      <c r="G802" s="229"/>
      <c r="H802" s="229"/>
      <c r="I802" s="229"/>
      <c r="J802" s="229"/>
      <c r="K802" s="229"/>
      <c r="L802" s="229"/>
      <c r="M802" s="229"/>
      <c r="P802" s="229"/>
      <c r="Q802" s="229"/>
    </row>
    <row r="803">
      <c r="B803" s="233"/>
      <c r="D803" s="233"/>
      <c r="E803" s="229"/>
      <c r="F803" s="229"/>
      <c r="G803" s="229"/>
      <c r="H803" s="229"/>
      <c r="I803" s="229"/>
      <c r="J803" s="229"/>
      <c r="K803" s="229"/>
      <c r="L803" s="229"/>
      <c r="M803" s="229"/>
      <c r="P803" s="229"/>
      <c r="Q803" s="229"/>
    </row>
    <row r="804">
      <c r="B804" s="233"/>
      <c r="D804" s="233"/>
      <c r="E804" s="229"/>
      <c r="F804" s="229"/>
      <c r="G804" s="229"/>
      <c r="H804" s="229"/>
      <c r="I804" s="229"/>
      <c r="J804" s="229"/>
      <c r="K804" s="229"/>
      <c r="L804" s="229"/>
      <c r="M804" s="229"/>
      <c r="P804" s="229"/>
      <c r="Q804" s="229"/>
    </row>
    <row r="805">
      <c r="B805" s="233"/>
      <c r="D805" s="233"/>
      <c r="E805" s="229"/>
      <c r="F805" s="229"/>
      <c r="G805" s="229"/>
      <c r="H805" s="229"/>
      <c r="I805" s="229"/>
      <c r="J805" s="229"/>
      <c r="K805" s="229"/>
      <c r="L805" s="229"/>
      <c r="M805" s="229"/>
      <c r="P805" s="229"/>
      <c r="Q805" s="229"/>
    </row>
    <row r="806">
      <c r="B806" s="233"/>
      <c r="D806" s="233"/>
      <c r="E806" s="229"/>
      <c r="F806" s="229"/>
      <c r="G806" s="229"/>
      <c r="H806" s="229"/>
      <c r="I806" s="229"/>
      <c r="J806" s="229"/>
      <c r="K806" s="229"/>
      <c r="L806" s="229"/>
      <c r="M806" s="229"/>
      <c r="P806" s="229"/>
      <c r="Q806" s="229"/>
    </row>
    <row r="807">
      <c r="B807" s="233"/>
      <c r="D807" s="233"/>
      <c r="E807" s="229"/>
      <c r="F807" s="229"/>
      <c r="G807" s="229"/>
      <c r="H807" s="229"/>
      <c r="I807" s="229"/>
      <c r="J807" s="229"/>
      <c r="K807" s="229"/>
      <c r="L807" s="229"/>
      <c r="M807" s="229"/>
      <c r="P807" s="229"/>
      <c r="Q807" s="229"/>
    </row>
    <row r="808">
      <c r="B808" s="233"/>
      <c r="D808" s="233"/>
      <c r="E808" s="229"/>
      <c r="F808" s="229"/>
      <c r="G808" s="229"/>
      <c r="H808" s="229"/>
      <c r="I808" s="229"/>
      <c r="J808" s="229"/>
      <c r="K808" s="229"/>
      <c r="L808" s="229"/>
      <c r="M808" s="229"/>
      <c r="P808" s="229"/>
      <c r="Q808" s="229"/>
    </row>
    <row r="809">
      <c r="B809" s="233"/>
      <c r="D809" s="233"/>
      <c r="E809" s="229"/>
      <c r="F809" s="229"/>
      <c r="G809" s="229"/>
      <c r="H809" s="229"/>
      <c r="I809" s="229"/>
      <c r="J809" s="229"/>
      <c r="K809" s="229"/>
      <c r="L809" s="229"/>
      <c r="M809" s="229"/>
      <c r="P809" s="229"/>
      <c r="Q809" s="229"/>
    </row>
    <row r="810">
      <c r="B810" s="233"/>
      <c r="D810" s="233"/>
      <c r="E810" s="229"/>
      <c r="F810" s="229"/>
      <c r="G810" s="229"/>
      <c r="H810" s="229"/>
      <c r="I810" s="229"/>
      <c r="J810" s="229"/>
      <c r="K810" s="229"/>
      <c r="L810" s="229"/>
      <c r="M810" s="229"/>
      <c r="P810" s="229"/>
      <c r="Q810" s="229"/>
    </row>
    <row r="811">
      <c r="B811" s="233"/>
      <c r="D811" s="233"/>
      <c r="E811" s="229"/>
      <c r="F811" s="229"/>
      <c r="G811" s="229"/>
      <c r="H811" s="229"/>
      <c r="I811" s="229"/>
      <c r="J811" s="229"/>
      <c r="K811" s="229"/>
      <c r="L811" s="229"/>
      <c r="M811" s="229"/>
      <c r="P811" s="229"/>
      <c r="Q811" s="229"/>
    </row>
    <row r="812">
      <c r="B812" s="233"/>
      <c r="D812" s="233"/>
      <c r="E812" s="229"/>
      <c r="F812" s="229"/>
      <c r="G812" s="229"/>
      <c r="H812" s="229"/>
      <c r="I812" s="229"/>
      <c r="J812" s="229"/>
      <c r="K812" s="229"/>
      <c r="L812" s="229"/>
      <c r="M812" s="229"/>
      <c r="P812" s="229"/>
      <c r="Q812" s="229"/>
    </row>
    <row r="813">
      <c r="B813" s="233"/>
      <c r="D813" s="233"/>
      <c r="E813" s="229"/>
      <c r="F813" s="229"/>
      <c r="G813" s="229"/>
      <c r="H813" s="229"/>
      <c r="I813" s="229"/>
      <c r="J813" s="229"/>
      <c r="K813" s="229"/>
      <c r="L813" s="229"/>
      <c r="M813" s="229"/>
      <c r="P813" s="229"/>
      <c r="Q813" s="229"/>
    </row>
    <row r="814">
      <c r="B814" s="233"/>
      <c r="D814" s="233"/>
      <c r="E814" s="229"/>
      <c r="F814" s="229"/>
      <c r="G814" s="229"/>
      <c r="H814" s="229"/>
      <c r="I814" s="229"/>
      <c r="J814" s="229"/>
      <c r="K814" s="229"/>
      <c r="L814" s="229"/>
      <c r="M814" s="229"/>
      <c r="P814" s="229"/>
      <c r="Q814" s="229"/>
    </row>
    <row r="815">
      <c r="B815" s="233"/>
      <c r="D815" s="233"/>
      <c r="E815" s="229"/>
      <c r="F815" s="229"/>
      <c r="G815" s="229"/>
      <c r="H815" s="229"/>
      <c r="I815" s="229"/>
      <c r="J815" s="229"/>
      <c r="K815" s="229"/>
      <c r="L815" s="229"/>
      <c r="M815" s="229"/>
      <c r="P815" s="229"/>
      <c r="Q815" s="229"/>
    </row>
    <row r="816">
      <c r="B816" s="233"/>
      <c r="D816" s="233"/>
      <c r="E816" s="229"/>
      <c r="F816" s="229"/>
      <c r="G816" s="229"/>
      <c r="H816" s="229"/>
      <c r="I816" s="229"/>
      <c r="J816" s="229"/>
      <c r="K816" s="229"/>
      <c r="L816" s="229"/>
      <c r="M816" s="229"/>
      <c r="P816" s="229"/>
      <c r="Q816" s="229"/>
    </row>
    <row r="817">
      <c r="B817" s="233"/>
      <c r="D817" s="233"/>
      <c r="E817" s="229"/>
      <c r="F817" s="229"/>
      <c r="G817" s="229"/>
      <c r="H817" s="229"/>
      <c r="I817" s="229"/>
      <c r="J817" s="229"/>
      <c r="K817" s="229"/>
      <c r="L817" s="229"/>
      <c r="M817" s="229"/>
      <c r="P817" s="229"/>
      <c r="Q817" s="229"/>
    </row>
    <row r="818">
      <c r="B818" s="233"/>
      <c r="D818" s="233"/>
      <c r="E818" s="229"/>
      <c r="F818" s="229"/>
      <c r="G818" s="229"/>
      <c r="H818" s="229"/>
      <c r="I818" s="229"/>
      <c r="J818" s="229"/>
      <c r="K818" s="229"/>
      <c r="L818" s="229"/>
      <c r="M818" s="229"/>
      <c r="P818" s="229"/>
      <c r="Q818" s="229"/>
    </row>
    <row r="819">
      <c r="B819" s="233"/>
      <c r="D819" s="233"/>
      <c r="E819" s="229"/>
      <c r="F819" s="229"/>
      <c r="G819" s="229"/>
      <c r="H819" s="229"/>
      <c r="I819" s="229"/>
      <c r="J819" s="229"/>
      <c r="K819" s="229"/>
      <c r="L819" s="229"/>
      <c r="M819" s="229"/>
      <c r="P819" s="229"/>
      <c r="Q819" s="229"/>
    </row>
    <row r="820">
      <c r="B820" s="233"/>
      <c r="D820" s="233"/>
      <c r="E820" s="229"/>
      <c r="F820" s="229"/>
      <c r="G820" s="229"/>
      <c r="H820" s="229"/>
      <c r="I820" s="229"/>
      <c r="J820" s="229"/>
      <c r="K820" s="229"/>
      <c r="L820" s="229"/>
      <c r="M820" s="229"/>
      <c r="P820" s="229"/>
      <c r="Q820" s="229"/>
    </row>
    <row r="821">
      <c r="B821" s="233"/>
      <c r="D821" s="233"/>
      <c r="E821" s="229"/>
      <c r="F821" s="229"/>
      <c r="G821" s="229"/>
      <c r="H821" s="229"/>
      <c r="I821" s="229"/>
      <c r="J821" s="229"/>
      <c r="K821" s="229"/>
      <c r="L821" s="229"/>
      <c r="M821" s="229"/>
      <c r="P821" s="229"/>
      <c r="Q821" s="229"/>
    </row>
    <row r="822">
      <c r="B822" s="233"/>
      <c r="D822" s="233"/>
      <c r="E822" s="229"/>
      <c r="F822" s="229"/>
      <c r="G822" s="229"/>
      <c r="H822" s="229"/>
      <c r="I822" s="229"/>
      <c r="J822" s="229"/>
      <c r="K822" s="229"/>
      <c r="L822" s="229"/>
      <c r="M822" s="229"/>
      <c r="P822" s="229"/>
      <c r="Q822" s="229"/>
    </row>
    <row r="823">
      <c r="B823" s="233"/>
      <c r="D823" s="233"/>
      <c r="E823" s="229"/>
      <c r="F823" s="229"/>
      <c r="G823" s="229"/>
      <c r="H823" s="229"/>
      <c r="I823" s="229"/>
      <c r="J823" s="229"/>
      <c r="K823" s="229"/>
      <c r="L823" s="229"/>
      <c r="M823" s="229"/>
      <c r="P823" s="229"/>
      <c r="Q823" s="229"/>
    </row>
    <row r="824">
      <c r="B824" s="233"/>
      <c r="D824" s="233"/>
      <c r="E824" s="229"/>
      <c r="F824" s="229"/>
      <c r="G824" s="229"/>
      <c r="H824" s="229"/>
      <c r="I824" s="229"/>
      <c r="J824" s="229"/>
      <c r="K824" s="229"/>
      <c r="L824" s="229"/>
      <c r="M824" s="229"/>
      <c r="P824" s="229"/>
      <c r="Q824" s="229"/>
    </row>
    <row r="825">
      <c r="B825" s="233"/>
      <c r="D825" s="233"/>
      <c r="E825" s="229"/>
      <c r="F825" s="229"/>
      <c r="G825" s="229"/>
      <c r="H825" s="229"/>
      <c r="I825" s="229"/>
      <c r="J825" s="229"/>
      <c r="K825" s="229"/>
      <c r="L825" s="229"/>
      <c r="M825" s="229"/>
      <c r="P825" s="229"/>
      <c r="Q825" s="229"/>
    </row>
    <row r="826">
      <c r="B826" s="233"/>
      <c r="D826" s="233"/>
      <c r="E826" s="229"/>
      <c r="F826" s="229"/>
      <c r="G826" s="229"/>
      <c r="H826" s="229"/>
      <c r="I826" s="229"/>
      <c r="J826" s="229"/>
      <c r="K826" s="229"/>
      <c r="L826" s="229"/>
      <c r="M826" s="229"/>
      <c r="P826" s="229"/>
      <c r="Q826" s="229"/>
    </row>
    <row r="827">
      <c r="B827" s="233"/>
      <c r="D827" s="233"/>
      <c r="E827" s="229"/>
      <c r="F827" s="229"/>
      <c r="G827" s="229"/>
      <c r="H827" s="229"/>
      <c r="I827" s="229"/>
      <c r="J827" s="229"/>
      <c r="K827" s="229"/>
      <c r="L827" s="229"/>
      <c r="M827" s="229"/>
      <c r="P827" s="229"/>
      <c r="Q827" s="229"/>
    </row>
    <row r="828">
      <c r="B828" s="233"/>
      <c r="D828" s="233"/>
      <c r="E828" s="229"/>
      <c r="F828" s="229"/>
      <c r="G828" s="229"/>
      <c r="H828" s="229"/>
      <c r="I828" s="229"/>
      <c r="J828" s="229"/>
      <c r="K828" s="229"/>
      <c r="L828" s="229"/>
      <c r="M828" s="229"/>
      <c r="P828" s="229"/>
      <c r="Q828" s="229"/>
    </row>
    <row r="829">
      <c r="B829" s="233"/>
      <c r="D829" s="233"/>
      <c r="E829" s="229"/>
      <c r="F829" s="229"/>
      <c r="G829" s="229"/>
      <c r="H829" s="229"/>
      <c r="I829" s="229"/>
      <c r="J829" s="229"/>
      <c r="K829" s="229"/>
      <c r="L829" s="229"/>
      <c r="M829" s="229"/>
      <c r="P829" s="229"/>
      <c r="Q829" s="229"/>
    </row>
    <row r="830">
      <c r="B830" s="233"/>
      <c r="D830" s="233"/>
      <c r="E830" s="229"/>
      <c r="F830" s="229"/>
      <c r="G830" s="229"/>
      <c r="H830" s="229"/>
      <c r="I830" s="229"/>
      <c r="J830" s="229"/>
      <c r="K830" s="229"/>
      <c r="L830" s="229"/>
      <c r="M830" s="229"/>
      <c r="P830" s="229"/>
      <c r="Q830" s="229"/>
    </row>
    <row r="831">
      <c r="B831" s="233"/>
      <c r="D831" s="233"/>
      <c r="E831" s="229"/>
      <c r="F831" s="229"/>
      <c r="G831" s="229"/>
      <c r="H831" s="229"/>
      <c r="I831" s="229"/>
      <c r="J831" s="229"/>
      <c r="K831" s="229"/>
      <c r="L831" s="229"/>
      <c r="M831" s="229"/>
      <c r="P831" s="229"/>
      <c r="Q831" s="229"/>
    </row>
    <row r="832">
      <c r="B832" s="233"/>
      <c r="D832" s="233"/>
      <c r="E832" s="229"/>
      <c r="F832" s="229"/>
      <c r="G832" s="229"/>
      <c r="H832" s="229"/>
      <c r="I832" s="229"/>
      <c r="J832" s="229"/>
      <c r="K832" s="229"/>
      <c r="L832" s="229"/>
      <c r="M832" s="229"/>
      <c r="P832" s="229"/>
      <c r="Q832" s="229"/>
    </row>
    <row r="833">
      <c r="B833" s="233"/>
      <c r="D833" s="233"/>
      <c r="E833" s="229"/>
      <c r="F833" s="229"/>
      <c r="G833" s="229"/>
      <c r="H833" s="229"/>
      <c r="I833" s="229"/>
      <c r="J833" s="229"/>
      <c r="K833" s="229"/>
      <c r="L833" s="229"/>
      <c r="M833" s="229"/>
      <c r="P833" s="229"/>
      <c r="Q833" s="229"/>
    </row>
    <row r="834">
      <c r="B834" s="233"/>
      <c r="D834" s="233"/>
      <c r="E834" s="229"/>
      <c r="F834" s="229"/>
      <c r="G834" s="229"/>
      <c r="H834" s="229"/>
      <c r="I834" s="229"/>
      <c r="J834" s="229"/>
      <c r="K834" s="229"/>
      <c r="L834" s="229"/>
      <c r="M834" s="229"/>
      <c r="P834" s="229"/>
      <c r="Q834" s="229"/>
    </row>
    <row r="835">
      <c r="B835" s="233"/>
      <c r="D835" s="233"/>
      <c r="E835" s="229"/>
      <c r="F835" s="229"/>
      <c r="G835" s="229"/>
      <c r="H835" s="229"/>
      <c r="I835" s="229"/>
      <c r="J835" s="229"/>
      <c r="K835" s="229"/>
      <c r="L835" s="229"/>
      <c r="M835" s="229"/>
      <c r="P835" s="229"/>
      <c r="Q835" s="229"/>
    </row>
    <row r="836">
      <c r="B836" s="233"/>
      <c r="D836" s="233"/>
      <c r="E836" s="229"/>
      <c r="F836" s="229"/>
      <c r="G836" s="229"/>
      <c r="H836" s="229"/>
      <c r="I836" s="229"/>
      <c r="J836" s="229"/>
      <c r="K836" s="229"/>
      <c r="L836" s="229"/>
      <c r="M836" s="229"/>
      <c r="P836" s="229"/>
      <c r="Q836" s="229"/>
    </row>
    <row r="837">
      <c r="B837" s="233"/>
      <c r="D837" s="233"/>
      <c r="E837" s="229"/>
      <c r="F837" s="229"/>
      <c r="G837" s="229"/>
      <c r="H837" s="229"/>
      <c r="I837" s="229"/>
      <c r="J837" s="229"/>
      <c r="K837" s="229"/>
      <c r="L837" s="229"/>
      <c r="M837" s="229"/>
      <c r="P837" s="229"/>
      <c r="Q837" s="229"/>
    </row>
    <row r="838">
      <c r="B838" s="233"/>
      <c r="D838" s="233"/>
      <c r="E838" s="229"/>
      <c r="F838" s="229"/>
      <c r="G838" s="229"/>
      <c r="H838" s="229"/>
      <c r="I838" s="229"/>
      <c r="J838" s="229"/>
      <c r="K838" s="229"/>
      <c r="L838" s="229"/>
      <c r="M838" s="229"/>
      <c r="P838" s="229"/>
      <c r="Q838" s="229"/>
    </row>
    <row r="839">
      <c r="B839" s="233"/>
      <c r="D839" s="233"/>
      <c r="E839" s="229"/>
      <c r="F839" s="229"/>
      <c r="G839" s="229"/>
      <c r="H839" s="229"/>
      <c r="I839" s="229"/>
      <c r="J839" s="229"/>
      <c r="K839" s="229"/>
      <c r="L839" s="229"/>
      <c r="M839" s="229"/>
      <c r="P839" s="229"/>
      <c r="Q839" s="229"/>
    </row>
    <row r="840">
      <c r="B840" s="233"/>
      <c r="D840" s="233"/>
      <c r="E840" s="229"/>
      <c r="F840" s="229"/>
      <c r="G840" s="229"/>
      <c r="H840" s="229"/>
      <c r="I840" s="229"/>
      <c r="J840" s="229"/>
      <c r="K840" s="229"/>
      <c r="L840" s="229"/>
      <c r="M840" s="229"/>
      <c r="P840" s="229"/>
      <c r="Q840" s="229"/>
    </row>
    <row r="841">
      <c r="B841" s="233"/>
      <c r="D841" s="233"/>
      <c r="E841" s="229"/>
      <c r="F841" s="229"/>
      <c r="G841" s="229"/>
      <c r="H841" s="229"/>
      <c r="I841" s="229"/>
      <c r="J841" s="229"/>
      <c r="K841" s="229"/>
      <c r="L841" s="229"/>
      <c r="M841" s="229"/>
      <c r="P841" s="229"/>
      <c r="Q841" s="229"/>
    </row>
    <row r="842">
      <c r="B842" s="233"/>
      <c r="D842" s="233"/>
      <c r="E842" s="229"/>
      <c r="F842" s="229"/>
      <c r="G842" s="229"/>
      <c r="H842" s="229"/>
      <c r="I842" s="229"/>
      <c r="J842" s="229"/>
      <c r="K842" s="229"/>
      <c r="L842" s="229"/>
      <c r="M842" s="229"/>
      <c r="P842" s="229"/>
      <c r="Q842" s="229"/>
    </row>
    <row r="843">
      <c r="B843" s="233"/>
      <c r="D843" s="233"/>
      <c r="E843" s="229"/>
      <c r="F843" s="229"/>
      <c r="G843" s="229"/>
      <c r="H843" s="229"/>
      <c r="I843" s="229"/>
      <c r="J843" s="229"/>
      <c r="K843" s="229"/>
      <c r="L843" s="229"/>
      <c r="M843" s="229"/>
      <c r="P843" s="229"/>
      <c r="Q843" s="229"/>
    </row>
    <row r="844">
      <c r="B844" s="233"/>
      <c r="D844" s="233"/>
      <c r="E844" s="229"/>
      <c r="F844" s="229"/>
      <c r="G844" s="229"/>
      <c r="H844" s="229"/>
      <c r="I844" s="229"/>
      <c r="J844" s="229"/>
      <c r="K844" s="229"/>
      <c r="L844" s="229"/>
      <c r="M844" s="229"/>
      <c r="P844" s="229"/>
      <c r="Q844" s="229"/>
    </row>
    <row r="845">
      <c r="B845" s="233"/>
      <c r="D845" s="233"/>
      <c r="E845" s="229"/>
      <c r="F845" s="229"/>
      <c r="G845" s="229"/>
      <c r="H845" s="229"/>
      <c r="I845" s="229"/>
      <c r="J845" s="229"/>
      <c r="K845" s="229"/>
      <c r="L845" s="229"/>
      <c r="M845" s="229"/>
      <c r="P845" s="229"/>
      <c r="Q845" s="229"/>
    </row>
    <row r="846">
      <c r="B846" s="233"/>
      <c r="D846" s="233"/>
      <c r="E846" s="229"/>
      <c r="F846" s="229"/>
      <c r="G846" s="229"/>
      <c r="H846" s="229"/>
      <c r="I846" s="229"/>
      <c r="J846" s="229"/>
      <c r="K846" s="229"/>
      <c r="L846" s="229"/>
      <c r="M846" s="229"/>
      <c r="P846" s="229"/>
      <c r="Q846" s="229"/>
    </row>
    <row r="847">
      <c r="B847" s="233"/>
      <c r="D847" s="233"/>
      <c r="E847" s="229"/>
      <c r="F847" s="229"/>
      <c r="G847" s="229"/>
      <c r="H847" s="229"/>
      <c r="I847" s="229"/>
      <c r="J847" s="229"/>
      <c r="K847" s="229"/>
      <c r="L847" s="229"/>
      <c r="M847" s="229"/>
      <c r="P847" s="229"/>
      <c r="Q847" s="229"/>
    </row>
    <row r="848">
      <c r="B848" s="233"/>
      <c r="D848" s="233"/>
      <c r="E848" s="229"/>
      <c r="F848" s="229"/>
      <c r="G848" s="229"/>
      <c r="H848" s="229"/>
      <c r="I848" s="229"/>
      <c r="J848" s="229"/>
      <c r="K848" s="229"/>
      <c r="L848" s="229"/>
      <c r="M848" s="229"/>
      <c r="P848" s="229"/>
      <c r="Q848" s="229"/>
    </row>
    <row r="849">
      <c r="B849" s="233"/>
      <c r="D849" s="233"/>
      <c r="E849" s="229"/>
      <c r="F849" s="229"/>
      <c r="G849" s="229"/>
      <c r="H849" s="229"/>
      <c r="I849" s="229"/>
      <c r="J849" s="229"/>
      <c r="K849" s="229"/>
      <c r="L849" s="229"/>
      <c r="M849" s="229"/>
      <c r="P849" s="229"/>
      <c r="Q849" s="229"/>
    </row>
    <row r="850">
      <c r="B850" s="233"/>
      <c r="D850" s="233"/>
      <c r="E850" s="229"/>
      <c r="F850" s="229"/>
      <c r="G850" s="229"/>
      <c r="H850" s="229"/>
      <c r="I850" s="229"/>
      <c r="J850" s="229"/>
      <c r="K850" s="229"/>
      <c r="L850" s="229"/>
      <c r="M850" s="229"/>
      <c r="P850" s="229"/>
      <c r="Q850" s="229"/>
    </row>
    <row r="851">
      <c r="B851" s="233"/>
      <c r="D851" s="233"/>
      <c r="E851" s="229"/>
      <c r="F851" s="229"/>
      <c r="G851" s="229"/>
      <c r="H851" s="229"/>
      <c r="I851" s="229"/>
      <c r="J851" s="229"/>
      <c r="K851" s="229"/>
      <c r="L851" s="229"/>
      <c r="M851" s="229"/>
      <c r="P851" s="229"/>
      <c r="Q851" s="229"/>
    </row>
    <row r="852">
      <c r="B852" s="233"/>
      <c r="D852" s="233"/>
      <c r="E852" s="229"/>
      <c r="F852" s="229"/>
      <c r="G852" s="229"/>
      <c r="H852" s="229"/>
      <c r="I852" s="229"/>
      <c r="J852" s="229"/>
      <c r="K852" s="229"/>
      <c r="L852" s="229"/>
      <c r="M852" s="229"/>
      <c r="P852" s="229"/>
      <c r="Q852" s="229"/>
    </row>
    <row r="853">
      <c r="B853" s="233"/>
      <c r="D853" s="233"/>
      <c r="E853" s="229"/>
      <c r="F853" s="229"/>
      <c r="G853" s="229"/>
      <c r="H853" s="229"/>
      <c r="I853" s="229"/>
      <c r="J853" s="229"/>
      <c r="K853" s="229"/>
      <c r="L853" s="229"/>
      <c r="M853" s="229"/>
      <c r="P853" s="229"/>
      <c r="Q853" s="229"/>
    </row>
    <row r="854">
      <c r="B854" s="233"/>
      <c r="D854" s="233"/>
      <c r="E854" s="229"/>
      <c r="F854" s="229"/>
      <c r="G854" s="229"/>
      <c r="H854" s="229"/>
      <c r="I854" s="229"/>
      <c r="J854" s="229"/>
      <c r="K854" s="229"/>
      <c r="L854" s="229"/>
      <c r="M854" s="229"/>
      <c r="P854" s="229"/>
      <c r="Q854" s="229"/>
    </row>
    <row r="855">
      <c r="B855" s="233"/>
      <c r="D855" s="233"/>
      <c r="E855" s="229"/>
      <c r="F855" s="229"/>
      <c r="G855" s="229"/>
      <c r="H855" s="229"/>
      <c r="I855" s="229"/>
      <c r="J855" s="229"/>
      <c r="K855" s="229"/>
      <c r="L855" s="229"/>
      <c r="M855" s="229"/>
      <c r="P855" s="229"/>
      <c r="Q855" s="229"/>
    </row>
    <row r="856">
      <c r="B856" s="233"/>
      <c r="D856" s="233"/>
      <c r="E856" s="229"/>
      <c r="F856" s="229"/>
      <c r="G856" s="229"/>
      <c r="H856" s="229"/>
      <c r="I856" s="229"/>
      <c r="J856" s="229"/>
      <c r="K856" s="229"/>
      <c r="L856" s="229"/>
      <c r="M856" s="229"/>
      <c r="P856" s="229"/>
      <c r="Q856" s="229"/>
    </row>
    <row r="857">
      <c r="B857" s="233"/>
      <c r="D857" s="233"/>
      <c r="E857" s="229"/>
      <c r="F857" s="229"/>
      <c r="G857" s="229"/>
      <c r="H857" s="229"/>
      <c r="I857" s="229"/>
      <c r="J857" s="229"/>
      <c r="K857" s="229"/>
      <c r="L857" s="229"/>
      <c r="M857" s="229"/>
      <c r="P857" s="229"/>
      <c r="Q857" s="229"/>
    </row>
    <row r="858">
      <c r="B858" s="233"/>
      <c r="D858" s="233"/>
      <c r="E858" s="229"/>
      <c r="F858" s="229"/>
      <c r="G858" s="229"/>
      <c r="H858" s="229"/>
      <c r="I858" s="229"/>
      <c r="J858" s="229"/>
      <c r="K858" s="229"/>
      <c r="L858" s="229"/>
      <c r="M858" s="229"/>
      <c r="P858" s="229"/>
      <c r="Q858" s="229"/>
    </row>
    <row r="859">
      <c r="B859" s="233"/>
      <c r="D859" s="233"/>
      <c r="E859" s="229"/>
      <c r="F859" s="229"/>
      <c r="G859" s="229"/>
      <c r="H859" s="229"/>
      <c r="I859" s="229"/>
      <c r="J859" s="229"/>
      <c r="K859" s="229"/>
      <c r="L859" s="229"/>
      <c r="M859" s="229"/>
      <c r="P859" s="229"/>
      <c r="Q859" s="229"/>
    </row>
    <row r="860">
      <c r="B860" s="233"/>
      <c r="D860" s="233"/>
      <c r="E860" s="229"/>
      <c r="F860" s="229"/>
      <c r="G860" s="229"/>
      <c r="H860" s="229"/>
      <c r="I860" s="229"/>
      <c r="J860" s="229"/>
      <c r="K860" s="229"/>
      <c r="L860" s="229"/>
      <c r="M860" s="229"/>
      <c r="P860" s="229"/>
      <c r="Q860" s="229"/>
    </row>
    <row r="861">
      <c r="B861" s="233"/>
      <c r="D861" s="233"/>
      <c r="E861" s="229"/>
      <c r="F861" s="229"/>
      <c r="G861" s="229"/>
      <c r="H861" s="229"/>
      <c r="I861" s="229"/>
      <c r="J861" s="229"/>
      <c r="K861" s="229"/>
      <c r="L861" s="229"/>
      <c r="M861" s="229"/>
      <c r="P861" s="229"/>
      <c r="Q861" s="229"/>
    </row>
    <row r="862">
      <c r="B862" s="233"/>
      <c r="D862" s="233"/>
      <c r="E862" s="229"/>
      <c r="F862" s="229"/>
      <c r="G862" s="229"/>
      <c r="H862" s="229"/>
      <c r="I862" s="229"/>
      <c r="J862" s="229"/>
      <c r="K862" s="229"/>
      <c r="L862" s="229"/>
      <c r="M862" s="229"/>
      <c r="P862" s="229"/>
      <c r="Q862" s="229"/>
    </row>
    <row r="863">
      <c r="B863" s="233"/>
      <c r="D863" s="233"/>
      <c r="E863" s="229"/>
      <c r="F863" s="229"/>
      <c r="G863" s="229"/>
      <c r="H863" s="229"/>
      <c r="I863" s="229"/>
      <c r="J863" s="229"/>
      <c r="K863" s="229"/>
      <c r="L863" s="229"/>
      <c r="M863" s="229"/>
      <c r="P863" s="229"/>
      <c r="Q863" s="229"/>
    </row>
    <row r="864">
      <c r="B864" s="233"/>
      <c r="D864" s="233"/>
      <c r="E864" s="229"/>
      <c r="F864" s="229"/>
      <c r="G864" s="229"/>
      <c r="H864" s="229"/>
      <c r="I864" s="229"/>
      <c r="J864" s="229"/>
      <c r="K864" s="229"/>
      <c r="L864" s="229"/>
      <c r="M864" s="229"/>
      <c r="P864" s="229"/>
      <c r="Q864" s="229"/>
    </row>
    <row r="865">
      <c r="B865" s="233"/>
      <c r="D865" s="233"/>
      <c r="E865" s="229"/>
      <c r="F865" s="229"/>
      <c r="G865" s="229"/>
      <c r="H865" s="229"/>
      <c r="I865" s="229"/>
      <c r="J865" s="229"/>
      <c r="K865" s="229"/>
      <c r="L865" s="229"/>
      <c r="M865" s="229"/>
      <c r="P865" s="229"/>
      <c r="Q865" s="229"/>
    </row>
    <row r="866">
      <c r="B866" s="233"/>
      <c r="D866" s="233"/>
      <c r="E866" s="229"/>
      <c r="F866" s="229"/>
      <c r="G866" s="229"/>
      <c r="H866" s="229"/>
      <c r="I866" s="229"/>
      <c r="J866" s="229"/>
      <c r="K866" s="229"/>
      <c r="L866" s="229"/>
      <c r="M866" s="229"/>
      <c r="P866" s="229"/>
      <c r="Q866" s="229"/>
    </row>
    <row r="867">
      <c r="B867" s="233"/>
      <c r="D867" s="233"/>
      <c r="E867" s="229"/>
      <c r="F867" s="229"/>
      <c r="G867" s="229"/>
      <c r="H867" s="229"/>
      <c r="I867" s="229"/>
      <c r="J867" s="229"/>
      <c r="K867" s="229"/>
      <c r="L867" s="229"/>
      <c r="M867" s="229"/>
      <c r="P867" s="229"/>
      <c r="Q867" s="229"/>
    </row>
    <row r="868">
      <c r="B868" s="233"/>
      <c r="D868" s="233"/>
      <c r="E868" s="229"/>
      <c r="F868" s="229"/>
      <c r="G868" s="229"/>
      <c r="H868" s="229"/>
      <c r="I868" s="229"/>
      <c r="J868" s="229"/>
      <c r="K868" s="229"/>
      <c r="L868" s="229"/>
      <c r="M868" s="229"/>
      <c r="P868" s="229"/>
      <c r="Q868" s="229"/>
    </row>
    <row r="869">
      <c r="B869" s="233"/>
      <c r="D869" s="233"/>
      <c r="E869" s="229"/>
      <c r="F869" s="229"/>
      <c r="G869" s="229"/>
      <c r="H869" s="229"/>
      <c r="I869" s="229"/>
      <c r="J869" s="229"/>
      <c r="K869" s="229"/>
      <c r="L869" s="229"/>
      <c r="M869" s="229"/>
      <c r="P869" s="229"/>
      <c r="Q869" s="229"/>
    </row>
    <row r="870">
      <c r="B870" s="233"/>
      <c r="D870" s="233"/>
      <c r="E870" s="229"/>
      <c r="F870" s="229"/>
      <c r="G870" s="229"/>
      <c r="H870" s="229"/>
      <c r="I870" s="229"/>
      <c r="J870" s="229"/>
      <c r="K870" s="229"/>
      <c r="L870" s="229"/>
      <c r="M870" s="229"/>
      <c r="P870" s="229"/>
      <c r="Q870" s="229"/>
    </row>
    <row r="871">
      <c r="B871" s="233"/>
      <c r="D871" s="233"/>
      <c r="E871" s="229"/>
      <c r="F871" s="229"/>
      <c r="G871" s="229"/>
      <c r="H871" s="229"/>
      <c r="I871" s="229"/>
      <c r="J871" s="229"/>
      <c r="K871" s="229"/>
      <c r="L871" s="229"/>
      <c r="M871" s="229"/>
      <c r="P871" s="229"/>
      <c r="Q871" s="229"/>
    </row>
    <row r="872">
      <c r="B872" s="233"/>
      <c r="D872" s="233"/>
      <c r="E872" s="229"/>
      <c r="F872" s="229"/>
      <c r="G872" s="229"/>
      <c r="H872" s="229"/>
      <c r="I872" s="229"/>
      <c r="J872" s="229"/>
      <c r="K872" s="229"/>
      <c r="L872" s="229"/>
      <c r="M872" s="229"/>
      <c r="P872" s="229"/>
      <c r="Q872" s="229"/>
    </row>
    <row r="873">
      <c r="B873" s="233"/>
      <c r="D873" s="233"/>
      <c r="E873" s="229"/>
      <c r="F873" s="229"/>
      <c r="G873" s="229"/>
      <c r="H873" s="229"/>
      <c r="I873" s="229"/>
      <c r="J873" s="229"/>
      <c r="K873" s="229"/>
      <c r="L873" s="229"/>
      <c r="M873" s="229"/>
      <c r="P873" s="229"/>
      <c r="Q873" s="229"/>
    </row>
    <row r="874">
      <c r="B874" s="233"/>
      <c r="D874" s="233"/>
      <c r="E874" s="229"/>
      <c r="F874" s="229"/>
      <c r="G874" s="229"/>
      <c r="H874" s="229"/>
      <c r="I874" s="229"/>
      <c r="J874" s="229"/>
      <c r="K874" s="229"/>
      <c r="L874" s="229"/>
      <c r="M874" s="229"/>
      <c r="P874" s="229"/>
      <c r="Q874" s="229"/>
    </row>
    <row r="875">
      <c r="B875" s="233"/>
      <c r="D875" s="233"/>
      <c r="E875" s="229"/>
      <c r="F875" s="229"/>
      <c r="G875" s="229"/>
      <c r="H875" s="229"/>
      <c r="I875" s="229"/>
      <c r="J875" s="229"/>
      <c r="K875" s="229"/>
      <c r="L875" s="229"/>
      <c r="M875" s="229"/>
      <c r="P875" s="229"/>
      <c r="Q875" s="229"/>
    </row>
    <row r="876">
      <c r="B876" s="233"/>
      <c r="D876" s="233"/>
      <c r="E876" s="229"/>
      <c r="F876" s="229"/>
      <c r="G876" s="229"/>
      <c r="H876" s="229"/>
      <c r="I876" s="229"/>
      <c r="J876" s="229"/>
      <c r="K876" s="229"/>
      <c r="L876" s="229"/>
      <c r="M876" s="229"/>
      <c r="P876" s="229"/>
      <c r="Q876" s="229"/>
    </row>
    <row r="877">
      <c r="B877" s="233"/>
      <c r="D877" s="233"/>
      <c r="E877" s="229"/>
      <c r="F877" s="229"/>
      <c r="G877" s="229"/>
      <c r="H877" s="229"/>
      <c r="I877" s="229"/>
      <c r="J877" s="229"/>
      <c r="K877" s="229"/>
      <c r="L877" s="229"/>
      <c r="M877" s="229"/>
      <c r="P877" s="229"/>
      <c r="Q877" s="229"/>
    </row>
    <row r="878">
      <c r="B878" s="233"/>
      <c r="D878" s="233"/>
      <c r="E878" s="229"/>
      <c r="F878" s="229"/>
      <c r="G878" s="229"/>
      <c r="H878" s="229"/>
      <c r="I878" s="229"/>
      <c r="J878" s="229"/>
      <c r="K878" s="229"/>
      <c r="L878" s="229"/>
      <c r="M878" s="229"/>
      <c r="P878" s="229"/>
      <c r="Q878" s="229"/>
    </row>
    <row r="879">
      <c r="B879" s="233"/>
      <c r="D879" s="233"/>
      <c r="E879" s="229"/>
      <c r="F879" s="229"/>
      <c r="G879" s="229"/>
      <c r="H879" s="229"/>
      <c r="I879" s="229"/>
      <c r="J879" s="229"/>
      <c r="K879" s="229"/>
      <c r="L879" s="229"/>
      <c r="M879" s="229"/>
      <c r="P879" s="229"/>
      <c r="Q879" s="229"/>
    </row>
    <row r="880">
      <c r="B880" s="233"/>
      <c r="D880" s="233"/>
      <c r="E880" s="229"/>
      <c r="F880" s="229"/>
      <c r="G880" s="229"/>
      <c r="H880" s="229"/>
      <c r="I880" s="229"/>
      <c r="J880" s="229"/>
      <c r="K880" s="229"/>
      <c r="L880" s="229"/>
      <c r="M880" s="229"/>
      <c r="P880" s="229"/>
      <c r="Q880" s="229"/>
    </row>
    <row r="881">
      <c r="B881" s="233"/>
      <c r="D881" s="233"/>
      <c r="E881" s="229"/>
      <c r="F881" s="229"/>
      <c r="G881" s="229"/>
      <c r="H881" s="229"/>
      <c r="I881" s="229"/>
      <c r="J881" s="229"/>
      <c r="K881" s="229"/>
      <c r="L881" s="229"/>
      <c r="M881" s="229"/>
      <c r="P881" s="229"/>
      <c r="Q881" s="229"/>
    </row>
    <row r="882">
      <c r="B882" s="233"/>
      <c r="D882" s="233"/>
      <c r="E882" s="229"/>
      <c r="F882" s="229"/>
      <c r="G882" s="229"/>
      <c r="H882" s="229"/>
      <c r="I882" s="229"/>
      <c r="J882" s="229"/>
      <c r="K882" s="229"/>
      <c r="L882" s="229"/>
      <c r="M882" s="229"/>
      <c r="P882" s="229"/>
      <c r="Q882" s="229"/>
    </row>
    <row r="883">
      <c r="B883" s="233"/>
      <c r="D883" s="233"/>
      <c r="E883" s="229"/>
      <c r="F883" s="229"/>
      <c r="G883" s="229"/>
      <c r="H883" s="229"/>
      <c r="I883" s="229"/>
      <c r="J883" s="229"/>
      <c r="K883" s="229"/>
      <c r="L883" s="229"/>
      <c r="M883" s="229"/>
      <c r="P883" s="229"/>
      <c r="Q883" s="229"/>
    </row>
    <row r="884">
      <c r="B884" s="233"/>
      <c r="D884" s="233"/>
      <c r="E884" s="229"/>
      <c r="F884" s="229"/>
      <c r="G884" s="229"/>
      <c r="H884" s="229"/>
      <c r="I884" s="229"/>
      <c r="J884" s="229"/>
      <c r="K884" s="229"/>
      <c r="L884" s="229"/>
      <c r="M884" s="229"/>
      <c r="P884" s="229"/>
      <c r="Q884" s="229"/>
    </row>
    <row r="885">
      <c r="B885" s="233"/>
      <c r="D885" s="233"/>
      <c r="E885" s="229"/>
      <c r="F885" s="229"/>
      <c r="G885" s="229"/>
      <c r="H885" s="229"/>
      <c r="I885" s="229"/>
      <c r="J885" s="229"/>
      <c r="K885" s="229"/>
      <c r="L885" s="229"/>
      <c r="M885" s="229"/>
      <c r="P885" s="229"/>
      <c r="Q885" s="229"/>
    </row>
    <row r="886">
      <c r="B886" s="233"/>
      <c r="D886" s="233"/>
      <c r="E886" s="229"/>
      <c r="F886" s="229"/>
      <c r="G886" s="229"/>
      <c r="H886" s="229"/>
      <c r="I886" s="229"/>
      <c r="J886" s="229"/>
      <c r="K886" s="229"/>
      <c r="L886" s="229"/>
      <c r="M886" s="229"/>
      <c r="P886" s="229"/>
      <c r="Q886" s="229"/>
    </row>
    <row r="887">
      <c r="B887" s="233"/>
      <c r="D887" s="233"/>
      <c r="E887" s="229"/>
      <c r="F887" s="229"/>
      <c r="G887" s="229"/>
      <c r="H887" s="229"/>
      <c r="I887" s="229"/>
      <c r="J887" s="229"/>
      <c r="K887" s="229"/>
      <c r="L887" s="229"/>
      <c r="M887" s="229"/>
      <c r="P887" s="229"/>
      <c r="Q887" s="229"/>
    </row>
    <row r="888">
      <c r="B888" s="233"/>
      <c r="D888" s="233"/>
      <c r="E888" s="229"/>
      <c r="F888" s="229"/>
      <c r="G888" s="229"/>
      <c r="H888" s="229"/>
      <c r="I888" s="229"/>
      <c r="J888" s="229"/>
      <c r="K888" s="229"/>
      <c r="L888" s="229"/>
      <c r="M888" s="229"/>
      <c r="P888" s="229"/>
      <c r="Q888" s="229"/>
    </row>
    <row r="889">
      <c r="B889" s="233"/>
      <c r="D889" s="233"/>
      <c r="E889" s="229"/>
      <c r="F889" s="229"/>
      <c r="G889" s="229"/>
      <c r="H889" s="229"/>
      <c r="I889" s="229"/>
      <c r="J889" s="229"/>
      <c r="K889" s="229"/>
      <c r="L889" s="229"/>
      <c r="M889" s="229"/>
      <c r="P889" s="229"/>
      <c r="Q889" s="229"/>
    </row>
    <row r="890">
      <c r="B890" s="233"/>
      <c r="D890" s="233"/>
      <c r="E890" s="229"/>
      <c r="F890" s="229"/>
      <c r="G890" s="229"/>
      <c r="H890" s="229"/>
      <c r="I890" s="229"/>
      <c r="J890" s="229"/>
      <c r="K890" s="229"/>
      <c r="L890" s="229"/>
      <c r="M890" s="229"/>
      <c r="P890" s="229"/>
      <c r="Q890" s="229"/>
    </row>
    <row r="891">
      <c r="B891" s="233"/>
      <c r="D891" s="233"/>
      <c r="E891" s="229"/>
      <c r="F891" s="229"/>
      <c r="G891" s="229"/>
      <c r="H891" s="229"/>
      <c r="I891" s="229"/>
      <c r="J891" s="229"/>
      <c r="K891" s="229"/>
      <c r="L891" s="229"/>
      <c r="M891" s="229"/>
      <c r="P891" s="229"/>
      <c r="Q891" s="229"/>
    </row>
    <row r="892">
      <c r="B892" s="233"/>
      <c r="D892" s="233"/>
      <c r="E892" s="229"/>
      <c r="F892" s="229"/>
      <c r="G892" s="229"/>
      <c r="H892" s="229"/>
      <c r="I892" s="229"/>
      <c r="J892" s="229"/>
      <c r="K892" s="229"/>
      <c r="L892" s="229"/>
      <c r="M892" s="229"/>
      <c r="P892" s="229"/>
      <c r="Q892" s="229"/>
    </row>
    <row r="893">
      <c r="B893" s="233"/>
      <c r="D893" s="233"/>
      <c r="E893" s="229"/>
      <c r="F893" s="229"/>
      <c r="G893" s="229"/>
      <c r="H893" s="229"/>
      <c r="I893" s="229"/>
      <c r="J893" s="229"/>
      <c r="K893" s="229"/>
      <c r="L893" s="229"/>
      <c r="M893" s="229"/>
      <c r="P893" s="229"/>
      <c r="Q893" s="229"/>
    </row>
    <row r="894">
      <c r="B894" s="233"/>
      <c r="D894" s="233"/>
      <c r="E894" s="229"/>
      <c r="F894" s="229"/>
      <c r="G894" s="229"/>
      <c r="H894" s="229"/>
      <c r="I894" s="229"/>
      <c r="J894" s="229"/>
      <c r="K894" s="229"/>
      <c r="L894" s="229"/>
      <c r="M894" s="229"/>
      <c r="P894" s="229"/>
      <c r="Q894" s="229"/>
    </row>
    <row r="895">
      <c r="B895" s="233"/>
      <c r="D895" s="233"/>
      <c r="E895" s="229"/>
      <c r="F895" s="229"/>
      <c r="G895" s="229"/>
      <c r="H895" s="229"/>
      <c r="I895" s="229"/>
      <c r="J895" s="229"/>
      <c r="K895" s="229"/>
      <c r="L895" s="229"/>
      <c r="M895" s="229"/>
      <c r="P895" s="229"/>
      <c r="Q895" s="229"/>
    </row>
    <row r="896">
      <c r="B896" s="233"/>
      <c r="D896" s="233"/>
      <c r="E896" s="229"/>
      <c r="F896" s="229"/>
      <c r="G896" s="229"/>
      <c r="H896" s="229"/>
      <c r="I896" s="229"/>
      <c r="J896" s="229"/>
      <c r="K896" s="229"/>
      <c r="L896" s="229"/>
      <c r="M896" s="229"/>
      <c r="P896" s="229"/>
      <c r="Q896" s="229"/>
    </row>
    <row r="897">
      <c r="B897" s="233"/>
      <c r="D897" s="233"/>
      <c r="E897" s="229"/>
      <c r="F897" s="229"/>
      <c r="G897" s="229"/>
      <c r="H897" s="229"/>
      <c r="I897" s="229"/>
      <c r="J897" s="229"/>
      <c r="K897" s="229"/>
      <c r="L897" s="229"/>
      <c r="M897" s="229"/>
      <c r="P897" s="229"/>
      <c r="Q897" s="229"/>
    </row>
    <row r="898">
      <c r="B898" s="233"/>
      <c r="D898" s="233"/>
      <c r="E898" s="229"/>
      <c r="F898" s="229"/>
      <c r="G898" s="229"/>
      <c r="H898" s="229"/>
      <c r="I898" s="229"/>
      <c r="J898" s="229"/>
      <c r="K898" s="229"/>
      <c r="L898" s="229"/>
      <c r="M898" s="229"/>
      <c r="P898" s="229"/>
      <c r="Q898" s="229"/>
    </row>
    <row r="899">
      <c r="B899" s="233"/>
      <c r="D899" s="233"/>
      <c r="E899" s="229"/>
      <c r="F899" s="229"/>
      <c r="G899" s="229"/>
      <c r="H899" s="229"/>
      <c r="I899" s="229"/>
      <c r="J899" s="229"/>
      <c r="K899" s="229"/>
      <c r="L899" s="229"/>
      <c r="M899" s="229"/>
      <c r="P899" s="229"/>
      <c r="Q899" s="229"/>
    </row>
    <row r="900">
      <c r="B900" s="233"/>
      <c r="D900" s="233"/>
      <c r="E900" s="229"/>
      <c r="F900" s="229"/>
      <c r="G900" s="229"/>
      <c r="H900" s="229"/>
      <c r="I900" s="229"/>
      <c r="J900" s="229"/>
      <c r="K900" s="229"/>
      <c r="L900" s="229"/>
      <c r="M900" s="229"/>
      <c r="P900" s="229"/>
      <c r="Q900" s="229"/>
    </row>
    <row r="901">
      <c r="B901" s="233"/>
      <c r="D901" s="233"/>
      <c r="E901" s="229"/>
      <c r="F901" s="229"/>
      <c r="G901" s="229"/>
      <c r="H901" s="229"/>
      <c r="I901" s="229"/>
      <c r="J901" s="229"/>
      <c r="K901" s="229"/>
      <c r="L901" s="229"/>
      <c r="M901" s="229"/>
      <c r="P901" s="229"/>
      <c r="Q901" s="229"/>
    </row>
    <row r="902">
      <c r="B902" s="233"/>
      <c r="D902" s="233"/>
      <c r="E902" s="229"/>
      <c r="F902" s="229"/>
      <c r="G902" s="229"/>
      <c r="H902" s="229"/>
      <c r="I902" s="229"/>
      <c r="J902" s="229"/>
      <c r="K902" s="229"/>
      <c r="L902" s="229"/>
      <c r="M902" s="229"/>
      <c r="P902" s="229"/>
      <c r="Q902" s="229"/>
    </row>
    <row r="903">
      <c r="B903" s="233"/>
      <c r="D903" s="233"/>
      <c r="E903" s="229"/>
      <c r="F903" s="229"/>
      <c r="G903" s="229"/>
      <c r="H903" s="229"/>
      <c r="I903" s="229"/>
      <c r="J903" s="229"/>
      <c r="K903" s="229"/>
      <c r="L903" s="229"/>
      <c r="M903" s="229"/>
      <c r="P903" s="229"/>
      <c r="Q903" s="229"/>
    </row>
    <row r="904">
      <c r="B904" s="233"/>
      <c r="D904" s="233"/>
      <c r="E904" s="229"/>
      <c r="F904" s="229"/>
      <c r="G904" s="229"/>
      <c r="H904" s="229"/>
      <c r="I904" s="229"/>
      <c r="J904" s="229"/>
      <c r="K904" s="229"/>
      <c r="L904" s="229"/>
      <c r="M904" s="229"/>
      <c r="P904" s="229"/>
      <c r="Q904" s="229"/>
    </row>
    <row r="905">
      <c r="B905" s="233"/>
      <c r="D905" s="233"/>
      <c r="E905" s="229"/>
      <c r="F905" s="229"/>
      <c r="G905" s="229"/>
      <c r="H905" s="229"/>
      <c r="I905" s="229"/>
      <c r="J905" s="229"/>
      <c r="K905" s="229"/>
      <c r="L905" s="229"/>
      <c r="M905" s="229"/>
      <c r="P905" s="229"/>
      <c r="Q905" s="229"/>
    </row>
    <row r="906">
      <c r="B906" s="233"/>
      <c r="D906" s="233"/>
      <c r="E906" s="229"/>
      <c r="F906" s="229"/>
      <c r="G906" s="229"/>
      <c r="H906" s="229"/>
      <c r="I906" s="229"/>
      <c r="J906" s="229"/>
      <c r="K906" s="229"/>
      <c r="L906" s="229"/>
      <c r="M906" s="229"/>
      <c r="P906" s="229"/>
      <c r="Q906" s="229"/>
    </row>
    <row r="907">
      <c r="B907" s="233"/>
      <c r="D907" s="233"/>
      <c r="E907" s="229"/>
      <c r="F907" s="229"/>
      <c r="G907" s="229"/>
      <c r="H907" s="229"/>
      <c r="I907" s="229"/>
      <c r="J907" s="229"/>
      <c r="K907" s="229"/>
      <c r="L907" s="229"/>
      <c r="M907" s="229"/>
      <c r="P907" s="229"/>
      <c r="Q907" s="229"/>
    </row>
    <row r="908">
      <c r="B908" s="233"/>
      <c r="D908" s="233"/>
      <c r="E908" s="229"/>
      <c r="F908" s="229"/>
      <c r="G908" s="229"/>
      <c r="H908" s="229"/>
      <c r="I908" s="229"/>
      <c r="J908" s="229"/>
      <c r="K908" s="229"/>
      <c r="L908" s="229"/>
      <c r="M908" s="229"/>
      <c r="P908" s="229"/>
      <c r="Q908" s="229"/>
    </row>
    <row r="909">
      <c r="B909" s="233"/>
      <c r="D909" s="233"/>
      <c r="E909" s="229"/>
      <c r="F909" s="229"/>
      <c r="G909" s="229"/>
      <c r="H909" s="229"/>
      <c r="I909" s="229"/>
      <c r="J909" s="229"/>
      <c r="K909" s="229"/>
      <c r="L909" s="229"/>
      <c r="M909" s="229"/>
      <c r="P909" s="229"/>
      <c r="Q909" s="229"/>
    </row>
    <row r="910">
      <c r="B910" s="233"/>
      <c r="D910" s="233"/>
      <c r="E910" s="229"/>
      <c r="F910" s="229"/>
      <c r="G910" s="229"/>
      <c r="H910" s="229"/>
      <c r="I910" s="229"/>
      <c r="J910" s="229"/>
      <c r="K910" s="229"/>
      <c r="L910" s="229"/>
      <c r="M910" s="229"/>
      <c r="P910" s="229"/>
      <c r="Q910" s="229"/>
    </row>
    <row r="911">
      <c r="B911" s="233"/>
      <c r="D911" s="233"/>
      <c r="E911" s="229"/>
      <c r="F911" s="229"/>
      <c r="G911" s="229"/>
      <c r="H911" s="229"/>
      <c r="I911" s="229"/>
      <c r="J911" s="229"/>
      <c r="K911" s="229"/>
      <c r="L911" s="229"/>
      <c r="M911" s="229"/>
      <c r="P911" s="229"/>
      <c r="Q911" s="229"/>
    </row>
    <row r="912">
      <c r="B912" s="233"/>
      <c r="D912" s="233"/>
      <c r="E912" s="229"/>
      <c r="F912" s="229"/>
      <c r="G912" s="229"/>
      <c r="H912" s="229"/>
      <c r="I912" s="229"/>
      <c r="J912" s="229"/>
      <c r="K912" s="229"/>
      <c r="L912" s="229"/>
      <c r="M912" s="229"/>
      <c r="P912" s="229"/>
      <c r="Q912" s="229"/>
    </row>
    <row r="913">
      <c r="B913" s="233"/>
      <c r="D913" s="233"/>
      <c r="E913" s="229"/>
      <c r="F913" s="229"/>
      <c r="G913" s="229"/>
      <c r="H913" s="229"/>
      <c r="I913" s="229"/>
      <c r="J913" s="229"/>
      <c r="K913" s="229"/>
      <c r="L913" s="229"/>
      <c r="M913" s="229"/>
      <c r="P913" s="229"/>
      <c r="Q913" s="229"/>
    </row>
    <row r="914">
      <c r="B914" s="233"/>
      <c r="D914" s="233"/>
      <c r="E914" s="229"/>
      <c r="F914" s="229"/>
      <c r="G914" s="229"/>
      <c r="H914" s="229"/>
      <c r="I914" s="229"/>
      <c r="J914" s="229"/>
      <c r="K914" s="229"/>
      <c r="L914" s="229"/>
      <c r="M914" s="229"/>
      <c r="P914" s="229"/>
      <c r="Q914" s="229"/>
    </row>
    <row r="915">
      <c r="B915" s="233"/>
      <c r="D915" s="233"/>
      <c r="E915" s="229"/>
      <c r="F915" s="229"/>
      <c r="G915" s="229"/>
      <c r="H915" s="229"/>
      <c r="I915" s="229"/>
      <c r="J915" s="229"/>
      <c r="K915" s="229"/>
      <c r="L915" s="229"/>
      <c r="M915" s="229"/>
      <c r="P915" s="229"/>
      <c r="Q915" s="229"/>
    </row>
    <row r="916">
      <c r="B916" s="233"/>
      <c r="D916" s="233"/>
      <c r="E916" s="229"/>
      <c r="F916" s="229"/>
      <c r="G916" s="229"/>
      <c r="H916" s="229"/>
      <c r="I916" s="229"/>
      <c r="J916" s="229"/>
      <c r="K916" s="229"/>
      <c r="L916" s="229"/>
      <c r="M916" s="229"/>
      <c r="P916" s="229"/>
      <c r="Q916" s="229"/>
    </row>
    <row r="917">
      <c r="B917" s="233"/>
      <c r="D917" s="233"/>
      <c r="E917" s="229"/>
      <c r="F917" s="229"/>
      <c r="G917" s="229"/>
      <c r="H917" s="229"/>
      <c r="I917" s="229"/>
      <c r="J917" s="229"/>
      <c r="K917" s="229"/>
      <c r="L917" s="229"/>
      <c r="M917" s="229"/>
      <c r="P917" s="229"/>
      <c r="Q917" s="229"/>
    </row>
    <row r="918">
      <c r="B918" s="233"/>
      <c r="D918" s="233"/>
      <c r="E918" s="229"/>
      <c r="F918" s="229"/>
      <c r="G918" s="229"/>
      <c r="H918" s="229"/>
      <c r="I918" s="229"/>
      <c r="J918" s="229"/>
      <c r="K918" s="229"/>
      <c r="L918" s="229"/>
      <c r="M918" s="229"/>
      <c r="P918" s="229"/>
      <c r="Q918" s="229"/>
    </row>
    <row r="919">
      <c r="B919" s="233"/>
      <c r="D919" s="233"/>
      <c r="E919" s="229"/>
      <c r="F919" s="229"/>
      <c r="G919" s="229"/>
      <c r="H919" s="229"/>
      <c r="I919" s="229"/>
      <c r="J919" s="229"/>
      <c r="K919" s="229"/>
      <c r="L919" s="229"/>
      <c r="M919" s="229"/>
      <c r="P919" s="229"/>
      <c r="Q919" s="229"/>
    </row>
    <row r="920">
      <c r="B920" s="233"/>
      <c r="D920" s="233"/>
      <c r="E920" s="229"/>
      <c r="F920" s="229"/>
      <c r="G920" s="229"/>
      <c r="H920" s="229"/>
      <c r="I920" s="229"/>
      <c r="J920" s="229"/>
      <c r="K920" s="229"/>
      <c r="L920" s="229"/>
      <c r="M920" s="229"/>
      <c r="P920" s="229"/>
      <c r="Q920" s="229"/>
    </row>
    <row r="921">
      <c r="B921" s="233"/>
      <c r="D921" s="233"/>
      <c r="E921" s="229"/>
      <c r="F921" s="229"/>
      <c r="G921" s="229"/>
      <c r="H921" s="229"/>
      <c r="I921" s="229"/>
      <c r="J921" s="229"/>
      <c r="K921" s="229"/>
      <c r="L921" s="229"/>
      <c r="M921" s="229"/>
      <c r="P921" s="229"/>
      <c r="Q921" s="229"/>
    </row>
    <row r="922">
      <c r="B922" s="233"/>
      <c r="D922" s="233"/>
      <c r="E922" s="229"/>
      <c r="F922" s="229"/>
      <c r="G922" s="229"/>
      <c r="H922" s="229"/>
      <c r="I922" s="229"/>
      <c r="J922" s="229"/>
      <c r="K922" s="229"/>
      <c r="L922" s="229"/>
      <c r="M922" s="229"/>
      <c r="P922" s="229"/>
      <c r="Q922" s="229"/>
    </row>
    <row r="923">
      <c r="B923" s="233"/>
      <c r="D923" s="233"/>
      <c r="E923" s="229"/>
      <c r="F923" s="229"/>
      <c r="G923" s="229"/>
      <c r="H923" s="229"/>
      <c r="I923" s="229"/>
      <c r="J923" s="229"/>
      <c r="K923" s="229"/>
      <c r="L923" s="229"/>
      <c r="M923" s="229"/>
      <c r="P923" s="229"/>
      <c r="Q923" s="229"/>
    </row>
    <row r="924">
      <c r="B924" s="233"/>
      <c r="D924" s="233"/>
      <c r="E924" s="229"/>
      <c r="F924" s="229"/>
      <c r="G924" s="229"/>
      <c r="H924" s="229"/>
      <c r="I924" s="229"/>
      <c r="J924" s="229"/>
      <c r="K924" s="229"/>
      <c r="L924" s="229"/>
      <c r="M924" s="229"/>
      <c r="P924" s="229"/>
      <c r="Q924" s="229"/>
    </row>
    <row r="925">
      <c r="B925" s="233"/>
      <c r="D925" s="233"/>
      <c r="E925" s="229"/>
      <c r="F925" s="229"/>
      <c r="G925" s="229"/>
      <c r="H925" s="229"/>
      <c r="I925" s="229"/>
      <c r="J925" s="229"/>
      <c r="K925" s="229"/>
      <c r="L925" s="229"/>
      <c r="M925" s="229"/>
      <c r="P925" s="229"/>
      <c r="Q925" s="229"/>
    </row>
    <row r="926">
      <c r="B926" s="233"/>
      <c r="D926" s="233"/>
      <c r="E926" s="229"/>
      <c r="F926" s="229"/>
      <c r="G926" s="229"/>
      <c r="H926" s="229"/>
      <c r="I926" s="229"/>
      <c r="J926" s="229"/>
      <c r="K926" s="229"/>
      <c r="L926" s="229"/>
      <c r="M926" s="229"/>
      <c r="P926" s="229"/>
      <c r="Q926" s="229"/>
    </row>
    <row r="927">
      <c r="B927" s="233"/>
      <c r="D927" s="233"/>
      <c r="E927" s="229"/>
      <c r="F927" s="229"/>
      <c r="G927" s="229"/>
      <c r="H927" s="229"/>
      <c r="I927" s="229"/>
      <c r="J927" s="229"/>
      <c r="K927" s="229"/>
      <c r="L927" s="229"/>
      <c r="M927" s="229"/>
      <c r="P927" s="229"/>
      <c r="Q927" s="229"/>
    </row>
    <row r="928">
      <c r="B928" s="233"/>
      <c r="D928" s="233"/>
      <c r="E928" s="229"/>
      <c r="F928" s="229"/>
      <c r="G928" s="229"/>
      <c r="H928" s="229"/>
      <c r="I928" s="229"/>
      <c r="J928" s="229"/>
      <c r="K928" s="229"/>
      <c r="L928" s="229"/>
      <c r="M928" s="229"/>
      <c r="P928" s="229"/>
      <c r="Q928" s="229"/>
    </row>
    <row r="929">
      <c r="B929" s="233"/>
      <c r="D929" s="233"/>
      <c r="E929" s="229"/>
      <c r="F929" s="229"/>
      <c r="G929" s="229"/>
      <c r="H929" s="229"/>
      <c r="I929" s="229"/>
      <c r="J929" s="229"/>
      <c r="K929" s="229"/>
      <c r="L929" s="229"/>
      <c r="M929" s="229"/>
      <c r="P929" s="229"/>
      <c r="Q929" s="229"/>
    </row>
    <row r="930">
      <c r="B930" s="233"/>
      <c r="D930" s="233"/>
      <c r="E930" s="229"/>
      <c r="F930" s="229"/>
      <c r="G930" s="229"/>
      <c r="H930" s="229"/>
      <c r="I930" s="229"/>
      <c r="J930" s="229"/>
      <c r="K930" s="229"/>
      <c r="L930" s="229"/>
      <c r="M930" s="229"/>
      <c r="P930" s="229"/>
      <c r="Q930" s="229"/>
    </row>
    <row r="931">
      <c r="B931" s="233"/>
      <c r="D931" s="233"/>
      <c r="E931" s="229"/>
      <c r="F931" s="229"/>
      <c r="G931" s="229"/>
      <c r="H931" s="229"/>
      <c r="I931" s="229"/>
      <c r="J931" s="229"/>
      <c r="K931" s="229"/>
      <c r="L931" s="229"/>
      <c r="M931" s="229"/>
      <c r="P931" s="229"/>
      <c r="Q931" s="229"/>
    </row>
    <row r="932">
      <c r="B932" s="233"/>
      <c r="D932" s="233"/>
      <c r="E932" s="229"/>
      <c r="F932" s="229"/>
      <c r="G932" s="229"/>
      <c r="H932" s="229"/>
      <c r="I932" s="229"/>
      <c r="J932" s="229"/>
      <c r="K932" s="229"/>
      <c r="L932" s="229"/>
      <c r="M932" s="229"/>
      <c r="P932" s="229"/>
      <c r="Q932" s="229"/>
    </row>
    <row r="933">
      <c r="B933" s="233"/>
      <c r="D933" s="233"/>
      <c r="E933" s="229"/>
      <c r="F933" s="229"/>
      <c r="G933" s="229"/>
      <c r="H933" s="229"/>
      <c r="I933" s="229"/>
      <c r="J933" s="229"/>
      <c r="K933" s="229"/>
      <c r="L933" s="229"/>
      <c r="M933" s="229"/>
      <c r="P933" s="229"/>
      <c r="Q933" s="229"/>
    </row>
    <row r="934">
      <c r="B934" s="233"/>
      <c r="D934" s="233"/>
      <c r="E934" s="229"/>
      <c r="F934" s="229"/>
      <c r="G934" s="229"/>
      <c r="H934" s="229"/>
      <c r="I934" s="229"/>
      <c r="J934" s="229"/>
      <c r="K934" s="229"/>
      <c r="L934" s="229"/>
      <c r="M934" s="229"/>
      <c r="P934" s="229"/>
      <c r="Q934" s="229"/>
    </row>
    <row r="935">
      <c r="B935" s="233"/>
      <c r="D935" s="233"/>
      <c r="E935" s="229"/>
      <c r="F935" s="229"/>
      <c r="G935" s="229"/>
      <c r="H935" s="229"/>
      <c r="I935" s="229"/>
      <c r="J935" s="229"/>
      <c r="K935" s="229"/>
      <c r="L935" s="229"/>
      <c r="M935" s="229"/>
      <c r="P935" s="229"/>
      <c r="Q935" s="229"/>
    </row>
    <row r="936">
      <c r="B936" s="233"/>
      <c r="D936" s="233"/>
      <c r="E936" s="229"/>
      <c r="F936" s="229"/>
      <c r="G936" s="229"/>
      <c r="H936" s="229"/>
      <c r="I936" s="229"/>
      <c r="J936" s="229"/>
      <c r="K936" s="229"/>
      <c r="L936" s="229"/>
      <c r="M936" s="229"/>
      <c r="P936" s="229"/>
      <c r="Q936" s="229"/>
    </row>
    <row r="937">
      <c r="B937" s="233"/>
      <c r="D937" s="233"/>
      <c r="E937" s="229"/>
      <c r="F937" s="229"/>
      <c r="G937" s="229"/>
      <c r="H937" s="229"/>
      <c r="I937" s="229"/>
      <c r="J937" s="229"/>
      <c r="K937" s="229"/>
      <c r="L937" s="229"/>
      <c r="M937" s="229"/>
      <c r="P937" s="229"/>
      <c r="Q937" s="229"/>
    </row>
    <row r="938">
      <c r="B938" s="233"/>
      <c r="D938" s="233"/>
      <c r="E938" s="229"/>
      <c r="F938" s="229"/>
      <c r="G938" s="229"/>
      <c r="H938" s="229"/>
      <c r="I938" s="229"/>
      <c r="J938" s="229"/>
      <c r="K938" s="229"/>
      <c r="L938" s="229"/>
      <c r="M938" s="229"/>
      <c r="P938" s="229"/>
      <c r="Q938" s="229"/>
    </row>
    <row r="939">
      <c r="B939" s="233"/>
      <c r="D939" s="233"/>
      <c r="E939" s="229"/>
      <c r="F939" s="229"/>
      <c r="G939" s="229"/>
      <c r="H939" s="229"/>
      <c r="I939" s="229"/>
      <c r="J939" s="229"/>
      <c r="K939" s="229"/>
      <c r="L939" s="229"/>
      <c r="M939" s="229"/>
      <c r="P939" s="229"/>
      <c r="Q939" s="229"/>
    </row>
    <row r="940">
      <c r="B940" s="233"/>
      <c r="D940" s="233"/>
      <c r="E940" s="229"/>
      <c r="F940" s="229"/>
      <c r="G940" s="229"/>
      <c r="H940" s="229"/>
      <c r="I940" s="229"/>
      <c r="J940" s="229"/>
      <c r="K940" s="229"/>
      <c r="L940" s="229"/>
      <c r="M940" s="229"/>
      <c r="P940" s="229"/>
      <c r="Q940" s="229"/>
    </row>
    <row r="941">
      <c r="B941" s="233"/>
      <c r="D941" s="233"/>
      <c r="E941" s="229"/>
      <c r="F941" s="229"/>
      <c r="G941" s="229"/>
      <c r="H941" s="229"/>
      <c r="I941" s="229"/>
      <c r="J941" s="229"/>
      <c r="K941" s="229"/>
      <c r="L941" s="229"/>
      <c r="M941" s="229"/>
      <c r="P941" s="229"/>
      <c r="Q941" s="229"/>
    </row>
    <row r="942">
      <c r="B942" s="233"/>
      <c r="D942" s="233"/>
      <c r="E942" s="229"/>
      <c r="F942" s="229"/>
      <c r="G942" s="229"/>
      <c r="H942" s="229"/>
      <c r="I942" s="229"/>
      <c r="J942" s="229"/>
      <c r="K942" s="229"/>
      <c r="L942" s="229"/>
      <c r="M942" s="229"/>
      <c r="P942" s="229"/>
      <c r="Q942" s="229"/>
    </row>
    <row r="943">
      <c r="B943" s="233"/>
      <c r="D943" s="233"/>
      <c r="E943" s="229"/>
      <c r="F943" s="229"/>
      <c r="G943" s="229"/>
      <c r="H943" s="229"/>
      <c r="I943" s="229"/>
      <c r="J943" s="229"/>
      <c r="K943" s="229"/>
      <c r="L943" s="229"/>
      <c r="M943" s="229"/>
      <c r="P943" s="229"/>
      <c r="Q943" s="229"/>
    </row>
    <row r="944">
      <c r="B944" s="233"/>
      <c r="D944" s="233"/>
      <c r="E944" s="229"/>
      <c r="F944" s="229"/>
      <c r="G944" s="229"/>
      <c r="H944" s="229"/>
      <c r="I944" s="229"/>
      <c r="J944" s="229"/>
      <c r="K944" s="229"/>
      <c r="L944" s="229"/>
      <c r="M944" s="229"/>
      <c r="P944" s="229"/>
      <c r="Q944" s="229"/>
    </row>
    <row r="945">
      <c r="B945" s="233"/>
      <c r="D945" s="233"/>
      <c r="E945" s="229"/>
      <c r="F945" s="229"/>
      <c r="G945" s="229"/>
      <c r="H945" s="229"/>
      <c r="I945" s="229"/>
      <c r="J945" s="229"/>
      <c r="K945" s="229"/>
      <c r="L945" s="229"/>
      <c r="M945" s="229"/>
      <c r="P945" s="229"/>
      <c r="Q945" s="229"/>
    </row>
    <row r="946">
      <c r="B946" s="233"/>
      <c r="D946" s="233"/>
      <c r="E946" s="229"/>
      <c r="F946" s="229"/>
      <c r="G946" s="229"/>
      <c r="H946" s="229"/>
      <c r="I946" s="229"/>
      <c r="J946" s="229"/>
      <c r="K946" s="229"/>
      <c r="L946" s="229"/>
      <c r="M946" s="229"/>
      <c r="P946" s="229"/>
      <c r="Q946" s="229"/>
    </row>
    <row r="947">
      <c r="B947" s="233"/>
      <c r="D947" s="233"/>
      <c r="E947" s="229"/>
      <c r="F947" s="229"/>
      <c r="G947" s="229"/>
      <c r="H947" s="229"/>
      <c r="I947" s="229"/>
      <c r="J947" s="229"/>
      <c r="K947" s="229"/>
      <c r="L947" s="229"/>
      <c r="M947" s="229"/>
      <c r="P947" s="229"/>
      <c r="Q947" s="229"/>
    </row>
    <row r="948">
      <c r="B948" s="233"/>
      <c r="D948" s="233"/>
      <c r="E948" s="229"/>
      <c r="F948" s="229"/>
      <c r="G948" s="229"/>
      <c r="H948" s="229"/>
      <c r="I948" s="229"/>
      <c r="J948" s="229"/>
      <c r="K948" s="229"/>
      <c r="L948" s="229"/>
      <c r="M948" s="229"/>
      <c r="P948" s="229"/>
      <c r="Q948" s="229"/>
    </row>
    <row r="949">
      <c r="B949" s="233"/>
      <c r="D949" s="233"/>
      <c r="E949" s="229"/>
      <c r="F949" s="229"/>
      <c r="G949" s="229"/>
      <c r="H949" s="229"/>
      <c r="I949" s="229"/>
      <c r="J949" s="229"/>
      <c r="K949" s="229"/>
      <c r="L949" s="229"/>
      <c r="M949" s="229"/>
      <c r="P949" s="229"/>
      <c r="Q949" s="229"/>
    </row>
    <row r="950">
      <c r="B950" s="233"/>
      <c r="D950" s="233"/>
      <c r="E950" s="229"/>
      <c r="F950" s="229"/>
      <c r="G950" s="229"/>
      <c r="H950" s="229"/>
      <c r="I950" s="229"/>
      <c r="J950" s="229"/>
      <c r="K950" s="229"/>
      <c r="L950" s="229"/>
      <c r="M950" s="229"/>
      <c r="P950" s="229"/>
      <c r="Q950" s="229"/>
    </row>
    <row r="951">
      <c r="B951" s="233"/>
      <c r="D951" s="233"/>
      <c r="E951" s="229"/>
      <c r="F951" s="229"/>
      <c r="G951" s="229"/>
      <c r="H951" s="229"/>
      <c r="I951" s="229"/>
      <c r="J951" s="229"/>
      <c r="K951" s="229"/>
      <c r="L951" s="229"/>
      <c r="M951" s="229"/>
      <c r="P951" s="229"/>
      <c r="Q951" s="229"/>
    </row>
    <row r="952">
      <c r="B952" s="233"/>
      <c r="D952" s="233"/>
      <c r="E952" s="229"/>
      <c r="F952" s="229"/>
      <c r="G952" s="229"/>
      <c r="H952" s="229"/>
      <c r="I952" s="229"/>
      <c r="J952" s="229"/>
      <c r="K952" s="229"/>
      <c r="L952" s="229"/>
      <c r="M952" s="229"/>
      <c r="P952" s="229"/>
      <c r="Q952" s="229"/>
    </row>
    <row r="953">
      <c r="B953" s="233"/>
      <c r="D953" s="233"/>
      <c r="E953" s="229"/>
      <c r="F953" s="229"/>
      <c r="G953" s="229"/>
      <c r="H953" s="229"/>
      <c r="I953" s="229"/>
      <c r="J953" s="229"/>
      <c r="K953" s="229"/>
      <c r="L953" s="229"/>
      <c r="M953" s="229"/>
      <c r="P953" s="229"/>
      <c r="Q953" s="229"/>
    </row>
    <row r="954">
      <c r="B954" s="233"/>
      <c r="D954" s="233"/>
      <c r="E954" s="229"/>
      <c r="F954" s="229"/>
      <c r="G954" s="229"/>
      <c r="H954" s="229"/>
      <c r="I954" s="229"/>
      <c r="J954" s="229"/>
      <c r="K954" s="229"/>
      <c r="L954" s="229"/>
      <c r="M954" s="229"/>
      <c r="P954" s="229"/>
      <c r="Q954" s="229"/>
    </row>
    <row r="955">
      <c r="B955" s="233"/>
      <c r="D955" s="233"/>
      <c r="E955" s="229"/>
      <c r="F955" s="229"/>
      <c r="G955" s="229"/>
      <c r="H955" s="229"/>
      <c r="I955" s="229"/>
      <c r="J955" s="229"/>
      <c r="K955" s="229"/>
      <c r="L955" s="229"/>
      <c r="M955" s="229"/>
      <c r="P955" s="229"/>
      <c r="Q955" s="229"/>
    </row>
    <row r="956">
      <c r="B956" s="233"/>
      <c r="D956" s="233"/>
      <c r="E956" s="229"/>
      <c r="F956" s="229"/>
      <c r="G956" s="229"/>
      <c r="H956" s="229"/>
      <c r="I956" s="229"/>
      <c r="J956" s="229"/>
      <c r="K956" s="229"/>
      <c r="L956" s="229"/>
      <c r="M956" s="229"/>
      <c r="P956" s="229"/>
      <c r="Q956" s="229"/>
    </row>
    <row r="957">
      <c r="B957" s="233"/>
      <c r="D957" s="233"/>
      <c r="E957" s="229"/>
      <c r="F957" s="229"/>
      <c r="G957" s="229"/>
      <c r="H957" s="229"/>
      <c r="I957" s="229"/>
      <c r="J957" s="229"/>
      <c r="K957" s="229"/>
      <c r="L957" s="229"/>
      <c r="M957" s="229"/>
      <c r="P957" s="229"/>
      <c r="Q957" s="229"/>
    </row>
    <row r="958">
      <c r="B958" s="233"/>
      <c r="D958" s="233"/>
      <c r="E958" s="229"/>
      <c r="F958" s="229"/>
      <c r="G958" s="229"/>
      <c r="H958" s="229"/>
      <c r="I958" s="229"/>
      <c r="J958" s="229"/>
      <c r="K958" s="229"/>
      <c r="L958" s="229"/>
      <c r="M958" s="229"/>
      <c r="P958" s="229"/>
      <c r="Q958" s="229"/>
    </row>
    <row r="959">
      <c r="B959" s="233"/>
      <c r="D959" s="233"/>
      <c r="E959" s="229"/>
      <c r="F959" s="229"/>
      <c r="G959" s="229"/>
      <c r="H959" s="229"/>
      <c r="I959" s="229"/>
      <c r="J959" s="229"/>
      <c r="K959" s="229"/>
      <c r="L959" s="229"/>
      <c r="M959" s="229"/>
      <c r="P959" s="229"/>
      <c r="Q959" s="229"/>
    </row>
    <row r="960">
      <c r="B960" s="233"/>
      <c r="D960" s="233"/>
      <c r="E960" s="229"/>
      <c r="F960" s="229"/>
      <c r="G960" s="229"/>
      <c r="H960" s="229"/>
      <c r="I960" s="229"/>
      <c r="J960" s="229"/>
      <c r="K960" s="229"/>
      <c r="L960" s="229"/>
      <c r="M960" s="229"/>
      <c r="P960" s="229"/>
      <c r="Q960" s="229"/>
    </row>
    <row r="961">
      <c r="B961" s="233"/>
      <c r="D961" s="233"/>
      <c r="E961" s="229"/>
      <c r="F961" s="229"/>
      <c r="G961" s="229"/>
      <c r="H961" s="229"/>
      <c r="I961" s="229"/>
      <c r="J961" s="229"/>
      <c r="K961" s="229"/>
      <c r="L961" s="229"/>
      <c r="M961" s="229"/>
      <c r="P961" s="229"/>
      <c r="Q961" s="229"/>
    </row>
    <row r="962">
      <c r="B962" s="233"/>
      <c r="D962" s="233"/>
      <c r="E962" s="229"/>
      <c r="F962" s="229"/>
      <c r="G962" s="229"/>
      <c r="H962" s="229"/>
      <c r="I962" s="229"/>
      <c r="J962" s="229"/>
      <c r="K962" s="229"/>
      <c r="L962" s="229"/>
      <c r="M962" s="229"/>
      <c r="P962" s="229"/>
      <c r="Q962" s="229"/>
    </row>
    <row r="963">
      <c r="B963" s="233"/>
      <c r="D963" s="233"/>
      <c r="E963" s="229"/>
      <c r="F963" s="229"/>
      <c r="G963" s="229"/>
      <c r="H963" s="229"/>
      <c r="I963" s="229"/>
      <c r="J963" s="229"/>
      <c r="K963" s="229"/>
      <c r="L963" s="229"/>
      <c r="M963" s="229"/>
      <c r="P963" s="229"/>
      <c r="Q963" s="229"/>
    </row>
    <row r="964">
      <c r="B964" s="233"/>
      <c r="D964" s="233"/>
      <c r="E964" s="229"/>
      <c r="F964" s="229"/>
      <c r="G964" s="229"/>
      <c r="H964" s="229"/>
      <c r="I964" s="229"/>
      <c r="J964" s="229"/>
      <c r="K964" s="229"/>
      <c r="L964" s="229"/>
      <c r="M964" s="229"/>
      <c r="P964" s="229"/>
      <c r="Q964" s="229"/>
    </row>
    <row r="965">
      <c r="B965" s="233"/>
      <c r="D965" s="233"/>
      <c r="E965" s="229"/>
      <c r="F965" s="229"/>
      <c r="G965" s="229"/>
      <c r="H965" s="229"/>
      <c r="I965" s="229"/>
      <c r="J965" s="229"/>
      <c r="K965" s="229"/>
      <c r="L965" s="229"/>
      <c r="M965" s="229"/>
      <c r="P965" s="229"/>
      <c r="Q965" s="229"/>
    </row>
    <row r="966">
      <c r="B966" s="233"/>
      <c r="D966" s="233"/>
      <c r="E966" s="229"/>
      <c r="F966" s="229"/>
      <c r="G966" s="229"/>
      <c r="H966" s="229"/>
      <c r="I966" s="229"/>
      <c r="J966" s="229"/>
      <c r="K966" s="229"/>
      <c r="L966" s="229"/>
      <c r="M966" s="229"/>
      <c r="P966" s="229"/>
      <c r="Q966" s="229"/>
    </row>
    <row r="967">
      <c r="B967" s="233"/>
      <c r="D967" s="233"/>
      <c r="E967" s="229"/>
      <c r="F967" s="229"/>
      <c r="G967" s="229"/>
      <c r="H967" s="229"/>
      <c r="I967" s="229"/>
      <c r="J967" s="229"/>
      <c r="K967" s="229"/>
      <c r="L967" s="229"/>
      <c r="M967" s="229"/>
      <c r="P967" s="229"/>
      <c r="Q967" s="229"/>
    </row>
    <row r="968">
      <c r="B968" s="233"/>
      <c r="D968" s="233"/>
      <c r="E968" s="229"/>
      <c r="F968" s="229"/>
      <c r="G968" s="229"/>
      <c r="H968" s="229"/>
      <c r="I968" s="229"/>
      <c r="J968" s="229"/>
      <c r="K968" s="229"/>
      <c r="L968" s="229"/>
      <c r="M968" s="229"/>
      <c r="P968" s="229"/>
      <c r="Q968" s="229"/>
    </row>
    <row r="969">
      <c r="B969" s="233"/>
      <c r="D969" s="233"/>
      <c r="E969" s="229"/>
      <c r="F969" s="229"/>
      <c r="G969" s="229"/>
      <c r="H969" s="229"/>
      <c r="I969" s="229"/>
      <c r="J969" s="229"/>
      <c r="K969" s="229"/>
      <c r="L969" s="229"/>
      <c r="M969" s="229"/>
      <c r="P969" s="229"/>
      <c r="Q969" s="229"/>
    </row>
    <row r="970">
      <c r="B970" s="233"/>
      <c r="D970" s="233"/>
      <c r="E970" s="229"/>
      <c r="F970" s="229"/>
      <c r="G970" s="229"/>
      <c r="H970" s="229"/>
      <c r="I970" s="229"/>
      <c r="J970" s="229"/>
      <c r="K970" s="229"/>
      <c r="L970" s="229"/>
      <c r="M970" s="229"/>
      <c r="P970" s="229"/>
      <c r="Q970" s="229"/>
    </row>
    <row r="971">
      <c r="B971" s="233"/>
      <c r="D971" s="233"/>
      <c r="E971" s="229"/>
      <c r="F971" s="229"/>
      <c r="G971" s="229"/>
      <c r="H971" s="229"/>
      <c r="I971" s="229"/>
      <c r="J971" s="229"/>
      <c r="K971" s="229"/>
      <c r="L971" s="229"/>
      <c r="M971" s="229"/>
      <c r="P971" s="229"/>
      <c r="Q971" s="229"/>
    </row>
    <row r="972">
      <c r="B972" s="233"/>
      <c r="D972" s="233"/>
      <c r="E972" s="229"/>
      <c r="F972" s="229"/>
      <c r="G972" s="229"/>
      <c r="H972" s="229"/>
      <c r="I972" s="229"/>
      <c r="J972" s="229"/>
      <c r="K972" s="229"/>
      <c r="L972" s="229"/>
      <c r="M972" s="229"/>
      <c r="P972" s="229"/>
      <c r="Q972" s="229"/>
    </row>
    <row r="973">
      <c r="B973" s="233"/>
      <c r="D973" s="233"/>
      <c r="E973" s="229"/>
      <c r="F973" s="229"/>
      <c r="G973" s="229"/>
      <c r="H973" s="229"/>
      <c r="I973" s="229"/>
      <c r="J973" s="229"/>
      <c r="K973" s="229"/>
      <c r="L973" s="229"/>
      <c r="M973" s="229"/>
      <c r="P973" s="229"/>
      <c r="Q973" s="229"/>
    </row>
    <row r="974">
      <c r="B974" s="233"/>
      <c r="D974" s="233"/>
      <c r="E974" s="229"/>
      <c r="F974" s="229"/>
      <c r="G974" s="229"/>
      <c r="H974" s="229"/>
      <c r="I974" s="229"/>
      <c r="J974" s="229"/>
      <c r="K974" s="229"/>
      <c r="L974" s="229"/>
      <c r="M974" s="229"/>
      <c r="P974" s="229"/>
      <c r="Q974" s="229"/>
    </row>
    <row r="975">
      <c r="B975" s="233"/>
      <c r="D975" s="233"/>
      <c r="E975" s="229"/>
      <c r="F975" s="229"/>
      <c r="G975" s="229"/>
      <c r="H975" s="229"/>
      <c r="I975" s="229"/>
      <c r="J975" s="229"/>
      <c r="K975" s="229"/>
      <c r="L975" s="229"/>
      <c r="M975" s="229"/>
      <c r="P975" s="229"/>
      <c r="Q975" s="229"/>
    </row>
    <row r="976">
      <c r="B976" s="233"/>
      <c r="D976" s="233"/>
      <c r="E976" s="229"/>
      <c r="F976" s="229"/>
      <c r="G976" s="229"/>
      <c r="H976" s="229"/>
      <c r="I976" s="229"/>
      <c r="J976" s="229"/>
      <c r="K976" s="229"/>
      <c r="L976" s="229"/>
      <c r="M976" s="229"/>
      <c r="P976" s="229"/>
      <c r="Q976" s="229"/>
    </row>
    <row r="977">
      <c r="B977" s="233"/>
      <c r="D977" s="233"/>
      <c r="E977" s="229"/>
      <c r="F977" s="229"/>
      <c r="G977" s="229"/>
      <c r="H977" s="229"/>
      <c r="I977" s="229"/>
      <c r="J977" s="229"/>
      <c r="K977" s="229"/>
      <c r="L977" s="229"/>
      <c r="M977" s="229"/>
      <c r="P977" s="229"/>
      <c r="Q977" s="229"/>
    </row>
    <row r="978">
      <c r="B978" s="233"/>
      <c r="D978" s="233"/>
      <c r="E978" s="229"/>
      <c r="F978" s="229"/>
      <c r="G978" s="229"/>
      <c r="H978" s="229"/>
      <c r="I978" s="229"/>
      <c r="J978" s="229"/>
      <c r="K978" s="229"/>
      <c r="L978" s="229"/>
      <c r="M978" s="229"/>
      <c r="P978" s="229"/>
      <c r="Q978" s="229"/>
    </row>
    <row r="979">
      <c r="B979" s="233"/>
      <c r="D979" s="233"/>
      <c r="E979" s="229"/>
      <c r="F979" s="229"/>
      <c r="G979" s="229"/>
      <c r="H979" s="229"/>
      <c r="I979" s="229"/>
      <c r="J979" s="229"/>
      <c r="K979" s="229"/>
      <c r="L979" s="229"/>
      <c r="M979" s="229"/>
      <c r="P979" s="229"/>
      <c r="Q979" s="229"/>
    </row>
    <row r="980">
      <c r="B980" s="233"/>
      <c r="D980" s="233"/>
      <c r="E980" s="229"/>
      <c r="F980" s="229"/>
      <c r="G980" s="229"/>
      <c r="H980" s="229"/>
      <c r="I980" s="229"/>
      <c r="J980" s="229"/>
      <c r="K980" s="229"/>
      <c r="L980" s="229"/>
      <c r="M980" s="229"/>
      <c r="P980" s="229"/>
      <c r="Q980" s="229"/>
    </row>
    <row r="981">
      <c r="B981" s="233"/>
      <c r="D981" s="233"/>
      <c r="E981" s="229"/>
      <c r="F981" s="229"/>
      <c r="G981" s="229"/>
      <c r="H981" s="229"/>
      <c r="I981" s="229"/>
      <c r="J981" s="229"/>
      <c r="K981" s="229"/>
      <c r="L981" s="229"/>
      <c r="M981" s="229"/>
      <c r="P981" s="229"/>
      <c r="Q981" s="229"/>
    </row>
    <row r="982">
      <c r="B982" s="233"/>
      <c r="D982" s="233"/>
      <c r="E982" s="229"/>
      <c r="F982" s="229"/>
      <c r="G982" s="229"/>
      <c r="H982" s="229"/>
      <c r="I982" s="229"/>
      <c r="J982" s="229"/>
      <c r="K982" s="229"/>
      <c r="L982" s="229"/>
      <c r="M982" s="229"/>
      <c r="P982" s="229"/>
      <c r="Q982" s="229"/>
    </row>
    <row r="983">
      <c r="B983" s="233"/>
      <c r="D983" s="233"/>
      <c r="E983" s="229"/>
      <c r="F983" s="229"/>
      <c r="G983" s="229"/>
      <c r="H983" s="229"/>
      <c r="I983" s="229"/>
      <c r="J983" s="229"/>
      <c r="K983" s="229"/>
      <c r="L983" s="229"/>
      <c r="M983" s="229"/>
      <c r="P983" s="229"/>
      <c r="Q983" s="229"/>
    </row>
    <row r="984">
      <c r="B984" s="233"/>
      <c r="D984" s="233"/>
      <c r="E984" s="229"/>
      <c r="F984" s="229"/>
      <c r="G984" s="229"/>
      <c r="H984" s="229"/>
      <c r="I984" s="229"/>
      <c r="J984" s="229"/>
      <c r="K984" s="229"/>
      <c r="L984" s="229"/>
      <c r="M984" s="229"/>
      <c r="P984" s="229"/>
      <c r="Q984" s="229"/>
    </row>
    <row r="985">
      <c r="B985" s="233"/>
      <c r="D985" s="233"/>
      <c r="E985" s="229"/>
      <c r="F985" s="229"/>
      <c r="G985" s="229"/>
      <c r="H985" s="229"/>
      <c r="I985" s="229"/>
      <c r="J985" s="229"/>
      <c r="K985" s="229"/>
      <c r="L985" s="229"/>
      <c r="M985" s="229"/>
      <c r="P985" s="229"/>
      <c r="Q985" s="229"/>
    </row>
    <row r="986">
      <c r="B986" s="233"/>
      <c r="D986" s="233"/>
      <c r="E986" s="229"/>
      <c r="F986" s="229"/>
      <c r="G986" s="229"/>
      <c r="H986" s="229"/>
      <c r="I986" s="229"/>
      <c r="J986" s="229"/>
      <c r="K986" s="229"/>
      <c r="L986" s="229"/>
      <c r="M986" s="229"/>
      <c r="P986" s="229"/>
      <c r="Q986" s="229"/>
    </row>
    <row r="987">
      <c r="B987" s="233"/>
      <c r="D987" s="233"/>
      <c r="E987" s="229"/>
      <c r="F987" s="229"/>
      <c r="G987" s="229"/>
      <c r="H987" s="229"/>
      <c r="I987" s="229"/>
      <c r="J987" s="229"/>
      <c r="K987" s="229"/>
      <c r="L987" s="229"/>
      <c r="M987" s="229"/>
      <c r="P987" s="229"/>
      <c r="Q987" s="229"/>
    </row>
    <row r="988">
      <c r="B988" s="233"/>
      <c r="D988" s="233"/>
      <c r="E988" s="229"/>
      <c r="F988" s="229"/>
      <c r="G988" s="229"/>
      <c r="H988" s="229"/>
      <c r="I988" s="229"/>
      <c r="J988" s="229"/>
      <c r="K988" s="229"/>
      <c r="L988" s="229"/>
      <c r="M988" s="229"/>
      <c r="P988" s="229"/>
      <c r="Q988" s="229"/>
    </row>
    <row r="989">
      <c r="B989" s="233"/>
      <c r="D989" s="233"/>
      <c r="E989" s="229"/>
      <c r="F989" s="229"/>
      <c r="G989" s="229"/>
      <c r="H989" s="229"/>
      <c r="I989" s="229"/>
      <c r="J989" s="229"/>
      <c r="K989" s="229"/>
      <c r="L989" s="229"/>
      <c r="M989" s="229"/>
      <c r="P989" s="229"/>
      <c r="Q989" s="229"/>
    </row>
    <row r="990">
      <c r="B990" s="233"/>
      <c r="D990" s="233"/>
      <c r="E990" s="229"/>
      <c r="F990" s="229"/>
      <c r="G990" s="229"/>
      <c r="H990" s="229"/>
      <c r="I990" s="229"/>
      <c r="J990" s="229"/>
      <c r="K990" s="229"/>
      <c r="L990" s="229"/>
      <c r="M990" s="229"/>
      <c r="P990" s="229"/>
      <c r="Q990" s="229"/>
    </row>
    <row r="991">
      <c r="B991" s="233"/>
      <c r="D991" s="233"/>
      <c r="E991" s="229"/>
      <c r="F991" s="229"/>
      <c r="G991" s="229"/>
      <c r="H991" s="229"/>
      <c r="I991" s="229"/>
      <c r="J991" s="229"/>
      <c r="K991" s="229"/>
      <c r="L991" s="229"/>
      <c r="M991" s="229"/>
      <c r="P991" s="229"/>
      <c r="Q991" s="229"/>
    </row>
    <row r="992">
      <c r="B992" s="233"/>
      <c r="D992" s="233"/>
      <c r="E992" s="229"/>
      <c r="F992" s="229"/>
      <c r="G992" s="229"/>
      <c r="H992" s="229"/>
      <c r="I992" s="229"/>
      <c r="J992" s="229"/>
      <c r="K992" s="229"/>
      <c r="L992" s="229"/>
      <c r="M992" s="229"/>
      <c r="P992" s="229"/>
      <c r="Q992" s="229"/>
    </row>
    <row r="993">
      <c r="B993" s="233"/>
      <c r="D993" s="233"/>
      <c r="E993" s="229"/>
      <c r="F993" s="229"/>
      <c r="G993" s="229"/>
      <c r="H993" s="229"/>
      <c r="I993" s="229"/>
      <c r="J993" s="229"/>
      <c r="K993" s="229"/>
      <c r="L993" s="229"/>
      <c r="M993" s="229"/>
      <c r="P993" s="229"/>
      <c r="Q993" s="229"/>
    </row>
    <row r="994">
      <c r="B994" s="233"/>
      <c r="D994" s="233"/>
      <c r="E994" s="229"/>
      <c r="F994" s="229"/>
      <c r="G994" s="229"/>
      <c r="H994" s="229"/>
      <c r="I994" s="229"/>
      <c r="J994" s="229"/>
      <c r="K994" s="229"/>
      <c r="L994" s="229"/>
      <c r="M994" s="229"/>
      <c r="P994" s="229"/>
      <c r="Q994" s="229"/>
    </row>
    <row r="995">
      <c r="B995" s="233"/>
      <c r="D995" s="233"/>
      <c r="E995" s="229"/>
      <c r="F995" s="229"/>
      <c r="G995" s="229"/>
      <c r="H995" s="229"/>
      <c r="I995" s="229"/>
      <c r="J995" s="229"/>
      <c r="K995" s="229"/>
      <c r="L995" s="229"/>
      <c r="M995" s="229"/>
      <c r="P995" s="229"/>
      <c r="Q995" s="229"/>
    </row>
    <row r="996">
      <c r="B996" s="233"/>
      <c r="D996" s="233"/>
      <c r="E996" s="229"/>
      <c r="F996" s="229"/>
      <c r="G996" s="229"/>
      <c r="H996" s="229"/>
      <c r="I996" s="229"/>
      <c r="J996" s="229"/>
      <c r="K996" s="229"/>
      <c r="L996" s="229"/>
      <c r="M996" s="229"/>
      <c r="P996" s="229"/>
      <c r="Q996" s="229"/>
    </row>
    <row r="997">
      <c r="B997" s="233"/>
      <c r="D997" s="233"/>
      <c r="E997" s="229"/>
      <c r="F997" s="229"/>
      <c r="G997" s="229"/>
      <c r="H997" s="229"/>
      <c r="I997" s="229"/>
      <c r="J997" s="229"/>
      <c r="K997" s="229"/>
      <c r="L997" s="229"/>
      <c r="M997" s="229"/>
      <c r="P997" s="229"/>
      <c r="Q997" s="229"/>
    </row>
    <row r="998">
      <c r="B998" s="233"/>
      <c r="D998" s="233"/>
      <c r="E998" s="229"/>
      <c r="F998" s="229"/>
      <c r="G998" s="229"/>
      <c r="H998" s="229"/>
      <c r="I998" s="229"/>
      <c r="J998" s="229"/>
      <c r="K998" s="229"/>
      <c r="L998" s="229"/>
      <c r="M998" s="229"/>
      <c r="P998" s="229"/>
      <c r="Q998" s="229"/>
    </row>
    <row r="999">
      <c r="B999" s="233"/>
      <c r="D999" s="233"/>
      <c r="E999" s="229"/>
      <c r="F999" s="229"/>
      <c r="G999" s="229"/>
      <c r="H999" s="229"/>
      <c r="I999" s="229"/>
      <c r="J999" s="229"/>
      <c r="K999" s="229"/>
      <c r="L999" s="229"/>
      <c r="M999" s="229"/>
      <c r="P999" s="229"/>
      <c r="Q999" s="229"/>
    </row>
    <row r="1000">
      <c r="B1000" s="233"/>
      <c r="D1000" s="233"/>
      <c r="E1000" s="229"/>
      <c r="F1000" s="229"/>
      <c r="G1000" s="229"/>
      <c r="H1000" s="229"/>
      <c r="I1000" s="229"/>
      <c r="J1000" s="229"/>
      <c r="K1000" s="229"/>
      <c r="L1000" s="229"/>
      <c r="M1000" s="229"/>
      <c r="P1000" s="229"/>
      <c r="Q1000" s="229"/>
    </row>
    <row r="1001">
      <c r="B1001" s="233"/>
      <c r="D1001" s="233"/>
      <c r="E1001" s="229"/>
      <c r="F1001" s="229"/>
      <c r="G1001" s="229"/>
      <c r="H1001" s="229"/>
      <c r="I1001" s="229"/>
      <c r="J1001" s="229"/>
      <c r="K1001" s="229"/>
      <c r="L1001" s="229"/>
      <c r="M1001" s="229"/>
      <c r="P1001" s="229"/>
      <c r="Q1001" s="229"/>
    </row>
  </sheetData>
  <mergeCells count="4">
    <mergeCell ref="A1:E1"/>
    <mergeCell ref="O1:P1"/>
    <mergeCell ref="T1:U1"/>
    <mergeCell ref="O12:P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449</v>
      </c>
      <c r="B1" s="228">
        <v>80.0</v>
      </c>
      <c r="E1" s="5" t="s">
        <v>450</v>
      </c>
      <c r="F1" s="228">
        <v>50.0</v>
      </c>
      <c r="I1" s="5" t="s">
        <v>451</v>
      </c>
      <c r="J1" s="228">
        <v>40.0</v>
      </c>
    </row>
    <row r="2">
      <c r="A2" s="5" t="s">
        <v>452</v>
      </c>
      <c r="B2" s="233">
        <f>SUM(B1,B4:B1000)</f>
        <v>129.98</v>
      </c>
      <c r="C2" s="233">
        <f>(B2-B1)*0.1</f>
        <v>4.998</v>
      </c>
      <c r="E2" s="5" t="s">
        <v>452</v>
      </c>
      <c r="F2" s="233">
        <f>SUM(F4:F1000,F1)</f>
        <v>46.94</v>
      </c>
      <c r="G2" s="233">
        <f>(F2-F1)*0.08</f>
        <v>-0.2448</v>
      </c>
      <c r="I2" s="5" t="s">
        <v>452</v>
      </c>
      <c r="J2" s="233">
        <f>SUM(J1,J4:J1000)</f>
        <v>50.32</v>
      </c>
      <c r="K2" s="233">
        <f>(J2-J1)*0.1</f>
        <v>1.032</v>
      </c>
    </row>
    <row r="3">
      <c r="F3" s="233"/>
      <c r="J3" s="233"/>
    </row>
    <row r="4">
      <c r="A4" s="5" t="s">
        <v>453</v>
      </c>
      <c r="B4" s="228">
        <v>-40.0</v>
      </c>
      <c r="E4" s="246">
        <v>44027.0</v>
      </c>
      <c r="F4" s="228">
        <v>27.68</v>
      </c>
      <c r="I4" s="246">
        <v>44033.0</v>
      </c>
      <c r="J4" s="228">
        <v>-11.37</v>
      </c>
      <c r="K4" s="5">
        <f>15-3.63</f>
        <v>11.37</v>
      </c>
    </row>
    <row r="5">
      <c r="A5" s="246">
        <v>44008.0</v>
      </c>
      <c r="B5" s="228">
        <v>8.85</v>
      </c>
      <c r="E5" s="246">
        <v>44028.0</v>
      </c>
      <c r="F5" s="228">
        <v>30.08</v>
      </c>
      <c r="J5" s="228">
        <v>-2.27</v>
      </c>
    </row>
    <row r="6">
      <c r="A6" s="246">
        <v>44009.0</v>
      </c>
      <c r="B6" s="228">
        <v>37.88</v>
      </c>
      <c r="E6" s="246">
        <v>44029.0</v>
      </c>
      <c r="F6" s="228">
        <v>-0.75</v>
      </c>
      <c r="J6" s="228">
        <v>23.96</v>
      </c>
    </row>
    <row r="7">
      <c r="A7" s="246">
        <v>44010.0</v>
      </c>
      <c r="B7" s="228">
        <v>11.16</v>
      </c>
      <c r="E7" s="246">
        <v>44030.0</v>
      </c>
      <c r="F7" s="228">
        <v>7.93</v>
      </c>
      <c r="J7" s="233"/>
    </row>
    <row r="8">
      <c r="A8" s="246">
        <v>44011.0</v>
      </c>
      <c r="B8" s="228">
        <v>5.05</v>
      </c>
      <c r="E8" s="246">
        <v>44031.0</v>
      </c>
      <c r="F8" s="228">
        <v>-12.52</v>
      </c>
      <c r="J8" s="233"/>
    </row>
    <row r="9">
      <c r="A9" s="246">
        <v>44012.0</v>
      </c>
      <c r="B9" s="228">
        <v>7.03</v>
      </c>
      <c r="E9" s="246">
        <v>44032.0</v>
      </c>
      <c r="F9" s="228">
        <v>-35.46</v>
      </c>
      <c r="J9" s="233"/>
    </row>
    <row r="10">
      <c r="A10" s="246">
        <v>44013.0</v>
      </c>
      <c r="B10" s="228">
        <v>10.87</v>
      </c>
      <c r="E10" s="246">
        <v>44036.0</v>
      </c>
      <c r="F10" s="228">
        <v>-17.75</v>
      </c>
      <c r="J10" s="233"/>
    </row>
    <row r="11">
      <c r="A11" s="246">
        <v>44014.0</v>
      </c>
      <c r="B11" s="228">
        <v>-9.5</v>
      </c>
      <c r="F11" s="228">
        <v>-2.27</v>
      </c>
      <c r="J11" s="233"/>
    </row>
    <row r="12">
      <c r="A12" s="246">
        <v>44015.0</v>
      </c>
      <c r="B12" s="228">
        <v>42.66</v>
      </c>
      <c r="F12" s="233"/>
      <c r="J12" s="233"/>
    </row>
    <row r="13">
      <c r="A13" s="246">
        <v>44016.0</v>
      </c>
      <c r="B13" s="228">
        <v>-10.0</v>
      </c>
      <c r="F13" s="233"/>
      <c r="J13" s="233"/>
    </row>
    <row r="14">
      <c r="A14" s="246">
        <v>44017.0</v>
      </c>
      <c r="B14" s="228">
        <v>9.45</v>
      </c>
      <c r="F14" s="233"/>
      <c r="J14" s="233"/>
    </row>
    <row r="15">
      <c r="A15" s="246">
        <v>44018.0</v>
      </c>
      <c r="B15" s="228">
        <v>14.54</v>
      </c>
      <c r="F15" s="233"/>
      <c r="J15" s="233"/>
    </row>
    <row r="16">
      <c r="A16" s="246">
        <v>44019.0</v>
      </c>
      <c r="B16" s="228">
        <v>-9.0</v>
      </c>
      <c r="F16" s="233"/>
      <c r="J16" s="233"/>
    </row>
    <row r="17">
      <c r="A17" s="246">
        <v>44020.0</v>
      </c>
      <c r="B17" s="228">
        <v>-25.0</v>
      </c>
      <c r="F17" s="233"/>
      <c r="J17" s="233"/>
    </row>
    <row r="18">
      <c r="A18" s="246">
        <v>44021.0</v>
      </c>
      <c r="B18" s="228">
        <v>28.45</v>
      </c>
      <c r="F18" s="233"/>
      <c r="J18" s="233"/>
    </row>
    <row r="19">
      <c r="A19" s="246">
        <v>44022.0</v>
      </c>
      <c r="B19" s="228">
        <v>-11.73</v>
      </c>
      <c r="F19" s="233"/>
      <c r="J19" s="233"/>
    </row>
    <row r="20">
      <c r="A20" s="246">
        <v>44023.0</v>
      </c>
      <c r="B20" s="228">
        <v>9.09</v>
      </c>
      <c r="F20" s="233"/>
      <c r="J20" s="233"/>
    </row>
    <row r="21">
      <c r="A21" s="246">
        <v>44024.0</v>
      </c>
      <c r="B21" s="228">
        <v>-25.0</v>
      </c>
      <c r="F21" s="233"/>
      <c r="J21" s="233"/>
    </row>
    <row r="22">
      <c r="A22" s="246">
        <v>44025.0</v>
      </c>
      <c r="B22" s="228">
        <v>28.99</v>
      </c>
      <c r="F22" s="233"/>
      <c r="J22" s="233"/>
    </row>
    <row r="23">
      <c r="A23" s="246">
        <v>44026.0</v>
      </c>
      <c r="B23" s="228">
        <v>-0.47</v>
      </c>
      <c r="F23" s="233"/>
      <c r="J23" s="233"/>
    </row>
    <row r="24">
      <c r="A24" s="246">
        <v>44027.0</v>
      </c>
      <c r="B24" s="228">
        <v>27.68</v>
      </c>
      <c r="F24" s="233"/>
      <c r="J24" s="233"/>
    </row>
    <row r="25">
      <c r="A25" s="246">
        <v>44028.0</v>
      </c>
      <c r="B25" s="228">
        <v>29.08</v>
      </c>
      <c r="F25" s="233"/>
      <c r="J25" s="233"/>
    </row>
    <row r="26">
      <c r="A26" s="246">
        <v>44029.0</v>
      </c>
      <c r="B26" s="228">
        <v>2.62</v>
      </c>
      <c r="F26" s="233"/>
      <c r="J26" s="233"/>
    </row>
    <row r="27">
      <c r="A27" s="246">
        <v>44030.0</v>
      </c>
      <c r="B27" s="228">
        <v>11.9</v>
      </c>
      <c r="F27" s="233"/>
      <c r="J27" s="233"/>
    </row>
    <row r="28">
      <c r="A28" s="246">
        <v>44031.0</v>
      </c>
      <c r="B28" s="228">
        <v>-24.15</v>
      </c>
      <c r="F28" s="233"/>
      <c r="J28" s="233"/>
    </row>
    <row r="29">
      <c r="A29" s="246">
        <v>44032.0</v>
      </c>
      <c r="B29" s="228">
        <v>-53.18</v>
      </c>
      <c r="F29" s="233"/>
      <c r="J29" s="233"/>
    </row>
    <row r="30">
      <c r="A30" s="246">
        <v>44036.0</v>
      </c>
      <c r="B30" s="228">
        <v>-22.75</v>
      </c>
      <c r="F30" s="233"/>
      <c r="J30" s="233"/>
    </row>
    <row r="31">
      <c r="B31" s="228">
        <v>-4.54</v>
      </c>
      <c r="F31" s="233"/>
      <c r="J31" s="233"/>
    </row>
    <row r="32">
      <c r="B32" s="233"/>
      <c r="F32" s="233"/>
      <c r="J32" s="233"/>
    </row>
    <row r="33">
      <c r="B33" s="233"/>
      <c r="F33" s="233"/>
      <c r="J33" s="233"/>
    </row>
    <row r="34">
      <c r="B34" s="233"/>
      <c r="F34" s="233"/>
      <c r="J34" s="233"/>
    </row>
    <row r="35">
      <c r="B35" s="233"/>
      <c r="F35" s="233"/>
      <c r="J35" s="233"/>
    </row>
    <row r="36">
      <c r="B36" s="233"/>
      <c r="F36" s="233"/>
      <c r="J36" s="233"/>
    </row>
    <row r="37">
      <c r="B37" s="233"/>
      <c r="F37" s="233"/>
      <c r="J37" s="233"/>
    </row>
    <row r="38">
      <c r="B38" s="233"/>
      <c r="F38" s="233"/>
      <c r="J38" s="233"/>
    </row>
    <row r="39">
      <c r="B39" s="233"/>
      <c r="F39" s="233"/>
      <c r="J39" s="233"/>
    </row>
    <row r="40">
      <c r="B40" s="233"/>
      <c r="F40" s="233"/>
      <c r="J40" s="233"/>
    </row>
    <row r="41">
      <c r="B41" s="233"/>
      <c r="F41" s="233"/>
      <c r="J41" s="233"/>
    </row>
    <row r="42">
      <c r="B42" s="233"/>
      <c r="F42" s="233"/>
      <c r="J42" s="233"/>
    </row>
    <row r="43">
      <c r="B43" s="233"/>
      <c r="F43" s="233"/>
      <c r="J43" s="233"/>
    </row>
    <row r="44">
      <c r="B44" s="233"/>
      <c r="F44" s="233"/>
      <c r="J44" s="233"/>
    </row>
    <row r="45">
      <c r="B45" s="233"/>
      <c r="F45" s="233"/>
      <c r="J45" s="233"/>
    </row>
    <row r="46">
      <c r="B46" s="233"/>
      <c r="F46" s="233"/>
      <c r="J46" s="233"/>
    </row>
    <row r="47">
      <c r="B47" s="233"/>
      <c r="F47" s="233"/>
      <c r="J47" s="233"/>
    </row>
    <row r="48">
      <c r="B48" s="233"/>
      <c r="F48" s="233"/>
      <c r="J48" s="233"/>
    </row>
    <row r="49">
      <c r="B49" s="233"/>
      <c r="F49" s="233"/>
      <c r="J49" s="233"/>
    </row>
    <row r="50">
      <c r="B50" s="233"/>
      <c r="F50" s="233"/>
      <c r="J50" s="233"/>
    </row>
    <row r="51">
      <c r="B51" s="233"/>
      <c r="F51" s="233"/>
      <c r="J51" s="233"/>
    </row>
    <row r="52">
      <c r="B52" s="233"/>
      <c r="F52" s="233"/>
      <c r="J52" s="233"/>
    </row>
    <row r="53">
      <c r="B53" s="233"/>
      <c r="F53" s="233"/>
      <c r="J53" s="233"/>
    </row>
    <row r="54">
      <c r="B54" s="233"/>
      <c r="F54" s="233"/>
      <c r="J54" s="233"/>
    </row>
    <row r="55">
      <c r="B55" s="233"/>
      <c r="F55" s="233"/>
      <c r="J55" s="233"/>
    </row>
    <row r="56">
      <c r="B56" s="233"/>
      <c r="F56" s="233"/>
      <c r="J56" s="233"/>
    </row>
    <row r="57">
      <c r="B57" s="233"/>
      <c r="F57" s="233"/>
      <c r="J57" s="233"/>
    </row>
    <row r="58">
      <c r="B58" s="233"/>
      <c r="F58" s="233"/>
      <c r="J58" s="233"/>
    </row>
    <row r="59">
      <c r="B59" s="233"/>
      <c r="F59" s="233"/>
      <c r="J59" s="233"/>
    </row>
    <row r="60">
      <c r="B60" s="233"/>
      <c r="F60" s="233"/>
      <c r="J60" s="233"/>
    </row>
    <row r="61">
      <c r="B61" s="233"/>
      <c r="F61" s="233"/>
      <c r="J61" s="233"/>
    </row>
    <row r="62">
      <c r="B62" s="233"/>
      <c r="F62" s="233"/>
      <c r="J62" s="233"/>
    </row>
    <row r="63">
      <c r="B63" s="233"/>
      <c r="F63" s="233"/>
      <c r="J63" s="233"/>
    </row>
    <row r="64">
      <c r="B64" s="233"/>
      <c r="F64" s="233"/>
      <c r="J64" s="233"/>
    </row>
    <row r="65">
      <c r="B65" s="233"/>
      <c r="F65" s="233"/>
      <c r="J65" s="233"/>
    </row>
    <row r="66">
      <c r="B66" s="233"/>
      <c r="F66" s="233"/>
      <c r="J66" s="233"/>
    </row>
    <row r="67">
      <c r="B67" s="233"/>
      <c r="F67" s="233"/>
      <c r="J67" s="233"/>
    </row>
    <row r="68">
      <c r="B68" s="233"/>
      <c r="F68" s="233"/>
      <c r="J68" s="233"/>
    </row>
    <row r="69">
      <c r="B69" s="233"/>
      <c r="F69" s="233"/>
      <c r="J69" s="233"/>
    </row>
    <row r="70">
      <c r="B70" s="233"/>
      <c r="F70" s="233"/>
      <c r="J70" s="233"/>
    </row>
    <row r="71">
      <c r="B71" s="233"/>
      <c r="F71" s="233"/>
      <c r="J71" s="233"/>
    </row>
    <row r="72">
      <c r="B72" s="233"/>
      <c r="F72" s="233"/>
      <c r="J72" s="233"/>
    </row>
    <row r="73">
      <c r="B73" s="233"/>
      <c r="F73" s="233"/>
      <c r="J73" s="233"/>
    </row>
    <row r="74">
      <c r="B74" s="233"/>
      <c r="F74" s="233"/>
      <c r="J74" s="233"/>
    </row>
    <row r="75">
      <c r="B75" s="233"/>
      <c r="F75" s="233"/>
      <c r="J75" s="233"/>
    </row>
    <row r="76">
      <c r="B76" s="233"/>
      <c r="F76" s="233"/>
      <c r="J76" s="233"/>
    </row>
    <row r="77">
      <c r="B77" s="233"/>
      <c r="F77" s="233"/>
      <c r="J77" s="233"/>
    </row>
    <row r="78">
      <c r="B78" s="233"/>
      <c r="F78" s="233"/>
      <c r="J78" s="233"/>
    </row>
    <row r="79">
      <c r="B79" s="233"/>
      <c r="F79" s="233"/>
      <c r="J79" s="233"/>
    </row>
    <row r="80">
      <c r="B80" s="233"/>
      <c r="F80" s="233"/>
      <c r="J80" s="233"/>
    </row>
    <row r="81">
      <c r="B81" s="233"/>
      <c r="F81" s="233"/>
      <c r="J81" s="233"/>
    </row>
    <row r="82">
      <c r="B82" s="233"/>
      <c r="F82" s="233"/>
      <c r="J82" s="233"/>
    </row>
    <row r="83">
      <c r="B83" s="233"/>
      <c r="F83" s="233"/>
      <c r="J83" s="233"/>
    </row>
    <row r="84">
      <c r="B84" s="233"/>
      <c r="F84" s="233"/>
      <c r="J84" s="233"/>
    </row>
    <row r="85">
      <c r="B85" s="233"/>
      <c r="F85" s="233"/>
      <c r="J85" s="233"/>
    </row>
    <row r="86">
      <c r="B86" s="233"/>
      <c r="F86" s="233"/>
      <c r="J86" s="233"/>
    </row>
    <row r="87">
      <c r="B87" s="233"/>
      <c r="F87" s="233"/>
      <c r="J87" s="233"/>
    </row>
    <row r="88">
      <c r="B88" s="233"/>
      <c r="F88" s="233"/>
      <c r="J88" s="233"/>
    </row>
    <row r="89">
      <c r="B89" s="233"/>
      <c r="F89" s="233"/>
      <c r="J89" s="233"/>
    </row>
    <row r="90">
      <c r="B90" s="233"/>
      <c r="F90" s="233"/>
      <c r="J90" s="233"/>
    </row>
    <row r="91">
      <c r="B91" s="233"/>
      <c r="F91" s="233"/>
      <c r="J91" s="233"/>
    </row>
    <row r="92">
      <c r="B92" s="233"/>
      <c r="F92" s="233"/>
      <c r="J92" s="233"/>
    </row>
    <row r="93">
      <c r="B93" s="233"/>
      <c r="F93" s="233"/>
      <c r="J93" s="233"/>
    </row>
    <row r="94">
      <c r="B94" s="233"/>
      <c r="F94" s="233"/>
      <c r="J94" s="233"/>
    </row>
    <row r="95">
      <c r="B95" s="233"/>
      <c r="F95" s="233"/>
      <c r="J95" s="233"/>
    </row>
    <row r="96">
      <c r="B96" s="233"/>
      <c r="F96" s="233"/>
      <c r="J96" s="233"/>
    </row>
    <row r="97">
      <c r="B97" s="233"/>
      <c r="F97" s="233"/>
      <c r="J97" s="233"/>
    </row>
    <row r="98">
      <c r="B98" s="233"/>
      <c r="F98" s="233"/>
      <c r="J98" s="233"/>
    </row>
    <row r="99">
      <c r="B99" s="233"/>
      <c r="F99" s="233"/>
      <c r="J99" s="233"/>
    </row>
    <row r="100">
      <c r="B100" s="233"/>
      <c r="F100" s="233"/>
      <c r="J100" s="233"/>
    </row>
    <row r="101">
      <c r="B101" s="233"/>
      <c r="F101" s="233"/>
      <c r="J101" s="233"/>
    </row>
    <row r="102">
      <c r="B102" s="233"/>
      <c r="F102" s="233"/>
      <c r="J102" s="233"/>
    </row>
    <row r="103">
      <c r="B103" s="233"/>
      <c r="F103" s="233"/>
      <c r="J103" s="233"/>
    </row>
    <row r="104">
      <c r="B104" s="233"/>
      <c r="F104" s="233"/>
      <c r="J104" s="233"/>
    </row>
    <row r="105">
      <c r="B105" s="233"/>
      <c r="F105" s="233"/>
      <c r="J105" s="233"/>
    </row>
    <row r="106">
      <c r="B106" s="233"/>
      <c r="F106" s="233"/>
      <c r="J106" s="233"/>
    </row>
    <row r="107">
      <c r="B107" s="233"/>
      <c r="F107" s="233"/>
      <c r="J107" s="233"/>
    </row>
    <row r="108">
      <c r="B108" s="233"/>
      <c r="F108" s="233"/>
      <c r="J108" s="233"/>
    </row>
    <row r="109">
      <c r="B109" s="233"/>
      <c r="F109" s="233"/>
      <c r="J109" s="233"/>
    </row>
    <row r="110">
      <c r="B110" s="233"/>
      <c r="F110" s="233"/>
      <c r="J110" s="233"/>
    </row>
    <row r="111">
      <c r="B111" s="233"/>
      <c r="F111" s="233"/>
      <c r="J111" s="233"/>
    </row>
    <row r="112">
      <c r="B112" s="233"/>
      <c r="F112" s="233"/>
      <c r="J112" s="233"/>
    </row>
    <row r="113">
      <c r="B113" s="233"/>
      <c r="F113" s="233"/>
      <c r="J113" s="233"/>
    </row>
    <row r="114">
      <c r="B114" s="233"/>
      <c r="F114" s="233"/>
      <c r="J114" s="233"/>
    </row>
    <row r="115">
      <c r="B115" s="233"/>
      <c r="F115" s="233"/>
      <c r="J115" s="233"/>
    </row>
    <row r="116">
      <c r="B116" s="233"/>
      <c r="F116" s="233"/>
      <c r="J116" s="233"/>
    </row>
    <row r="117">
      <c r="B117" s="233"/>
      <c r="F117" s="233"/>
      <c r="J117" s="233"/>
    </row>
    <row r="118">
      <c r="B118" s="233"/>
      <c r="F118" s="233"/>
      <c r="J118" s="233"/>
    </row>
    <row r="119">
      <c r="B119" s="233"/>
      <c r="F119" s="233"/>
      <c r="J119" s="233"/>
    </row>
    <row r="120">
      <c r="B120" s="233"/>
      <c r="F120" s="233"/>
      <c r="J120" s="233"/>
    </row>
    <row r="121">
      <c r="B121" s="233"/>
      <c r="F121" s="233"/>
      <c r="J121" s="233"/>
    </row>
    <row r="122">
      <c r="B122" s="233"/>
      <c r="F122" s="233"/>
      <c r="J122" s="233"/>
    </row>
    <row r="123">
      <c r="B123" s="233"/>
      <c r="F123" s="233"/>
      <c r="J123" s="233"/>
    </row>
    <row r="124">
      <c r="B124" s="233"/>
      <c r="F124" s="233"/>
      <c r="J124" s="233"/>
    </row>
    <row r="125">
      <c r="B125" s="233"/>
      <c r="F125" s="233"/>
      <c r="J125" s="233"/>
    </row>
    <row r="126">
      <c r="B126" s="233"/>
      <c r="F126" s="233"/>
      <c r="J126" s="233"/>
    </row>
    <row r="127">
      <c r="B127" s="233"/>
      <c r="F127" s="233"/>
      <c r="J127" s="233"/>
    </row>
    <row r="128">
      <c r="B128" s="233"/>
      <c r="F128" s="233"/>
      <c r="J128" s="233"/>
    </row>
    <row r="129">
      <c r="B129" s="233"/>
      <c r="F129" s="233"/>
      <c r="J129" s="233"/>
    </row>
    <row r="130">
      <c r="B130" s="233"/>
      <c r="F130" s="233"/>
      <c r="J130" s="233"/>
    </row>
    <row r="131">
      <c r="B131" s="233"/>
      <c r="F131" s="233"/>
      <c r="J131" s="233"/>
    </row>
    <row r="132">
      <c r="B132" s="233"/>
      <c r="F132" s="233"/>
      <c r="J132" s="233"/>
    </row>
    <row r="133">
      <c r="B133" s="233"/>
      <c r="F133" s="233"/>
      <c r="J133" s="233"/>
    </row>
    <row r="134">
      <c r="B134" s="233"/>
      <c r="F134" s="233"/>
      <c r="J134" s="233"/>
    </row>
    <row r="135">
      <c r="B135" s="233"/>
      <c r="F135" s="233"/>
      <c r="J135" s="233"/>
    </row>
    <row r="136">
      <c r="B136" s="233"/>
      <c r="F136" s="233"/>
      <c r="J136" s="233"/>
    </row>
    <row r="137">
      <c r="B137" s="233"/>
      <c r="F137" s="233"/>
      <c r="J137" s="233"/>
    </row>
    <row r="138">
      <c r="B138" s="233"/>
      <c r="F138" s="233"/>
      <c r="J138" s="233"/>
    </row>
    <row r="139">
      <c r="B139" s="233"/>
      <c r="F139" s="233"/>
      <c r="J139" s="233"/>
    </row>
    <row r="140">
      <c r="B140" s="233"/>
      <c r="F140" s="233"/>
      <c r="J140" s="233"/>
    </row>
    <row r="141">
      <c r="B141" s="233"/>
      <c r="F141" s="233"/>
      <c r="J141" s="233"/>
    </row>
    <row r="142">
      <c r="B142" s="233"/>
      <c r="F142" s="233"/>
      <c r="J142" s="233"/>
    </row>
    <row r="143">
      <c r="B143" s="233"/>
      <c r="F143" s="233"/>
      <c r="J143" s="233"/>
    </row>
    <row r="144">
      <c r="B144" s="233"/>
      <c r="F144" s="233"/>
      <c r="J144" s="233"/>
    </row>
    <row r="145">
      <c r="B145" s="233"/>
      <c r="F145" s="233"/>
      <c r="J145" s="233"/>
    </row>
    <row r="146">
      <c r="B146" s="233"/>
      <c r="F146" s="233"/>
      <c r="J146" s="233"/>
    </row>
    <row r="147">
      <c r="B147" s="233"/>
      <c r="F147" s="233"/>
      <c r="J147" s="233"/>
    </row>
    <row r="148">
      <c r="B148" s="233"/>
      <c r="F148" s="233"/>
      <c r="J148" s="233"/>
    </row>
    <row r="149">
      <c r="B149" s="233"/>
      <c r="F149" s="233"/>
      <c r="J149" s="233"/>
    </row>
    <row r="150">
      <c r="B150" s="233"/>
      <c r="F150" s="233"/>
      <c r="J150" s="233"/>
    </row>
    <row r="151">
      <c r="B151" s="233"/>
      <c r="F151" s="233"/>
      <c r="J151" s="233"/>
    </row>
    <row r="152">
      <c r="B152" s="233"/>
      <c r="F152" s="233"/>
      <c r="J152" s="233"/>
    </row>
    <row r="153">
      <c r="B153" s="233"/>
      <c r="F153" s="233"/>
      <c r="J153" s="233"/>
    </row>
    <row r="154">
      <c r="B154" s="233"/>
      <c r="F154" s="233"/>
      <c r="J154" s="233"/>
    </row>
    <row r="155">
      <c r="B155" s="233"/>
      <c r="F155" s="233"/>
      <c r="J155" s="233"/>
    </row>
    <row r="156">
      <c r="B156" s="233"/>
      <c r="F156" s="233"/>
      <c r="J156" s="233"/>
    </row>
    <row r="157">
      <c r="B157" s="233"/>
      <c r="F157" s="233"/>
      <c r="J157" s="233"/>
    </row>
    <row r="158">
      <c r="B158" s="233"/>
      <c r="F158" s="233"/>
      <c r="J158" s="233"/>
    </row>
    <row r="159">
      <c r="B159" s="233"/>
      <c r="F159" s="233"/>
      <c r="J159" s="233"/>
    </row>
    <row r="160">
      <c r="B160" s="233"/>
      <c r="F160" s="233"/>
      <c r="J160" s="233"/>
    </row>
    <row r="161">
      <c r="B161" s="233"/>
      <c r="F161" s="233"/>
      <c r="J161" s="233"/>
    </row>
    <row r="162">
      <c r="B162" s="233"/>
      <c r="F162" s="233"/>
      <c r="J162" s="233"/>
    </row>
    <row r="163">
      <c r="B163" s="233"/>
      <c r="F163" s="233"/>
      <c r="J163" s="233"/>
    </row>
    <row r="164">
      <c r="B164" s="233"/>
      <c r="F164" s="233"/>
      <c r="J164" s="233"/>
    </row>
    <row r="165">
      <c r="B165" s="233"/>
      <c r="F165" s="233"/>
      <c r="J165" s="233"/>
    </row>
    <row r="166">
      <c r="B166" s="233"/>
      <c r="F166" s="233"/>
      <c r="J166" s="233"/>
    </row>
    <row r="167">
      <c r="B167" s="233"/>
      <c r="F167" s="233"/>
      <c r="J167" s="233"/>
    </row>
    <row r="168">
      <c r="B168" s="233"/>
      <c r="F168" s="233"/>
      <c r="J168" s="233"/>
    </row>
    <row r="169">
      <c r="B169" s="233"/>
      <c r="F169" s="233"/>
      <c r="J169" s="233"/>
    </row>
    <row r="170">
      <c r="B170" s="233"/>
      <c r="F170" s="233"/>
      <c r="J170" s="233"/>
    </row>
    <row r="171">
      <c r="B171" s="233"/>
      <c r="F171" s="233"/>
      <c r="J171" s="233"/>
    </row>
    <row r="172">
      <c r="B172" s="233"/>
      <c r="F172" s="233"/>
      <c r="J172" s="233"/>
    </row>
    <row r="173">
      <c r="B173" s="233"/>
      <c r="F173" s="233"/>
      <c r="J173" s="233"/>
    </row>
    <row r="174">
      <c r="B174" s="233"/>
      <c r="F174" s="233"/>
      <c r="J174" s="233"/>
    </row>
    <row r="175">
      <c r="B175" s="233"/>
      <c r="F175" s="233"/>
      <c r="J175" s="233"/>
    </row>
    <row r="176">
      <c r="B176" s="233"/>
      <c r="F176" s="233"/>
      <c r="J176" s="233"/>
    </row>
    <row r="177">
      <c r="B177" s="233"/>
      <c r="F177" s="233"/>
      <c r="J177" s="233"/>
    </row>
    <row r="178">
      <c r="B178" s="233"/>
      <c r="F178" s="233"/>
      <c r="J178" s="233"/>
    </row>
    <row r="179">
      <c r="B179" s="233"/>
      <c r="F179" s="233"/>
      <c r="J179" s="233"/>
    </row>
    <row r="180">
      <c r="B180" s="233"/>
      <c r="F180" s="233"/>
      <c r="J180" s="233"/>
    </row>
    <row r="181">
      <c r="B181" s="233"/>
      <c r="F181" s="233"/>
      <c r="J181" s="233"/>
    </row>
    <row r="182">
      <c r="B182" s="233"/>
      <c r="F182" s="233"/>
      <c r="J182" s="233"/>
    </row>
    <row r="183">
      <c r="B183" s="233"/>
      <c r="F183" s="233"/>
      <c r="J183" s="233"/>
    </row>
    <row r="184">
      <c r="B184" s="233"/>
      <c r="F184" s="233"/>
      <c r="J184" s="233"/>
    </row>
    <row r="185">
      <c r="B185" s="233"/>
      <c r="F185" s="233"/>
      <c r="J185" s="233"/>
    </row>
    <row r="186">
      <c r="B186" s="233"/>
      <c r="F186" s="233"/>
      <c r="J186" s="233"/>
    </row>
    <row r="187">
      <c r="B187" s="233"/>
      <c r="F187" s="233"/>
      <c r="J187" s="233"/>
    </row>
    <row r="188">
      <c r="B188" s="233"/>
      <c r="F188" s="233"/>
      <c r="J188" s="233"/>
    </row>
    <row r="189">
      <c r="B189" s="233"/>
      <c r="F189" s="233"/>
      <c r="J189" s="233"/>
    </row>
    <row r="190">
      <c r="B190" s="233"/>
      <c r="F190" s="233"/>
      <c r="J190" s="233"/>
    </row>
    <row r="191">
      <c r="B191" s="233"/>
      <c r="F191" s="233"/>
      <c r="J191" s="233"/>
    </row>
    <row r="192">
      <c r="B192" s="233"/>
      <c r="F192" s="233"/>
      <c r="J192" s="233"/>
    </row>
    <row r="193">
      <c r="B193" s="233"/>
      <c r="F193" s="233"/>
      <c r="J193" s="233"/>
    </row>
    <row r="194">
      <c r="B194" s="233"/>
      <c r="F194" s="233"/>
      <c r="J194" s="233"/>
    </row>
    <row r="195">
      <c r="B195" s="233"/>
      <c r="F195" s="233"/>
      <c r="J195" s="233"/>
    </row>
    <row r="196">
      <c r="B196" s="233"/>
      <c r="F196" s="233"/>
      <c r="J196" s="233"/>
    </row>
    <row r="197">
      <c r="B197" s="233"/>
      <c r="F197" s="233"/>
      <c r="J197" s="233"/>
    </row>
    <row r="198">
      <c r="B198" s="233"/>
      <c r="F198" s="233"/>
      <c r="J198" s="233"/>
    </row>
    <row r="199">
      <c r="B199" s="233"/>
      <c r="F199" s="233"/>
      <c r="J199" s="233"/>
    </row>
    <row r="200">
      <c r="B200" s="233"/>
      <c r="F200" s="233"/>
      <c r="J200" s="233"/>
    </row>
    <row r="201">
      <c r="B201" s="233"/>
      <c r="F201" s="233"/>
      <c r="J201" s="233"/>
    </row>
    <row r="202">
      <c r="B202" s="233"/>
      <c r="F202" s="233"/>
      <c r="J202" s="233"/>
    </row>
    <row r="203">
      <c r="B203" s="233"/>
      <c r="F203" s="233"/>
      <c r="J203" s="233"/>
    </row>
    <row r="204">
      <c r="B204" s="233"/>
      <c r="F204" s="233"/>
      <c r="J204" s="233"/>
    </row>
    <row r="205">
      <c r="B205" s="233"/>
      <c r="F205" s="233"/>
      <c r="J205" s="233"/>
    </row>
    <row r="206">
      <c r="B206" s="233"/>
      <c r="F206" s="233"/>
      <c r="J206" s="233"/>
    </row>
    <row r="207">
      <c r="B207" s="233"/>
      <c r="F207" s="233"/>
      <c r="J207" s="233"/>
    </row>
    <row r="208">
      <c r="B208" s="233"/>
      <c r="F208" s="233"/>
      <c r="J208" s="233"/>
    </row>
    <row r="209">
      <c r="B209" s="233"/>
      <c r="F209" s="233"/>
      <c r="J209" s="233"/>
    </row>
    <row r="210">
      <c r="B210" s="233"/>
      <c r="F210" s="233"/>
      <c r="J210" s="233"/>
    </row>
    <row r="211">
      <c r="B211" s="233"/>
      <c r="F211" s="233"/>
      <c r="J211" s="233"/>
    </row>
    <row r="212">
      <c r="B212" s="233"/>
      <c r="F212" s="233"/>
      <c r="J212" s="233"/>
    </row>
    <row r="213">
      <c r="B213" s="233"/>
      <c r="F213" s="233"/>
      <c r="J213" s="233"/>
    </row>
    <row r="214">
      <c r="B214" s="233"/>
      <c r="F214" s="233"/>
      <c r="J214" s="233"/>
    </row>
    <row r="215">
      <c r="B215" s="233"/>
      <c r="F215" s="233"/>
      <c r="J215" s="233"/>
    </row>
    <row r="216">
      <c r="B216" s="233"/>
      <c r="F216" s="233"/>
      <c r="J216" s="233"/>
    </row>
    <row r="217">
      <c r="B217" s="233"/>
      <c r="F217" s="233"/>
      <c r="J217" s="233"/>
    </row>
    <row r="218">
      <c r="B218" s="233"/>
      <c r="F218" s="233"/>
      <c r="J218" s="233"/>
    </row>
    <row r="219">
      <c r="B219" s="233"/>
      <c r="F219" s="233"/>
      <c r="J219" s="233"/>
    </row>
    <row r="220">
      <c r="B220" s="233"/>
      <c r="F220" s="233"/>
      <c r="J220" s="233"/>
    </row>
    <row r="221">
      <c r="B221" s="233"/>
      <c r="F221" s="233"/>
      <c r="J221" s="233"/>
    </row>
    <row r="222">
      <c r="B222" s="233"/>
      <c r="F222" s="233"/>
      <c r="J222" s="233"/>
    </row>
    <row r="223">
      <c r="B223" s="233"/>
      <c r="F223" s="233"/>
      <c r="J223" s="233"/>
    </row>
    <row r="224">
      <c r="B224" s="233"/>
      <c r="F224" s="233"/>
      <c r="J224" s="233"/>
    </row>
    <row r="225">
      <c r="B225" s="233"/>
      <c r="F225" s="233"/>
      <c r="J225" s="233"/>
    </row>
    <row r="226">
      <c r="B226" s="233"/>
      <c r="F226" s="233"/>
      <c r="J226" s="233"/>
    </row>
    <row r="227">
      <c r="B227" s="233"/>
      <c r="F227" s="233"/>
      <c r="J227" s="233"/>
    </row>
    <row r="228">
      <c r="B228" s="233"/>
      <c r="F228" s="233"/>
      <c r="J228" s="233"/>
    </row>
    <row r="229">
      <c r="B229" s="233"/>
      <c r="F229" s="233"/>
      <c r="J229" s="233"/>
    </row>
    <row r="230">
      <c r="B230" s="233"/>
      <c r="F230" s="233"/>
      <c r="J230" s="233"/>
    </row>
    <row r="231">
      <c r="B231" s="233"/>
      <c r="F231" s="233"/>
      <c r="J231" s="233"/>
    </row>
    <row r="232">
      <c r="B232" s="233"/>
      <c r="F232" s="233"/>
      <c r="J232" s="233"/>
    </row>
    <row r="233">
      <c r="B233" s="233"/>
      <c r="F233" s="233"/>
      <c r="J233" s="233"/>
    </row>
    <row r="234">
      <c r="B234" s="233"/>
      <c r="F234" s="233"/>
      <c r="J234" s="233"/>
    </row>
    <row r="235">
      <c r="B235" s="233"/>
      <c r="F235" s="233"/>
      <c r="J235" s="233"/>
    </row>
    <row r="236">
      <c r="B236" s="233"/>
      <c r="F236" s="233"/>
      <c r="J236" s="233"/>
    </row>
    <row r="237">
      <c r="B237" s="233"/>
      <c r="F237" s="233"/>
      <c r="J237" s="233"/>
    </row>
    <row r="238">
      <c r="B238" s="233"/>
      <c r="F238" s="233"/>
      <c r="J238" s="233"/>
    </row>
    <row r="239">
      <c r="B239" s="233"/>
      <c r="F239" s="233"/>
      <c r="J239" s="233"/>
    </row>
    <row r="240">
      <c r="B240" s="233"/>
      <c r="F240" s="233"/>
      <c r="J240" s="233"/>
    </row>
    <row r="241">
      <c r="B241" s="233"/>
      <c r="F241" s="233"/>
      <c r="J241" s="233"/>
    </row>
    <row r="242">
      <c r="B242" s="233"/>
      <c r="F242" s="233"/>
      <c r="J242" s="233"/>
    </row>
    <row r="243">
      <c r="B243" s="233"/>
      <c r="F243" s="233"/>
      <c r="J243" s="233"/>
    </row>
    <row r="244">
      <c r="B244" s="233"/>
      <c r="F244" s="233"/>
      <c r="J244" s="233"/>
    </row>
    <row r="245">
      <c r="B245" s="233"/>
      <c r="F245" s="233"/>
      <c r="J245" s="233"/>
    </row>
    <row r="246">
      <c r="B246" s="233"/>
      <c r="F246" s="233"/>
      <c r="J246" s="233"/>
    </row>
    <row r="247">
      <c r="B247" s="233"/>
      <c r="F247" s="233"/>
      <c r="J247" s="233"/>
    </row>
    <row r="248">
      <c r="B248" s="233"/>
      <c r="F248" s="233"/>
      <c r="J248" s="233"/>
    </row>
    <row r="249">
      <c r="B249" s="233"/>
      <c r="F249" s="233"/>
      <c r="J249" s="233"/>
    </row>
    <row r="250">
      <c r="B250" s="233"/>
      <c r="F250" s="233"/>
      <c r="J250" s="233"/>
    </row>
    <row r="251">
      <c r="B251" s="233"/>
      <c r="F251" s="233"/>
      <c r="J251" s="233"/>
    </row>
    <row r="252">
      <c r="B252" s="233"/>
      <c r="F252" s="233"/>
      <c r="J252" s="233"/>
    </row>
    <row r="253">
      <c r="B253" s="233"/>
      <c r="F253" s="233"/>
      <c r="J253" s="233"/>
    </row>
    <row r="254">
      <c r="B254" s="233"/>
      <c r="F254" s="233"/>
      <c r="J254" s="233"/>
    </row>
    <row r="255">
      <c r="B255" s="233"/>
      <c r="F255" s="233"/>
      <c r="J255" s="233"/>
    </row>
    <row r="256">
      <c r="B256" s="233"/>
      <c r="F256" s="233"/>
      <c r="J256" s="233"/>
    </row>
    <row r="257">
      <c r="B257" s="233"/>
      <c r="F257" s="233"/>
      <c r="J257" s="233"/>
    </row>
    <row r="258">
      <c r="B258" s="233"/>
      <c r="F258" s="233"/>
      <c r="J258" s="233"/>
    </row>
    <row r="259">
      <c r="B259" s="233"/>
      <c r="F259" s="233"/>
      <c r="J259" s="233"/>
    </row>
    <row r="260">
      <c r="B260" s="233"/>
      <c r="F260" s="233"/>
      <c r="J260" s="233"/>
    </row>
    <row r="261">
      <c r="B261" s="233"/>
      <c r="F261" s="233"/>
      <c r="J261" s="233"/>
    </row>
    <row r="262">
      <c r="B262" s="233"/>
      <c r="F262" s="233"/>
      <c r="J262" s="233"/>
    </row>
    <row r="263">
      <c r="B263" s="233"/>
      <c r="F263" s="233"/>
      <c r="J263" s="233"/>
    </row>
    <row r="264">
      <c r="B264" s="233"/>
      <c r="F264" s="233"/>
      <c r="J264" s="233"/>
    </row>
    <row r="265">
      <c r="B265" s="233"/>
      <c r="F265" s="233"/>
      <c r="J265" s="233"/>
    </row>
    <row r="266">
      <c r="B266" s="233"/>
      <c r="F266" s="233"/>
      <c r="J266" s="233"/>
    </row>
    <row r="267">
      <c r="B267" s="233"/>
      <c r="F267" s="233"/>
      <c r="J267" s="233"/>
    </row>
    <row r="268">
      <c r="B268" s="233"/>
      <c r="F268" s="233"/>
      <c r="J268" s="233"/>
    </row>
    <row r="269">
      <c r="B269" s="233"/>
      <c r="F269" s="233"/>
      <c r="J269" s="233"/>
    </row>
    <row r="270">
      <c r="B270" s="233"/>
      <c r="F270" s="233"/>
      <c r="J270" s="233"/>
    </row>
    <row r="271">
      <c r="B271" s="233"/>
      <c r="F271" s="233"/>
      <c r="J271" s="233"/>
    </row>
    <row r="272">
      <c r="B272" s="233"/>
      <c r="F272" s="233"/>
      <c r="J272" s="233"/>
    </row>
    <row r="273">
      <c r="B273" s="233"/>
      <c r="F273" s="233"/>
      <c r="J273" s="233"/>
    </row>
    <row r="274">
      <c r="B274" s="233"/>
      <c r="F274" s="233"/>
      <c r="J274" s="233"/>
    </row>
    <row r="275">
      <c r="B275" s="233"/>
      <c r="F275" s="233"/>
      <c r="J275" s="233"/>
    </row>
    <row r="276">
      <c r="B276" s="233"/>
      <c r="F276" s="233"/>
      <c r="J276" s="233"/>
    </row>
    <row r="277">
      <c r="B277" s="233"/>
      <c r="F277" s="233"/>
      <c r="J277" s="233"/>
    </row>
    <row r="278">
      <c r="B278" s="233"/>
      <c r="F278" s="233"/>
      <c r="J278" s="233"/>
    </row>
    <row r="279">
      <c r="B279" s="233"/>
      <c r="F279" s="233"/>
      <c r="J279" s="233"/>
    </row>
    <row r="280">
      <c r="B280" s="233"/>
      <c r="F280" s="233"/>
      <c r="J280" s="233"/>
    </row>
    <row r="281">
      <c r="B281" s="233"/>
      <c r="F281" s="233"/>
      <c r="J281" s="233"/>
    </row>
    <row r="282">
      <c r="B282" s="233"/>
      <c r="F282" s="233"/>
      <c r="J282" s="233"/>
    </row>
    <row r="283">
      <c r="B283" s="233"/>
      <c r="F283" s="233"/>
      <c r="J283" s="233"/>
    </row>
    <row r="284">
      <c r="B284" s="233"/>
      <c r="F284" s="233"/>
      <c r="J284" s="233"/>
    </row>
    <row r="285">
      <c r="B285" s="233"/>
      <c r="F285" s="233"/>
      <c r="J285" s="233"/>
    </row>
    <row r="286">
      <c r="B286" s="233"/>
      <c r="F286" s="233"/>
      <c r="J286" s="233"/>
    </row>
    <row r="287">
      <c r="B287" s="233"/>
      <c r="F287" s="233"/>
      <c r="J287" s="233"/>
    </row>
    <row r="288">
      <c r="B288" s="233"/>
      <c r="F288" s="233"/>
      <c r="J288" s="233"/>
    </row>
    <row r="289">
      <c r="B289" s="233"/>
      <c r="F289" s="233"/>
      <c r="J289" s="233"/>
    </row>
    <row r="290">
      <c r="B290" s="233"/>
      <c r="F290" s="233"/>
      <c r="J290" s="233"/>
    </row>
    <row r="291">
      <c r="B291" s="233"/>
      <c r="F291" s="233"/>
      <c r="J291" s="233"/>
    </row>
    <row r="292">
      <c r="B292" s="233"/>
      <c r="F292" s="233"/>
      <c r="J292" s="233"/>
    </row>
    <row r="293">
      <c r="B293" s="233"/>
      <c r="F293" s="233"/>
      <c r="J293" s="233"/>
    </row>
    <row r="294">
      <c r="B294" s="233"/>
      <c r="F294" s="233"/>
      <c r="J294" s="233"/>
    </row>
    <row r="295">
      <c r="B295" s="233"/>
      <c r="F295" s="233"/>
      <c r="J295" s="233"/>
    </row>
    <row r="296">
      <c r="B296" s="233"/>
      <c r="F296" s="233"/>
      <c r="J296" s="233"/>
    </row>
    <row r="297">
      <c r="B297" s="233"/>
      <c r="F297" s="233"/>
      <c r="J297" s="233"/>
    </row>
    <row r="298">
      <c r="B298" s="233"/>
      <c r="F298" s="233"/>
      <c r="J298" s="233"/>
    </row>
    <row r="299">
      <c r="B299" s="233"/>
      <c r="F299" s="233"/>
      <c r="J299" s="233"/>
    </row>
    <row r="300">
      <c r="B300" s="233"/>
      <c r="F300" s="233"/>
      <c r="J300" s="233"/>
    </row>
    <row r="301">
      <c r="B301" s="233"/>
      <c r="F301" s="233"/>
      <c r="J301" s="233"/>
    </row>
    <row r="302">
      <c r="B302" s="233"/>
      <c r="F302" s="233"/>
      <c r="J302" s="233"/>
    </row>
    <row r="303">
      <c r="B303" s="233"/>
      <c r="F303" s="233"/>
      <c r="J303" s="233"/>
    </row>
    <row r="304">
      <c r="B304" s="233"/>
      <c r="F304" s="233"/>
      <c r="J304" s="233"/>
    </row>
    <row r="305">
      <c r="B305" s="233"/>
      <c r="F305" s="233"/>
      <c r="J305" s="233"/>
    </row>
    <row r="306">
      <c r="B306" s="233"/>
      <c r="F306" s="233"/>
      <c r="J306" s="233"/>
    </row>
    <row r="307">
      <c r="B307" s="233"/>
      <c r="F307" s="233"/>
      <c r="J307" s="233"/>
    </row>
    <row r="308">
      <c r="B308" s="233"/>
      <c r="F308" s="233"/>
      <c r="J308" s="233"/>
    </row>
    <row r="309">
      <c r="B309" s="233"/>
      <c r="F309" s="233"/>
      <c r="J309" s="233"/>
    </row>
    <row r="310">
      <c r="B310" s="233"/>
      <c r="F310" s="233"/>
      <c r="J310" s="233"/>
    </row>
    <row r="311">
      <c r="B311" s="233"/>
      <c r="F311" s="233"/>
      <c r="J311" s="233"/>
    </row>
    <row r="312">
      <c r="B312" s="233"/>
      <c r="F312" s="233"/>
      <c r="J312" s="233"/>
    </row>
    <row r="313">
      <c r="B313" s="233"/>
      <c r="F313" s="233"/>
      <c r="J313" s="233"/>
    </row>
    <row r="314">
      <c r="B314" s="233"/>
      <c r="F314" s="233"/>
      <c r="J314" s="233"/>
    </row>
    <row r="315">
      <c r="B315" s="233"/>
      <c r="F315" s="233"/>
      <c r="J315" s="233"/>
    </row>
    <row r="316">
      <c r="B316" s="233"/>
      <c r="F316" s="233"/>
      <c r="J316" s="233"/>
    </row>
    <row r="317">
      <c r="B317" s="233"/>
      <c r="F317" s="233"/>
      <c r="J317" s="233"/>
    </row>
    <row r="318">
      <c r="B318" s="233"/>
      <c r="F318" s="233"/>
      <c r="J318" s="233"/>
    </row>
    <row r="319">
      <c r="B319" s="233"/>
      <c r="F319" s="233"/>
      <c r="J319" s="233"/>
    </row>
    <row r="320">
      <c r="B320" s="233"/>
      <c r="F320" s="233"/>
      <c r="J320" s="233"/>
    </row>
    <row r="321">
      <c r="B321" s="233"/>
      <c r="F321" s="233"/>
      <c r="J321" s="233"/>
    </row>
    <row r="322">
      <c r="B322" s="233"/>
      <c r="F322" s="233"/>
      <c r="J322" s="233"/>
    </row>
    <row r="323">
      <c r="B323" s="233"/>
      <c r="F323" s="233"/>
      <c r="J323" s="233"/>
    </row>
    <row r="324">
      <c r="B324" s="233"/>
      <c r="F324" s="233"/>
      <c r="J324" s="233"/>
    </row>
    <row r="325">
      <c r="B325" s="233"/>
      <c r="F325" s="233"/>
      <c r="J325" s="233"/>
    </row>
    <row r="326">
      <c r="B326" s="233"/>
      <c r="F326" s="233"/>
      <c r="J326" s="233"/>
    </row>
    <row r="327">
      <c r="B327" s="233"/>
      <c r="F327" s="233"/>
      <c r="J327" s="233"/>
    </row>
    <row r="328">
      <c r="B328" s="233"/>
      <c r="F328" s="233"/>
      <c r="J328" s="233"/>
    </row>
    <row r="329">
      <c r="B329" s="233"/>
      <c r="F329" s="233"/>
      <c r="J329" s="233"/>
    </row>
    <row r="330">
      <c r="B330" s="233"/>
      <c r="F330" s="233"/>
      <c r="J330" s="233"/>
    </row>
    <row r="331">
      <c r="B331" s="233"/>
      <c r="F331" s="233"/>
      <c r="J331" s="233"/>
    </row>
    <row r="332">
      <c r="B332" s="233"/>
      <c r="F332" s="233"/>
      <c r="J332" s="233"/>
    </row>
    <row r="333">
      <c r="B333" s="233"/>
      <c r="F333" s="233"/>
      <c r="J333" s="233"/>
    </row>
    <row r="334">
      <c r="B334" s="233"/>
      <c r="F334" s="233"/>
      <c r="J334" s="233"/>
    </row>
    <row r="335">
      <c r="B335" s="233"/>
      <c r="F335" s="233"/>
      <c r="J335" s="233"/>
    </row>
    <row r="336">
      <c r="B336" s="233"/>
      <c r="F336" s="233"/>
      <c r="J336" s="233"/>
    </row>
    <row r="337">
      <c r="B337" s="233"/>
      <c r="F337" s="233"/>
      <c r="J337" s="233"/>
    </row>
    <row r="338">
      <c r="B338" s="233"/>
      <c r="F338" s="233"/>
      <c r="J338" s="233"/>
    </row>
    <row r="339">
      <c r="B339" s="233"/>
      <c r="F339" s="233"/>
      <c r="J339" s="233"/>
    </row>
    <row r="340">
      <c r="B340" s="233"/>
      <c r="F340" s="233"/>
      <c r="J340" s="233"/>
    </row>
    <row r="341">
      <c r="B341" s="233"/>
      <c r="F341" s="233"/>
      <c r="J341" s="233"/>
    </row>
    <row r="342">
      <c r="B342" s="233"/>
      <c r="F342" s="233"/>
      <c r="J342" s="233"/>
    </row>
    <row r="343">
      <c r="B343" s="233"/>
      <c r="F343" s="233"/>
      <c r="J343" s="233"/>
    </row>
    <row r="344">
      <c r="B344" s="233"/>
      <c r="F344" s="233"/>
      <c r="J344" s="233"/>
    </row>
    <row r="345">
      <c r="B345" s="233"/>
      <c r="F345" s="233"/>
      <c r="J345" s="233"/>
    </row>
    <row r="346">
      <c r="B346" s="233"/>
      <c r="F346" s="233"/>
      <c r="J346" s="233"/>
    </row>
    <row r="347">
      <c r="B347" s="233"/>
      <c r="F347" s="233"/>
      <c r="J347" s="233"/>
    </row>
    <row r="348">
      <c r="B348" s="233"/>
      <c r="F348" s="233"/>
      <c r="J348" s="233"/>
    </row>
    <row r="349">
      <c r="B349" s="233"/>
      <c r="F349" s="233"/>
      <c r="J349" s="233"/>
    </row>
    <row r="350">
      <c r="B350" s="233"/>
      <c r="F350" s="233"/>
      <c r="J350" s="233"/>
    </row>
    <row r="351">
      <c r="B351" s="233"/>
      <c r="F351" s="233"/>
      <c r="J351" s="233"/>
    </row>
    <row r="352">
      <c r="B352" s="233"/>
      <c r="F352" s="233"/>
      <c r="J352" s="233"/>
    </row>
    <row r="353">
      <c r="B353" s="233"/>
      <c r="F353" s="233"/>
      <c r="J353" s="233"/>
    </row>
    <row r="354">
      <c r="B354" s="233"/>
      <c r="F354" s="233"/>
      <c r="J354" s="233"/>
    </row>
    <row r="355">
      <c r="B355" s="233"/>
      <c r="F355" s="233"/>
      <c r="J355" s="233"/>
    </row>
    <row r="356">
      <c r="B356" s="233"/>
      <c r="F356" s="233"/>
      <c r="J356" s="233"/>
    </row>
    <row r="357">
      <c r="B357" s="233"/>
      <c r="F357" s="233"/>
      <c r="J357" s="233"/>
    </row>
    <row r="358">
      <c r="B358" s="233"/>
      <c r="F358" s="233"/>
      <c r="J358" s="233"/>
    </row>
    <row r="359">
      <c r="B359" s="233"/>
      <c r="F359" s="233"/>
      <c r="J359" s="233"/>
    </row>
    <row r="360">
      <c r="B360" s="233"/>
      <c r="F360" s="233"/>
      <c r="J360" s="233"/>
    </row>
    <row r="361">
      <c r="B361" s="233"/>
      <c r="F361" s="233"/>
      <c r="J361" s="233"/>
    </row>
    <row r="362">
      <c r="B362" s="233"/>
      <c r="F362" s="233"/>
      <c r="J362" s="233"/>
    </row>
    <row r="363">
      <c r="B363" s="233"/>
      <c r="F363" s="233"/>
      <c r="J363" s="233"/>
    </row>
    <row r="364">
      <c r="B364" s="233"/>
      <c r="F364" s="233"/>
      <c r="J364" s="233"/>
    </row>
    <row r="365">
      <c r="B365" s="233"/>
      <c r="F365" s="233"/>
      <c r="J365" s="233"/>
    </row>
    <row r="366">
      <c r="B366" s="233"/>
      <c r="F366" s="233"/>
      <c r="J366" s="233"/>
    </row>
    <row r="367">
      <c r="B367" s="233"/>
      <c r="F367" s="233"/>
      <c r="J367" s="233"/>
    </row>
    <row r="368">
      <c r="B368" s="233"/>
      <c r="F368" s="233"/>
      <c r="J368" s="233"/>
    </row>
    <row r="369">
      <c r="B369" s="233"/>
      <c r="F369" s="233"/>
      <c r="J369" s="233"/>
    </row>
    <row r="370">
      <c r="B370" s="233"/>
      <c r="F370" s="233"/>
      <c r="J370" s="233"/>
    </row>
    <row r="371">
      <c r="B371" s="233"/>
      <c r="F371" s="233"/>
      <c r="J371" s="233"/>
    </row>
    <row r="372">
      <c r="B372" s="233"/>
      <c r="F372" s="233"/>
      <c r="J372" s="233"/>
    </row>
    <row r="373">
      <c r="B373" s="233"/>
      <c r="F373" s="233"/>
      <c r="J373" s="233"/>
    </row>
    <row r="374">
      <c r="B374" s="233"/>
      <c r="F374" s="233"/>
      <c r="J374" s="233"/>
    </row>
    <row r="375">
      <c r="B375" s="233"/>
      <c r="F375" s="233"/>
      <c r="J375" s="233"/>
    </row>
    <row r="376">
      <c r="B376" s="233"/>
      <c r="F376" s="233"/>
      <c r="J376" s="233"/>
    </row>
    <row r="377">
      <c r="B377" s="233"/>
      <c r="F377" s="233"/>
      <c r="J377" s="233"/>
    </row>
    <row r="378">
      <c r="B378" s="233"/>
      <c r="F378" s="233"/>
      <c r="J378" s="233"/>
    </row>
    <row r="379">
      <c r="B379" s="233"/>
      <c r="F379" s="233"/>
      <c r="J379" s="233"/>
    </row>
    <row r="380">
      <c r="B380" s="233"/>
      <c r="F380" s="233"/>
      <c r="J380" s="233"/>
    </row>
    <row r="381">
      <c r="B381" s="233"/>
      <c r="F381" s="233"/>
      <c r="J381" s="233"/>
    </row>
    <row r="382">
      <c r="B382" s="233"/>
      <c r="F382" s="233"/>
      <c r="J382" s="233"/>
    </row>
    <row r="383">
      <c r="B383" s="233"/>
      <c r="F383" s="233"/>
      <c r="J383" s="233"/>
    </row>
    <row r="384">
      <c r="B384" s="233"/>
      <c r="F384" s="233"/>
      <c r="J384" s="233"/>
    </row>
    <row r="385">
      <c r="B385" s="233"/>
      <c r="F385" s="233"/>
      <c r="J385" s="233"/>
    </row>
    <row r="386">
      <c r="B386" s="233"/>
      <c r="F386" s="233"/>
      <c r="J386" s="233"/>
    </row>
    <row r="387">
      <c r="B387" s="233"/>
      <c r="F387" s="233"/>
      <c r="J387" s="233"/>
    </row>
    <row r="388">
      <c r="B388" s="233"/>
      <c r="F388" s="233"/>
      <c r="J388" s="233"/>
    </row>
    <row r="389">
      <c r="B389" s="233"/>
      <c r="F389" s="233"/>
      <c r="J389" s="233"/>
    </row>
    <row r="390">
      <c r="B390" s="233"/>
      <c r="F390" s="233"/>
      <c r="J390" s="233"/>
    </row>
    <row r="391">
      <c r="B391" s="233"/>
      <c r="F391" s="233"/>
      <c r="J391" s="233"/>
    </row>
    <row r="392">
      <c r="B392" s="233"/>
      <c r="F392" s="233"/>
      <c r="J392" s="233"/>
    </row>
    <row r="393">
      <c r="B393" s="233"/>
      <c r="F393" s="233"/>
      <c r="J393" s="233"/>
    </row>
    <row r="394">
      <c r="B394" s="233"/>
      <c r="F394" s="233"/>
      <c r="J394" s="233"/>
    </row>
    <row r="395">
      <c r="B395" s="233"/>
      <c r="F395" s="233"/>
      <c r="J395" s="233"/>
    </row>
    <row r="396">
      <c r="B396" s="233"/>
      <c r="F396" s="233"/>
      <c r="J396" s="233"/>
    </row>
    <row r="397">
      <c r="B397" s="233"/>
      <c r="F397" s="233"/>
      <c r="J397" s="233"/>
    </row>
    <row r="398">
      <c r="B398" s="233"/>
      <c r="F398" s="233"/>
      <c r="J398" s="233"/>
    </row>
    <row r="399">
      <c r="B399" s="233"/>
      <c r="F399" s="233"/>
      <c r="J399" s="233"/>
    </row>
    <row r="400">
      <c r="B400" s="233"/>
      <c r="F400" s="233"/>
      <c r="J400" s="233"/>
    </row>
    <row r="401">
      <c r="B401" s="233"/>
      <c r="F401" s="233"/>
      <c r="J401" s="233"/>
    </row>
    <row r="402">
      <c r="B402" s="233"/>
      <c r="F402" s="233"/>
      <c r="J402" s="233"/>
    </row>
    <row r="403">
      <c r="B403" s="233"/>
      <c r="F403" s="233"/>
      <c r="J403" s="233"/>
    </row>
    <row r="404">
      <c r="B404" s="233"/>
      <c r="F404" s="233"/>
      <c r="J404" s="233"/>
    </row>
    <row r="405">
      <c r="B405" s="233"/>
      <c r="F405" s="233"/>
      <c r="J405" s="233"/>
    </row>
    <row r="406">
      <c r="B406" s="233"/>
      <c r="F406" s="233"/>
      <c r="J406" s="233"/>
    </row>
    <row r="407">
      <c r="B407" s="233"/>
      <c r="F407" s="233"/>
      <c r="J407" s="233"/>
    </row>
    <row r="408">
      <c r="B408" s="233"/>
      <c r="F408" s="233"/>
      <c r="J408" s="233"/>
    </row>
    <row r="409">
      <c r="B409" s="233"/>
      <c r="F409" s="233"/>
      <c r="J409" s="233"/>
    </row>
    <row r="410">
      <c r="B410" s="233"/>
      <c r="F410" s="233"/>
      <c r="J410" s="233"/>
    </row>
    <row r="411">
      <c r="B411" s="233"/>
      <c r="F411" s="233"/>
      <c r="J411" s="233"/>
    </row>
    <row r="412">
      <c r="B412" s="233"/>
      <c r="F412" s="233"/>
      <c r="J412" s="233"/>
    </row>
    <row r="413">
      <c r="B413" s="233"/>
      <c r="F413" s="233"/>
      <c r="J413" s="233"/>
    </row>
    <row r="414">
      <c r="B414" s="233"/>
      <c r="F414" s="233"/>
      <c r="J414" s="233"/>
    </row>
    <row r="415">
      <c r="B415" s="233"/>
      <c r="F415" s="233"/>
      <c r="J415" s="233"/>
    </row>
    <row r="416">
      <c r="B416" s="233"/>
      <c r="F416" s="233"/>
      <c r="J416" s="233"/>
    </row>
    <row r="417">
      <c r="B417" s="233"/>
      <c r="F417" s="233"/>
      <c r="J417" s="233"/>
    </row>
    <row r="418">
      <c r="B418" s="233"/>
      <c r="F418" s="233"/>
      <c r="J418" s="233"/>
    </row>
    <row r="419">
      <c r="B419" s="233"/>
      <c r="F419" s="233"/>
      <c r="J419" s="233"/>
    </row>
    <row r="420">
      <c r="B420" s="233"/>
      <c r="F420" s="233"/>
      <c r="J420" s="233"/>
    </row>
    <row r="421">
      <c r="B421" s="233"/>
      <c r="F421" s="233"/>
      <c r="J421" s="233"/>
    </row>
    <row r="422">
      <c r="B422" s="233"/>
      <c r="F422" s="233"/>
      <c r="J422" s="233"/>
    </row>
    <row r="423">
      <c r="B423" s="233"/>
      <c r="F423" s="233"/>
      <c r="J423" s="233"/>
    </row>
    <row r="424">
      <c r="B424" s="233"/>
      <c r="F424" s="233"/>
      <c r="J424" s="233"/>
    </row>
    <row r="425">
      <c r="B425" s="233"/>
      <c r="F425" s="233"/>
      <c r="J425" s="233"/>
    </row>
    <row r="426">
      <c r="B426" s="233"/>
      <c r="F426" s="233"/>
      <c r="J426" s="233"/>
    </row>
    <row r="427">
      <c r="B427" s="233"/>
      <c r="F427" s="233"/>
      <c r="J427" s="233"/>
    </row>
    <row r="428">
      <c r="B428" s="233"/>
      <c r="F428" s="233"/>
      <c r="J428" s="233"/>
    </row>
    <row r="429">
      <c r="B429" s="233"/>
      <c r="F429" s="233"/>
      <c r="J429" s="233"/>
    </row>
    <row r="430">
      <c r="B430" s="233"/>
      <c r="F430" s="233"/>
      <c r="J430" s="233"/>
    </row>
    <row r="431">
      <c r="B431" s="233"/>
      <c r="F431" s="233"/>
      <c r="J431" s="233"/>
    </row>
    <row r="432">
      <c r="B432" s="233"/>
      <c r="F432" s="233"/>
      <c r="J432" s="233"/>
    </row>
    <row r="433">
      <c r="B433" s="233"/>
      <c r="F433" s="233"/>
      <c r="J433" s="233"/>
    </row>
    <row r="434">
      <c r="B434" s="233"/>
      <c r="F434" s="233"/>
      <c r="J434" s="233"/>
    </row>
    <row r="435">
      <c r="B435" s="233"/>
      <c r="F435" s="233"/>
      <c r="J435" s="233"/>
    </row>
    <row r="436">
      <c r="B436" s="233"/>
      <c r="F436" s="233"/>
      <c r="J436" s="233"/>
    </row>
    <row r="437">
      <c r="B437" s="233"/>
      <c r="F437" s="233"/>
      <c r="J437" s="233"/>
    </row>
    <row r="438">
      <c r="B438" s="233"/>
      <c r="F438" s="233"/>
      <c r="J438" s="233"/>
    </row>
    <row r="439">
      <c r="B439" s="233"/>
      <c r="F439" s="233"/>
      <c r="J439" s="233"/>
    </row>
    <row r="440">
      <c r="B440" s="233"/>
      <c r="F440" s="233"/>
      <c r="J440" s="233"/>
    </row>
    <row r="441">
      <c r="B441" s="233"/>
      <c r="F441" s="233"/>
      <c r="J441" s="233"/>
    </row>
    <row r="442">
      <c r="B442" s="233"/>
      <c r="F442" s="233"/>
      <c r="J442" s="233"/>
    </row>
    <row r="443">
      <c r="B443" s="233"/>
      <c r="F443" s="233"/>
      <c r="J443" s="233"/>
    </row>
    <row r="444">
      <c r="B444" s="233"/>
      <c r="F444" s="233"/>
      <c r="J444" s="233"/>
    </row>
    <row r="445">
      <c r="B445" s="233"/>
      <c r="F445" s="233"/>
      <c r="J445" s="233"/>
    </row>
    <row r="446">
      <c r="B446" s="233"/>
      <c r="F446" s="233"/>
      <c r="J446" s="233"/>
    </row>
    <row r="447">
      <c r="B447" s="233"/>
      <c r="F447" s="233"/>
      <c r="J447" s="233"/>
    </row>
    <row r="448">
      <c r="B448" s="233"/>
      <c r="F448" s="233"/>
      <c r="J448" s="233"/>
    </row>
    <row r="449">
      <c r="B449" s="233"/>
      <c r="F449" s="233"/>
      <c r="J449" s="233"/>
    </row>
    <row r="450">
      <c r="B450" s="233"/>
      <c r="F450" s="233"/>
      <c r="J450" s="233"/>
    </row>
    <row r="451">
      <c r="B451" s="233"/>
      <c r="F451" s="233"/>
      <c r="J451" s="233"/>
    </row>
    <row r="452">
      <c r="B452" s="233"/>
      <c r="F452" s="233"/>
      <c r="J452" s="233"/>
    </row>
    <row r="453">
      <c r="B453" s="233"/>
      <c r="F453" s="233"/>
      <c r="J453" s="233"/>
    </row>
    <row r="454">
      <c r="B454" s="233"/>
      <c r="F454" s="233"/>
      <c r="J454" s="233"/>
    </row>
    <row r="455">
      <c r="B455" s="233"/>
      <c r="F455" s="233"/>
      <c r="J455" s="233"/>
    </row>
    <row r="456">
      <c r="B456" s="233"/>
      <c r="F456" s="233"/>
      <c r="J456" s="233"/>
    </row>
    <row r="457">
      <c r="B457" s="233"/>
      <c r="F457" s="233"/>
      <c r="J457" s="233"/>
    </row>
    <row r="458">
      <c r="B458" s="233"/>
      <c r="F458" s="233"/>
      <c r="J458" s="233"/>
    </row>
    <row r="459">
      <c r="B459" s="233"/>
      <c r="F459" s="233"/>
      <c r="J459" s="233"/>
    </row>
    <row r="460">
      <c r="B460" s="233"/>
      <c r="F460" s="233"/>
      <c r="J460" s="233"/>
    </row>
    <row r="461">
      <c r="B461" s="233"/>
      <c r="F461" s="233"/>
      <c r="J461" s="233"/>
    </row>
    <row r="462">
      <c r="B462" s="233"/>
      <c r="F462" s="233"/>
      <c r="J462" s="233"/>
    </row>
    <row r="463">
      <c r="B463" s="233"/>
      <c r="F463" s="233"/>
      <c r="J463" s="233"/>
    </row>
    <row r="464">
      <c r="B464" s="233"/>
      <c r="F464" s="233"/>
      <c r="J464" s="233"/>
    </row>
    <row r="465">
      <c r="B465" s="233"/>
      <c r="F465" s="233"/>
      <c r="J465" s="233"/>
    </row>
    <row r="466">
      <c r="B466" s="233"/>
      <c r="F466" s="233"/>
      <c r="J466" s="233"/>
    </row>
    <row r="467">
      <c r="B467" s="233"/>
      <c r="F467" s="233"/>
      <c r="J467" s="233"/>
    </row>
    <row r="468">
      <c r="B468" s="233"/>
      <c r="F468" s="233"/>
      <c r="J468" s="233"/>
    </row>
    <row r="469">
      <c r="B469" s="233"/>
      <c r="F469" s="233"/>
      <c r="J469" s="233"/>
    </row>
    <row r="470">
      <c r="B470" s="233"/>
      <c r="F470" s="233"/>
      <c r="J470" s="233"/>
    </row>
    <row r="471">
      <c r="B471" s="233"/>
      <c r="F471" s="233"/>
      <c r="J471" s="233"/>
    </row>
    <row r="472">
      <c r="B472" s="233"/>
      <c r="F472" s="233"/>
      <c r="J472" s="233"/>
    </row>
    <row r="473">
      <c r="B473" s="233"/>
      <c r="F473" s="233"/>
      <c r="J473" s="233"/>
    </row>
    <row r="474">
      <c r="B474" s="233"/>
      <c r="F474" s="233"/>
      <c r="J474" s="233"/>
    </row>
    <row r="475">
      <c r="B475" s="233"/>
      <c r="F475" s="233"/>
      <c r="J475" s="233"/>
    </row>
    <row r="476">
      <c r="B476" s="233"/>
      <c r="F476" s="233"/>
      <c r="J476" s="233"/>
    </row>
    <row r="477">
      <c r="B477" s="233"/>
      <c r="F477" s="233"/>
      <c r="J477" s="233"/>
    </row>
    <row r="478">
      <c r="B478" s="233"/>
      <c r="F478" s="233"/>
      <c r="J478" s="233"/>
    </row>
    <row r="479">
      <c r="B479" s="233"/>
      <c r="F479" s="233"/>
      <c r="J479" s="233"/>
    </row>
    <row r="480">
      <c r="B480" s="233"/>
      <c r="F480" s="233"/>
      <c r="J480" s="233"/>
    </row>
    <row r="481">
      <c r="B481" s="233"/>
      <c r="F481" s="233"/>
      <c r="J481" s="233"/>
    </row>
    <row r="482">
      <c r="B482" s="233"/>
      <c r="F482" s="233"/>
      <c r="J482" s="233"/>
    </row>
    <row r="483">
      <c r="B483" s="233"/>
      <c r="F483" s="233"/>
      <c r="J483" s="233"/>
    </row>
    <row r="484">
      <c r="B484" s="233"/>
      <c r="F484" s="233"/>
      <c r="J484" s="233"/>
    </row>
    <row r="485">
      <c r="B485" s="233"/>
      <c r="F485" s="233"/>
      <c r="J485" s="233"/>
    </row>
    <row r="486">
      <c r="B486" s="233"/>
      <c r="F486" s="233"/>
      <c r="J486" s="233"/>
    </row>
    <row r="487">
      <c r="B487" s="233"/>
      <c r="F487" s="233"/>
      <c r="J487" s="233"/>
    </row>
    <row r="488">
      <c r="B488" s="233"/>
      <c r="F488" s="233"/>
      <c r="J488" s="233"/>
    </row>
    <row r="489">
      <c r="B489" s="233"/>
      <c r="F489" s="233"/>
      <c r="J489" s="233"/>
    </row>
    <row r="490">
      <c r="B490" s="233"/>
      <c r="F490" s="233"/>
      <c r="J490" s="233"/>
    </row>
    <row r="491">
      <c r="B491" s="233"/>
      <c r="F491" s="233"/>
      <c r="J491" s="233"/>
    </row>
    <row r="492">
      <c r="B492" s="233"/>
      <c r="F492" s="233"/>
      <c r="J492" s="233"/>
    </row>
    <row r="493">
      <c r="B493" s="233"/>
      <c r="F493" s="233"/>
      <c r="J493" s="233"/>
    </row>
    <row r="494">
      <c r="B494" s="233"/>
      <c r="F494" s="233"/>
      <c r="J494" s="233"/>
    </row>
    <row r="495">
      <c r="B495" s="233"/>
      <c r="F495" s="233"/>
      <c r="J495" s="233"/>
    </row>
    <row r="496">
      <c r="B496" s="233"/>
      <c r="F496" s="233"/>
      <c r="J496" s="233"/>
    </row>
    <row r="497">
      <c r="B497" s="233"/>
      <c r="F497" s="233"/>
      <c r="J497" s="233"/>
    </row>
    <row r="498">
      <c r="B498" s="233"/>
      <c r="F498" s="233"/>
      <c r="J498" s="233"/>
    </row>
    <row r="499">
      <c r="B499" s="233"/>
      <c r="F499" s="233"/>
      <c r="J499" s="233"/>
    </row>
    <row r="500">
      <c r="B500" s="233"/>
      <c r="F500" s="233"/>
      <c r="J500" s="233"/>
    </row>
    <row r="501">
      <c r="B501" s="233"/>
      <c r="F501" s="233"/>
      <c r="J501" s="233"/>
    </row>
    <row r="502">
      <c r="B502" s="233"/>
      <c r="F502" s="233"/>
      <c r="J502" s="233"/>
    </row>
    <row r="503">
      <c r="B503" s="233"/>
      <c r="F503" s="233"/>
      <c r="J503" s="233"/>
    </row>
    <row r="504">
      <c r="B504" s="233"/>
      <c r="F504" s="233"/>
      <c r="J504" s="233"/>
    </row>
    <row r="505">
      <c r="B505" s="233"/>
      <c r="F505" s="233"/>
      <c r="J505" s="233"/>
    </row>
    <row r="506">
      <c r="B506" s="233"/>
      <c r="F506" s="233"/>
      <c r="J506" s="233"/>
    </row>
    <row r="507">
      <c r="B507" s="233"/>
      <c r="F507" s="233"/>
      <c r="J507" s="233"/>
    </row>
    <row r="508">
      <c r="B508" s="233"/>
      <c r="F508" s="233"/>
      <c r="J508" s="233"/>
    </row>
    <row r="509">
      <c r="B509" s="233"/>
      <c r="F509" s="233"/>
      <c r="J509" s="233"/>
    </row>
    <row r="510">
      <c r="B510" s="233"/>
      <c r="F510" s="233"/>
      <c r="J510" s="233"/>
    </row>
    <row r="511">
      <c r="B511" s="233"/>
      <c r="F511" s="233"/>
      <c r="J511" s="233"/>
    </row>
    <row r="512">
      <c r="B512" s="233"/>
      <c r="F512" s="233"/>
      <c r="J512" s="233"/>
    </row>
    <row r="513">
      <c r="B513" s="233"/>
      <c r="F513" s="233"/>
      <c r="J513" s="233"/>
    </row>
    <row r="514">
      <c r="B514" s="233"/>
      <c r="F514" s="233"/>
      <c r="J514" s="233"/>
    </row>
    <row r="515">
      <c r="B515" s="233"/>
      <c r="F515" s="233"/>
      <c r="J515" s="233"/>
    </row>
    <row r="516">
      <c r="B516" s="233"/>
      <c r="F516" s="233"/>
      <c r="J516" s="233"/>
    </row>
    <row r="517">
      <c r="B517" s="233"/>
      <c r="F517" s="233"/>
      <c r="J517" s="233"/>
    </row>
    <row r="518">
      <c r="B518" s="233"/>
      <c r="F518" s="233"/>
      <c r="J518" s="233"/>
    </row>
    <row r="519">
      <c r="B519" s="233"/>
      <c r="F519" s="233"/>
      <c r="J519" s="233"/>
    </row>
    <row r="520">
      <c r="B520" s="233"/>
      <c r="F520" s="233"/>
      <c r="J520" s="233"/>
    </row>
    <row r="521">
      <c r="B521" s="233"/>
      <c r="F521" s="233"/>
      <c r="J521" s="233"/>
    </row>
    <row r="522">
      <c r="B522" s="233"/>
      <c r="F522" s="233"/>
      <c r="J522" s="233"/>
    </row>
    <row r="523">
      <c r="B523" s="233"/>
      <c r="F523" s="233"/>
      <c r="J523" s="233"/>
    </row>
    <row r="524">
      <c r="B524" s="233"/>
      <c r="F524" s="233"/>
      <c r="J524" s="233"/>
    </row>
    <row r="525">
      <c r="B525" s="233"/>
      <c r="F525" s="233"/>
      <c r="J525" s="233"/>
    </row>
    <row r="526">
      <c r="B526" s="233"/>
      <c r="F526" s="233"/>
      <c r="J526" s="233"/>
    </row>
    <row r="527">
      <c r="B527" s="233"/>
      <c r="F527" s="233"/>
      <c r="J527" s="233"/>
    </row>
    <row r="528">
      <c r="B528" s="233"/>
      <c r="F528" s="233"/>
      <c r="J528" s="233"/>
    </row>
    <row r="529">
      <c r="B529" s="233"/>
      <c r="F529" s="233"/>
      <c r="J529" s="233"/>
    </row>
    <row r="530">
      <c r="B530" s="233"/>
      <c r="F530" s="233"/>
      <c r="J530" s="233"/>
    </row>
    <row r="531">
      <c r="B531" s="233"/>
      <c r="F531" s="233"/>
      <c r="J531" s="233"/>
    </row>
    <row r="532">
      <c r="B532" s="233"/>
      <c r="F532" s="233"/>
      <c r="J532" s="233"/>
    </row>
    <row r="533">
      <c r="B533" s="233"/>
      <c r="F533" s="233"/>
      <c r="J533" s="233"/>
    </row>
    <row r="534">
      <c r="B534" s="233"/>
      <c r="F534" s="233"/>
      <c r="J534" s="233"/>
    </row>
    <row r="535">
      <c r="B535" s="233"/>
      <c r="F535" s="233"/>
      <c r="J535" s="233"/>
    </row>
    <row r="536">
      <c r="B536" s="233"/>
      <c r="F536" s="233"/>
      <c r="J536" s="233"/>
    </row>
    <row r="537">
      <c r="B537" s="233"/>
      <c r="F537" s="233"/>
      <c r="J537" s="233"/>
    </row>
    <row r="538">
      <c r="B538" s="233"/>
      <c r="F538" s="233"/>
      <c r="J538" s="233"/>
    </row>
    <row r="539">
      <c r="B539" s="233"/>
      <c r="F539" s="233"/>
      <c r="J539" s="233"/>
    </row>
    <row r="540">
      <c r="B540" s="233"/>
      <c r="F540" s="233"/>
      <c r="J540" s="233"/>
    </row>
    <row r="541">
      <c r="B541" s="233"/>
      <c r="F541" s="233"/>
      <c r="J541" s="233"/>
    </row>
    <row r="542">
      <c r="B542" s="233"/>
      <c r="F542" s="233"/>
      <c r="J542" s="233"/>
    </row>
    <row r="543">
      <c r="B543" s="233"/>
      <c r="F543" s="233"/>
      <c r="J543" s="233"/>
    </row>
    <row r="544">
      <c r="B544" s="233"/>
      <c r="F544" s="233"/>
      <c r="J544" s="233"/>
    </row>
    <row r="545">
      <c r="B545" s="233"/>
      <c r="F545" s="233"/>
      <c r="J545" s="233"/>
    </row>
    <row r="546">
      <c r="B546" s="233"/>
      <c r="F546" s="233"/>
      <c r="J546" s="233"/>
    </row>
    <row r="547">
      <c r="B547" s="233"/>
      <c r="F547" s="233"/>
      <c r="J547" s="233"/>
    </row>
    <row r="548">
      <c r="B548" s="233"/>
      <c r="F548" s="233"/>
      <c r="J548" s="233"/>
    </row>
    <row r="549">
      <c r="B549" s="233"/>
      <c r="F549" s="233"/>
      <c r="J549" s="233"/>
    </row>
    <row r="550">
      <c r="B550" s="233"/>
      <c r="F550" s="233"/>
      <c r="J550" s="233"/>
    </row>
    <row r="551">
      <c r="B551" s="233"/>
      <c r="F551" s="233"/>
      <c r="J551" s="233"/>
    </row>
    <row r="552">
      <c r="B552" s="233"/>
      <c r="F552" s="233"/>
      <c r="J552" s="233"/>
    </row>
    <row r="553">
      <c r="B553" s="233"/>
      <c r="F553" s="233"/>
      <c r="J553" s="233"/>
    </row>
    <row r="554">
      <c r="B554" s="233"/>
      <c r="F554" s="233"/>
      <c r="J554" s="233"/>
    </row>
    <row r="555">
      <c r="B555" s="233"/>
      <c r="F555" s="233"/>
      <c r="J555" s="233"/>
    </row>
    <row r="556">
      <c r="B556" s="233"/>
      <c r="F556" s="233"/>
      <c r="J556" s="233"/>
    </row>
    <row r="557">
      <c r="B557" s="233"/>
      <c r="F557" s="233"/>
      <c r="J557" s="233"/>
    </row>
    <row r="558">
      <c r="B558" s="233"/>
      <c r="F558" s="233"/>
      <c r="J558" s="233"/>
    </row>
    <row r="559">
      <c r="B559" s="233"/>
      <c r="F559" s="233"/>
      <c r="J559" s="233"/>
    </row>
    <row r="560">
      <c r="B560" s="233"/>
      <c r="F560" s="233"/>
      <c r="J560" s="233"/>
    </row>
    <row r="561">
      <c r="B561" s="233"/>
      <c r="F561" s="233"/>
      <c r="J561" s="233"/>
    </row>
    <row r="562">
      <c r="B562" s="233"/>
      <c r="F562" s="233"/>
      <c r="J562" s="233"/>
    </row>
    <row r="563">
      <c r="B563" s="233"/>
      <c r="F563" s="233"/>
      <c r="J563" s="233"/>
    </row>
    <row r="564">
      <c r="B564" s="233"/>
      <c r="F564" s="233"/>
      <c r="J564" s="233"/>
    </row>
    <row r="565">
      <c r="B565" s="233"/>
      <c r="F565" s="233"/>
      <c r="J565" s="233"/>
    </row>
    <row r="566">
      <c r="B566" s="233"/>
      <c r="F566" s="233"/>
      <c r="J566" s="233"/>
    </row>
    <row r="567">
      <c r="B567" s="233"/>
      <c r="F567" s="233"/>
      <c r="J567" s="233"/>
    </row>
    <row r="568">
      <c r="B568" s="233"/>
      <c r="F568" s="233"/>
      <c r="J568" s="233"/>
    </row>
    <row r="569">
      <c r="B569" s="233"/>
      <c r="F569" s="233"/>
      <c r="J569" s="233"/>
    </row>
    <row r="570">
      <c r="B570" s="233"/>
      <c r="F570" s="233"/>
      <c r="J570" s="233"/>
    </row>
    <row r="571">
      <c r="B571" s="233"/>
      <c r="F571" s="233"/>
      <c r="J571" s="233"/>
    </row>
    <row r="572">
      <c r="B572" s="233"/>
      <c r="F572" s="233"/>
      <c r="J572" s="233"/>
    </row>
    <row r="573">
      <c r="B573" s="233"/>
      <c r="F573" s="233"/>
      <c r="J573" s="233"/>
    </row>
    <row r="574">
      <c r="B574" s="233"/>
      <c r="F574" s="233"/>
      <c r="J574" s="233"/>
    </row>
    <row r="575">
      <c r="B575" s="233"/>
      <c r="F575" s="233"/>
      <c r="J575" s="233"/>
    </row>
    <row r="576">
      <c r="B576" s="233"/>
      <c r="F576" s="233"/>
      <c r="J576" s="233"/>
    </row>
    <row r="577">
      <c r="B577" s="233"/>
      <c r="F577" s="233"/>
      <c r="J577" s="233"/>
    </row>
    <row r="578">
      <c r="B578" s="233"/>
      <c r="F578" s="233"/>
      <c r="J578" s="233"/>
    </row>
    <row r="579">
      <c r="B579" s="233"/>
      <c r="F579" s="233"/>
      <c r="J579" s="233"/>
    </row>
    <row r="580">
      <c r="B580" s="233"/>
      <c r="F580" s="233"/>
      <c r="J580" s="233"/>
    </row>
    <row r="581">
      <c r="B581" s="233"/>
      <c r="F581" s="233"/>
      <c r="J581" s="233"/>
    </row>
    <row r="582">
      <c r="B582" s="233"/>
      <c r="F582" s="233"/>
      <c r="J582" s="233"/>
    </row>
    <row r="583">
      <c r="B583" s="233"/>
      <c r="F583" s="233"/>
      <c r="J583" s="233"/>
    </row>
    <row r="584">
      <c r="B584" s="233"/>
      <c r="F584" s="233"/>
      <c r="J584" s="233"/>
    </row>
    <row r="585">
      <c r="B585" s="233"/>
      <c r="F585" s="233"/>
      <c r="J585" s="233"/>
    </row>
    <row r="586">
      <c r="B586" s="233"/>
      <c r="F586" s="233"/>
      <c r="J586" s="233"/>
    </row>
    <row r="587">
      <c r="B587" s="233"/>
      <c r="F587" s="233"/>
      <c r="J587" s="233"/>
    </row>
    <row r="588">
      <c r="B588" s="233"/>
      <c r="F588" s="233"/>
      <c r="J588" s="233"/>
    </row>
    <row r="589">
      <c r="B589" s="233"/>
      <c r="F589" s="233"/>
      <c r="J589" s="233"/>
    </row>
    <row r="590">
      <c r="B590" s="233"/>
      <c r="F590" s="233"/>
      <c r="J590" s="233"/>
    </row>
    <row r="591">
      <c r="B591" s="233"/>
      <c r="F591" s="233"/>
      <c r="J591" s="233"/>
    </row>
    <row r="592">
      <c r="B592" s="233"/>
      <c r="F592" s="233"/>
      <c r="J592" s="233"/>
    </row>
    <row r="593">
      <c r="B593" s="233"/>
      <c r="F593" s="233"/>
      <c r="J593" s="233"/>
    </row>
    <row r="594">
      <c r="B594" s="233"/>
      <c r="F594" s="233"/>
      <c r="J594" s="233"/>
    </row>
    <row r="595">
      <c r="B595" s="233"/>
      <c r="F595" s="233"/>
      <c r="J595" s="233"/>
    </row>
    <row r="596">
      <c r="B596" s="233"/>
      <c r="F596" s="233"/>
      <c r="J596" s="233"/>
    </row>
    <row r="597">
      <c r="B597" s="233"/>
      <c r="F597" s="233"/>
      <c r="J597" s="233"/>
    </row>
    <row r="598">
      <c r="B598" s="233"/>
      <c r="F598" s="233"/>
      <c r="J598" s="233"/>
    </row>
    <row r="599">
      <c r="B599" s="233"/>
      <c r="F599" s="233"/>
      <c r="J599" s="233"/>
    </row>
    <row r="600">
      <c r="B600" s="233"/>
      <c r="F600" s="233"/>
      <c r="J600" s="233"/>
    </row>
    <row r="601">
      <c r="B601" s="233"/>
      <c r="F601" s="233"/>
      <c r="J601" s="233"/>
    </row>
    <row r="602">
      <c r="B602" s="233"/>
      <c r="F602" s="233"/>
      <c r="J602" s="233"/>
    </row>
    <row r="603">
      <c r="B603" s="233"/>
      <c r="F603" s="233"/>
      <c r="J603" s="233"/>
    </row>
    <row r="604">
      <c r="B604" s="233"/>
      <c r="F604" s="233"/>
      <c r="J604" s="233"/>
    </row>
    <row r="605">
      <c r="B605" s="233"/>
      <c r="F605" s="233"/>
      <c r="J605" s="233"/>
    </row>
    <row r="606">
      <c r="B606" s="233"/>
      <c r="F606" s="233"/>
      <c r="J606" s="233"/>
    </row>
    <row r="607">
      <c r="B607" s="233"/>
      <c r="F607" s="233"/>
      <c r="J607" s="233"/>
    </row>
    <row r="608">
      <c r="B608" s="233"/>
      <c r="F608" s="233"/>
      <c r="J608" s="233"/>
    </row>
    <row r="609">
      <c r="B609" s="233"/>
      <c r="F609" s="233"/>
      <c r="J609" s="233"/>
    </row>
    <row r="610">
      <c r="B610" s="233"/>
      <c r="F610" s="233"/>
      <c r="J610" s="233"/>
    </row>
    <row r="611">
      <c r="B611" s="233"/>
      <c r="F611" s="233"/>
      <c r="J611" s="233"/>
    </row>
    <row r="612">
      <c r="B612" s="233"/>
      <c r="F612" s="233"/>
      <c r="J612" s="233"/>
    </row>
    <row r="613">
      <c r="B613" s="233"/>
      <c r="F613" s="233"/>
      <c r="J613" s="233"/>
    </row>
    <row r="614">
      <c r="B614" s="233"/>
      <c r="F614" s="233"/>
      <c r="J614" s="233"/>
    </row>
    <row r="615">
      <c r="B615" s="233"/>
      <c r="F615" s="233"/>
      <c r="J615" s="233"/>
    </row>
    <row r="616">
      <c r="B616" s="233"/>
      <c r="F616" s="233"/>
      <c r="J616" s="233"/>
    </row>
    <row r="617">
      <c r="B617" s="233"/>
      <c r="F617" s="233"/>
      <c r="J617" s="233"/>
    </row>
    <row r="618">
      <c r="B618" s="233"/>
      <c r="F618" s="233"/>
      <c r="J618" s="233"/>
    </row>
    <row r="619">
      <c r="B619" s="233"/>
      <c r="F619" s="233"/>
      <c r="J619" s="233"/>
    </row>
    <row r="620">
      <c r="B620" s="233"/>
      <c r="F620" s="233"/>
      <c r="J620" s="233"/>
    </row>
    <row r="621">
      <c r="B621" s="233"/>
      <c r="F621" s="233"/>
      <c r="J621" s="233"/>
    </row>
    <row r="622">
      <c r="B622" s="233"/>
      <c r="F622" s="233"/>
      <c r="J622" s="233"/>
    </row>
    <row r="623">
      <c r="B623" s="233"/>
      <c r="F623" s="233"/>
      <c r="J623" s="233"/>
    </row>
    <row r="624">
      <c r="B624" s="233"/>
      <c r="F624" s="233"/>
      <c r="J624" s="233"/>
    </row>
    <row r="625">
      <c r="B625" s="233"/>
      <c r="F625" s="233"/>
      <c r="J625" s="233"/>
    </row>
    <row r="626">
      <c r="B626" s="233"/>
      <c r="F626" s="233"/>
      <c r="J626" s="233"/>
    </row>
    <row r="627">
      <c r="B627" s="233"/>
      <c r="F627" s="233"/>
      <c r="J627" s="233"/>
    </row>
    <row r="628">
      <c r="B628" s="233"/>
      <c r="F628" s="233"/>
      <c r="J628" s="233"/>
    </row>
    <row r="629">
      <c r="B629" s="233"/>
      <c r="F629" s="233"/>
      <c r="J629" s="233"/>
    </row>
    <row r="630">
      <c r="B630" s="233"/>
      <c r="F630" s="233"/>
      <c r="J630" s="233"/>
    </row>
    <row r="631">
      <c r="B631" s="233"/>
      <c r="F631" s="233"/>
      <c r="J631" s="233"/>
    </row>
    <row r="632">
      <c r="B632" s="233"/>
      <c r="F632" s="233"/>
      <c r="J632" s="233"/>
    </row>
    <row r="633">
      <c r="B633" s="233"/>
      <c r="F633" s="233"/>
      <c r="J633" s="233"/>
    </row>
    <row r="634">
      <c r="B634" s="233"/>
      <c r="F634" s="233"/>
      <c r="J634" s="233"/>
    </row>
    <row r="635">
      <c r="B635" s="233"/>
      <c r="F635" s="233"/>
      <c r="J635" s="233"/>
    </row>
    <row r="636">
      <c r="B636" s="233"/>
      <c r="F636" s="233"/>
      <c r="J636" s="233"/>
    </row>
    <row r="637">
      <c r="B637" s="233"/>
      <c r="F637" s="233"/>
      <c r="J637" s="233"/>
    </row>
    <row r="638">
      <c r="B638" s="233"/>
      <c r="F638" s="233"/>
      <c r="J638" s="233"/>
    </row>
    <row r="639">
      <c r="B639" s="233"/>
      <c r="F639" s="233"/>
      <c r="J639" s="233"/>
    </row>
    <row r="640">
      <c r="B640" s="233"/>
      <c r="F640" s="233"/>
      <c r="J640" s="233"/>
    </row>
    <row r="641">
      <c r="B641" s="233"/>
      <c r="F641" s="233"/>
      <c r="J641" s="233"/>
    </row>
    <row r="642">
      <c r="B642" s="233"/>
      <c r="F642" s="233"/>
      <c r="J642" s="233"/>
    </row>
    <row r="643">
      <c r="B643" s="233"/>
      <c r="F643" s="233"/>
      <c r="J643" s="233"/>
    </row>
    <row r="644">
      <c r="B644" s="233"/>
      <c r="F644" s="233"/>
      <c r="J644" s="233"/>
    </row>
    <row r="645">
      <c r="B645" s="233"/>
      <c r="F645" s="233"/>
      <c r="J645" s="233"/>
    </row>
    <row r="646">
      <c r="B646" s="233"/>
      <c r="F646" s="233"/>
      <c r="J646" s="233"/>
    </row>
    <row r="647">
      <c r="B647" s="233"/>
      <c r="F647" s="233"/>
      <c r="J647" s="233"/>
    </row>
    <row r="648">
      <c r="B648" s="233"/>
      <c r="F648" s="233"/>
      <c r="J648" s="233"/>
    </row>
    <row r="649">
      <c r="B649" s="233"/>
      <c r="F649" s="233"/>
      <c r="J649" s="233"/>
    </row>
    <row r="650">
      <c r="B650" s="233"/>
      <c r="F650" s="233"/>
      <c r="J650" s="233"/>
    </row>
    <row r="651">
      <c r="B651" s="233"/>
      <c r="F651" s="233"/>
      <c r="J651" s="233"/>
    </row>
    <row r="652">
      <c r="B652" s="233"/>
      <c r="F652" s="233"/>
      <c r="J652" s="233"/>
    </row>
    <row r="653">
      <c r="B653" s="233"/>
      <c r="F653" s="233"/>
      <c r="J653" s="233"/>
    </row>
    <row r="654">
      <c r="B654" s="233"/>
      <c r="F654" s="233"/>
      <c r="J654" s="233"/>
    </row>
    <row r="655">
      <c r="B655" s="233"/>
      <c r="F655" s="233"/>
      <c r="J655" s="233"/>
    </row>
    <row r="656">
      <c r="B656" s="233"/>
      <c r="F656" s="233"/>
      <c r="J656" s="233"/>
    </row>
    <row r="657">
      <c r="B657" s="233"/>
      <c r="F657" s="233"/>
      <c r="J657" s="233"/>
    </row>
    <row r="658">
      <c r="B658" s="233"/>
      <c r="F658" s="233"/>
      <c r="J658" s="233"/>
    </row>
    <row r="659">
      <c r="B659" s="233"/>
      <c r="F659" s="233"/>
      <c r="J659" s="233"/>
    </row>
    <row r="660">
      <c r="B660" s="233"/>
      <c r="F660" s="233"/>
      <c r="J660" s="233"/>
    </row>
    <row r="661">
      <c r="B661" s="233"/>
      <c r="F661" s="233"/>
      <c r="J661" s="233"/>
    </row>
    <row r="662">
      <c r="B662" s="233"/>
      <c r="F662" s="233"/>
      <c r="J662" s="233"/>
    </row>
    <row r="663">
      <c r="B663" s="233"/>
      <c r="F663" s="233"/>
      <c r="J663" s="233"/>
    </row>
    <row r="664">
      <c r="B664" s="233"/>
      <c r="F664" s="233"/>
      <c r="J664" s="233"/>
    </row>
    <row r="665">
      <c r="B665" s="233"/>
      <c r="F665" s="233"/>
      <c r="J665" s="233"/>
    </row>
    <row r="666">
      <c r="B666" s="233"/>
      <c r="F666" s="233"/>
      <c r="J666" s="233"/>
    </row>
    <row r="667">
      <c r="B667" s="233"/>
      <c r="F667" s="233"/>
      <c r="J667" s="233"/>
    </row>
    <row r="668">
      <c r="B668" s="233"/>
      <c r="F668" s="233"/>
      <c r="J668" s="233"/>
    </row>
    <row r="669">
      <c r="B669" s="233"/>
      <c r="F669" s="233"/>
      <c r="J669" s="233"/>
    </row>
    <row r="670">
      <c r="B670" s="233"/>
      <c r="F670" s="233"/>
      <c r="J670" s="233"/>
    </row>
    <row r="671">
      <c r="B671" s="233"/>
      <c r="F671" s="233"/>
      <c r="J671" s="233"/>
    </row>
    <row r="672">
      <c r="B672" s="233"/>
      <c r="F672" s="233"/>
      <c r="J672" s="233"/>
    </row>
    <row r="673">
      <c r="B673" s="233"/>
      <c r="F673" s="233"/>
      <c r="J673" s="233"/>
    </row>
    <row r="674">
      <c r="B674" s="233"/>
      <c r="F674" s="233"/>
      <c r="J674" s="233"/>
    </row>
    <row r="675">
      <c r="B675" s="233"/>
      <c r="F675" s="233"/>
      <c r="J675" s="233"/>
    </row>
    <row r="676">
      <c r="B676" s="233"/>
      <c r="F676" s="233"/>
      <c r="J676" s="233"/>
    </row>
    <row r="677">
      <c r="B677" s="233"/>
      <c r="F677" s="233"/>
      <c r="J677" s="233"/>
    </row>
    <row r="678">
      <c r="B678" s="233"/>
      <c r="F678" s="233"/>
      <c r="J678" s="233"/>
    </row>
    <row r="679">
      <c r="B679" s="233"/>
      <c r="F679" s="233"/>
      <c r="J679" s="233"/>
    </row>
    <row r="680">
      <c r="B680" s="233"/>
      <c r="F680" s="233"/>
      <c r="J680" s="233"/>
    </row>
    <row r="681">
      <c r="B681" s="233"/>
      <c r="F681" s="233"/>
      <c r="J681" s="233"/>
    </row>
    <row r="682">
      <c r="B682" s="233"/>
      <c r="F682" s="233"/>
      <c r="J682" s="233"/>
    </row>
    <row r="683">
      <c r="B683" s="233"/>
      <c r="F683" s="233"/>
      <c r="J683" s="233"/>
    </row>
    <row r="684">
      <c r="B684" s="233"/>
      <c r="F684" s="233"/>
      <c r="J684" s="233"/>
    </row>
    <row r="685">
      <c r="B685" s="233"/>
      <c r="F685" s="233"/>
      <c r="J685" s="233"/>
    </row>
    <row r="686">
      <c r="B686" s="233"/>
      <c r="F686" s="233"/>
      <c r="J686" s="233"/>
    </row>
    <row r="687">
      <c r="B687" s="233"/>
      <c r="F687" s="233"/>
      <c r="J687" s="233"/>
    </row>
    <row r="688">
      <c r="B688" s="233"/>
      <c r="F688" s="233"/>
      <c r="J688" s="233"/>
    </row>
    <row r="689">
      <c r="B689" s="233"/>
      <c r="F689" s="233"/>
      <c r="J689" s="233"/>
    </row>
    <row r="690">
      <c r="B690" s="233"/>
      <c r="F690" s="233"/>
      <c r="J690" s="233"/>
    </row>
    <row r="691">
      <c r="B691" s="233"/>
      <c r="F691" s="233"/>
      <c r="J691" s="233"/>
    </row>
    <row r="692">
      <c r="B692" s="233"/>
      <c r="F692" s="233"/>
      <c r="J692" s="233"/>
    </row>
    <row r="693">
      <c r="B693" s="233"/>
      <c r="F693" s="233"/>
      <c r="J693" s="233"/>
    </row>
    <row r="694">
      <c r="B694" s="233"/>
      <c r="F694" s="233"/>
      <c r="J694" s="233"/>
    </row>
    <row r="695">
      <c r="B695" s="233"/>
      <c r="F695" s="233"/>
      <c r="J695" s="233"/>
    </row>
    <row r="696">
      <c r="B696" s="233"/>
      <c r="F696" s="233"/>
      <c r="J696" s="233"/>
    </row>
    <row r="697">
      <c r="B697" s="233"/>
      <c r="F697" s="233"/>
      <c r="J697" s="233"/>
    </row>
    <row r="698">
      <c r="B698" s="233"/>
      <c r="F698" s="233"/>
      <c r="J698" s="233"/>
    </row>
    <row r="699">
      <c r="B699" s="233"/>
      <c r="F699" s="233"/>
      <c r="J699" s="233"/>
    </row>
    <row r="700">
      <c r="B700" s="233"/>
      <c r="F700" s="233"/>
      <c r="J700" s="233"/>
    </row>
    <row r="701">
      <c r="B701" s="233"/>
      <c r="F701" s="233"/>
      <c r="J701" s="233"/>
    </row>
    <row r="702">
      <c r="B702" s="233"/>
      <c r="F702" s="233"/>
      <c r="J702" s="233"/>
    </row>
    <row r="703">
      <c r="B703" s="233"/>
      <c r="F703" s="233"/>
      <c r="J703" s="233"/>
    </row>
    <row r="704">
      <c r="B704" s="233"/>
      <c r="F704" s="233"/>
      <c r="J704" s="233"/>
    </row>
    <row r="705">
      <c r="B705" s="233"/>
      <c r="F705" s="233"/>
      <c r="J705" s="233"/>
    </row>
    <row r="706">
      <c r="B706" s="233"/>
      <c r="F706" s="233"/>
      <c r="J706" s="233"/>
    </row>
    <row r="707">
      <c r="B707" s="233"/>
      <c r="F707" s="233"/>
      <c r="J707" s="233"/>
    </row>
    <row r="708">
      <c r="B708" s="233"/>
      <c r="F708" s="233"/>
      <c r="J708" s="233"/>
    </row>
    <row r="709">
      <c r="B709" s="233"/>
      <c r="F709" s="233"/>
      <c r="J709" s="233"/>
    </row>
    <row r="710">
      <c r="B710" s="233"/>
      <c r="F710" s="233"/>
      <c r="J710" s="233"/>
    </row>
    <row r="711">
      <c r="B711" s="233"/>
      <c r="F711" s="233"/>
      <c r="J711" s="233"/>
    </row>
    <row r="712">
      <c r="B712" s="233"/>
      <c r="F712" s="233"/>
      <c r="J712" s="233"/>
    </row>
    <row r="713">
      <c r="B713" s="233"/>
      <c r="F713" s="233"/>
      <c r="J713" s="233"/>
    </row>
    <row r="714">
      <c r="B714" s="233"/>
      <c r="F714" s="233"/>
      <c r="J714" s="233"/>
    </row>
    <row r="715">
      <c r="B715" s="233"/>
      <c r="F715" s="233"/>
      <c r="J715" s="233"/>
    </row>
    <row r="716">
      <c r="B716" s="233"/>
      <c r="F716" s="233"/>
      <c r="J716" s="233"/>
    </row>
    <row r="717">
      <c r="B717" s="233"/>
      <c r="F717" s="233"/>
      <c r="J717" s="233"/>
    </row>
    <row r="718">
      <c r="B718" s="233"/>
      <c r="F718" s="233"/>
      <c r="J718" s="233"/>
    </row>
    <row r="719">
      <c r="B719" s="233"/>
      <c r="F719" s="233"/>
      <c r="J719" s="233"/>
    </row>
    <row r="720">
      <c r="B720" s="233"/>
      <c r="F720" s="233"/>
      <c r="J720" s="233"/>
    </row>
    <row r="721">
      <c r="B721" s="233"/>
      <c r="F721" s="233"/>
      <c r="J721" s="233"/>
    </row>
    <row r="722">
      <c r="B722" s="233"/>
      <c r="F722" s="233"/>
      <c r="J722" s="233"/>
    </row>
    <row r="723">
      <c r="B723" s="233"/>
      <c r="F723" s="233"/>
      <c r="J723" s="233"/>
    </row>
    <row r="724">
      <c r="B724" s="233"/>
      <c r="F724" s="233"/>
      <c r="J724" s="233"/>
    </row>
    <row r="725">
      <c r="B725" s="233"/>
      <c r="F725" s="233"/>
      <c r="J725" s="233"/>
    </row>
    <row r="726">
      <c r="B726" s="233"/>
      <c r="F726" s="233"/>
      <c r="J726" s="233"/>
    </row>
    <row r="727">
      <c r="B727" s="233"/>
      <c r="F727" s="233"/>
      <c r="J727" s="233"/>
    </row>
    <row r="728">
      <c r="B728" s="233"/>
      <c r="F728" s="233"/>
      <c r="J728" s="233"/>
    </row>
    <row r="729">
      <c r="B729" s="233"/>
      <c r="F729" s="233"/>
      <c r="J729" s="233"/>
    </row>
    <row r="730">
      <c r="B730" s="233"/>
      <c r="F730" s="233"/>
      <c r="J730" s="233"/>
    </row>
    <row r="731">
      <c r="B731" s="233"/>
      <c r="F731" s="233"/>
      <c r="J731" s="233"/>
    </row>
    <row r="732">
      <c r="B732" s="233"/>
      <c r="F732" s="233"/>
      <c r="J732" s="233"/>
    </row>
    <row r="733">
      <c r="B733" s="233"/>
      <c r="F733" s="233"/>
      <c r="J733" s="233"/>
    </row>
    <row r="734">
      <c r="B734" s="233"/>
      <c r="F734" s="233"/>
      <c r="J734" s="233"/>
    </row>
    <row r="735">
      <c r="B735" s="233"/>
      <c r="F735" s="233"/>
      <c r="J735" s="233"/>
    </row>
    <row r="736">
      <c r="B736" s="233"/>
      <c r="F736" s="233"/>
      <c r="J736" s="233"/>
    </row>
    <row r="737">
      <c r="B737" s="233"/>
      <c r="F737" s="233"/>
      <c r="J737" s="233"/>
    </row>
    <row r="738">
      <c r="B738" s="233"/>
      <c r="F738" s="233"/>
      <c r="J738" s="233"/>
    </row>
    <row r="739">
      <c r="B739" s="233"/>
      <c r="F739" s="233"/>
      <c r="J739" s="233"/>
    </row>
    <row r="740">
      <c r="B740" s="233"/>
      <c r="F740" s="233"/>
      <c r="J740" s="233"/>
    </row>
    <row r="741">
      <c r="B741" s="233"/>
      <c r="F741" s="233"/>
      <c r="J741" s="233"/>
    </row>
    <row r="742">
      <c r="B742" s="233"/>
      <c r="F742" s="233"/>
      <c r="J742" s="233"/>
    </row>
    <row r="743">
      <c r="B743" s="233"/>
      <c r="F743" s="233"/>
      <c r="J743" s="233"/>
    </row>
    <row r="744">
      <c r="B744" s="233"/>
      <c r="F744" s="233"/>
      <c r="J744" s="233"/>
    </row>
    <row r="745">
      <c r="B745" s="233"/>
      <c r="F745" s="233"/>
      <c r="J745" s="233"/>
    </row>
    <row r="746">
      <c r="B746" s="233"/>
      <c r="F746" s="233"/>
      <c r="J746" s="233"/>
    </row>
    <row r="747">
      <c r="B747" s="233"/>
      <c r="F747" s="233"/>
      <c r="J747" s="233"/>
    </row>
    <row r="748">
      <c r="B748" s="233"/>
      <c r="F748" s="233"/>
      <c r="J748" s="233"/>
    </row>
    <row r="749">
      <c r="B749" s="233"/>
      <c r="F749" s="233"/>
      <c r="J749" s="233"/>
    </row>
    <row r="750">
      <c r="B750" s="233"/>
      <c r="F750" s="233"/>
      <c r="J750" s="233"/>
    </row>
    <row r="751">
      <c r="B751" s="233"/>
      <c r="F751" s="233"/>
      <c r="J751" s="233"/>
    </row>
    <row r="752">
      <c r="B752" s="233"/>
      <c r="F752" s="233"/>
      <c r="J752" s="233"/>
    </row>
    <row r="753">
      <c r="B753" s="233"/>
      <c r="F753" s="233"/>
      <c r="J753" s="233"/>
    </row>
    <row r="754">
      <c r="B754" s="233"/>
      <c r="F754" s="233"/>
      <c r="J754" s="233"/>
    </row>
    <row r="755">
      <c r="B755" s="233"/>
      <c r="F755" s="233"/>
      <c r="J755" s="233"/>
    </row>
    <row r="756">
      <c r="B756" s="233"/>
      <c r="F756" s="233"/>
      <c r="J756" s="233"/>
    </row>
    <row r="757">
      <c r="B757" s="233"/>
      <c r="F757" s="233"/>
      <c r="J757" s="233"/>
    </row>
    <row r="758">
      <c r="B758" s="233"/>
      <c r="F758" s="233"/>
      <c r="J758" s="233"/>
    </row>
    <row r="759">
      <c r="B759" s="233"/>
      <c r="F759" s="233"/>
      <c r="J759" s="233"/>
    </row>
    <row r="760">
      <c r="B760" s="233"/>
      <c r="F760" s="233"/>
      <c r="J760" s="233"/>
    </row>
    <row r="761">
      <c r="B761" s="233"/>
      <c r="F761" s="233"/>
      <c r="J761" s="233"/>
    </row>
    <row r="762">
      <c r="B762" s="233"/>
      <c r="F762" s="233"/>
      <c r="J762" s="233"/>
    </row>
    <row r="763">
      <c r="B763" s="233"/>
      <c r="F763" s="233"/>
      <c r="J763" s="233"/>
    </row>
    <row r="764">
      <c r="B764" s="233"/>
      <c r="F764" s="233"/>
      <c r="J764" s="233"/>
    </row>
    <row r="765">
      <c r="B765" s="233"/>
      <c r="F765" s="233"/>
      <c r="J765" s="233"/>
    </row>
    <row r="766">
      <c r="B766" s="233"/>
      <c r="F766" s="233"/>
      <c r="J766" s="233"/>
    </row>
    <row r="767">
      <c r="B767" s="233"/>
      <c r="F767" s="233"/>
      <c r="J767" s="233"/>
    </row>
    <row r="768">
      <c r="B768" s="233"/>
      <c r="F768" s="233"/>
      <c r="J768" s="233"/>
    </row>
    <row r="769">
      <c r="B769" s="233"/>
      <c r="F769" s="233"/>
      <c r="J769" s="233"/>
    </row>
    <row r="770">
      <c r="B770" s="233"/>
      <c r="F770" s="233"/>
      <c r="J770" s="233"/>
    </row>
    <row r="771">
      <c r="B771" s="233"/>
      <c r="F771" s="233"/>
      <c r="J771" s="233"/>
    </row>
    <row r="772">
      <c r="B772" s="233"/>
      <c r="F772" s="233"/>
      <c r="J772" s="233"/>
    </row>
    <row r="773">
      <c r="B773" s="233"/>
      <c r="F773" s="233"/>
      <c r="J773" s="233"/>
    </row>
    <row r="774">
      <c r="B774" s="233"/>
      <c r="F774" s="233"/>
      <c r="J774" s="233"/>
    </row>
    <row r="775">
      <c r="B775" s="233"/>
      <c r="F775" s="233"/>
      <c r="J775" s="233"/>
    </row>
    <row r="776">
      <c r="B776" s="233"/>
      <c r="F776" s="233"/>
      <c r="J776" s="233"/>
    </row>
    <row r="777">
      <c r="B777" s="233"/>
      <c r="F777" s="233"/>
      <c r="J777" s="233"/>
    </row>
    <row r="778">
      <c r="B778" s="233"/>
      <c r="F778" s="233"/>
      <c r="J778" s="233"/>
    </row>
    <row r="779">
      <c r="B779" s="233"/>
      <c r="F779" s="233"/>
      <c r="J779" s="233"/>
    </row>
    <row r="780">
      <c r="B780" s="233"/>
      <c r="F780" s="233"/>
      <c r="J780" s="233"/>
    </row>
    <row r="781">
      <c r="B781" s="233"/>
      <c r="F781" s="233"/>
      <c r="J781" s="233"/>
    </row>
    <row r="782">
      <c r="B782" s="233"/>
      <c r="F782" s="233"/>
      <c r="J782" s="233"/>
    </row>
    <row r="783">
      <c r="B783" s="233"/>
      <c r="F783" s="233"/>
      <c r="J783" s="233"/>
    </row>
    <row r="784">
      <c r="B784" s="233"/>
      <c r="F784" s="233"/>
      <c r="J784" s="233"/>
    </row>
    <row r="785">
      <c r="B785" s="233"/>
      <c r="F785" s="233"/>
      <c r="J785" s="233"/>
    </row>
    <row r="786">
      <c r="B786" s="233"/>
      <c r="F786" s="233"/>
      <c r="J786" s="233"/>
    </row>
    <row r="787">
      <c r="B787" s="233"/>
      <c r="F787" s="233"/>
      <c r="J787" s="233"/>
    </row>
    <row r="788">
      <c r="B788" s="233"/>
      <c r="F788" s="233"/>
      <c r="J788" s="233"/>
    </row>
    <row r="789">
      <c r="B789" s="233"/>
      <c r="F789" s="233"/>
      <c r="J789" s="233"/>
    </row>
    <row r="790">
      <c r="B790" s="233"/>
      <c r="F790" s="233"/>
      <c r="J790" s="233"/>
    </row>
    <row r="791">
      <c r="B791" s="233"/>
      <c r="F791" s="233"/>
      <c r="J791" s="233"/>
    </row>
    <row r="792">
      <c r="B792" s="233"/>
      <c r="F792" s="233"/>
      <c r="J792" s="233"/>
    </row>
    <row r="793">
      <c r="B793" s="233"/>
      <c r="F793" s="233"/>
      <c r="J793" s="233"/>
    </row>
    <row r="794">
      <c r="B794" s="233"/>
      <c r="F794" s="233"/>
      <c r="J794" s="233"/>
    </row>
    <row r="795">
      <c r="B795" s="233"/>
      <c r="F795" s="233"/>
      <c r="J795" s="233"/>
    </row>
    <row r="796">
      <c r="B796" s="233"/>
      <c r="F796" s="233"/>
      <c r="J796" s="233"/>
    </row>
    <row r="797">
      <c r="B797" s="233"/>
      <c r="F797" s="233"/>
      <c r="J797" s="233"/>
    </row>
    <row r="798">
      <c r="B798" s="233"/>
      <c r="F798" s="233"/>
      <c r="J798" s="233"/>
    </row>
    <row r="799">
      <c r="B799" s="233"/>
      <c r="F799" s="233"/>
      <c r="J799" s="233"/>
    </row>
    <row r="800">
      <c r="B800" s="233"/>
      <c r="F800" s="233"/>
      <c r="J800" s="233"/>
    </row>
    <row r="801">
      <c r="B801" s="233"/>
      <c r="F801" s="233"/>
      <c r="J801" s="233"/>
    </row>
    <row r="802">
      <c r="B802" s="233"/>
      <c r="F802" s="233"/>
      <c r="J802" s="233"/>
    </row>
    <row r="803">
      <c r="B803" s="233"/>
      <c r="F803" s="233"/>
      <c r="J803" s="233"/>
    </row>
    <row r="804">
      <c r="B804" s="233"/>
      <c r="F804" s="233"/>
      <c r="J804" s="233"/>
    </row>
    <row r="805">
      <c r="B805" s="233"/>
      <c r="F805" s="233"/>
      <c r="J805" s="233"/>
    </row>
    <row r="806">
      <c r="B806" s="233"/>
      <c r="F806" s="233"/>
      <c r="J806" s="233"/>
    </row>
    <row r="807">
      <c r="B807" s="233"/>
      <c r="F807" s="233"/>
      <c r="J807" s="233"/>
    </row>
    <row r="808">
      <c r="B808" s="233"/>
      <c r="F808" s="233"/>
      <c r="J808" s="233"/>
    </row>
    <row r="809">
      <c r="B809" s="233"/>
      <c r="F809" s="233"/>
      <c r="J809" s="233"/>
    </row>
    <row r="810">
      <c r="B810" s="233"/>
      <c r="F810" s="233"/>
      <c r="J810" s="233"/>
    </row>
    <row r="811">
      <c r="B811" s="233"/>
      <c r="F811" s="233"/>
      <c r="J811" s="233"/>
    </row>
    <row r="812">
      <c r="B812" s="233"/>
      <c r="F812" s="233"/>
      <c r="J812" s="233"/>
    </row>
    <row r="813">
      <c r="B813" s="233"/>
      <c r="F813" s="233"/>
      <c r="J813" s="233"/>
    </row>
    <row r="814">
      <c r="B814" s="233"/>
      <c r="F814" s="233"/>
      <c r="J814" s="233"/>
    </row>
    <row r="815">
      <c r="B815" s="233"/>
      <c r="F815" s="233"/>
      <c r="J815" s="233"/>
    </row>
    <row r="816">
      <c r="B816" s="233"/>
      <c r="F816" s="233"/>
      <c r="J816" s="233"/>
    </row>
    <row r="817">
      <c r="B817" s="233"/>
      <c r="F817" s="233"/>
      <c r="J817" s="233"/>
    </row>
    <row r="818">
      <c r="B818" s="233"/>
      <c r="F818" s="233"/>
      <c r="J818" s="233"/>
    </row>
    <row r="819">
      <c r="B819" s="233"/>
      <c r="F819" s="233"/>
      <c r="J819" s="233"/>
    </row>
    <row r="820">
      <c r="B820" s="233"/>
      <c r="F820" s="233"/>
      <c r="J820" s="233"/>
    </row>
    <row r="821">
      <c r="B821" s="233"/>
      <c r="F821" s="233"/>
      <c r="J821" s="233"/>
    </row>
    <row r="822">
      <c r="B822" s="233"/>
      <c r="F822" s="233"/>
      <c r="J822" s="233"/>
    </row>
    <row r="823">
      <c r="B823" s="233"/>
      <c r="F823" s="233"/>
      <c r="J823" s="233"/>
    </row>
    <row r="824">
      <c r="B824" s="233"/>
      <c r="F824" s="233"/>
      <c r="J824" s="233"/>
    </row>
    <row r="825">
      <c r="B825" s="233"/>
      <c r="F825" s="233"/>
      <c r="J825" s="233"/>
    </row>
    <row r="826">
      <c r="B826" s="233"/>
      <c r="F826" s="233"/>
      <c r="J826" s="233"/>
    </row>
    <row r="827">
      <c r="B827" s="233"/>
      <c r="F827" s="233"/>
      <c r="J827" s="233"/>
    </row>
    <row r="828">
      <c r="B828" s="233"/>
      <c r="F828" s="233"/>
      <c r="J828" s="233"/>
    </row>
    <row r="829">
      <c r="B829" s="233"/>
      <c r="F829" s="233"/>
      <c r="J829" s="233"/>
    </row>
    <row r="830">
      <c r="B830" s="233"/>
      <c r="F830" s="233"/>
      <c r="J830" s="233"/>
    </row>
    <row r="831">
      <c r="B831" s="233"/>
      <c r="F831" s="233"/>
      <c r="J831" s="233"/>
    </row>
    <row r="832">
      <c r="B832" s="233"/>
      <c r="F832" s="233"/>
      <c r="J832" s="233"/>
    </row>
    <row r="833">
      <c r="B833" s="233"/>
      <c r="F833" s="233"/>
      <c r="J833" s="233"/>
    </row>
    <row r="834">
      <c r="B834" s="233"/>
      <c r="F834" s="233"/>
      <c r="J834" s="233"/>
    </row>
    <row r="835">
      <c r="B835" s="233"/>
      <c r="F835" s="233"/>
      <c r="J835" s="233"/>
    </row>
    <row r="836">
      <c r="B836" s="233"/>
      <c r="F836" s="233"/>
      <c r="J836" s="233"/>
    </row>
    <row r="837">
      <c r="B837" s="233"/>
      <c r="F837" s="233"/>
      <c r="J837" s="233"/>
    </row>
    <row r="838">
      <c r="B838" s="233"/>
      <c r="F838" s="233"/>
      <c r="J838" s="233"/>
    </row>
    <row r="839">
      <c r="B839" s="233"/>
      <c r="F839" s="233"/>
      <c r="J839" s="233"/>
    </row>
    <row r="840">
      <c r="B840" s="233"/>
      <c r="F840" s="233"/>
      <c r="J840" s="233"/>
    </row>
    <row r="841">
      <c r="B841" s="233"/>
      <c r="F841" s="233"/>
      <c r="J841" s="233"/>
    </row>
    <row r="842">
      <c r="B842" s="233"/>
      <c r="F842" s="233"/>
      <c r="J842" s="233"/>
    </row>
    <row r="843">
      <c r="B843" s="233"/>
      <c r="F843" s="233"/>
      <c r="J843" s="233"/>
    </row>
    <row r="844">
      <c r="B844" s="233"/>
      <c r="F844" s="233"/>
      <c r="J844" s="233"/>
    </row>
    <row r="845">
      <c r="B845" s="233"/>
      <c r="F845" s="233"/>
      <c r="J845" s="233"/>
    </row>
    <row r="846">
      <c r="B846" s="233"/>
      <c r="F846" s="233"/>
      <c r="J846" s="233"/>
    </row>
    <row r="847">
      <c r="B847" s="233"/>
      <c r="F847" s="233"/>
      <c r="J847" s="233"/>
    </row>
    <row r="848">
      <c r="B848" s="233"/>
      <c r="F848" s="233"/>
      <c r="J848" s="233"/>
    </row>
    <row r="849">
      <c r="B849" s="233"/>
      <c r="F849" s="233"/>
      <c r="J849" s="233"/>
    </row>
    <row r="850">
      <c r="B850" s="233"/>
      <c r="F850" s="233"/>
      <c r="J850" s="233"/>
    </row>
    <row r="851">
      <c r="B851" s="233"/>
      <c r="F851" s="233"/>
      <c r="J851" s="233"/>
    </row>
    <row r="852">
      <c r="B852" s="233"/>
      <c r="F852" s="233"/>
      <c r="J852" s="233"/>
    </row>
    <row r="853">
      <c r="B853" s="233"/>
      <c r="F853" s="233"/>
      <c r="J853" s="233"/>
    </row>
    <row r="854">
      <c r="B854" s="233"/>
      <c r="F854" s="233"/>
      <c r="J854" s="233"/>
    </row>
    <row r="855">
      <c r="B855" s="233"/>
      <c r="F855" s="233"/>
      <c r="J855" s="233"/>
    </row>
    <row r="856">
      <c r="B856" s="233"/>
      <c r="F856" s="233"/>
      <c r="J856" s="233"/>
    </row>
    <row r="857">
      <c r="B857" s="233"/>
      <c r="F857" s="233"/>
      <c r="J857" s="233"/>
    </row>
    <row r="858">
      <c r="B858" s="233"/>
      <c r="F858" s="233"/>
      <c r="J858" s="233"/>
    </row>
    <row r="859">
      <c r="B859" s="233"/>
      <c r="F859" s="233"/>
      <c r="J859" s="233"/>
    </row>
    <row r="860">
      <c r="B860" s="233"/>
      <c r="F860" s="233"/>
      <c r="J860" s="233"/>
    </row>
    <row r="861">
      <c r="B861" s="233"/>
      <c r="F861" s="233"/>
      <c r="J861" s="233"/>
    </row>
    <row r="862">
      <c r="B862" s="233"/>
      <c r="F862" s="233"/>
      <c r="J862" s="233"/>
    </row>
    <row r="863">
      <c r="B863" s="233"/>
      <c r="F863" s="233"/>
      <c r="J863" s="233"/>
    </row>
    <row r="864">
      <c r="B864" s="233"/>
      <c r="F864" s="233"/>
      <c r="J864" s="233"/>
    </row>
    <row r="865">
      <c r="B865" s="233"/>
      <c r="F865" s="233"/>
      <c r="J865" s="233"/>
    </row>
    <row r="866">
      <c r="B866" s="233"/>
      <c r="F866" s="233"/>
      <c r="J866" s="233"/>
    </row>
    <row r="867">
      <c r="B867" s="233"/>
      <c r="F867" s="233"/>
      <c r="J867" s="233"/>
    </row>
    <row r="868">
      <c r="B868" s="233"/>
      <c r="F868" s="233"/>
      <c r="J868" s="233"/>
    </row>
    <row r="869">
      <c r="B869" s="233"/>
      <c r="F869" s="233"/>
      <c r="J869" s="233"/>
    </row>
    <row r="870">
      <c r="B870" s="233"/>
      <c r="F870" s="233"/>
      <c r="J870" s="233"/>
    </row>
    <row r="871">
      <c r="B871" s="233"/>
      <c r="F871" s="233"/>
      <c r="J871" s="233"/>
    </row>
    <row r="872">
      <c r="B872" s="233"/>
      <c r="F872" s="233"/>
      <c r="J872" s="233"/>
    </row>
    <row r="873">
      <c r="B873" s="233"/>
      <c r="F873" s="233"/>
      <c r="J873" s="233"/>
    </row>
    <row r="874">
      <c r="B874" s="233"/>
      <c r="F874" s="233"/>
      <c r="J874" s="233"/>
    </row>
    <row r="875">
      <c r="B875" s="233"/>
      <c r="F875" s="233"/>
      <c r="J875" s="233"/>
    </row>
    <row r="876">
      <c r="B876" s="233"/>
      <c r="F876" s="233"/>
      <c r="J876" s="233"/>
    </row>
    <row r="877">
      <c r="B877" s="233"/>
      <c r="F877" s="233"/>
      <c r="J877" s="233"/>
    </row>
    <row r="878">
      <c r="B878" s="233"/>
      <c r="F878" s="233"/>
      <c r="J878" s="233"/>
    </row>
    <row r="879">
      <c r="B879" s="233"/>
      <c r="F879" s="233"/>
      <c r="J879" s="233"/>
    </row>
    <row r="880">
      <c r="B880" s="233"/>
      <c r="F880" s="233"/>
      <c r="J880" s="233"/>
    </row>
    <row r="881">
      <c r="B881" s="233"/>
      <c r="F881" s="233"/>
      <c r="J881" s="233"/>
    </row>
    <row r="882">
      <c r="B882" s="233"/>
      <c r="F882" s="233"/>
      <c r="J882" s="233"/>
    </row>
    <row r="883">
      <c r="B883" s="233"/>
      <c r="F883" s="233"/>
      <c r="J883" s="233"/>
    </row>
    <row r="884">
      <c r="B884" s="233"/>
      <c r="F884" s="233"/>
      <c r="J884" s="233"/>
    </row>
    <row r="885">
      <c r="B885" s="233"/>
      <c r="F885" s="233"/>
      <c r="J885" s="233"/>
    </row>
    <row r="886">
      <c r="B886" s="233"/>
      <c r="F886" s="233"/>
      <c r="J886" s="233"/>
    </row>
    <row r="887">
      <c r="B887" s="233"/>
      <c r="F887" s="233"/>
      <c r="J887" s="233"/>
    </row>
    <row r="888">
      <c r="B888" s="233"/>
      <c r="F888" s="233"/>
      <c r="J888" s="233"/>
    </row>
    <row r="889">
      <c r="B889" s="233"/>
      <c r="F889" s="233"/>
      <c r="J889" s="233"/>
    </row>
    <row r="890">
      <c r="B890" s="233"/>
      <c r="F890" s="233"/>
      <c r="J890" s="233"/>
    </row>
    <row r="891">
      <c r="B891" s="233"/>
      <c r="F891" s="233"/>
      <c r="J891" s="233"/>
    </row>
    <row r="892">
      <c r="B892" s="233"/>
      <c r="F892" s="233"/>
      <c r="J892" s="233"/>
    </row>
    <row r="893">
      <c r="B893" s="233"/>
      <c r="F893" s="233"/>
      <c r="J893" s="233"/>
    </row>
    <row r="894">
      <c r="B894" s="233"/>
      <c r="F894" s="233"/>
      <c r="J894" s="233"/>
    </row>
    <row r="895">
      <c r="B895" s="233"/>
      <c r="F895" s="233"/>
      <c r="J895" s="233"/>
    </row>
    <row r="896">
      <c r="B896" s="233"/>
      <c r="F896" s="233"/>
      <c r="J896" s="233"/>
    </row>
    <row r="897">
      <c r="B897" s="233"/>
      <c r="F897" s="233"/>
      <c r="J897" s="233"/>
    </row>
    <row r="898">
      <c r="B898" s="233"/>
      <c r="F898" s="233"/>
      <c r="J898" s="233"/>
    </row>
    <row r="899">
      <c r="B899" s="233"/>
      <c r="F899" s="233"/>
      <c r="J899" s="233"/>
    </row>
    <row r="900">
      <c r="B900" s="233"/>
      <c r="F900" s="233"/>
      <c r="J900" s="233"/>
    </row>
    <row r="901">
      <c r="B901" s="233"/>
      <c r="F901" s="233"/>
      <c r="J901" s="233"/>
    </row>
    <row r="902">
      <c r="B902" s="233"/>
      <c r="F902" s="233"/>
      <c r="J902" s="233"/>
    </row>
    <row r="903">
      <c r="B903" s="233"/>
      <c r="F903" s="233"/>
      <c r="J903" s="233"/>
    </row>
    <row r="904">
      <c r="B904" s="233"/>
      <c r="F904" s="233"/>
      <c r="J904" s="233"/>
    </row>
    <row r="905">
      <c r="B905" s="233"/>
      <c r="F905" s="233"/>
      <c r="J905" s="233"/>
    </row>
    <row r="906">
      <c r="B906" s="233"/>
      <c r="F906" s="233"/>
      <c r="J906" s="233"/>
    </row>
    <row r="907">
      <c r="B907" s="233"/>
      <c r="F907" s="233"/>
      <c r="J907" s="233"/>
    </row>
    <row r="908">
      <c r="B908" s="233"/>
      <c r="F908" s="233"/>
      <c r="J908" s="233"/>
    </row>
    <row r="909">
      <c r="B909" s="233"/>
      <c r="F909" s="233"/>
      <c r="J909" s="233"/>
    </row>
    <row r="910">
      <c r="B910" s="233"/>
      <c r="F910" s="233"/>
      <c r="J910" s="233"/>
    </row>
    <row r="911">
      <c r="B911" s="233"/>
      <c r="F911" s="233"/>
      <c r="J911" s="233"/>
    </row>
    <row r="912">
      <c r="B912" s="233"/>
      <c r="F912" s="233"/>
      <c r="J912" s="233"/>
    </row>
    <row r="913">
      <c r="B913" s="233"/>
      <c r="F913" s="233"/>
      <c r="J913" s="233"/>
    </row>
    <row r="914">
      <c r="B914" s="233"/>
      <c r="F914" s="233"/>
      <c r="J914" s="233"/>
    </row>
    <row r="915">
      <c r="B915" s="233"/>
      <c r="F915" s="233"/>
      <c r="J915" s="233"/>
    </row>
    <row r="916">
      <c r="B916" s="233"/>
      <c r="F916" s="233"/>
      <c r="J916" s="233"/>
    </row>
    <row r="917">
      <c r="B917" s="233"/>
      <c r="F917" s="233"/>
      <c r="J917" s="233"/>
    </row>
    <row r="918">
      <c r="B918" s="233"/>
      <c r="F918" s="233"/>
      <c r="J918" s="233"/>
    </row>
    <row r="919">
      <c r="B919" s="233"/>
      <c r="F919" s="233"/>
      <c r="J919" s="233"/>
    </row>
    <row r="920">
      <c r="B920" s="233"/>
      <c r="F920" s="233"/>
      <c r="J920" s="233"/>
    </row>
    <row r="921">
      <c r="B921" s="233"/>
      <c r="F921" s="233"/>
      <c r="J921" s="233"/>
    </row>
    <row r="922">
      <c r="B922" s="233"/>
      <c r="F922" s="233"/>
      <c r="J922" s="233"/>
    </row>
    <row r="923">
      <c r="B923" s="233"/>
      <c r="F923" s="233"/>
      <c r="J923" s="233"/>
    </row>
    <row r="924">
      <c r="B924" s="233"/>
      <c r="F924" s="233"/>
      <c r="J924" s="233"/>
    </row>
    <row r="925">
      <c r="B925" s="233"/>
      <c r="F925" s="233"/>
      <c r="J925" s="233"/>
    </row>
    <row r="926">
      <c r="B926" s="233"/>
      <c r="F926" s="233"/>
      <c r="J926" s="233"/>
    </row>
    <row r="927">
      <c r="B927" s="233"/>
      <c r="F927" s="233"/>
      <c r="J927" s="233"/>
    </row>
    <row r="928">
      <c r="B928" s="233"/>
      <c r="F928" s="233"/>
      <c r="J928" s="233"/>
    </row>
    <row r="929">
      <c r="B929" s="233"/>
      <c r="F929" s="233"/>
      <c r="J929" s="233"/>
    </row>
    <row r="930">
      <c r="B930" s="233"/>
      <c r="F930" s="233"/>
      <c r="J930" s="233"/>
    </row>
    <row r="931">
      <c r="B931" s="233"/>
      <c r="F931" s="233"/>
      <c r="J931" s="233"/>
    </row>
    <row r="932">
      <c r="B932" s="233"/>
      <c r="F932" s="233"/>
      <c r="J932" s="233"/>
    </row>
    <row r="933">
      <c r="B933" s="233"/>
      <c r="F933" s="233"/>
      <c r="J933" s="233"/>
    </row>
    <row r="934">
      <c r="B934" s="233"/>
      <c r="F934" s="233"/>
      <c r="J934" s="233"/>
    </row>
    <row r="935">
      <c r="B935" s="233"/>
      <c r="F935" s="233"/>
      <c r="J935" s="233"/>
    </row>
    <row r="936">
      <c r="B936" s="233"/>
      <c r="F936" s="233"/>
      <c r="J936" s="233"/>
    </row>
    <row r="937">
      <c r="B937" s="233"/>
      <c r="F937" s="233"/>
      <c r="J937" s="233"/>
    </row>
    <row r="938">
      <c r="B938" s="233"/>
      <c r="F938" s="233"/>
      <c r="J938" s="233"/>
    </row>
    <row r="939">
      <c r="B939" s="233"/>
      <c r="F939" s="233"/>
      <c r="J939" s="233"/>
    </row>
    <row r="940">
      <c r="B940" s="233"/>
      <c r="F940" s="233"/>
      <c r="J940" s="233"/>
    </row>
    <row r="941">
      <c r="B941" s="233"/>
      <c r="F941" s="233"/>
      <c r="J941" s="233"/>
    </row>
    <row r="942">
      <c r="B942" s="233"/>
      <c r="F942" s="233"/>
      <c r="J942" s="233"/>
    </row>
    <row r="943">
      <c r="B943" s="233"/>
      <c r="F943" s="233"/>
      <c r="J943" s="233"/>
    </row>
    <row r="944">
      <c r="B944" s="233"/>
      <c r="F944" s="233"/>
      <c r="J944" s="233"/>
    </row>
    <row r="945">
      <c r="B945" s="233"/>
      <c r="F945" s="233"/>
      <c r="J945" s="233"/>
    </row>
    <row r="946">
      <c r="B946" s="233"/>
      <c r="F946" s="233"/>
      <c r="J946" s="233"/>
    </row>
    <row r="947">
      <c r="B947" s="233"/>
      <c r="F947" s="233"/>
      <c r="J947" s="233"/>
    </row>
    <row r="948">
      <c r="B948" s="233"/>
      <c r="F948" s="233"/>
      <c r="J948" s="233"/>
    </row>
    <row r="949">
      <c r="B949" s="233"/>
      <c r="F949" s="233"/>
      <c r="J949" s="233"/>
    </row>
    <row r="950">
      <c r="B950" s="233"/>
      <c r="F950" s="233"/>
      <c r="J950" s="233"/>
    </row>
    <row r="951">
      <c r="B951" s="233"/>
      <c r="F951" s="233"/>
      <c r="J951" s="233"/>
    </row>
    <row r="952">
      <c r="B952" s="233"/>
      <c r="F952" s="233"/>
      <c r="J952" s="233"/>
    </row>
    <row r="953">
      <c r="B953" s="233"/>
      <c r="F953" s="233"/>
      <c r="J953" s="233"/>
    </row>
    <row r="954">
      <c r="B954" s="233"/>
      <c r="F954" s="233"/>
      <c r="J954" s="233"/>
    </row>
    <row r="955">
      <c r="B955" s="233"/>
      <c r="F955" s="233"/>
      <c r="J955" s="233"/>
    </row>
    <row r="956">
      <c r="B956" s="233"/>
      <c r="F956" s="233"/>
      <c r="J956" s="233"/>
    </row>
    <row r="957">
      <c r="B957" s="233"/>
      <c r="F957" s="233"/>
      <c r="J957" s="233"/>
    </row>
    <row r="958">
      <c r="B958" s="233"/>
      <c r="F958" s="233"/>
      <c r="J958" s="233"/>
    </row>
    <row r="959">
      <c r="B959" s="233"/>
      <c r="F959" s="233"/>
      <c r="J959" s="233"/>
    </row>
    <row r="960">
      <c r="B960" s="233"/>
      <c r="F960" s="233"/>
      <c r="J960" s="233"/>
    </row>
    <row r="961">
      <c r="B961" s="233"/>
      <c r="F961" s="233"/>
      <c r="J961" s="233"/>
    </row>
    <row r="962">
      <c r="B962" s="233"/>
      <c r="F962" s="233"/>
      <c r="J962" s="233"/>
    </row>
    <row r="963">
      <c r="B963" s="233"/>
      <c r="F963" s="233"/>
      <c r="J963" s="233"/>
    </row>
    <row r="964">
      <c r="B964" s="233"/>
      <c r="F964" s="233"/>
      <c r="J964" s="233"/>
    </row>
    <row r="965">
      <c r="B965" s="233"/>
      <c r="F965" s="233"/>
      <c r="J965" s="233"/>
    </row>
    <row r="966">
      <c r="B966" s="233"/>
      <c r="F966" s="233"/>
      <c r="J966" s="233"/>
    </row>
    <row r="967">
      <c r="B967" s="233"/>
      <c r="F967" s="233"/>
      <c r="J967" s="233"/>
    </row>
    <row r="968">
      <c r="B968" s="233"/>
      <c r="F968" s="233"/>
      <c r="J968" s="233"/>
    </row>
    <row r="969">
      <c r="B969" s="233"/>
      <c r="F969" s="233"/>
      <c r="J969" s="233"/>
    </row>
    <row r="970">
      <c r="B970" s="233"/>
      <c r="F970" s="233"/>
      <c r="J970" s="233"/>
    </row>
    <row r="971">
      <c r="B971" s="233"/>
      <c r="F971" s="233"/>
      <c r="J971" s="233"/>
    </row>
    <row r="972">
      <c r="B972" s="233"/>
      <c r="F972" s="233"/>
      <c r="J972" s="233"/>
    </row>
    <row r="973">
      <c r="B973" s="233"/>
      <c r="F973" s="233"/>
      <c r="J973" s="233"/>
    </row>
    <row r="974">
      <c r="B974" s="233"/>
      <c r="F974" s="233"/>
      <c r="J974" s="233"/>
    </row>
    <row r="975">
      <c r="B975" s="233"/>
      <c r="F975" s="233"/>
      <c r="J975" s="233"/>
    </row>
    <row r="976">
      <c r="B976" s="233"/>
      <c r="F976" s="233"/>
      <c r="J976" s="233"/>
    </row>
    <row r="977">
      <c r="B977" s="233"/>
      <c r="F977" s="233"/>
      <c r="J977" s="233"/>
    </row>
    <row r="978">
      <c r="B978" s="233"/>
      <c r="F978" s="233"/>
      <c r="J978" s="233"/>
    </row>
    <row r="979">
      <c r="B979" s="233"/>
      <c r="F979" s="233"/>
      <c r="J979" s="233"/>
    </row>
    <row r="980">
      <c r="B980" s="233"/>
      <c r="F980" s="233"/>
      <c r="J980" s="233"/>
    </row>
    <row r="981">
      <c r="B981" s="233"/>
      <c r="F981" s="233"/>
      <c r="J981" s="233"/>
    </row>
    <row r="982">
      <c r="B982" s="233"/>
      <c r="F982" s="233"/>
      <c r="J982" s="233"/>
    </row>
    <row r="983">
      <c r="B983" s="233"/>
      <c r="F983" s="233"/>
      <c r="J983" s="233"/>
    </row>
    <row r="984">
      <c r="B984" s="233"/>
      <c r="F984" s="233"/>
      <c r="J984" s="233"/>
    </row>
    <row r="985">
      <c r="B985" s="233"/>
      <c r="F985" s="233"/>
      <c r="J985" s="233"/>
    </row>
    <row r="986">
      <c r="B986" s="233"/>
      <c r="F986" s="233"/>
      <c r="J986" s="233"/>
    </row>
    <row r="987">
      <c r="B987" s="233"/>
      <c r="F987" s="233"/>
      <c r="J987" s="233"/>
    </row>
    <row r="988">
      <c r="B988" s="233"/>
      <c r="F988" s="233"/>
      <c r="J988" s="233"/>
    </row>
    <row r="989">
      <c r="B989" s="233"/>
      <c r="F989" s="233"/>
      <c r="J989" s="233"/>
    </row>
    <row r="990">
      <c r="B990" s="233"/>
      <c r="F990" s="233"/>
      <c r="J990" s="233"/>
    </row>
    <row r="991">
      <c r="B991" s="233"/>
      <c r="F991" s="233"/>
      <c r="J991" s="233"/>
    </row>
    <row r="992">
      <c r="B992" s="233"/>
      <c r="F992" s="233"/>
      <c r="J992" s="233"/>
    </row>
    <row r="993">
      <c r="B993" s="233"/>
      <c r="F993" s="233"/>
      <c r="J993" s="233"/>
    </row>
    <row r="994">
      <c r="B994" s="233"/>
      <c r="F994" s="233"/>
      <c r="J994" s="233"/>
    </row>
    <row r="995">
      <c r="B995" s="233"/>
      <c r="F995" s="233"/>
      <c r="J995" s="233"/>
    </row>
    <row r="996">
      <c r="B996" s="233"/>
      <c r="F996" s="233"/>
      <c r="J996" s="233"/>
    </row>
    <row r="997">
      <c r="B997" s="233"/>
      <c r="F997" s="233"/>
      <c r="J997" s="233"/>
    </row>
    <row r="998">
      <c r="B998" s="233"/>
      <c r="F998" s="233"/>
      <c r="J998" s="233"/>
    </row>
    <row r="999">
      <c r="B999" s="233"/>
      <c r="F999" s="233"/>
      <c r="J999" s="233"/>
    </row>
    <row r="1000">
      <c r="B1000" s="233"/>
      <c r="F1000" s="233"/>
      <c r="J1000" s="23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1" max="71" width="18.29"/>
  </cols>
  <sheetData>
    <row r="1">
      <c r="A1" s="247" t="s">
        <v>454</v>
      </c>
      <c r="D1" s="248" t="s">
        <v>455</v>
      </c>
      <c r="G1" s="249" t="s">
        <v>456</v>
      </c>
      <c r="J1" s="250" t="s">
        <v>457</v>
      </c>
      <c r="M1" s="251" t="s">
        <v>458</v>
      </c>
      <c r="P1" s="252" t="s">
        <v>459</v>
      </c>
      <c r="S1" s="253" t="s">
        <v>460</v>
      </c>
      <c r="V1" s="254" t="s">
        <v>461</v>
      </c>
      <c r="Y1" s="255" t="s">
        <v>462</v>
      </c>
      <c r="AB1" s="256" t="s">
        <v>463</v>
      </c>
      <c r="AE1" s="257" t="s">
        <v>463</v>
      </c>
      <c r="AH1" s="258" t="s">
        <v>456</v>
      </c>
      <c r="AK1" s="259" t="s">
        <v>464</v>
      </c>
      <c r="AN1" s="260" t="s">
        <v>455</v>
      </c>
      <c r="AQ1" s="261" t="s">
        <v>463</v>
      </c>
      <c r="AT1" s="262" t="s">
        <v>465</v>
      </c>
      <c r="AW1" s="263" t="s">
        <v>466</v>
      </c>
      <c r="AZ1" s="264" t="s">
        <v>465</v>
      </c>
      <c r="BC1" s="265" t="s">
        <v>467</v>
      </c>
      <c r="BF1" s="266" t="s">
        <v>464</v>
      </c>
      <c r="BI1" s="267" t="s">
        <v>468</v>
      </c>
      <c r="BL1" s="268" t="s">
        <v>469</v>
      </c>
      <c r="BO1" s="260" t="s">
        <v>454</v>
      </c>
      <c r="BR1" s="269" t="s">
        <v>470</v>
      </c>
      <c r="BU1" s="270" t="s">
        <v>458</v>
      </c>
      <c r="BX1" s="271" t="s">
        <v>465</v>
      </c>
      <c r="CA1" s="272" t="s">
        <v>466</v>
      </c>
      <c r="CD1" s="273" t="s">
        <v>471</v>
      </c>
      <c r="CG1" s="274" t="s">
        <v>464</v>
      </c>
      <c r="CJ1" s="275" t="s">
        <v>459</v>
      </c>
      <c r="CM1" s="276" t="s">
        <v>462</v>
      </c>
      <c r="CP1" s="277" t="s">
        <v>461</v>
      </c>
    </row>
    <row r="2">
      <c r="A2" s="278" t="s">
        <v>472</v>
      </c>
      <c r="D2" s="279" t="s">
        <v>473</v>
      </c>
      <c r="G2" s="280" t="s">
        <v>474</v>
      </c>
      <c r="J2" s="281" t="s">
        <v>475</v>
      </c>
      <c r="M2" s="282" t="s">
        <v>476</v>
      </c>
      <c r="P2" s="283" t="s">
        <v>477</v>
      </c>
      <c r="S2" s="284" t="s">
        <v>478</v>
      </c>
      <c r="V2" s="285" t="s">
        <v>479</v>
      </c>
      <c r="Y2" s="286" t="s">
        <v>480</v>
      </c>
      <c r="AB2" s="287" t="s">
        <v>481</v>
      </c>
      <c r="AE2" s="288" t="s">
        <v>482</v>
      </c>
      <c r="AH2" s="289" t="s">
        <v>483</v>
      </c>
      <c r="AK2" s="290" t="s">
        <v>484</v>
      </c>
      <c r="AN2" s="291" t="s">
        <v>485</v>
      </c>
      <c r="AQ2" s="292" t="s">
        <v>486</v>
      </c>
      <c r="AT2" s="293" t="s">
        <v>487</v>
      </c>
      <c r="AW2" s="294" t="s">
        <v>488</v>
      </c>
      <c r="AZ2" s="295" t="s">
        <v>489</v>
      </c>
      <c r="BC2" s="296" t="s">
        <v>490</v>
      </c>
      <c r="BF2" s="297" t="s">
        <v>491</v>
      </c>
      <c r="BI2" s="298" t="s">
        <v>492</v>
      </c>
      <c r="BL2" s="299" t="s">
        <v>493</v>
      </c>
      <c r="BO2" s="291" t="s">
        <v>494</v>
      </c>
      <c r="BR2" s="300" t="s">
        <v>495</v>
      </c>
      <c r="BU2" s="301" t="s">
        <v>496</v>
      </c>
      <c r="BX2" s="302" t="s">
        <v>497</v>
      </c>
      <c r="CA2" s="303" t="s">
        <v>498</v>
      </c>
      <c r="CD2" s="304" t="s">
        <v>499</v>
      </c>
      <c r="CG2" s="305" t="s">
        <v>500</v>
      </c>
      <c r="CJ2" s="306" t="s">
        <v>501</v>
      </c>
      <c r="CM2" s="307" t="s">
        <v>502</v>
      </c>
      <c r="CP2" s="308" t="s">
        <v>503</v>
      </c>
    </row>
    <row r="3">
      <c r="A3" s="309" t="s">
        <v>504</v>
      </c>
      <c r="D3" s="310">
        <v>44386.0</v>
      </c>
      <c r="G3" s="311" t="s">
        <v>505</v>
      </c>
      <c r="J3" s="312" t="s">
        <v>506</v>
      </c>
      <c r="M3" s="313">
        <v>44327.0</v>
      </c>
      <c r="P3" s="314">
        <v>44416.0</v>
      </c>
      <c r="S3" s="315">
        <v>44241.0</v>
      </c>
      <c r="V3" s="316">
        <v>44357.0</v>
      </c>
      <c r="Y3" s="317">
        <v>44416.0</v>
      </c>
      <c r="AB3" s="318">
        <v>44386.0</v>
      </c>
      <c r="AE3" s="319" t="s">
        <v>507</v>
      </c>
      <c r="AH3" s="320" t="s">
        <v>508</v>
      </c>
      <c r="AK3" s="321" t="s">
        <v>509</v>
      </c>
      <c r="AN3" s="322">
        <v>44386.0</v>
      </c>
      <c r="AQ3" s="323">
        <v>44357.0</v>
      </c>
      <c r="AT3" s="324" t="s">
        <v>510</v>
      </c>
      <c r="AW3" s="325">
        <v>44327.0</v>
      </c>
      <c r="AZ3" s="326">
        <v>44446.0</v>
      </c>
      <c r="BC3" s="327">
        <v>44327.0</v>
      </c>
      <c r="BF3" s="328" t="s">
        <v>511</v>
      </c>
      <c r="BI3" s="329" t="s">
        <v>512</v>
      </c>
      <c r="BL3" s="330" t="s">
        <v>513</v>
      </c>
      <c r="BO3" s="322">
        <v>44298.0</v>
      </c>
      <c r="BR3" s="331">
        <v>44386.0</v>
      </c>
      <c r="BU3" s="332">
        <v>44386.0</v>
      </c>
      <c r="BX3" s="333" t="s">
        <v>514</v>
      </c>
      <c r="CA3" s="334">
        <v>44416.0</v>
      </c>
      <c r="CD3" s="335" t="s">
        <v>515</v>
      </c>
      <c r="CG3" s="336" t="s">
        <v>516</v>
      </c>
      <c r="CJ3" s="337">
        <v>44386.0</v>
      </c>
      <c r="CM3" s="338" t="s">
        <v>517</v>
      </c>
      <c r="CP3" s="339">
        <v>44268.0</v>
      </c>
    </row>
    <row r="4">
      <c r="A4" s="340" t="s">
        <v>184</v>
      </c>
      <c r="B4" s="340" t="s">
        <v>199</v>
      </c>
      <c r="C4" s="340" t="s">
        <v>114</v>
      </c>
      <c r="D4" s="340" t="s">
        <v>184</v>
      </c>
      <c r="E4" s="340" t="s">
        <v>199</v>
      </c>
      <c r="F4" s="340" t="s">
        <v>114</v>
      </c>
      <c r="G4" s="340" t="s">
        <v>184</v>
      </c>
      <c r="H4" s="340" t="s">
        <v>199</v>
      </c>
      <c r="I4" s="340" t="s">
        <v>114</v>
      </c>
      <c r="J4" s="340" t="s">
        <v>184</v>
      </c>
      <c r="K4" s="340" t="s">
        <v>199</v>
      </c>
      <c r="L4" s="340" t="s">
        <v>114</v>
      </c>
      <c r="M4" s="340" t="s">
        <v>184</v>
      </c>
      <c r="N4" s="340" t="s">
        <v>199</v>
      </c>
      <c r="O4" s="340" t="s">
        <v>114</v>
      </c>
      <c r="P4" s="340" t="s">
        <v>184</v>
      </c>
      <c r="Q4" s="340" t="s">
        <v>199</v>
      </c>
      <c r="R4" s="340" t="s">
        <v>114</v>
      </c>
      <c r="S4" s="340" t="s">
        <v>184</v>
      </c>
      <c r="T4" s="340" t="s">
        <v>199</v>
      </c>
      <c r="U4" s="340" t="s">
        <v>114</v>
      </c>
      <c r="V4" s="340" t="s">
        <v>184</v>
      </c>
      <c r="W4" s="340" t="s">
        <v>199</v>
      </c>
      <c r="X4" s="340" t="s">
        <v>114</v>
      </c>
      <c r="Y4" s="340" t="s">
        <v>184</v>
      </c>
      <c r="Z4" s="340" t="s">
        <v>199</v>
      </c>
      <c r="AA4" s="340" t="s">
        <v>114</v>
      </c>
      <c r="AB4" s="340" t="s">
        <v>184</v>
      </c>
      <c r="AC4" s="340" t="s">
        <v>199</v>
      </c>
      <c r="AD4" s="340" t="s">
        <v>114</v>
      </c>
      <c r="AE4" s="340" t="s">
        <v>184</v>
      </c>
      <c r="AF4" s="340" t="s">
        <v>199</v>
      </c>
      <c r="AG4" s="340" t="s">
        <v>114</v>
      </c>
      <c r="AH4" s="340" t="s">
        <v>184</v>
      </c>
      <c r="AI4" s="340" t="s">
        <v>199</v>
      </c>
      <c r="AJ4" s="340" t="s">
        <v>114</v>
      </c>
      <c r="AK4" s="340" t="s">
        <v>184</v>
      </c>
      <c r="AL4" s="340" t="s">
        <v>199</v>
      </c>
      <c r="AM4" s="340" t="s">
        <v>114</v>
      </c>
      <c r="AN4" s="340" t="s">
        <v>184</v>
      </c>
      <c r="AO4" s="340" t="s">
        <v>199</v>
      </c>
      <c r="AP4" s="340" t="s">
        <v>114</v>
      </c>
      <c r="AQ4" s="340" t="s">
        <v>184</v>
      </c>
      <c r="AR4" s="340" t="s">
        <v>199</v>
      </c>
      <c r="AS4" s="340" t="s">
        <v>114</v>
      </c>
      <c r="AT4" s="340" t="s">
        <v>184</v>
      </c>
      <c r="AU4" s="340" t="s">
        <v>199</v>
      </c>
      <c r="AV4" s="340" t="s">
        <v>114</v>
      </c>
      <c r="AW4" s="340" t="s">
        <v>184</v>
      </c>
      <c r="AX4" s="340" t="s">
        <v>199</v>
      </c>
      <c r="AY4" s="340" t="s">
        <v>114</v>
      </c>
      <c r="AZ4" s="340" t="s">
        <v>184</v>
      </c>
      <c r="BA4" s="340" t="s">
        <v>199</v>
      </c>
      <c r="BB4" s="340" t="s">
        <v>114</v>
      </c>
      <c r="BC4" s="340" t="s">
        <v>184</v>
      </c>
      <c r="BD4" s="341" t="s">
        <v>199</v>
      </c>
      <c r="BE4" s="340" t="s">
        <v>114</v>
      </c>
      <c r="BF4" s="340" t="s">
        <v>184</v>
      </c>
      <c r="BG4" s="340" t="s">
        <v>199</v>
      </c>
      <c r="BH4" s="340" t="s">
        <v>114</v>
      </c>
      <c r="BI4" s="340" t="s">
        <v>184</v>
      </c>
      <c r="BJ4" s="340" t="s">
        <v>199</v>
      </c>
      <c r="BK4" s="340" t="s">
        <v>114</v>
      </c>
      <c r="BL4" s="340" t="s">
        <v>184</v>
      </c>
      <c r="BM4" s="340" t="s">
        <v>199</v>
      </c>
      <c r="BN4" s="340" t="s">
        <v>114</v>
      </c>
      <c r="BO4" s="340" t="s">
        <v>184</v>
      </c>
      <c r="BP4" s="340" t="s">
        <v>199</v>
      </c>
      <c r="BQ4" s="340" t="s">
        <v>114</v>
      </c>
      <c r="BR4" s="340" t="s">
        <v>184</v>
      </c>
      <c r="BS4" s="340" t="s">
        <v>199</v>
      </c>
      <c r="BT4" s="340" t="s">
        <v>114</v>
      </c>
      <c r="BU4" s="340" t="s">
        <v>184</v>
      </c>
      <c r="BV4" s="340" t="s">
        <v>199</v>
      </c>
      <c r="BW4" s="340" t="s">
        <v>114</v>
      </c>
      <c r="BX4" s="340" t="s">
        <v>184</v>
      </c>
      <c r="BY4" s="340" t="s">
        <v>199</v>
      </c>
      <c r="BZ4" s="340" t="s">
        <v>114</v>
      </c>
      <c r="CA4" s="340" t="s">
        <v>184</v>
      </c>
      <c r="CB4" s="340" t="s">
        <v>199</v>
      </c>
      <c r="CC4" s="340" t="s">
        <v>114</v>
      </c>
      <c r="CD4" s="340" t="s">
        <v>184</v>
      </c>
      <c r="CE4" s="340" t="s">
        <v>199</v>
      </c>
      <c r="CF4" s="340" t="s">
        <v>114</v>
      </c>
      <c r="CG4" s="340" t="s">
        <v>184</v>
      </c>
      <c r="CH4" s="340" t="s">
        <v>199</v>
      </c>
      <c r="CI4" s="340" t="s">
        <v>114</v>
      </c>
      <c r="CJ4" s="340" t="s">
        <v>184</v>
      </c>
      <c r="CK4" s="340" t="s">
        <v>199</v>
      </c>
      <c r="CL4" s="340" t="s">
        <v>114</v>
      </c>
      <c r="CM4" s="340" t="s">
        <v>184</v>
      </c>
      <c r="CN4" s="340" t="s">
        <v>199</v>
      </c>
      <c r="CO4" s="340" t="s">
        <v>114</v>
      </c>
      <c r="CP4" s="340" t="s">
        <v>184</v>
      </c>
      <c r="CQ4" s="340" t="s">
        <v>199</v>
      </c>
      <c r="CR4" s="340" t="s">
        <v>114</v>
      </c>
    </row>
    <row r="5">
      <c r="A5" s="342" t="s">
        <v>107</v>
      </c>
      <c r="B5" s="343" t="s">
        <v>518</v>
      </c>
      <c r="C5" s="340">
        <v>75.0</v>
      </c>
      <c r="D5" s="344" t="s">
        <v>107</v>
      </c>
      <c r="E5" s="345" t="s">
        <v>236</v>
      </c>
      <c r="F5" s="340">
        <v>87.0</v>
      </c>
      <c r="G5" s="344" t="s">
        <v>107</v>
      </c>
      <c r="H5" s="346" t="s">
        <v>292</v>
      </c>
      <c r="I5" s="340">
        <v>92.0</v>
      </c>
      <c r="J5" s="344" t="s">
        <v>107</v>
      </c>
      <c r="K5" s="346" t="s">
        <v>246</v>
      </c>
      <c r="L5" s="340">
        <v>77.0</v>
      </c>
      <c r="M5" s="344" t="s">
        <v>107</v>
      </c>
      <c r="N5" s="346" t="s">
        <v>519</v>
      </c>
      <c r="O5" s="340">
        <v>79.0</v>
      </c>
      <c r="P5" s="344" t="s">
        <v>107</v>
      </c>
      <c r="Q5" s="346" t="s">
        <v>255</v>
      </c>
      <c r="R5" s="340">
        <v>73.0</v>
      </c>
      <c r="S5" s="344" t="s">
        <v>107</v>
      </c>
      <c r="T5" s="346" t="s">
        <v>260</v>
      </c>
      <c r="U5" s="340">
        <v>72.0</v>
      </c>
      <c r="V5" s="344" t="s">
        <v>107</v>
      </c>
      <c r="W5" s="346" t="s">
        <v>520</v>
      </c>
      <c r="X5" s="340">
        <v>76.0</v>
      </c>
      <c r="Y5" s="344" t="s">
        <v>107</v>
      </c>
      <c r="Z5" s="346" t="s">
        <v>287</v>
      </c>
      <c r="AA5" s="340">
        <v>81.0</v>
      </c>
      <c r="AB5" s="344" t="s">
        <v>107</v>
      </c>
      <c r="AC5" s="346" t="s">
        <v>521</v>
      </c>
      <c r="AD5" s="340">
        <v>71.0</v>
      </c>
      <c r="AE5" s="344" t="s">
        <v>107</v>
      </c>
      <c r="AF5" s="346" t="s">
        <v>298</v>
      </c>
      <c r="AG5" s="340">
        <v>82.0</v>
      </c>
      <c r="AH5" s="344" t="s">
        <v>107</v>
      </c>
      <c r="AI5" s="346" t="s">
        <v>303</v>
      </c>
      <c r="AJ5" s="340">
        <v>89.0</v>
      </c>
      <c r="AK5" s="344" t="s">
        <v>107</v>
      </c>
      <c r="AL5" s="346" t="s">
        <v>226</v>
      </c>
      <c r="AM5" s="340">
        <v>86.0</v>
      </c>
      <c r="AN5" s="344" t="s">
        <v>107</v>
      </c>
      <c r="AO5" s="346" t="s">
        <v>227</v>
      </c>
      <c r="AP5" s="340">
        <v>72.0</v>
      </c>
      <c r="AQ5" s="344" t="s">
        <v>107</v>
      </c>
      <c r="AR5" s="346" t="s">
        <v>522</v>
      </c>
      <c r="AS5" s="340">
        <v>71.0</v>
      </c>
      <c r="AT5" s="344" t="s">
        <v>107</v>
      </c>
      <c r="AU5" s="346" t="s">
        <v>309</v>
      </c>
      <c r="AV5" s="340">
        <v>99.0</v>
      </c>
      <c r="AW5" s="344" t="s">
        <v>107</v>
      </c>
      <c r="AX5" s="346" t="s">
        <v>324</v>
      </c>
      <c r="AY5" s="340">
        <v>84.0</v>
      </c>
      <c r="AZ5" s="344" t="s">
        <v>107</v>
      </c>
      <c r="BA5" s="346" t="s">
        <v>523</v>
      </c>
      <c r="BB5" s="340">
        <v>77.0</v>
      </c>
      <c r="BC5" s="344" t="s">
        <v>107</v>
      </c>
      <c r="BD5" s="345" t="s">
        <v>314</v>
      </c>
      <c r="BE5" s="340">
        <v>74.0</v>
      </c>
      <c r="BF5" s="344" t="s">
        <v>107</v>
      </c>
      <c r="BG5" s="346" t="s">
        <v>524</v>
      </c>
      <c r="BH5" s="340">
        <v>82.0</v>
      </c>
      <c r="BI5" s="344" t="s">
        <v>107</v>
      </c>
      <c r="BJ5" s="346" t="s">
        <v>205</v>
      </c>
      <c r="BK5" s="340">
        <v>91.0</v>
      </c>
      <c r="BL5" s="344" t="s">
        <v>107</v>
      </c>
      <c r="BM5" s="346" t="s">
        <v>329</v>
      </c>
      <c r="BN5" s="340">
        <v>94.0</v>
      </c>
      <c r="BO5" s="344" t="s">
        <v>107</v>
      </c>
      <c r="BP5" s="346" t="s">
        <v>206</v>
      </c>
      <c r="BQ5" s="340">
        <v>70.0</v>
      </c>
      <c r="BR5" s="344" t="s">
        <v>107</v>
      </c>
      <c r="BS5" s="346" t="s">
        <v>269</v>
      </c>
      <c r="BT5" s="340">
        <v>74.0</v>
      </c>
      <c r="BU5" s="344" t="s">
        <v>107</v>
      </c>
      <c r="BV5" s="346" t="s">
        <v>268</v>
      </c>
      <c r="BW5" s="340">
        <v>80.0</v>
      </c>
      <c r="BX5" s="344" t="s">
        <v>107</v>
      </c>
      <c r="BY5" s="346" t="s">
        <v>279</v>
      </c>
      <c r="BZ5" s="340">
        <v>83.0</v>
      </c>
      <c r="CA5" s="344" t="s">
        <v>107</v>
      </c>
      <c r="CB5" s="346" t="s">
        <v>217</v>
      </c>
      <c r="CC5" s="340">
        <v>81.0</v>
      </c>
      <c r="CD5" s="344" t="s">
        <v>107</v>
      </c>
      <c r="CE5" s="346" t="s">
        <v>216</v>
      </c>
      <c r="CF5" s="340">
        <v>84.0</v>
      </c>
      <c r="CG5" s="344" t="s">
        <v>107</v>
      </c>
      <c r="CH5" s="346" t="s">
        <v>278</v>
      </c>
      <c r="CI5" s="340">
        <v>97.0</v>
      </c>
      <c r="CJ5" s="344" t="s">
        <v>107</v>
      </c>
      <c r="CK5" s="346" t="s">
        <v>237</v>
      </c>
      <c r="CL5" s="340">
        <v>78.0</v>
      </c>
      <c r="CM5" s="344" t="s">
        <v>107</v>
      </c>
      <c r="CN5" s="346" t="s">
        <v>525</v>
      </c>
      <c r="CO5" s="340">
        <v>80.0</v>
      </c>
      <c r="CP5" s="344" t="s">
        <v>107</v>
      </c>
      <c r="CQ5" s="346" t="s">
        <v>526</v>
      </c>
      <c r="CR5" s="340">
        <v>70.0</v>
      </c>
    </row>
    <row r="6">
      <c r="A6" s="342" t="s">
        <v>107</v>
      </c>
      <c r="B6" s="343" t="s">
        <v>527</v>
      </c>
      <c r="C6" s="340">
        <v>64.0</v>
      </c>
      <c r="D6" s="344" t="s">
        <v>107</v>
      </c>
      <c r="E6" s="345" t="s">
        <v>528</v>
      </c>
      <c r="F6" s="340">
        <v>58.0</v>
      </c>
      <c r="G6" s="344" t="s">
        <v>107</v>
      </c>
      <c r="H6" s="346" t="s">
        <v>529</v>
      </c>
      <c r="I6" s="340">
        <v>66.0</v>
      </c>
      <c r="J6" s="344" t="s">
        <v>107</v>
      </c>
      <c r="K6" s="346" t="s">
        <v>530</v>
      </c>
      <c r="L6" s="340">
        <v>64.0</v>
      </c>
      <c r="M6" s="344" t="s">
        <v>107</v>
      </c>
      <c r="N6" s="346" t="s">
        <v>531</v>
      </c>
      <c r="O6" s="340">
        <v>65.0</v>
      </c>
      <c r="P6" s="344" t="s">
        <v>107</v>
      </c>
      <c r="Q6" s="346" t="s">
        <v>532</v>
      </c>
      <c r="R6" s="340">
        <v>63.0</v>
      </c>
      <c r="S6" s="344" t="s">
        <v>107</v>
      </c>
      <c r="T6" s="346" t="s">
        <v>533</v>
      </c>
      <c r="U6" s="340">
        <v>56.0</v>
      </c>
      <c r="V6" s="344" t="s">
        <v>107</v>
      </c>
      <c r="W6" s="346" t="s">
        <v>534</v>
      </c>
      <c r="X6" s="340">
        <v>59.0</v>
      </c>
      <c r="Y6" s="344" t="s">
        <v>107</v>
      </c>
      <c r="Z6" s="346" t="s">
        <v>535</v>
      </c>
      <c r="AA6" s="340">
        <v>53.0</v>
      </c>
      <c r="AB6" s="344" t="s">
        <v>107</v>
      </c>
      <c r="AC6" s="346" t="s">
        <v>247</v>
      </c>
      <c r="AD6" s="340">
        <v>68.0</v>
      </c>
      <c r="AE6" s="344" t="s">
        <v>107</v>
      </c>
      <c r="AF6" s="346" t="s">
        <v>536</v>
      </c>
      <c r="AG6" s="340">
        <v>61.0</v>
      </c>
      <c r="AH6" s="344" t="s">
        <v>107</v>
      </c>
      <c r="AI6" s="346" t="s">
        <v>537</v>
      </c>
      <c r="AJ6" s="340">
        <v>59.0</v>
      </c>
      <c r="AK6" s="344" t="s">
        <v>107</v>
      </c>
      <c r="AL6" s="346" t="s">
        <v>538</v>
      </c>
      <c r="AM6" s="340">
        <v>60.0</v>
      </c>
      <c r="AN6" s="344" t="s">
        <v>107</v>
      </c>
      <c r="AO6" s="346" t="s">
        <v>539</v>
      </c>
      <c r="AP6" s="340">
        <v>63.0</v>
      </c>
      <c r="AQ6" s="344" t="s">
        <v>107</v>
      </c>
      <c r="AR6" s="346" t="s">
        <v>540</v>
      </c>
      <c r="AS6" s="340">
        <v>69.0</v>
      </c>
      <c r="AT6" s="344" t="s">
        <v>107</v>
      </c>
      <c r="AU6" s="346" t="s">
        <v>541</v>
      </c>
      <c r="AV6" s="340">
        <v>65.0</v>
      </c>
      <c r="AW6" s="344" t="s">
        <v>107</v>
      </c>
      <c r="AX6" s="346" t="s">
        <v>542</v>
      </c>
      <c r="AY6" s="340">
        <v>70.0</v>
      </c>
      <c r="AZ6" s="344" t="s">
        <v>107</v>
      </c>
      <c r="BA6" s="346" t="s">
        <v>543</v>
      </c>
      <c r="BB6" s="340">
        <v>66.0</v>
      </c>
      <c r="BC6" s="344" t="s">
        <v>107</v>
      </c>
      <c r="BD6" s="345" t="s">
        <v>544</v>
      </c>
      <c r="BE6" s="340">
        <v>67.0</v>
      </c>
      <c r="BF6" s="344" t="s">
        <v>107</v>
      </c>
      <c r="BG6" s="346" t="s">
        <v>545</v>
      </c>
      <c r="BH6" s="340">
        <v>52.0</v>
      </c>
      <c r="BI6" s="344" t="s">
        <v>107</v>
      </c>
      <c r="BJ6" s="346" t="s">
        <v>546</v>
      </c>
      <c r="BK6" s="340">
        <v>59.0</v>
      </c>
      <c r="BL6" s="344" t="s">
        <v>107</v>
      </c>
      <c r="BM6" s="346" t="s">
        <v>547</v>
      </c>
      <c r="BN6" s="340">
        <v>75.0</v>
      </c>
      <c r="BO6" s="344" t="s">
        <v>107</v>
      </c>
      <c r="BP6" s="346" t="s">
        <v>548</v>
      </c>
      <c r="BQ6" s="340">
        <v>69.0</v>
      </c>
      <c r="BR6" s="344" t="s">
        <v>107</v>
      </c>
      <c r="BS6" s="346" t="s">
        <v>549</v>
      </c>
      <c r="BT6" s="340">
        <v>60.0</v>
      </c>
      <c r="BU6" s="344" t="s">
        <v>107</v>
      </c>
      <c r="BV6" s="346" t="s">
        <v>550</v>
      </c>
      <c r="BW6" s="340">
        <v>60.0</v>
      </c>
      <c r="BX6" s="344" t="s">
        <v>107</v>
      </c>
      <c r="BY6" s="346" t="s">
        <v>551</v>
      </c>
      <c r="BZ6" s="340">
        <v>67.0</v>
      </c>
      <c r="CA6" s="344" t="s">
        <v>107</v>
      </c>
      <c r="CB6" s="346" t="s">
        <v>552</v>
      </c>
      <c r="CC6" s="340">
        <v>63.0</v>
      </c>
      <c r="CD6" s="344" t="s">
        <v>107</v>
      </c>
      <c r="CE6" s="346" t="s">
        <v>553</v>
      </c>
      <c r="CF6" s="340">
        <v>67.0</v>
      </c>
      <c r="CG6" s="344" t="s">
        <v>107</v>
      </c>
      <c r="CH6" s="346" t="s">
        <v>554</v>
      </c>
      <c r="CI6" s="340">
        <v>57.0</v>
      </c>
      <c r="CJ6" s="344" t="s">
        <v>107</v>
      </c>
      <c r="CK6" s="346" t="s">
        <v>555</v>
      </c>
      <c r="CL6" s="340">
        <v>61.0</v>
      </c>
      <c r="CM6" s="344" t="s">
        <v>107</v>
      </c>
      <c r="CN6" s="346" t="s">
        <v>556</v>
      </c>
      <c r="CO6" s="340">
        <v>68.0</v>
      </c>
      <c r="CP6" s="344" t="s">
        <v>107</v>
      </c>
      <c r="CQ6" s="346" t="s">
        <v>557</v>
      </c>
      <c r="CR6" s="340">
        <v>69.0</v>
      </c>
    </row>
    <row r="7">
      <c r="A7" s="342" t="s">
        <v>192</v>
      </c>
      <c r="B7" s="343" t="s">
        <v>558</v>
      </c>
      <c r="C7" s="340">
        <v>81.0</v>
      </c>
      <c r="D7" s="344" t="s">
        <v>107</v>
      </c>
      <c r="E7" s="345" t="s">
        <v>559</v>
      </c>
      <c r="F7" s="340">
        <v>48.0</v>
      </c>
      <c r="G7" s="344" t="s">
        <v>107</v>
      </c>
      <c r="H7" s="346" t="s">
        <v>560</v>
      </c>
      <c r="I7" s="340">
        <v>55.0</v>
      </c>
      <c r="J7" s="344" t="s">
        <v>192</v>
      </c>
      <c r="K7" s="346" t="s">
        <v>561</v>
      </c>
      <c r="L7" s="340">
        <v>80.0</v>
      </c>
      <c r="M7" s="344" t="s">
        <v>107</v>
      </c>
      <c r="N7" s="346" t="s">
        <v>562</v>
      </c>
      <c r="O7" s="340">
        <v>62.0</v>
      </c>
      <c r="P7" s="344" t="s">
        <v>192</v>
      </c>
      <c r="Q7" s="346" t="s">
        <v>563</v>
      </c>
      <c r="R7" s="340">
        <v>78.0</v>
      </c>
      <c r="S7" s="344" t="s">
        <v>107</v>
      </c>
      <c r="T7" s="346" t="s">
        <v>564</v>
      </c>
      <c r="U7" s="340">
        <v>54.0</v>
      </c>
      <c r="V7" s="344" t="s">
        <v>107</v>
      </c>
      <c r="W7" s="346" t="s">
        <v>565</v>
      </c>
      <c r="X7" s="340">
        <v>48.0</v>
      </c>
      <c r="Y7" s="344" t="s">
        <v>192</v>
      </c>
      <c r="Z7" s="346" t="s">
        <v>286</v>
      </c>
      <c r="AA7" s="340">
        <v>93.0</v>
      </c>
      <c r="AB7" s="344" t="s">
        <v>107</v>
      </c>
      <c r="AC7" s="346" t="s">
        <v>566</v>
      </c>
      <c r="AD7" s="340">
        <v>51.0</v>
      </c>
      <c r="AE7" s="344" t="s">
        <v>107</v>
      </c>
      <c r="AF7" s="346" t="s">
        <v>567</v>
      </c>
      <c r="AG7" s="340">
        <v>57.0</v>
      </c>
      <c r="AH7" s="344" t="s">
        <v>192</v>
      </c>
      <c r="AI7" s="346" t="s">
        <v>302</v>
      </c>
      <c r="AJ7" s="340">
        <v>87.0</v>
      </c>
      <c r="AK7" s="344" t="s">
        <v>107</v>
      </c>
      <c r="AL7" s="346" t="s">
        <v>568</v>
      </c>
      <c r="AM7" s="340">
        <v>53.0</v>
      </c>
      <c r="AN7" s="344" t="s">
        <v>107</v>
      </c>
      <c r="AO7" s="346" t="s">
        <v>569</v>
      </c>
      <c r="AP7" s="340">
        <v>59.0</v>
      </c>
      <c r="AQ7" s="344" t="s">
        <v>107</v>
      </c>
      <c r="AR7" s="346" t="s">
        <v>570</v>
      </c>
      <c r="AS7" s="340">
        <v>62.0</v>
      </c>
      <c r="AT7" s="344" t="s">
        <v>107</v>
      </c>
      <c r="AU7" s="346" t="s">
        <v>571</v>
      </c>
      <c r="AV7" s="340">
        <v>58.0</v>
      </c>
      <c r="AW7" s="344" t="s">
        <v>107</v>
      </c>
      <c r="AX7" s="346" t="s">
        <v>572</v>
      </c>
      <c r="AY7" s="340">
        <v>61.0</v>
      </c>
      <c r="AZ7" s="344" t="s">
        <v>192</v>
      </c>
      <c r="BA7" s="346" t="s">
        <v>573</v>
      </c>
      <c r="BB7" s="340">
        <v>86.0</v>
      </c>
      <c r="BC7" s="344" t="s">
        <v>192</v>
      </c>
      <c r="BD7" s="345" t="s">
        <v>313</v>
      </c>
      <c r="BE7" s="340">
        <v>70.0</v>
      </c>
      <c r="BF7" s="344" t="s">
        <v>192</v>
      </c>
      <c r="BG7" s="346" t="s">
        <v>574</v>
      </c>
      <c r="BH7" s="340">
        <v>90.0</v>
      </c>
      <c r="BI7" s="344" t="s">
        <v>107</v>
      </c>
      <c r="BJ7" s="346" t="s">
        <v>575</v>
      </c>
      <c r="BK7" s="340">
        <v>58.0</v>
      </c>
      <c r="BL7" s="344" t="s">
        <v>107</v>
      </c>
      <c r="BM7" s="346" t="s">
        <v>576</v>
      </c>
      <c r="BN7" s="340">
        <v>64.0</v>
      </c>
      <c r="BO7" s="344" t="s">
        <v>107</v>
      </c>
      <c r="BP7" s="346" t="s">
        <v>577</v>
      </c>
      <c r="BQ7" s="340">
        <v>47.0</v>
      </c>
      <c r="BR7" s="344" t="s">
        <v>107</v>
      </c>
      <c r="BS7" s="346" t="s">
        <v>578</v>
      </c>
      <c r="BT7" s="340">
        <v>59.0</v>
      </c>
      <c r="BU7" s="344" t="s">
        <v>107</v>
      </c>
      <c r="BV7" s="346" t="s">
        <v>579</v>
      </c>
      <c r="BW7" s="340">
        <v>58.0</v>
      </c>
      <c r="BX7" s="344" t="s">
        <v>107</v>
      </c>
      <c r="BY7" s="346" t="s">
        <v>580</v>
      </c>
      <c r="BZ7" s="340">
        <v>57.0</v>
      </c>
      <c r="CA7" s="344" t="s">
        <v>107</v>
      </c>
      <c r="CB7" s="346" t="s">
        <v>581</v>
      </c>
      <c r="CC7" s="340">
        <v>59.0</v>
      </c>
      <c r="CD7" s="344" t="s">
        <v>107</v>
      </c>
      <c r="CE7" s="346" t="s">
        <v>582</v>
      </c>
      <c r="CF7" s="340">
        <v>56.0</v>
      </c>
      <c r="CG7" s="344" t="s">
        <v>192</v>
      </c>
      <c r="CH7" s="346" t="s">
        <v>276</v>
      </c>
      <c r="CI7" s="340">
        <v>86.0</v>
      </c>
      <c r="CJ7" s="344" t="s">
        <v>107</v>
      </c>
      <c r="CK7" s="346" t="s">
        <v>583</v>
      </c>
      <c r="CL7" s="340">
        <v>54.0</v>
      </c>
      <c r="CM7" s="344" t="s">
        <v>192</v>
      </c>
      <c r="CN7" s="346" t="s">
        <v>584</v>
      </c>
      <c r="CO7" s="340">
        <v>91.0</v>
      </c>
      <c r="CP7" s="344" t="s">
        <v>107</v>
      </c>
      <c r="CQ7" s="346" t="s">
        <v>585</v>
      </c>
      <c r="CR7" s="340">
        <v>68.0</v>
      </c>
    </row>
    <row r="8">
      <c r="A8" s="342" t="s">
        <v>192</v>
      </c>
      <c r="B8" s="343" t="s">
        <v>586</v>
      </c>
      <c r="C8" s="340">
        <v>77.0</v>
      </c>
      <c r="D8" s="344" t="s">
        <v>192</v>
      </c>
      <c r="E8" s="345" t="s">
        <v>234</v>
      </c>
      <c r="F8" s="340">
        <v>85.0</v>
      </c>
      <c r="G8" s="344" t="s">
        <v>192</v>
      </c>
      <c r="H8" s="346" t="s">
        <v>587</v>
      </c>
      <c r="I8" s="340">
        <v>86.0</v>
      </c>
      <c r="J8" s="344" t="s">
        <v>192</v>
      </c>
      <c r="K8" s="346" t="s">
        <v>244</v>
      </c>
      <c r="L8" s="340">
        <v>80.0</v>
      </c>
      <c r="M8" s="344" t="s">
        <v>192</v>
      </c>
      <c r="N8" s="346" t="s">
        <v>588</v>
      </c>
      <c r="O8" s="340">
        <v>99.0</v>
      </c>
      <c r="P8" s="344" t="s">
        <v>192</v>
      </c>
      <c r="Q8" s="346" t="s">
        <v>254</v>
      </c>
      <c r="R8" s="340">
        <v>76.0</v>
      </c>
      <c r="S8" s="344" t="s">
        <v>192</v>
      </c>
      <c r="T8" s="346" t="s">
        <v>259</v>
      </c>
      <c r="U8" s="340">
        <v>87.0</v>
      </c>
      <c r="V8" s="344" t="s">
        <v>192</v>
      </c>
      <c r="W8" s="346" t="s">
        <v>589</v>
      </c>
      <c r="X8" s="340">
        <v>92.0</v>
      </c>
      <c r="Y8" s="344" t="s">
        <v>192</v>
      </c>
      <c r="Z8" s="346" t="s">
        <v>590</v>
      </c>
      <c r="AA8" s="340">
        <v>75.0</v>
      </c>
      <c r="AB8" s="344" t="s">
        <v>192</v>
      </c>
      <c r="AC8" s="346" t="s">
        <v>245</v>
      </c>
      <c r="AD8" s="340">
        <v>85.0</v>
      </c>
      <c r="AE8" s="344" t="s">
        <v>107</v>
      </c>
      <c r="AF8" s="346" t="s">
        <v>591</v>
      </c>
      <c r="AG8" s="340">
        <v>55.0</v>
      </c>
      <c r="AH8" s="344" t="s">
        <v>192</v>
      </c>
      <c r="AI8" s="346" t="s">
        <v>592</v>
      </c>
      <c r="AJ8" s="340">
        <v>78.0</v>
      </c>
      <c r="AK8" s="344" t="s">
        <v>192</v>
      </c>
      <c r="AL8" s="346" t="s">
        <v>224</v>
      </c>
      <c r="AM8" s="340">
        <v>84.0</v>
      </c>
      <c r="AN8" s="344" t="s">
        <v>192</v>
      </c>
      <c r="AO8" s="346" t="s">
        <v>225</v>
      </c>
      <c r="AP8" s="340">
        <v>84.0</v>
      </c>
      <c r="AQ8" s="344" t="s">
        <v>192</v>
      </c>
      <c r="AR8" s="346" t="s">
        <v>593</v>
      </c>
      <c r="AS8" s="340">
        <v>83.0</v>
      </c>
      <c r="AT8" s="344" t="s">
        <v>192</v>
      </c>
      <c r="AU8" s="346" t="s">
        <v>308</v>
      </c>
      <c r="AV8" s="340">
        <v>83.0</v>
      </c>
      <c r="AW8" s="344" t="s">
        <v>192</v>
      </c>
      <c r="AX8" s="346" t="s">
        <v>594</v>
      </c>
      <c r="AY8" s="340">
        <v>84.0</v>
      </c>
      <c r="AZ8" s="344" t="s">
        <v>192</v>
      </c>
      <c r="BA8" s="346" t="s">
        <v>595</v>
      </c>
      <c r="BB8" s="340">
        <v>73.0</v>
      </c>
      <c r="BC8" s="344" t="s">
        <v>192</v>
      </c>
      <c r="BD8" s="345" t="s">
        <v>596</v>
      </c>
      <c r="BE8" s="340">
        <v>68.0</v>
      </c>
      <c r="BF8" s="344" t="s">
        <v>192</v>
      </c>
      <c r="BG8" s="346" t="s">
        <v>597</v>
      </c>
      <c r="BH8" s="340">
        <v>73.0</v>
      </c>
      <c r="BI8" s="344" t="s">
        <v>192</v>
      </c>
      <c r="BJ8" s="346" t="s">
        <v>598</v>
      </c>
      <c r="BK8" s="340">
        <v>83.0</v>
      </c>
      <c r="BL8" s="344" t="s">
        <v>192</v>
      </c>
      <c r="BM8" s="346" t="s">
        <v>328</v>
      </c>
      <c r="BN8" s="340">
        <v>89.0</v>
      </c>
      <c r="BO8" s="344" t="s">
        <v>192</v>
      </c>
      <c r="BP8" s="346" t="s">
        <v>204</v>
      </c>
      <c r="BQ8" s="340">
        <v>89.0</v>
      </c>
      <c r="BR8" s="344" t="s">
        <v>192</v>
      </c>
      <c r="BS8" s="346" t="s">
        <v>267</v>
      </c>
      <c r="BT8" s="340">
        <v>88.0</v>
      </c>
      <c r="BU8" s="344" t="s">
        <v>107</v>
      </c>
      <c r="BV8" s="346" t="s">
        <v>599</v>
      </c>
      <c r="BW8" s="340">
        <v>51.0</v>
      </c>
      <c r="BX8" s="344" t="s">
        <v>192</v>
      </c>
      <c r="BY8" s="346" t="s">
        <v>277</v>
      </c>
      <c r="BZ8" s="340">
        <v>79.0</v>
      </c>
      <c r="CA8" s="344" t="s">
        <v>107</v>
      </c>
      <c r="CB8" s="345" t="s">
        <v>600</v>
      </c>
      <c r="CC8" s="340">
        <v>56.0</v>
      </c>
      <c r="CD8" s="344" t="s">
        <v>192</v>
      </c>
      <c r="CE8" s="346" t="s">
        <v>601</v>
      </c>
      <c r="CF8" s="340">
        <v>82.0</v>
      </c>
      <c r="CG8" s="344" t="s">
        <v>192</v>
      </c>
      <c r="CH8" s="346" t="s">
        <v>602</v>
      </c>
      <c r="CI8" s="340">
        <v>84.0</v>
      </c>
      <c r="CJ8" s="344" t="s">
        <v>192</v>
      </c>
      <c r="CK8" s="346" t="s">
        <v>603</v>
      </c>
      <c r="CL8" s="340">
        <v>77.0</v>
      </c>
      <c r="CM8" s="344" t="s">
        <v>192</v>
      </c>
      <c r="CN8" s="346" t="s">
        <v>604</v>
      </c>
      <c r="CO8" s="340">
        <v>78.0</v>
      </c>
      <c r="CP8" s="344" t="s">
        <v>107</v>
      </c>
      <c r="CQ8" s="346" t="s">
        <v>605</v>
      </c>
      <c r="CR8" s="340">
        <v>61.0</v>
      </c>
    </row>
    <row r="9">
      <c r="A9" s="342" t="s">
        <v>192</v>
      </c>
      <c r="B9" s="343" t="s">
        <v>606</v>
      </c>
      <c r="C9" s="340">
        <v>74.0</v>
      </c>
      <c r="D9" s="344" t="s">
        <v>192</v>
      </c>
      <c r="E9" s="345" t="s">
        <v>607</v>
      </c>
      <c r="F9" s="340">
        <v>77.0</v>
      </c>
      <c r="G9" s="344" t="s">
        <v>192</v>
      </c>
      <c r="H9" s="346" t="s">
        <v>608</v>
      </c>
      <c r="I9" s="340">
        <v>77.0</v>
      </c>
      <c r="J9" s="344" t="s">
        <v>192</v>
      </c>
      <c r="K9" s="346" t="s">
        <v>609</v>
      </c>
      <c r="L9" s="340">
        <v>76.0</v>
      </c>
      <c r="M9" s="344" t="s">
        <v>192</v>
      </c>
      <c r="N9" s="346" t="s">
        <v>610</v>
      </c>
      <c r="O9" s="340">
        <v>74.0</v>
      </c>
      <c r="P9" s="344" t="s">
        <v>192</v>
      </c>
      <c r="Q9" s="346" t="s">
        <v>611</v>
      </c>
      <c r="R9" s="340">
        <v>58.0</v>
      </c>
      <c r="S9" s="344" t="s">
        <v>192</v>
      </c>
      <c r="T9" s="346" t="s">
        <v>612</v>
      </c>
      <c r="U9" s="340">
        <v>78.0</v>
      </c>
      <c r="V9" s="344" t="s">
        <v>192</v>
      </c>
      <c r="W9" s="346" t="s">
        <v>613</v>
      </c>
      <c r="X9" s="340">
        <v>88.0</v>
      </c>
      <c r="Y9" s="344" t="s">
        <v>614</v>
      </c>
      <c r="Z9" s="346" t="s">
        <v>615</v>
      </c>
      <c r="AA9" s="340">
        <v>68.0</v>
      </c>
      <c r="AB9" s="344" t="s">
        <v>192</v>
      </c>
      <c r="AC9" s="346" t="s">
        <v>616</v>
      </c>
      <c r="AD9" s="340">
        <v>76.0</v>
      </c>
      <c r="AE9" s="344" t="s">
        <v>192</v>
      </c>
      <c r="AF9" s="346" t="s">
        <v>297</v>
      </c>
      <c r="AG9" s="340">
        <v>82.0</v>
      </c>
      <c r="AH9" s="344" t="s">
        <v>192</v>
      </c>
      <c r="AI9" s="346" t="s">
        <v>617</v>
      </c>
      <c r="AJ9" s="340">
        <v>67.0</v>
      </c>
      <c r="AK9" s="344" t="s">
        <v>192</v>
      </c>
      <c r="AL9" s="346" t="s">
        <v>618</v>
      </c>
      <c r="AM9" s="340">
        <v>82.0</v>
      </c>
      <c r="AN9" s="344" t="s">
        <v>192</v>
      </c>
      <c r="AO9" s="346" t="s">
        <v>619</v>
      </c>
      <c r="AP9" s="340">
        <v>75.0</v>
      </c>
      <c r="AQ9" s="344" t="s">
        <v>192</v>
      </c>
      <c r="AR9" s="346" t="s">
        <v>620</v>
      </c>
      <c r="AS9" s="340">
        <v>65.0</v>
      </c>
      <c r="AT9" s="344" t="s">
        <v>192</v>
      </c>
      <c r="AU9" s="346" t="s">
        <v>621</v>
      </c>
      <c r="AV9" s="340">
        <v>80.0</v>
      </c>
      <c r="AW9" s="344" t="s">
        <v>192</v>
      </c>
      <c r="AX9" s="346" t="s">
        <v>622</v>
      </c>
      <c r="AY9" s="340">
        <v>83.0</v>
      </c>
      <c r="AZ9" s="344" t="s">
        <v>192</v>
      </c>
      <c r="BA9" s="346" t="s">
        <v>623</v>
      </c>
      <c r="BB9" s="340">
        <v>72.0</v>
      </c>
      <c r="BC9" s="344" t="s">
        <v>192</v>
      </c>
      <c r="BD9" s="345" t="s">
        <v>624</v>
      </c>
      <c r="BE9" s="340">
        <v>65.0</v>
      </c>
      <c r="BF9" s="344" t="s">
        <v>192</v>
      </c>
      <c r="BG9" s="346" t="s">
        <v>625</v>
      </c>
      <c r="BH9" s="340">
        <v>70.0</v>
      </c>
      <c r="BI9" s="344" t="s">
        <v>192</v>
      </c>
      <c r="BJ9" s="346" t="s">
        <v>203</v>
      </c>
      <c r="BK9" s="340">
        <v>79.0</v>
      </c>
      <c r="BL9" s="344" t="s">
        <v>192</v>
      </c>
      <c r="BM9" s="346" t="s">
        <v>626</v>
      </c>
      <c r="BN9" s="340">
        <v>81.0</v>
      </c>
      <c r="BO9" s="344" t="s">
        <v>192</v>
      </c>
      <c r="BP9" s="346" t="s">
        <v>627</v>
      </c>
      <c r="BQ9" s="340">
        <v>74.0</v>
      </c>
      <c r="BR9" s="344" t="s">
        <v>192</v>
      </c>
      <c r="BS9" s="346" t="s">
        <v>628</v>
      </c>
      <c r="BT9" s="340">
        <v>75.0</v>
      </c>
      <c r="BU9" s="344" t="s">
        <v>192</v>
      </c>
      <c r="BV9" s="346" t="s">
        <v>266</v>
      </c>
      <c r="BW9" s="340">
        <v>85.0</v>
      </c>
      <c r="BX9" s="344" t="s">
        <v>192</v>
      </c>
      <c r="BY9" s="346" t="s">
        <v>629</v>
      </c>
      <c r="BZ9" s="340">
        <v>78.0</v>
      </c>
      <c r="CA9" s="344" t="s">
        <v>192</v>
      </c>
      <c r="CB9" s="346" t="s">
        <v>215</v>
      </c>
      <c r="CC9" s="340">
        <v>81.0</v>
      </c>
      <c r="CD9" s="344" t="s">
        <v>192</v>
      </c>
      <c r="CE9" s="346" t="s">
        <v>630</v>
      </c>
      <c r="CF9" s="340">
        <v>82.0</v>
      </c>
      <c r="CG9" s="344" t="s">
        <v>192</v>
      </c>
      <c r="CH9" s="346" t="s">
        <v>631</v>
      </c>
      <c r="CI9" s="340">
        <v>79.0</v>
      </c>
      <c r="CJ9" s="344" t="s">
        <v>192</v>
      </c>
      <c r="CK9" s="346" t="s">
        <v>632</v>
      </c>
      <c r="CL9" s="340">
        <v>76.0</v>
      </c>
      <c r="CM9" s="344" t="s">
        <v>192</v>
      </c>
      <c r="CN9" s="346" t="s">
        <v>633</v>
      </c>
      <c r="CO9" s="340">
        <v>57.0</v>
      </c>
      <c r="CP9" s="344" t="s">
        <v>107</v>
      </c>
      <c r="CQ9" s="346" t="s">
        <v>634</v>
      </c>
      <c r="CR9" s="340">
        <v>43.0</v>
      </c>
    </row>
    <row r="10">
      <c r="A10" s="342" t="s">
        <v>192</v>
      </c>
      <c r="B10" s="343" t="s">
        <v>635</v>
      </c>
      <c r="C10" s="340">
        <v>61.0</v>
      </c>
      <c r="D10" s="344" t="s">
        <v>192</v>
      </c>
      <c r="E10" s="345" t="s">
        <v>636</v>
      </c>
      <c r="F10" s="340">
        <v>71.0</v>
      </c>
      <c r="G10" s="344" t="s">
        <v>192</v>
      </c>
      <c r="H10" s="346" t="s">
        <v>637</v>
      </c>
      <c r="I10" s="340">
        <v>71.0</v>
      </c>
      <c r="J10" s="344" t="s">
        <v>192</v>
      </c>
      <c r="K10" s="346" t="s">
        <v>638</v>
      </c>
      <c r="L10" s="340">
        <v>59.0</v>
      </c>
      <c r="M10" s="344" t="s">
        <v>192</v>
      </c>
      <c r="N10" s="346" t="s">
        <v>639</v>
      </c>
      <c r="O10" s="340">
        <v>65.0</v>
      </c>
      <c r="P10" s="344" t="s">
        <v>112</v>
      </c>
      <c r="Q10" s="346" t="s">
        <v>640</v>
      </c>
      <c r="R10" s="340">
        <v>89.0</v>
      </c>
      <c r="S10" s="344" t="s">
        <v>192</v>
      </c>
      <c r="T10" s="346" t="s">
        <v>641</v>
      </c>
      <c r="U10" s="340">
        <v>67.0</v>
      </c>
      <c r="V10" s="344" t="s">
        <v>192</v>
      </c>
      <c r="W10" s="346" t="s">
        <v>642</v>
      </c>
      <c r="X10" s="340">
        <v>65.0</v>
      </c>
      <c r="Y10" s="344" t="s">
        <v>112</v>
      </c>
      <c r="Z10" s="346" t="s">
        <v>288</v>
      </c>
      <c r="AA10" s="340">
        <v>91.0</v>
      </c>
      <c r="AB10" s="344" t="s">
        <v>192</v>
      </c>
      <c r="AC10" s="346" t="s">
        <v>643</v>
      </c>
      <c r="AD10" s="340">
        <v>75.0</v>
      </c>
      <c r="AE10" s="344" t="s">
        <v>192</v>
      </c>
      <c r="AF10" s="346" t="s">
        <v>644</v>
      </c>
      <c r="AG10" s="340">
        <v>74.0</v>
      </c>
      <c r="AH10" s="344" t="s">
        <v>192</v>
      </c>
      <c r="AI10" s="346" t="s">
        <v>645</v>
      </c>
      <c r="AJ10" s="340">
        <v>65.0</v>
      </c>
      <c r="AK10" s="344" t="s">
        <v>192</v>
      </c>
      <c r="AL10" s="346" t="s">
        <v>646</v>
      </c>
      <c r="AM10" s="340">
        <v>79.0</v>
      </c>
      <c r="AN10" s="344" t="s">
        <v>192</v>
      </c>
      <c r="AO10" s="346" t="s">
        <v>647</v>
      </c>
      <c r="AP10" s="340">
        <v>72.0</v>
      </c>
      <c r="AQ10" s="344" t="s">
        <v>192</v>
      </c>
      <c r="AR10" s="346" t="s">
        <v>648</v>
      </c>
      <c r="AS10" s="340">
        <v>62.0</v>
      </c>
      <c r="AT10" s="344" t="s">
        <v>192</v>
      </c>
      <c r="AU10" s="346" t="s">
        <v>649</v>
      </c>
      <c r="AV10" s="340">
        <v>74.0</v>
      </c>
      <c r="AW10" s="344" t="s">
        <v>192</v>
      </c>
      <c r="AX10" s="346" t="s">
        <v>650</v>
      </c>
      <c r="AY10" s="340">
        <v>73.0</v>
      </c>
      <c r="AZ10" s="344" t="s">
        <v>192</v>
      </c>
      <c r="BA10" s="346" t="s">
        <v>651</v>
      </c>
      <c r="BB10" s="340">
        <v>67.0</v>
      </c>
      <c r="BC10" s="344" t="s">
        <v>192</v>
      </c>
      <c r="BD10" s="345" t="s">
        <v>652</v>
      </c>
      <c r="BE10" s="340">
        <v>65.0</v>
      </c>
      <c r="BF10" s="344" t="s">
        <v>192</v>
      </c>
      <c r="BG10" s="346" t="s">
        <v>653</v>
      </c>
      <c r="BH10" s="340">
        <v>68.0</v>
      </c>
      <c r="BI10" s="344" t="s">
        <v>192</v>
      </c>
      <c r="BJ10" s="346" t="s">
        <v>654</v>
      </c>
      <c r="BK10" s="340">
        <v>75.0</v>
      </c>
      <c r="BL10" s="344" t="s">
        <v>192</v>
      </c>
      <c r="BM10" s="346" t="s">
        <v>655</v>
      </c>
      <c r="BN10" s="340">
        <v>68.0</v>
      </c>
      <c r="BO10" s="344" t="s">
        <v>192</v>
      </c>
      <c r="BP10" s="346" t="s">
        <v>656</v>
      </c>
      <c r="BQ10" s="340">
        <v>69.0</v>
      </c>
      <c r="BR10" s="344" t="s">
        <v>192</v>
      </c>
      <c r="BS10" s="346" t="s">
        <v>657</v>
      </c>
      <c r="BT10" s="340">
        <v>74.0</v>
      </c>
      <c r="BU10" s="344" t="s">
        <v>192</v>
      </c>
      <c r="BV10" s="346" t="s">
        <v>658</v>
      </c>
      <c r="BW10" s="340">
        <v>75.0</v>
      </c>
      <c r="BX10" s="344" t="s">
        <v>192</v>
      </c>
      <c r="BY10" s="346" t="s">
        <v>659</v>
      </c>
      <c r="BZ10" s="340">
        <v>77.0</v>
      </c>
      <c r="CA10" s="344" t="s">
        <v>192</v>
      </c>
      <c r="CB10" s="346" t="s">
        <v>660</v>
      </c>
      <c r="CC10" s="340">
        <v>72.0</v>
      </c>
      <c r="CD10" s="344" t="s">
        <v>192</v>
      </c>
      <c r="CE10" s="346" t="s">
        <v>661</v>
      </c>
      <c r="CF10" s="340">
        <v>81.0</v>
      </c>
      <c r="CG10" s="344" t="s">
        <v>192</v>
      </c>
      <c r="CH10" s="346" t="s">
        <v>662</v>
      </c>
      <c r="CI10" s="340">
        <v>66.0</v>
      </c>
      <c r="CJ10" s="344" t="s">
        <v>192</v>
      </c>
      <c r="CK10" s="346" t="s">
        <v>663</v>
      </c>
      <c r="CL10" s="340">
        <v>71.0</v>
      </c>
      <c r="CM10" s="344" t="s">
        <v>614</v>
      </c>
      <c r="CN10" s="346" t="s">
        <v>664</v>
      </c>
      <c r="CO10" s="340">
        <v>69.0</v>
      </c>
      <c r="CP10" s="344" t="s">
        <v>192</v>
      </c>
      <c r="CQ10" s="346" t="s">
        <v>665</v>
      </c>
      <c r="CR10" s="340">
        <v>80.0</v>
      </c>
    </row>
    <row r="11">
      <c r="A11" s="342" t="s">
        <v>112</v>
      </c>
      <c r="B11" s="343" t="s">
        <v>666</v>
      </c>
      <c r="C11" s="340">
        <v>83.0</v>
      </c>
      <c r="D11" s="344" t="s">
        <v>192</v>
      </c>
      <c r="E11" s="345" t="s">
        <v>667</v>
      </c>
      <c r="F11" s="340">
        <v>65.0</v>
      </c>
      <c r="G11" s="344" t="s">
        <v>614</v>
      </c>
      <c r="H11" s="346" t="s">
        <v>668</v>
      </c>
      <c r="I11" s="340">
        <v>81.0</v>
      </c>
      <c r="J11" s="344" t="s">
        <v>614</v>
      </c>
      <c r="K11" s="346" t="s">
        <v>669</v>
      </c>
      <c r="L11" s="340">
        <v>67.0</v>
      </c>
      <c r="M11" s="344" t="s">
        <v>192</v>
      </c>
      <c r="N11" s="346" t="s">
        <v>670</v>
      </c>
      <c r="O11" s="340">
        <v>61.0</v>
      </c>
      <c r="P11" s="344" t="s">
        <v>112</v>
      </c>
      <c r="Q11" s="346" t="s">
        <v>257</v>
      </c>
      <c r="R11" s="340">
        <v>81.0</v>
      </c>
      <c r="S11" s="344" t="s">
        <v>192</v>
      </c>
      <c r="T11" s="346" t="s">
        <v>671</v>
      </c>
      <c r="U11" s="340">
        <v>66.0</v>
      </c>
      <c r="V11" s="344" t="s">
        <v>192</v>
      </c>
      <c r="W11" s="346" t="s">
        <v>672</v>
      </c>
      <c r="X11" s="340">
        <v>65.0</v>
      </c>
      <c r="Y11" s="344" t="s">
        <v>112</v>
      </c>
      <c r="Z11" s="346" t="s">
        <v>289</v>
      </c>
      <c r="AA11" s="340">
        <v>80.0</v>
      </c>
      <c r="AB11" s="344" t="s">
        <v>192</v>
      </c>
      <c r="AC11" s="346" t="s">
        <v>673</v>
      </c>
      <c r="AD11" s="340">
        <v>72.0</v>
      </c>
      <c r="AE11" s="344" t="s">
        <v>192</v>
      </c>
      <c r="AF11" s="346" t="s">
        <v>674</v>
      </c>
      <c r="AG11" s="340">
        <v>69.0</v>
      </c>
      <c r="AH11" s="344" t="s">
        <v>614</v>
      </c>
      <c r="AI11" s="346" t="s">
        <v>675</v>
      </c>
      <c r="AJ11" s="340">
        <v>66.0</v>
      </c>
      <c r="AK11" s="344" t="s">
        <v>192</v>
      </c>
      <c r="AL11" s="346" t="s">
        <v>676</v>
      </c>
      <c r="AM11" s="340">
        <v>70.0</v>
      </c>
      <c r="AN11" s="344" t="s">
        <v>192</v>
      </c>
      <c r="AO11" s="346" t="s">
        <v>677</v>
      </c>
      <c r="AP11" s="340">
        <v>67.0</v>
      </c>
      <c r="AQ11" s="344" t="s">
        <v>192</v>
      </c>
      <c r="AR11" s="346" t="s">
        <v>678</v>
      </c>
      <c r="AS11" s="340">
        <v>57.0</v>
      </c>
      <c r="AT11" s="344" t="s">
        <v>192</v>
      </c>
      <c r="AU11" s="346" t="s">
        <v>679</v>
      </c>
      <c r="AV11" s="340">
        <v>68.0</v>
      </c>
      <c r="AW11" s="344" t="s">
        <v>192</v>
      </c>
      <c r="AX11" s="346" t="s">
        <v>680</v>
      </c>
      <c r="AY11" s="340">
        <v>62.0</v>
      </c>
      <c r="AZ11" s="344" t="s">
        <v>112</v>
      </c>
      <c r="BA11" s="346" t="s">
        <v>681</v>
      </c>
      <c r="BB11" s="340">
        <v>87.0</v>
      </c>
      <c r="BC11" s="344" t="s">
        <v>192</v>
      </c>
      <c r="BD11" s="345" t="s">
        <v>682</v>
      </c>
      <c r="BE11" s="340">
        <v>63.0</v>
      </c>
      <c r="BF11" s="344" t="s">
        <v>614</v>
      </c>
      <c r="BG11" s="346" t="s">
        <v>683</v>
      </c>
      <c r="BH11" s="340">
        <v>72.0</v>
      </c>
      <c r="BI11" s="344" t="s">
        <v>192</v>
      </c>
      <c r="BJ11" s="346" t="s">
        <v>684</v>
      </c>
      <c r="BK11" s="340">
        <v>70.0</v>
      </c>
      <c r="BL11" s="344" t="s">
        <v>614</v>
      </c>
      <c r="BM11" s="346" t="s">
        <v>685</v>
      </c>
      <c r="BN11" s="340">
        <v>73.0</v>
      </c>
      <c r="BO11" s="344" t="s">
        <v>614</v>
      </c>
      <c r="BP11" s="346" t="s">
        <v>686</v>
      </c>
      <c r="BQ11" s="340">
        <v>69.0</v>
      </c>
      <c r="BR11" s="344" t="s">
        <v>192</v>
      </c>
      <c r="BS11" s="346" t="s">
        <v>687</v>
      </c>
      <c r="BT11" s="340">
        <v>71.0</v>
      </c>
      <c r="BU11" s="344" t="s">
        <v>192</v>
      </c>
      <c r="BV11" s="346" t="s">
        <v>688</v>
      </c>
      <c r="BW11" s="340">
        <v>74.0</v>
      </c>
      <c r="BX11" s="344" t="s">
        <v>192</v>
      </c>
      <c r="BY11" s="346" t="s">
        <v>689</v>
      </c>
      <c r="BZ11" s="340">
        <v>73.0</v>
      </c>
      <c r="CA11" s="344" t="s">
        <v>192</v>
      </c>
      <c r="CB11" s="346" t="s">
        <v>690</v>
      </c>
      <c r="CC11" s="340">
        <v>70.0</v>
      </c>
      <c r="CD11" s="344" t="s">
        <v>192</v>
      </c>
      <c r="CE11" s="346" t="s">
        <v>691</v>
      </c>
      <c r="CF11" s="340">
        <v>78.0</v>
      </c>
      <c r="CG11" s="344" t="s">
        <v>192</v>
      </c>
      <c r="CH11" s="346" t="s">
        <v>692</v>
      </c>
      <c r="CI11" s="340">
        <v>64.0</v>
      </c>
      <c r="CJ11" s="344" t="s">
        <v>192</v>
      </c>
      <c r="CK11" s="346" t="s">
        <v>693</v>
      </c>
      <c r="CL11" s="340">
        <v>61.0</v>
      </c>
      <c r="CM11" s="344" t="s">
        <v>112</v>
      </c>
      <c r="CN11" s="346" t="s">
        <v>694</v>
      </c>
      <c r="CO11" s="340">
        <v>80.0</v>
      </c>
      <c r="CP11" s="344" t="s">
        <v>192</v>
      </c>
      <c r="CQ11" s="346" t="s">
        <v>318</v>
      </c>
      <c r="CR11" s="340">
        <v>79.0</v>
      </c>
    </row>
    <row r="12">
      <c r="A12" s="342" t="s">
        <v>112</v>
      </c>
      <c r="B12" s="343" t="s">
        <v>695</v>
      </c>
      <c r="C12" s="340">
        <v>78.0</v>
      </c>
      <c r="D12" s="344" t="s">
        <v>192</v>
      </c>
      <c r="E12" s="345" t="s">
        <v>696</v>
      </c>
      <c r="F12" s="340">
        <v>64.0</v>
      </c>
      <c r="G12" s="344" t="s">
        <v>112</v>
      </c>
      <c r="H12" s="346" t="s">
        <v>293</v>
      </c>
      <c r="I12" s="340">
        <v>80.0</v>
      </c>
      <c r="J12" s="344" t="s">
        <v>112</v>
      </c>
      <c r="K12" s="346" t="s">
        <v>248</v>
      </c>
      <c r="L12" s="340">
        <v>83.0</v>
      </c>
      <c r="M12" s="344" t="s">
        <v>614</v>
      </c>
      <c r="N12" s="346" t="s">
        <v>697</v>
      </c>
      <c r="O12" s="340">
        <v>67.0</v>
      </c>
      <c r="P12" s="344" t="s">
        <v>112</v>
      </c>
      <c r="Q12" s="346" t="s">
        <v>306</v>
      </c>
      <c r="R12" s="340">
        <v>76.0</v>
      </c>
      <c r="S12" s="344" t="s">
        <v>614</v>
      </c>
      <c r="T12" s="346" t="s">
        <v>698</v>
      </c>
      <c r="U12" s="340">
        <v>66.0</v>
      </c>
      <c r="V12" s="344" t="s">
        <v>112</v>
      </c>
      <c r="W12" s="346" t="s">
        <v>699</v>
      </c>
      <c r="X12" s="340">
        <v>90.0</v>
      </c>
      <c r="Y12" s="344" t="s">
        <v>112</v>
      </c>
      <c r="Z12" s="346" t="s">
        <v>700</v>
      </c>
      <c r="AA12" s="340">
        <v>78.0</v>
      </c>
      <c r="AB12" s="344" t="s">
        <v>614</v>
      </c>
      <c r="AC12" s="346" t="s">
        <v>701</v>
      </c>
      <c r="AD12" s="340">
        <v>74.0</v>
      </c>
      <c r="AE12" s="344" t="s">
        <v>192</v>
      </c>
      <c r="AF12" s="346" t="s">
        <v>702</v>
      </c>
      <c r="AG12" s="340">
        <v>67.0</v>
      </c>
      <c r="AH12" s="344" t="s">
        <v>112</v>
      </c>
      <c r="AI12" s="346" t="s">
        <v>304</v>
      </c>
      <c r="AJ12" s="340">
        <v>94.0</v>
      </c>
      <c r="AK12" s="344" t="s">
        <v>192</v>
      </c>
      <c r="AL12" s="346" t="s">
        <v>703</v>
      </c>
      <c r="AM12" s="340">
        <v>59.0</v>
      </c>
      <c r="AN12" s="344" t="s">
        <v>112</v>
      </c>
      <c r="AO12" s="346" t="s">
        <v>229</v>
      </c>
      <c r="AP12" s="340">
        <v>88.0</v>
      </c>
      <c r="AQ12" s="344" t="s">
        <v>112</v>
      </c>
      <c r="AR12" s="346" t="s">
        <v>704</v>
      </c>
      <c r="AS12" s="340">
        <v>81.0</v>
      </c>
      <c r="AT12" s="344" t="s">
        <v>192</v>
      </c>
      <c r="AU12" s="346" t="s">
        <v>705</v>
      </c>
      <c r="AV12" s="340">
        <v>66.0</v>
      </c>
      <c r="AW12" s="344" t="s">
        <v>614</v>
      </c>
      <c r="AX12" s="346" t="s">
        <v>706</v>
      </c>
      <c r="AY12" s="340">
        <v>70.0</v>
      </c>
      <c r="AZ12" s="344" t="s">
        <v>112</v>
      </c>
      <c r="BA12" s="346" t="s">
        <v>707</v>
      </c>
      <c r="BB12" s="340">
        <v>86.0</v>
      </c>
      <c r="BC12" s="344" t="s">
        <v>614</v>
      </c>
      <c r="BD12" s="345" t="s">
        <v>708</v>
      </c>
      <c r="BE12" s="340">
        <v>64.0</v>
      </c>
      <c r="BF12" s="344" t="s">
        <v>112</v>
      </c>
      <c r="BG12" s="346" t="s">
        <v>709</v>
      </c>
      <c r="BH12" s="340">
        <v>93.0</v>
      </c>
      <c r="BI12" s="344" t="s">
        <v>192</v>
      </c>
      <c r="BJ12" s="346" t="s">
        <v>710</v>
      </c>
      <c r="BK12" s="340">
        <v>69.0</v>
      </c>
      <c r="BL12" s="344" t="s">
        <v>614</v>
      </c>
      <c r="BM12" s="346" t="s">
        <v>711</v>
      </c>
      <c r="BN12" s="340">
        <v>63.0</v>
      </c>
      <c r="BO12" s="344" t="s">
        <v>112</v>
      </c>
      <c r="BP12" s="346" t="s">
        <v>208</v>
      </c>
      <c r="BQ12" s="340">
        <v>83.0</v>
      </c>
      <c r="BR12" s="344" t="s">
        <v>192</v>
      </c>
      <c r="BS12" s="346" t="s">
        <v>712</v>
      </c>
      <c r="BT12" s="340">
        <v>69.0</v>
      </c>
      <c r="BU12" s="344" t="s">
        <v>192</v>
      </c>
      <c r="BV12" s="346" t="s">
        <v>713</v>
      </c>
      <c r="BW12" s="340">
        <v>73.0</v>
      </c>
      <c r="BX12" s="344" t="s">
        <v>192</v>
      </c>
      <c r="BY12" s="346" t="s">
        <v>714</v>
      </c>
      <c r="BZ12" s="340">
        <v>70.0</v>
      </c>
      <c r="CA12" s="344" t="s">
        <v>192</v>
      </c>
      <c r="CB12" s="346" t="s">
        <v>715</v>
      </c>
      <c r="CC12" s="340">
        <v>66.0</v>
      </c>
      <c r="CD12" s="344" t="s">
        <v>192</v>
      </c>
      <c r="CE12" s="346" t="s">
        <v>716</v>
      </c>
      <c r="CF12" s="340">
        <v>65.0</v>
      </c>
      <c r="CG12" s="344" t="s">
        <v>192</v>
      </c>
      <c r="CH12" s="346" t="s">
        <v>717</v>
      </c>
      <c r="CI12" s="340">
        <v>63.0</v>
      </c>
      <c r="CJ12" s="344" t="s">
        <v>112</v>
      </c>
      <c r="CK12" s="346" t="s">
        <v>239</v>
      </c>
      <c r="CL12" s="340">
        <v>92.0</v>
      </c>
      <c r="CM12" s="344" t="s">
        <v>112</v>
      </c>
      <c r="CN12" s="346" t="s">
        <v>718</v>
      </c>
      <c r="CO12" s="340">
        <v>79.0</v>
      </c>
      <c r="CP12" s="344" t="s">
        <v>192</v>
      </c>
      <c r="CQ12" s="346" t="s">
        <v>719</v>
      </c>
      <c r="CR12" s="340">
        <v>76.0</v>
      </c>
    </row>
    <row r="13">
      <c r="A13" s="342" t="s">
        <v>112</v>
      </c>
      <c r="B13" s="343" t="s">
        <v>720</v>
      </c>
      <c r="C13" s="340">
        <v>74.0</v>
      </c>
      <c r="D13" s="344" t="s">
        <v>614</v>
      </c>
      <c r="E13" s="345" t="s">
        <v>721</v>
      </c>
      <c r="F13" s="340">
        <v>62.0</v>
      </c>
      <c r="G13" s="344" t="s">
        <v>112</v>
      </c>
      <c r="H13" s="346" t="s">
        <v>294</v>
      </c>
      <c r="I13" s="340">
        <v>78.0</v>
      </c>
      <c r="J13" s="344" t="s">
        <v>112</v>
      </c>
      <c r="K13" s="346" t="s">
        <v>250</v>
      </c>
      <c r="L13" s="340">
        <v>83.0</v>
      </c>
      <c r="M13" s="344" t="s">
        <v>112</v>
      </c>
      <c r="N13" s="346" t="s">
        <v>722</v>
      </c>
      <c r="O13" s="340">
        <v>85.0</v>
      </c>
      <c r="P13" s="344" t="s">
        <v>112</v>
      </c>
      <c r="Q13" s="346" t="s">
        <v>723</v>
      </c>
      <c r="R13" s="340">
        <v>75.0</v>
      </c>
      <c r="S13" s="344" t="s">
        <v>112</v>
      </c>
      <c r="T13" s="346" t="s">
        <v>724</v>
      </c>
      <c r="U13" s="340">
        <v>90.0</v>
      </c>
      <c r="V13" s="344" t="s">
        <v>112</v>
      </c>
      <c r="W13" s="346" t="s">
        <v>725</v>
      </c>
      <c r="X13" s="340">
        <v>84.0</v>
      </c>
      <c r="Y13" s="344" t="s">
        <v>112</v>
      </c>
      <c r="Z13" s="346" t="s">
        <v>726</v>
      </c>
      <c r="AA13" s="340">
        <v>72.0</v>
      </c>
      <c r="AB13" s="344" t="s">
        <v>112</v>
      </c>
      <c r="AC13" s="346" t="s">
        <v>249</v>
      </c>
      <c r="AD13" s="340">
        <v>84.0</v>
      </c>
      <c r="AE13" s="344" t="s">
        <v>192</v>
      </c>
      <c r="AF13" s="346" t="s">
        <v>727</v>
      </c>
      <c r="AG13" s="340">
        <v>64.0</v>
      </c>
      <c r="AH13" s="344" t="s">
        <v>112</v>
      </c>
      <c r="AI13" s="346" t="s">
        <v>305</v>
      </c>
      <c r="AJ13" s="340">
        <v>73.0</v>
      </c>
      <c r="AK13" s="344" t="s">
        <v>614</v>
      </c>
      <c r="AL13" s="346" t="s">
        <v>728</v>
      </c>
      <c r="AM13" s="340">
        <v>64.0</v>
      </c>
      <c r="AN13" s="344" t="s">
        <v>112</v>
      </c>
      <c r="AO13" s="346" t="s">
        <v>231</v>
      </c>
      <c r="AP13" s="340">
        <v>79.0</v>
      </c>
      <c r="AQ13" s="344" t="s">
        <v>112</v>
      </c>
      <c r="AR13" s="346" t="s">
        <v>729</v>
      </c>
      <c r="AS13" s="340">
        <v>79.0</v>
      </c>
      <c r="AT13" s="344" t="s">
        <v>614</v>
      </c>
      <c r="AU13" s="346" t="s">
        <v>730</v>
      </c>
      <c r="AV13" s="340">
        <v>77.0</v>
      </c>
      <c r="AW13" s="344" t="s">
        <v>112</v>
      </c>
      <c r="AX13" s="346" t="s">
        <v>325</v>
      </c>
      <c r="AY13" s="340">
        <v>92.0</v>
      </c>
      <c r="AZ13" s="344" t="s">
        <v>112</v>
      </c>
      <c r="BA13" s="346" t="s">
        <v>731</v>
      </c>
      <c r="BB13" s="340">
        <v>85.0</v>
      </c>
      <c r="BC13" s="344" t="s">
        <v>112</v>
      </c>
      <c r="BD13" s="345" t="s">
        <v>315</v>
      </c>
      <c r="BE13" s="340">
        <v>84.0</v>
      </c>
      <c r="BF13" s="344" t="s">
        <v>112</v>
      </c>
      <c r="BG13" s="346" t="s">
        <v>732</v>
      </c>
      <c r="BH13" s="340">
        <v>91.0</v>
      </c>
      <c r="BI13" s="344" t="s">
        <v>614</v>
      </c>
      <c r="BJ13" s="346" t="s">
        <v>733</v>
      </c>
      <c r="BK13" s="340">
        <v>75.0</v>
      </c>
      <c r="BL13" s="344" t="s">
        <v>112</v>
      </c>
      <c r="BM13" s="346" t="s">
        <v>330</v>
      </c>
      <c r="BN13" s="340">
        <v>99.0</v>
      </c>
      <c r="BO13" s="344" t="s">
        <v>112</v>
      </c>
      <c r="BP13" s="346" t="s">
        <v>734</v>
      </c>
      <c r="BQ13" s="340">
        <v>82.0</v>
      </c>
      <c r="BR13" s="344" t="s">
        <v>192</v>
      </c>
      <c r="BS13" s="346" t="s">
        <v>735</v>
      </c>
      <c r="BT13" s="340">
        <v>68.0</v>
      </c>
      <c r="BU13" s="344" t="s">
        <v>192</v>
      </c>
      <c r="BV13" s="346" t="s">
        <v>736</v>
      </c>
      <c r="BW13" s="340">
        <v>69.0</v>
      </c>
      <c r="BX13" s="344" t="s">
        <v>192</v>
      </c>
      <c r="BY13" s="346" t="s">
        <v>737</v>
      </c>
      <c r="BZ13" s="340">
        <v>63.0</v>
      </c>
      <c r="CA13" s="344" t="s">
        <v>192</v>
      </c>
      <c r="CB13" s="346" t="s">
        <v>738</v>
      </c>
      <c r="CC13" s="340">
        <v>64.0</v>
      </c>
      <c r="CD13" s="344" t="s">
        <v>614</v>
      </c>
      <c r="CE13" s="346" t="s">
        <v>739</v>
      </c>
      <c r="CF13" s="340">
        <v>86.0</v>
      </c>
      <c r="CG13" s="344" t="s">
        <v>614</v>
      </c>
      <c r="CH13" s="346" t="s">
        <v>740</v>
      </c>
      <c r="CI13" s="340">
        <v>64.0</v>
      </c>
      <c r="CJ13" s="344" t="s">
        <v>112</v>
      </c>
      <c r="CK13" s="346" t="s">
        <v>241</v>
      </c>
      <c r="CL13" s="340">
        <v>87.0</v>
      </c>
      <c r="CM13" s="344" t="s">
        <v>112</v>
      </c>
      <c r="CN13" s="346" t="s">
        <v>741</v>
      </c>
      <c r="CO13" s="340">
        <v>78.0</v>
      </c>
      <c r="CP13" s="344" t="s">
        <v>192</v>
      </c>
      <c r="CQ13" s="346" t="s">
        <v>742</v>
      </c>
      <c r="CR13" s="340">
        <v>71.0</v>
      </c>
    </row>
    <row r="14">
      <c r="A14" s="342" t="s">
        <v>112</v>
      </c>
      <c r="B14" s="343" t="s">
        <v>743</v>
      </c>
      <c r="C14" s="340">
        <v>71.0</v>
      </c>
      <c r="D14" s="344" t="s">
        <v>112</v>
      </c>
      <c r="E14" s="345" t="s">
        <v>238</v>
      </c>
      <c r="F14" s="340">
        <v>97.0</v>
      </c>
      <c r="G14" s="344" t="s">
        <v>112</v>
      </c>
      <c r="H14" s="346" t="s">
        <v>744</v>
      </c>
      <c r="I14" s="340">
        <v>76.0</v>
      </c>
      <c r="J14" s="344" t="s">
        <v>112</v>
      </c>
      <c r="K14" s="346" t="s">
        <v>745</v>
      </c>
      <c r="L14" s="340">
        <v>73.0</v>
      </c>
      <c r="M14" s="344" t="s">
        <v>112</v>
      </c>
      <c r="N14" s="346" t="s">
        <v>746</v>
      </c>
      <c r="O14" s="340">
        <v>80.0</v>
      </c>
      <c r="P14" s="344" t="s">
        <v>112</v>
      </c>
      <c r="Q14" s="346" t="s">
        <v>747</v>
      </c>
      <c r="R14" s="340">
        <v>69.0</v>
      </c>
      <c r="S14" s="344" t="s">
        <v>112</v>
      </c>
      <c r="T14" s="346" t="s">
        <v>262</v>
      </c>
      <c r="U14" s="340">
        <v>83.0</v>
      </c>
      <c r="V14" s="344" t="s">
        <v>112</v>
      </c>
      <c r="W14" s="346" t="s">
        <v>748</v>
      </c>
      <c r="X14" s="340">
        <v>73.0</v>
      </c>
      <c r="Y14" s="344" t="s">
        <v>112</v>
      </c>
      <c r="Z14" s="346" t="s">
        <v>749</v>
      </c>
      <c r="AA14" s="340">
        <v>70.0</v>
      </c>
      <c r="AB14" s="344" t="s">
        <v>112</v>
      </c>
      <c r="AC14" s="346" t="s">
        <v>750</v>
      </c>
      <c r="AD14" s="340">
        <v>70.0</v>
      </c>
      <c r="AE14" s="344" t="s">
        <v>614</v>
      </c>
      <c r="AF14" s="346" t="s">
        <v>751</v>
      </c>
      <c r="AG14" s="340">
        <v>66.0</v>
      </c>
      <c r="AH14" s="344" t="s">
        <v>112</v>
      </c>
      <c r="AI14" s="346" t="s">
        <v>752</v>
      </c>
      <c r="AJ14" s="340">
        <v>73.0</v>
      </c>
      <c r="AK14" s="344" t="s">
        <v>112</v>
      </c>
      <c r="AL14" s="346" t="s">
        <v>228</v>
      </c>
      <c r="AM14" s="340">
        <v>98.0</v>
      </c>
      <c r="AN14" s="344" t="s">
        <v>112</v>
      </c>
      <c r="AO14" s="346" t="s">
        <v>753</v>
      </c>
      <c r="AP14" s="340">
        <v>74.0</v>
      </c>
      <c r="AQ14" s="344" t="s">
        <v>112</v>
      </c>
      <c r="AR14" s="345" t="s">
        <v>754</v>
      </c>
      <c r="AS14" s="340">
        <v>77.0</v>
      </c>
      <c r="AT14" s="344" t="s">
        <v>112</v>
      </c>
      <c r="AU14" s="346" t="s">
        <v>310</v>
      </c>
      <c r="AV14" s="340">
        <v>96.0</v>
      </c>
      <c r="AW14" s="344" t="s">
        <v>112</v>
      </c>
      <c r="AX14" s="346" t="s">
        <v>326</v>
      </c>
      <c r="AY14" s="340">
        <v>81.0</v>
      </c>
      <c r="AZ14" s="344" t="s">
        <v>112</v>
      </c>
      <c r="BA14" s="346" t="s">
        <v>755</v>
      </c>
      <c r="BB14" s="340">
        <v>75.0</v>
      </c>
      <c r="BC14" s="344" t="s">
        <v>112</v>
      </c>
      <c r="BD14" s="345" t="s">
        <v>316</v>
      </c>
      <c r="BE14" s="340">
        <v>76.0</v>
      </c>
      <c r="BF14" s="344" t="s">
        <v>112</v>
      </c>
      <c r="BG14" s="346" t="s">
        <v>756</v>
      </c>
      <c r="BH14" s="340">
        <v>71.0</v>
      </c>
      <c r="BI14" s="344" t="s">
        <v>614</v>
      </c>
      <c r="BJ14" s="346" t="s">
        <v>757</v>
      </c>
      <c r="BK14" s="340">
        <v>65.0</v>
      </c>
      <c r="BL14" s="344" t="s">
        <v>112</v>
      </c>
      <c r="BM14" s="346" t="s">
        <v>758</v>
      </c>
      <c r="BN14" s="340">
        <v>76.0</v>
      </c>
      <c r="BO14" s="344" t="s">
        <v>112</v>
      </c>
      <c r="BP14" s="346" t="s">
        <v>210</v>
      </c>
      <c r="BQ14" s="340">
        <v>77.0</v>
      </c>
      <c r="BR14" s="344" t="s">
        <v>192</v>
      </c>
      <c r="BS14" s="346" t="s">
        <v>759</v>
      </c>
      <c r="BT14" s="340">
        <v>65.0</v>
      </c>
      <c r="BU14" s="344" t="s">
        <v>614</v>
      </c>
      <c r="BV14" s="346" t="s">
        <v>760</v>
      </c>
      <c r="BW14" s="340">
        <v>74.0</v>
      </c>
      <c r="BX14" s="344" t="s">
        <v>112</v>
      </c>
      <c r="BY14" s="346" t="s">
        <v>281</v>
      </c>
      <c r="BZ14" s="340">
        <v>85.0</v>
      </c>
      <c r="CA14" s="344" t="s">
        <v>614</v>
      </c>
      <c r="CB14" s="346" t="s">
        <v>761</v>
      </c>
      <c r="CC14" s="340">
        <v>71.0</v>
      </c>
      <c r="CD14" s="344" t="s">
        <v>112</v>
      </c>
      <c r="CE14" s="346" t="s">
        <v>220</v>
      </c>
      <c r="CF14" s="340">
        <v>89.0</v>
      </c>
      <c r="CG14" s="344" t="s">
        <v>112</v>
      </c>
      <c r="CH14" s="346" t="s">
        <v>280</v>
      </c>
      <c r="CI14" s="340">
        <v>88.0</v>
      </c>
      <c r="CJ14" s="344" t="s">
        <v>112</v>
      </c>
      <c r="CK14" s="346" t="s">
        <v>762</v>
      </c>
      <c r="CL14" s="340">
        <v>75.0</v>
      </c>
      <c r="CM14" s="344" t="s">
        <v>112</v>
      </c>
      <c r="CN14" s="346" t="s">
        <v>763</v>
      </c>
      <c r="CO14" s="340">
        <v>75.0</v>
      </c>
      <c r="CP14" s="344" t="s">
        <v>192</v>
      </c>
      <c r="CQ14" s="346" t="s">
        <v>764</v>
      </c>
      <c r="CR14" s="340">
        <v>71.0</v>
      </c>
    </row>
    <row r="15">
      <c r="A15" s="342" t="s">
        <v>112</v>
      </c>
      <c r="B15" s="343" t="s">
        <v>765</v>
      </c>
      <c r="C15" s="340">
        <v>71.0</v>
      </c>
      <c r="D15" s="344" t="s">
        <v>112</v>
      </c>
      <c r="E15" s="345" t="s">
        <v>240</v>
      </c>
      <c r="F15" s="340">
        <v>82.0</v>
      </c>
      <c r="G15" s="344" t="s">
        <v>112</v>
      </c>
      <c r="H15" s="346" t="s">
        <v>766</v>
      </c>
      <c r="I15" s="340">
        <v>72.0</v>
      </c>
      <c r="J15" s="344" t="s">
        <v>112</v>
      </c>
      <c r="K15" s="346" t="s">
        <v>767</v>
      </c>
      <c r="L15" s="340">
        <v>72.0</v>
      </c>
      <c r="M15" s="344" t="s">
        <v>112</v>
      </c>
      <c r="N15" s="346" t="s">
        <v>768</v>
      </c>
      <c r="O15" s="340">
        <v>76.0</v>
      </c>
      <c r="P15" s="344" t="s">
        <v>112</v>
      </c>
      <c r="Q15" s="346" t="s">
        <v>769</v>
      </c>
      <c r="R15" s="340">
        <v>69.0</v>
      </c>
      <c r="S15" s="344" t="s">
        <v>112</v>
      </c>
      <c r="T15" s="346" t="s">
        <v>770</v>
      </c>
      <c r="U15" s="340">
        <v>76.0</v>
      </c>
      <c r="V15" s="344" t="s">
        <v>112</v>
      </c>
      <c r="W15" s="346" t="s">
        <v>771</v>
      </c>
      <c r="X15" s="340">
        <v>72.0</v>
      </c>
      <c r="Y15" s="344" t="s">
        <v>112</v>
      </c>
      <c r="Z15" s="346" t="s">
        <v>772</v>
      </c>
      <c r="AA15" s="340">
        <v>69.0</v>
      </c>
      <c r="AB15" s="344" t="s">
        <v>112</v>
      </c>
      <c r="AC15" s="346" t="s">
        <v>251</v>
      </c>
      <c r="AD15" s="340">
        <v>70.0</v>
      </c>
      <c r="AE15" s="344" t="s">
        <v>112</v>
      </c>
      <c r="AF15" s="346" t="s">
        <v>299</v>
      </c>
      <c r="AG15" s="340">
        <v>86.0</v>
      </c>
      <c r="AH15" s="344" t="s">
        <v>112</v>
      </c>
      <c r="AI15" s="346" t="s">
        <v>773</v>
      </c>
      <c r="AJ15" s="340">
        <v>72.0</v>
      </c>
      <c r="AK15" s="344" t="s">
        <v>112</v>
      </c>
      <c r="AL15" s="346" t="s">
        <v>774</v>
      </c>
      <c r="AM15" s="340">
        <v>82.0</v>
      </c>
      <c r="AN15" s="344" t="s">
        <v>112</v>
      </c>
      <c r="AO15" s="346" t="s">
        <v>775</v>
      </c>
      <c r="AP15" s="340">
        <v>73.0</v>
      </c>
      <c r="AQ15" s="344" t="s">
        <v>112</v>
      </c>
      <c r="AR15" s="346" t="s">
        <v>776</v>
      </c>
      <c r="AS15" s="340">
        <v>76.0</v>
      </c>
      <c r="AT15" s="344" t="s">
        <v>112</v>
      </c>
      <c r="AU15" s="346" t="s">
        <v>311</v>
      </c>
      <c r="AV15" s="340">
        <v>81.0</v>
      </c>
      <c r="AW15" s="344" t="s">
        <v>112</v>
      </c>
      <c r="AX15" s="346" t="s">
        <v>777</v>
      </c>
      <c r="AY15" s="340">
        <v>74.0</v>
      </c>
      <c r="AZ15" s="344" t="s">
        <v>112</v>
      </c>
      <c r="BA15" s="346" t="s">
        <v>778</v>
      </c>
      <c r="BB15" s="340">
        <v>63.0</v>
      </c>
      <c r="BC15" s="344" t="s">
        <v>112</v>
      </c>
      <c r="BD15" s="345" t="s">
        <v>779</v>
      </c>
      <c r="BE15" s="340">
        <v>74.0</v>
      </c>
      <c r="BF15" s="344" t="s">
        <v>112</v>
      </c>
      <c r="BG15" s="346" t="s">
        <v>780</v>
      </c>
      <c r="BH15" s="340">
        <v>68.0</v>
      </c>
      <c r="BI15" s="344" t="s">
        <v>112</v>
      </c>
      <c r="BJ15" s="346" t="s">
        <v>207</v>
      </c>
      <c r="BK15" s="340">
        <v>87.0</v>
      </c>
      <c r="BL15" s="344" t="s">
        <v>112</v>
      </c>
      <c r="BM15" s="346" t="s">
        <v>781</v>
      </c>
      <c r="BN15" s="340">
        <v>74.0</v>
      </c>
      <c r="BO15" s="344" t="s">
        <v>112</v>
      </c>
      <c r="BP15" s="346" t="s">
        <v>782</v>
      </c>
      <c r="BQ15" s="340">
        <v>74.0</v>
      </c>
      <c r="BR15" s="344" t="s">
        <v>112</v>
      </c>
      <c r="BS15" s="346" t="s">
        <v>271</v>
      </c>
      <c r="BT15" s="340">
        <v>84.0</v>
      </c>
      <c r="BU15" s="344" t="s">
        <v>112</v>
      </c>
      <c r="BV15" s="346" t="s">
        <v>270</v>
      </c>
      <c r="BW15" s="340">
        <v>82.0</v>
      </c>
      <c r="BX15" s="344" t="s">
        <v>112</v>
      </c>
      <c r="BY15" s="346" t="s">
        <v>283</v>
      </c>
      <c r="BZ15" s="340">
        <v>84.0</v>
      </c>
      <c r="CA15" s="344" t="s">
        <v>112</v>
      </c>
      <c r="CB15" s="346" t="s">
        <v>219</v>
      </c>
      <c r="CC15" s="340">
        <v>86.0</v>
      </c>
      <c r="CD15" s="344" t="s">
        <v>112</v>
      </c>
      <c r="CE15" s="346" t="s">
        <v>218</v>
      </c>
      <c r="CF15" s="340">
        <v>79.0</v>
      </c>
      <c r="CG15" s="344" t="s">
        <v>112</v>
      </c>
      <c r="CH15" s="346" t="s">
        <v>282</v>
      </c>
      <c r="CI15" s="340">
        <v>80.0</v>
      </c>
      <c r="CJ15" s="344" t="s">
        <v>112</v>
      </c>
      <c r="CK15" s="346" t="s">
        <v>783</v>
      </c>
      <c r="CL15" s="340">
        <v>69.0</v>
      </c>
      <c r="CM15" s="344" t="s">
        <v>112</v>
      </c>
      <c r="CN15" s="346" t="s">
        <v>784</v>
      </c>
      <c r="CO15" s="340">
        <v>68.0</v>
      </c>
      <c r="CP15" s="344" t="s">
        <v>192</v>
      </c>
      <c r="CQ15" s="346" t="s">
        <v>785</v>
      </c>
      <c r="CR15" s="340">
        <v>61.0</v>
      </c>
    </row>
    <row r="16">
      <c r="A16" s="342" t="s">
        <v>112</v>
      </c>
      <c r="B16" s="343" t="s">
        <v>786</v>
      </c>
      <c r="C16" s="340">
        <v>69.0</v>
      </c>
      <c r="D16" s="344" t="s">
        <v>112</v>
      </c>
      <c r="E16" s="345" t="s">
        <v>787</v>
      </c>
      <c r="F16" s="340">
        <v>73.0</v>
      </c>
      <c r="G16" s="344" t="s">
        <v>112</v>
      </c>
      <c r="H16" s="346" t="s">
        <v>788</v>
      </c>
      <c r="I16" s="340">
        <v>71.0</v>
      </c>
      <c r="J16" s="344" t="s">
        <v>112</v>
      </c>
      <c r="K16" s="346" t="s">
        <v>789</v>
      </c>
      <c r="L16" s="340">
        <v>70.0</v>
      </c>
      <c r="M16" s="344" t="s">
        <v>112</v>
      </c>
      <c r="N16" s="346" t="s">
        <v>790</v>
      </c>
      <c r="O16" s="340">
        <v>74.0</v>
      </c>
      <c r="P16" s="344" t="s">
        <v>108</v>
      </c>
      <c r="Q16" s="346" t="s">
        <v>258</v>
      </c>
      <c r="R16" s="340">
        <v>82.0</v>
      </c>
      <c r="S16" s="344" t="s">
        <v>112</v>
      </c>
      <c r="T16" s="346" t="s">
        <v>791</v>
      </c>
      <c r="U16" s="340">
        <v>75.0</v>
      </c>
      <c r="V16" s="344" t="s">
        <v>112</v>
      </c>
      <c r="W16" s="346" t="s">
        <v>792</v>
      </c>
      <c r="X16" s="340">
        <v>69.0</v>
      </c>
      <c r="Y16" s="344" t="s">
        <v>112</v>
      </c>
      <c r="Z16" s="346" t="s">
        <v>793</v>
      </c>
      <c r="AA16" s="340">
        <v>69.0</v>
      </c>
      <c r="AB16" s="344" t="s">
        <v>112</v>
      </c>
      <c r="AC16" s="346" t="s">
        <v>794</v>
      </c>
      <c r="AD16" s="340">
        <v>65.0</v>
      </c>
      <c r="AE16" s="344" t="s">
        <v>112</v>
      </c>
      <c r="AF16" s="346" t="s">
        <v>795</v>
      </c>
      <c r="AG16" s="340">
        <v>85.0</v>
      </c>
      <c r="AH16" s="344" t="s">
        <v>112</v>
      </c>
      <c r="AI16" s="346" t="s">
        <v>796</v>
      </c>
      <c r="AJ16" s="340">
        <v>70.0</v>
      </c>
      <c r="AK16" s="344" t="s">
        <v>112</v>
      </c>
      <c r="AL16" s="346" t="s">
        <v>797</v>
      </c>
      <c r="AM16" s="340">
        <v>82.0</v>
      </c>
      <c r="AN16" s="344" t="s">
        <v>112</v>
      </c>
      <c r="AO16" s="346" t="s">
        <v>798</v>
      </c>
      <c r="AP16" s="340">
        <v>72.0</v>
      </c>
      <c r="AQ16" s="344" t="s">
        <v>112</v>
      </c>
      <c r="AR16" s="346" t="s">
        <v>799</v>
      </c>
      <c r="AS16" s="340">
        <v>75.0</v>
      </c>
      <c r="AT16" s="344" t="s">
        <v>112</v>
      </c>
      <c r="AU16" s="346" t="s">
        <v>800</v>
      </c>
      <c r="AV16" s="340">
        <v>76.0</v>
      </c>
      <c r="AW16" s="344" t="s">
        <v>112</v>
      </c>
      <c r="AX16" s="346" t="s">
        <v>801</v>
      </c>
      <c r="AY16" s="340">
        <v>69.0</v>
      </c>
      <c r="AZ16" s="344" t="s">
        <v>112</v>
      </c>
      <c r="BA16" s="347" t="s">
        <v>802</v>
      </c>
      <c r="BB16" s="340">
        <v>63.0</v>
      </c>
      <c r="BC16" s="344" t="s">
        <v>112</v>
      </c>
      <c r="BD16" s="345" t="s">
        <v>803</v>
      </c>
      <c r="BE16" s="340">
        <v>73.0</v>
      </c>
      <c r="BF16" s="344" t="s">
        <v>112</v>
      </c>
      <c r="BG16" s="346" t="s">
        <v>804</v>
      </c>
      <c r="BH16" s="340">
        <v>67.0</v>
      </c>
      <c r="BI16" s="344" t="s">
        <v>112</v>
      </c>
      <c r="BJ16" s="346" t="s">
        <v>805</v>
      </c>
      <c r="BK16" s="340">
        <v>79.0</v>
      </c>
      <c r="BL16" s="344" t="s">
        <v>112</v>
      </c>
      <c r="BM16" s="346" t="s">
        <v>806</v>
      </c>
      <c r="BN16" s="340">
        <v>68.0</v>
      </c>
      <c r="BO16" s="344" t="s">
        <v>112</v>
      </c>
      <c r="BP16" s="346" t="s">
        <v>807</v>
      </c>
      <c r="BQ16" s="340">
        <v>72.0</v>
      </c>
      <c r="BR16" s="344" t="s">
        <v>112</v>
      </c>
      <c r="BS16" s="346" t="s">
        <v>273</v>
      </c>
      <c r="BT16" s="340">
        <v>80.0</v>
      </c>
      <c r="BU16" s="344" t="s">
        <v>112</v>
      </c>
      <c r="BV16" s="346" t="s">
        <v>272</v>
      </c>
      <c r="BW16" s="340">
        <v>75.0</v>
      </c>
      <c r="BX16" s="344" t="s">
        <v>112</v>
      </c>
      <c r="BY16" s="346" t="s">
        <v>808</v>
      </c>
      <c r="BZ16" s="340">
        <v>79.0</v>
      </c>
      <c r="CA16" s="344" t="s">
        <v>112</v>
      </c>
      <c r="CB16" s="346" t="s">
        <v>221</v>
      </c>
      <c r="CC16" s="340">
        <v>77.0</v>
      </c>
      <c r="CD16" s="344" t="s">
        <v>112</v>
      </c>
      <c r="CE16" s="346" t="s">
        <v>809</v>
      </c>
      <c r="CF16" s="340">
        <v>78.0</v>
      </c>
      <c r="CG16" s="344" t="s">
        <v>112</v>
      </c>
      <c r="CH16" s="346" t="s">
        <v>810</v>
      </c>
      <c r="CI16" s="340">
        <v>78.0</v>
      </c>
      <c r="CJ16" s="344" t="s">
        <v>112</v>
      </c>
      <c r="CK16" s="346" t="s">
        <v>811</v>
      </c>
      <c r="CL16" s="340">
        <v>67.0</v>
      </c>
      <c r="CM16" s="344" t="s">
        <v>112</v>
      </c>
      <c r="CN16" s="346" t="s">
        <v>812</v>
      </c>
      <c r="CO16" s="340">
        <v>66.0</v>
      </c>
      <c r="CP16" s="344" t="s">
        <v>614</v>
      </c>
      <c r="CQ16" s="346" t="s">
        <v>813</v>
      </c>
      <c r="CR16" s="340">
        <v>67.0</v>
      </c>
    </row>
    <row r="17">
      <c r="A17" s="342" t="s">
        <v>112</v>
      </c>
      <c r="B17" s="343" t="s">
        <v>814</v>
      </c>
      <c r="C17" s="340">
        <v>67.0</v>
      </c>
      <c r="D17" s="344" t="s">
        <v>112</v>
      </c>
      <c r="E17" s="345" t="s">
        <v>815</v>
      </c>
      <c r="F17" s="340">
        <v>67.0</v>
      </c>
      <c r="G17" s="344" t="s">
        <v>112</v>
      </c>
      <c r="H17" s="346" t="s">
        <v>816</v>
      </c>
      <c r="I17" s="340">
        <v>68.0</v>
      </c>
      <c r="J17" s="344" t="s">
        <v>112</v>
      </c>
      <c r="K17" s="346" t="s">
        <v>817</v>
      </c>
      <c r="L17" s="340">
        <v>67.0</v>
      </c>
      <c r="M17" s="344" t="s">
        <v>112</v>
      </c>
      <c r="N17" s="346" t="s">
        <v>818</v>
      </c>
      <c r="O17" s="340">
        <v>63.0</v>
      </c>
      <c r="P17" s="344" t="s">
        <v>108</v>
      </c>
      <c r="Q17" s="346" t="s">
        <v>819</v>
      </c>
      <c r="R17" s="340">
        <v>72.0</v>
      </c>
      <c r="S17" s="344" t="s">
        <v>112</v>
      </c>
      <c r="T17" s="346" t="s">
        <v>820</v>
      </c>
      <c r="U17" s="340">
        <v>72.0</v>
      </c>
      <c r="V17" s="344" t="s">
        <v>112</v>
      </c>
      <c r="W17" s="346" t="s">
        <v>821</v>
      </c>
      <c r="X17" s="340">
        <v>66.0</v>
      </c>
      <c r="Y17" s="344" t="s">
        <v>112</v>
      </c>
      <c r="Z17" s="347" t="s">
        <v>822</v>
      </c>
      <c r="AA17" s="340">
        <v>65.0</v>
      </c>
      <c r="AB17" s="344" t="s">
        <v>112</v>
      </c>
      <c r="AC17" s="346" t="s">
        <v>823</v>
      </c>
      <c r="AD17" s="340">
        <v>65.0</v>
      </c>
      <c r="AE17" s="344" t="s">
        <v>112</v>
      </c>
      <c r="AF17" s="346" t="s">
        <v>300</v>
      </c>
      <c r="AG17" s="340">
        <v>80.0</v>
      </c>
      <c r="AH17" s="344" t="s">
        <v>112</v>
      </c>
      <c r="AI17" s="346" t="s">
        <v>824</v>
      </c>
      <c r="AJ17" s="340">
        <v>70.0</v>
      </c>
      <c r="AK17" s="344" t="s">
        <v>112</v>
      </c>
      <c r="AL17" s="346" t="s">
        <v>825</v>
      </c>
      <c r="AM17" s="340">
        <v>73.0</v>
      </c>
      <c r="AN17" s="344" t="s">
        <v>112</v>
      </c>
      <c r="AO17" s="346" t="s">
        <v>826</v>
      </c>
      <c r="AP17" s="340">
        <v>71.0</v>
      </c>
      <c r="AQ17" s="344" t="s">
        <v>112</v>
      </c>
      <c r="AR17" s="346" t="s">
        <v>827</v>
      </c>
      <c r="AS17" s="340">
        <v>66.0</v>
      </c>
      <c r="AT17" s="344" t="s">
        <v>112</v>
      </c>
      <c r="AU17" s="346" t="s">
        <v>828</v>
      </c>
      <c r="AV17" s="340">
        <v>75.0</v>
      </c>
      <c r="AW17" s="344" t="s">
        <v>112</v>
      </c>
      <c r="AX17" s="346" t="s">
        <v>829</v>
      </c>
      <c r="AY17" s="340">
        <v>66.0</v>
      </c>
      <c r="AZ17" s="344" t="s">
        <v>112</v>
      </c>
      <c r="BA17" s="346" t="s">
        <v>830</v>
      </c>
      <c r="BB17" s="340">
        <v>60.0</v>
      </c>
      <c r="BC17" s="344" t="s">
        <v>112</v>
      </c>
      <c r="BD17" s="345" t="s">
        <v>831</v>
      </c>
      <c r="BE17" s="340">
        <v>71.0</v>
      </c>
      <c r="BF17" s="344" t="s">
        <v>112</v>
      </c>
      <c r="BG17" s="346" t="s">
        <v>832</v>
      </c>
      <c r="BH17" s="340">
        <v>61.0</v>
      </c>
      <c r="BI17" s="344" t="s">
        <v>112</v>
      </c>
      <c r="BJ17" s="346" t="s">
        <v>833</v>
      </c>
      <c r="BK17" s="340">
        <v>77.0</v>
      </c>
      <c r="BL17" s="344" t="s">
        <v>112</v>
      </c>
      <c r="BM17" s="346" t="s">
        <v>834</v>
      </c>
      <c r="BN17" s="340">
        <v>68.0</v>
      </c>
      <c r="BO17" s="344" t="s">
        <v>112</v>
      </c>
      <c r="BP17" s="346" t="s">
        <v>835</v>
      </c>
      <c r="BQ17" s="340">
        <v>72.0</v>
      </c>
      <c r="BR17" s="344" t="s">
        <v>112</v>
      </c>
      <c r="BS17" s="346" t="s">
        <v>836</v>
      </c>
      <c r="BT17" s="340">
        <v>78.0</v>
      </c>
      <c r="BU17" s="344" t="s">
        <v>112</v>
      </c>
      <c r="BV17" s="346" t="s">
        <v>837</v>
      </c>
      <c r="BW17" s="340">
        <v>74.0</v>
      </c>
      <c r="BX17" s="344" t="s">
        <v>112</v>
      </c>
      <c r="BY17" s="346" t="s">
        <v>838</v>
      </c>
      <c r="BZ17" s="340">
        <v>73.0</v>
      </c>
      <c r="CA17" s="344" t="s">
        <v>112</v>
      </c>
      <c r="CB17" s="346" t="s">
        <v>839</v>
      </c>
      <c r="CC17" s="340">
        <v>75.0</v>
      </c>
      <c r="CD17" s="344" t="s">
        <v>112</v>
      </c>
      <c r="CE17" s="346" t="s">
        <v>840</v>
      </c>
      <c r="CF17" s="340">
        <v>77.0</v>
      </c>
      <c r="CG17" s="344" t="s">
        <v>112</v>
      </c>
      <c r="CH17" s="346" t="s">
        <v>841</v>
      </c>
      <c r="CI17" s="340">
        <v>75.0</v>
      </c>
      <c r="CJ17" s="344" t="s">
        <v>112</v>
      </c>
      <c r="CK17" s="346" t="s">
        <v>842</v>
      </c>
      <c r="CL17" s="340">
        <v>66.0</v>
      </c>
      <c r="CM17" s="344" t="s">
        <v>112</v>
      </c>
      <c r="CN17" s="346" t="s">
        <v>843</v>
      </c>
      <c r="CO17" s="340">
        <v>64.0</v>
      </c>
      <c r="CP17" s="344" t="s">
        <v>112</v>
      </c>
      <c r="CQ17" s="346" t="s">
        <v>320</v>
      </c>
      <c r="CR17" s="340">
        <v>81.0</v>
      </c>
    </row>
    <row r="18">
      <c r="A18" s="342" t="s">
        <v>112</v>
      </c>
      <c r="B18" s="343" t="s">
        <v>844</v>
      </c>
      <c r="C18" s="340">
        <v>66.0</v>
      </c>
      <c r="D18" s="344" t="s">
        <v>112</v>
      </c>
      <c r="E18" s="345" t="s">
        <v>845</v>
      </c>
      <c r="F18" s="340">
        <v>64.0</v>
      </c>
      <c r="G18" s="344" t="s">
        <v>112</v>
      </c>
      <c r="H18" s="346" t="s">
        <v>846</v>
      </c>
      <c r="I18" s="340">
        <v>67.0</v>
      </c>
      <c r="J18" s="344" t="s">
        <v>108</v>
      </c>
      <c r="K18" s="346" t="s">
        <v>847</v>
      </c>
      <c r="L18" s="340">
        <v>76.0</v>
      </c>
      <c r="M18" s="344" t="s">
        <v>112</v>
      </c>
      <c r="N18" s="346" t="s">
        <v>848</v>
      </c>
      <c r="O18" s="340">
        <v>63.0</v>
      </c>
      <c r="P18" s="344" t="s">
        <v>108</v>
      </c>
      <c r="Q18" s="346" t="s">
        <v>849</v>
      </c>
      <c r="R18" s="340">
        <v>71.0</v>
      </c>
      <c r="S18" s="344" t="s">
        <v>112</v>
      </c>
      <c r="T18" s="346" t="s">
        <v>850</v>
      </c>
      <c r="U18" s="340">
        <v>66.0</v>
      </c>
      <c r="V18" s="344" t="s">
        <v>108</v>
      </c>
      <c r="W18" s="346" t="s">
        <v>851</v>
      </c>
      <c r="X18" s="340">
        <v>80.0</v>
      </c>
      <c r="Y18" s="344" t="s">
        <v>112</v>
      </c>
      <c r="Z18" s="346" t="s">
        <v>852</v>
      </c>
      <c r="AA18" s="340">
        <v>62.0</v>
      </c>
      <c r="AB18" s="344" t="s">
        <v>112</v>
      </c>
      <c r="AC18" s="346" t="s">
        <v>853</v>
      </c>
      <c r="AD18" s="340">
        <v>64.0</v>
      </c>
      <c r="AE18" s="344" t="s">
        <v>112</v>
      </c>
      <c r="AF18" s="346" t="s">
        <v>854</v>
      </c>
      <c r="AG18" s="340">
        <v>77.0</v>
      </c>
      <c r="AH18" s="344" t="s">
        <v>112</v>
      </c>
      <c r="AI18" s="346" t="s">
        <v>855</v>
      </c>
      <c r="AJ18" s="340">
        <v>67.0</v>
      </c>
      <c r="AK18" s="344" t="s">
        <v>112</v>
      </c>
      <c r="AL18" s="346" t="s">
        <v>856</v>
      </c>
      <c r="AM18" s="340">
        <v>67.0</v>
      </c>
      <c r="AN18" s="344" t="s">
        <v>112</v>
      </c>
      <c r="AO18" s="346" t="s">
        <v>857</v>
      </c>
      <c r="AP18" s="340">
        <v>70.0</v>
      </c>
      <c r="AQ18" s="344" t="s">
        <v>112</v>
      </c>
      <c r="AR18" s="346" t="s">
        <v>858</v>
      </c>
      <c r="AS18" s="340">
        <v>64.0</v>
      </c>
      <c r="AT18" s="344" t="s">
        <v>112</v>
      </c>
      <c r="AU18" s="346" t="s">
        <v>859</v>
      </c>
      <c r="AV18" s="340">
        <v>68.0</v>
      </c>
      <c r="AW18" s="344" t="s">
        <v>112</v>
      </c>
      <c r="AX18" s="346" t="s">
        <v>860</v>
      </c>
      <c r="AY18" s="340">
        <v>64.0</v>
      </c>
      <c r="AZ18" s="344" t="s">
        <v>108</v>
      </c>
      <c r="BA18" s="346" t="s">
        <v>861</v>
      </c>
      <c r="BB18" s="340">
        <v>83.0</v>
      </c>
      <c r="BC18" s="344" t="s">
        <v>112</v>
      </c>
      <c r="BD18" s="345" t="s">
        <v>862</v>
      </c>
      <c r="BE18" s="340">
        <v>70.0</v>
      </c>
      <c r="BF18" s="344" t="s">
        <v>108</v>
      </c>
      <c r="BG18" s="346" t="s">
        <v>863</v>
      </c>
      <c r="BH18" s="340">
        <v>84.0</v>
      </c>
      <c r="BI18" s="344" t="s">
        <v>112</v>
      </c>
      <c r="BJ18" s="346" t="s">
        <v>864</v>
      </c>
      <c r="BK18" s="340">
        <v>74.0</v>
      </c>
      <c r="BL18" s="344" t="s">
        <v>112</v>
      </c>
      <c r="BM18" s="346" t="s">
        <v>865</v>
      </c>
      <c r="BN18" s="340">
        <v>66.0</v>
      </c>
      <c r="BO18" s="344" t="s">
        <v>112</v>
      </c>
      <c r="BP18" s="346" t="s">
        <v>866</v>
      </c>
      <c r="BQ18" s="340">
        <v>68.0</v>
      </c>
      <c r="BR18" s="344" t="s">
        <v>112</v>
      </c>
      <c r="BS18" s="346" t="s">
        <v>867</v>
      </c>
      <c r="BT18" s="340">
        <v>77.0</v>
      </c>
      <c r="BU18" s="344" t="s">
        <v>112</v>
      </c>
      <c r="BV18" s="346" t="s">
        <v>868</v>
      </c>
      <c r="BW18" s="340">
        <v>68.0</v>
      </c>
      <c r="BX18" s="344" t="s">
        <v>112</v>
      </c>
      <c r="BY18" s="346" t="s">
        <v>869</v>
      </c>
      <c r="BZ18" s="340">
        <v>70.0</v>
      </c>
      <c r="CA18" s="344" t="s">
        <v>112</v>
      </c>
      <c r="CB18" s="346" t="s">
        <v>870</v>
      </c>
      <c r="CC18" s="340">
        <v>71.0</v>
      </c>
      <c r="CD18" s="344" t="s">
        <v>112</v>
      </c>
      <c r="CE18" s="346" t="s">
        <v>871</v>
      </c>
      <c r="CF18" s="340">
        <v>76.0</v>
      </c>
      <c r="CG18" s="344" t="s">
        <v>112</v>
      </c>
      <c r="CH18" s="346" t="s">
        <v>872</v>
      </c>
      <c r="CI18" s="340">
        <v>74.0</v>
      </c>
      <c r="CJ18" s="344" t="s">
        <v>108</v>
      </c>
      <c r="CK18" s="346" t="s">
        <v>243</v>
      </c>
      <c r="CL18" s="340">
        <v>81.0</v>
      </c>
      <c r="CM18" s="344" t="s">
        <v>112</v>
      </c>
      <c r="CN18" s="346" t="s">
        <v>873</v>
      </c>
      <c r="CO18" s="340">
        <v>64.0</v>
      </c>
      <c r="CP18" s="344" t="s">
        <v>112</v>
      </c>
      <c r="CQ18" s="346" t="s">
        <v>874</v>
      </c>
      <c r="CR18" s="340">
        <v>78.0</v>
      </c>
    </row>
    <row r="19">
      <c r="A19" s="342" t="s">
        <v>108</v>
      </c>
      <c r="B19" s="343" t="s">
        <v>875</v>
      </c>
      <c r="C19" s="340">
        <v>77.0</v>
      </c>
      <c r="D19" s="344" t="s">
        <v>112</v>
      </c>
      <c r="E19" s="345" t="s">
        <v>876</v>
      </c>
      <c r="F19" s="340">
        <v>63.0</v>
      </c>
      <c r="G19" s="344" t="s">
        <v>108</v>
      </c>
      <c r="H19" s="346" t="s">
        <v>877</v>
      </c>
      <c r="I19" s="340">
        <v>85.0</v>
      </c>
      <c r="J19" s="344" t="s">
        <v>108</v>
      </c>
      <c r="K19" s="346" t="s">
        <v>878</v>
      </c>
      <c r="L19" s="340">
        <v>75.0</v>
      </c>
      <c r="M19" s="344" t="s">
        <v>108</v>
      </c>
      <c r="N19" s="346" t="s">
        <v>879</v>
      </c>
      <c r="O19" s="340">
        <v>88.0</v>
      </c>
      <c r="P19" s="344" t="s">
        <v>108</v>
      </c>
      <c r="Q19" s="346" t="s">
        <v>880</v>
      </c>
      <c r="R19" s="340">
        <v>68.0</v>
      </c>
      <c r="S19" s="344" t="s">
        <v>112</v>
      </c>
      <c r="T19" s="346" t="s">
        <v>881</v>
      </c>
      <c r="U19" s="340">
        <v>66.0</v>
      </c>
      <c r="V19" s="344" t="s">
        <v>108</v>
      </c>
      <c r="W19" s="346" t="s">
        <v>882</v>
      </c>
      <c r="X19" s="340">
        <v>76.0</v>
      </c>
      <c r="Y19" s="344" t="s">
        <v>112</v>
      </c>
      <c r="Z19" s="346" t="s">
        <v>883</v>
      </c>
      <c r="AA19" s="340">
        <v>61.0</v>
      </c>
      <c r="AB19" s="344" t="s">
        <v>108</v>
      </c>
      <c r="AC19" s="346" t="s">
        <v>253</v>
      </c>
      <c r="AD19" s="340">
        <v>75.0</v>
      </c>
      <c r="AE19" s="344" t="s">
        <v>112</v>
      </c>
      <c r="AF19" s="346" t="s">
        <v>884</v>
      </c>
      <c r="AG19" s="340">
        <v>71.0</v>
      </c>
      <c r="AH19" s="344" t="s">
        <v>108</v>
      </c>
      <c r="AI19" s="346" t="s">
        <v>307</v>
      </c>
      <c r="AJ19" s="340">
        <v>80.0</v>
      </c>
      <c r="AK19" s="344" t="s">
        <v>112</v>
      </c>
      <c r="AL19" s="346" t="s">
        <v>885</v>
      </c>
      <c r="AM19" s="340">
        <v>61.0</v>
      </c>
      <c r="AN19" s="344" t="s">
        <v>112</v>
      </c>
      <c r="AO19" s="346" t="s">
        <v>886</v>
      </c>
      <c r="AP19" s="340">
        <v>70.0</v>
      </c>
      <c r="AQ19" s="344" t="s">
        <v>108</v>
      </c>
      <c r="AR19" s="346" t="s">
        <v>887</v>
      </c>
      <c r="AS19" s="340">
        <v>75.0</v>
      </c>
      <c r="AT19" s="344" t="s">
        <v>112</v>
      </c>
      <c r="AU19" s="346" t="s">
        <v>888</v>
      </c>
      <c r="AV19" s="340">
        <v>62.0</v>
      </c>
      <c r="AW19" s="344" t="s">
        <v>112</v>
      </c>
      <c r="AX19" s="346" t="s">
        <v>889</v>
      </c>
      <c r="AY19" s="340">
        <v>62.0</v>
      </c>
      <c r="AZ19" s="344" t="s">
        <v>108</v>
      </c>
      <c r="BA19" s="346" t="s">
        <v>890</v>
      </c>
      <c r="BB19" s="340">
        <v>81.0</v>
      </c>
      <c r="BC19" s="344" t="s">
        <v>112</v>
      </c>
      <c r="BD19" s="345" t="s">
        <v>891</v>
      </c>
      <c r="BE19" s="340">
        <v>69.0</v>
      </c>
      <c r="BF19" s="344" t="s">
        <v>108</v>
      </c>
      <c r="BG19" s="346" t="s">
        <v>892</v>
      </c>
      <c r="BH19" s="340">
        <v>77.0</v>
      </c>
      <c r="BI19" s="344" t="s">
        <v>112</v>
      </c>
      <c r="BJ19" s="346" t="s">
        <v>893</v>
      </c>
      <c r="BK19" s="340">
        <v>69.0</v>
      </c>
      <c r="BL19" s="344" t="s">
        <v>112</v>
      </c>
      <c r="BM19" s="346" t="s">
        <v>894</v>
      </c>
      <c r="BN19" s="340">
        <v>64.0</v>
      </c>
      <c r="BO19" s="344" t="s">
        <v>112</v>
      </c>
      <c r="BP19" s="346" t="s">
        <v>895</v>
      </c>
      <c r="BQ19" s="340">
        <v>62.0</v>
      </c>
      <c r="BR19" s="344" t="s">
        <v>112</v>
      </c>
      <c r="BS19" s="346" t="s">
        <v>896</v>
      </c>
      <c r="BT19" s="340">
        <v>71.0</v>
      </c>
      <c r="BU19" s="344" t="s">
        <v>112</v>
      </c>
      <c r="BV19" s="346" t="s">
        <v>897</v>
      </c>
      <c r="BW19" s="340">
        <v>68.0</v>
      </c>
      <c r="BX19" s="344" t="s">
        <v>112</v>
      </c>
      <c r="BY19" s="346" t="s">
        <v>898</v>
      </c>
      <c r="BZ19" s="340">
        <v>69.0</v>
      </c>
      <c r="CA19" s="344" t="s">
        <v>112</v>
      </c>
      <c r="CB19" s="346" t="s">
        <v>899</v>
      </c>
      <c r="CC19" s="340">
        <v>68.0</v>
      </c>
      <c r="CD19" s="344" t="s">
        <v>112</v>
      </c>
      <c r="CE19" s="346" t="s">
        <v>900</v>
      </c>
      <c r="CF19" s="340">
        <v>74.0</v>
      </c>
      <c r="CG19" s="344" t="s">
        <v>112</v>
      </c>
      <c r="CH19" s="346" t="s">
        <v>901</v>
      </c>
      <c r="CI19" s="340">
        <v>67.0</v>
      </c>
      <c r="CJ19" s="344" t="s">
        <v>108</v>
      </c>
      <c r="CK19" s="346" t="s">
        <v>902</v>
      </c>
      <c r="CL19" s="340">
        <v>79.0</v>
      </c>
      <c r="CM19" s="344" t="s">
        <v>112</v>
      </c>
      <c r="CN19" s="346" t="s">
        <v>903</v>
      </c>
      <c r="CO19" s="340">
        <v>60.0</v>
      </c>
      <c r="CP19" s="344" t="s">
        <v>112</v>
      </c>
      <c r="CQ19" s="346" t="s">
        <v>904</v>
      </c>
      <c r="CR19" s="340">
        <v>70.0</v>
      </c>
    </row>
    <row r="20">
      <c r="A20" s="342" t="s">
        <v>108</v>
      </c>
      <c r="B20" s="343" t="s">
        <v>905</v>
      </c>
      <c r="C20" s="340">
        <v>77.0</v>
      </c>
      <c r="D20" s="344" t="s">
        <v>112</v>
      </c>
      <c r="E20" s="345" t="s">
        <v>906</v>
      </c>
      <c r="F20" s="340">
        <v>63.0</v>
      </c>
      <c r="G20" s="344" t="s">
        <v>108</v>
      </c>
      <c r="H20" s="346" t="s">
        <v>295</v>
      </c>
      <c r="I20" s="340">
        <v>81.0</v>
      </c>
      <c r="J20" s="344" t="s">
        <v>108</v>
      </c>
      <c r="K20" s="346" t="s">
        <v>907</v>
      </c>
      <c r="L20" s="340">
        <v>73.0</v>
      </c>
      <c r="M20" s="344" t="s">
        <v>108</v>
      </c>
      <c r="N20" s="346" t="s">
        <v>908</v>
      </c>
      <c r="O20" s="340">
        <v>73.0</v>
      </c>
      <c r="P20" s="344" t="s">
        <v>108</v>
      </c>
      <c r="Q20" s="346" t="s">
        <v>909</v>
      </c>
      <c r="R20" s="340">
        <v>68.0</v>
      </c>
      <c r="S20" s="344" t="s">
        <v>108</v>
      </c>
      <c r="T20" s="346" t="s">
        <v>296</v>
      </c>
      <c r="U20" s="340">
        <v>79.0</v>
      </c>
      <c r="V20" s="344" t="s">
        <v>108</v>
      </c>
      <c r="W20" s="346" t="s">
        <v>910</v>
      </c>
      <c r="X20" s="340">
        <v>74.0</v>
      </c>
      <c r="Y20" s="344" t="s">
        <v>108</v>
      </c>
      <c r="Z20" s="346" t="s">
        <v>290</v>
      </c>
      <c r="AA20" s="340">
        <v>79.0</v>
      </c>
      <c r="AB20" s="344" t="s">
        <v>108</v>
      </c>
      <c r="AC20" s="346" t="s">
        <v>911</v>
      </c>
      <c r="AD20" s="340">
        <v>74.0</v>
      </c>
      <c r="AE20" s="344" t="s">
        <v>112</v>
      </c>
      <c r="AF20" s="346" t="s">
        <v>912</v>
      </c>
      <c r="AG20" s="340">
        <v>66.0</v>
      </c>
      <c r="AH20" s="344" t="s">
        <v>108</v>
      </c>
      <c r="AI20" s="346" t="s">
        <v>913</v>
      </c>
      <c r="AJ20" s="340">
        <v>78.0</v>
      </c>
      <c r="AK20" s="344" t="s">
        <v>112</v>
      </c>
      <c r="AL20" s="346" t="s">
        <v>914</v>
      </c>
      <c r="AM20" s="340">
        <v>53.0</v>
      </c>
      <c r="AN20" s="344" t="s">
        <v>112</v>
      </c>
      <c r="AO20" s="346" t="s">
        <v>915</v>
      </c>
      <c r="AP20" s="340">
        <v>67.0</v>
      </c>
      <c r="AQ20" s="344" t="s">
        <v>108</v>
      </c>
      <c r="AR20" s="346" t="s">
        <v>916</v>
      </c>
      <c r="AS20" s="340">
        <v>74.0</v>
      </c>
      <c r="AT20" s="344" t="s">
        <v>108</v>
      </c>
      <c r="AU20" s="346" t="s">
        <v>312</v>
      </c>
      <c r="AV20" s="340">
        <v>96.0</v>
      </c>
      <c r="AW20" s="344" t="s">
        <v>112</v>
      </c>
      <c r="AX20" s="346" t="s">
        <v>917</v>
      </c>
      <c r="AY20" s="340">
        <v>62.0</v>
      </c>
      <c r="AZ20" s="344" t="s">
        <v>108</v>
      </c>
      <c r="BA20" s="346" t="s">
        <v>918</v>
      </c>
      <c r="BB20" s="340">
        <v>65.0</v>
      </c>
      <c r="BC20" s="344" t="s">
        <v>112</v>
      </c>
      <c r="BD20" s="345" t="s">
        <v>919</v>
      </c>
      <c r="BE20" s="340">
        <v>68.0</v>
      </c>
      <c r="BF20" s="344" t="s">
        <v>108</v>
      </c>
      <c r="BG20" s="346" t="s">
        <v>920</v>
      </c>
      <c r="BH20" s="340">
        <v>71.0</v>
      </c>
      <c r="BI20" s="344" t="s">
        <v>112</v>
      </c>
      <c r="BJ20" s="346" t="s">
        <v>921</v>
      </c>
      <c r="BK20" s="340">
        <v>65.0</v>
      </c>
      <c r="BL20" s="344" t="s">
        <v>112</v>
      </c>
      <c r="BM20" s="346" t="s">
        <v>922</v>
      </c>
      <c r="BN20" s="340">
        <v>57.0</v>
      </c>
      <c r="BO20" s="344" t="s">
        <v>112</v>
      </c>
      <c r="BP20" s="347" t="s">
        <v>923</v>
      </c>
      <c r="BQ20" s="340">
        <v>60.0</v>
      </c>
      <c r="BR20" s="344" t="s">
        <v>112</v>
      </c>
      <c r="BS20" s="346" t="s">
        <v>924</v>
      </c>
      <c r="BT20" s="340">
        <v>70.0</v>
      </c>
      <c r="BU20" s="344" t="s">
        <v>112</v>
      </c>
      <c r="BV20" s="346" t="s">
        <v>925</v>
      </c>
      <c r="BW20" s="340">
        <v>68.0</v>
      </c>
      <c r="BX20" s="344" t="s">
        <v>112</v>
      </c>
      <c r="BY20" s="346" t="s">
        <v>926</v>
      </c>
      <c r="BZ20" s="340">
        <v>66.0</v>
      </c>
      <c r="CA20" s="344" t="s">
        <v>112</v>
      </c>
      <c r="CB20" s="346" t="s">
        <v>927</v>
      </c>
      <c r="CC20" s="340">
        <v>68.0</v>
      </c>
      <c r="CD20" s="344" t="s">
        <v>112</v>
      </c>
      <c r="CE20" s="346" t="s">
        <v>928</v>
      </c>
      <c r="CF20" s="340">
        <v>71.0</v>
      </c>
      <c r="CG20" s="344" t="s">
        <v>112</v>
      </c>
      <c r="CH20" s="346" t="s">
        <v>929</v>
      </c>
      <c r="CI20" s="340">
        <v>65.0</v>
      </c>
      <c r="CJ20" s="344" t="s">
        <v>108</v>
      </c>
      <c r="CK20" s="346" t="s">
        <v>930</v>
      </c>
      <c r="CL20" s="340">
        <v>66.0</v>
      </c>
      <c r="CM20" s="344" t="s">
        <v>108</v>
      </c>
      <c r="CN20" s="346" t="s">
        <v>931</v>
      </c>
      <c r="CO20" s="340">
        <v>86.0</v>
      </c>
      <c r="CP20" s="344" t="s">
        <v>112</v>
      </c>
      <c r="CQ20" s="346" t="s">
        <v>932</v>
      </c>
      <c r="CR20" s="340">
        <v>70.0</v>
      </c>
    </row>
    <row r="21">
      <c r="A21" s="342" t="s">
        <v>108</v>
      </c>
      <c r="B21" s="343" t="s">
        <v>933</v>
      </c>
      <c r="C21" s="340">
        <v>70.0</v>
      </c>
      <c r="D21" s="344" t="s">
        <v>108</v>
      </c>
      <c r="E21" s="345" t="s">
        <v>242</v>
      </c>
      <c r="F21" s="340">
        <v>89.0</v>
      </c>
      <c r="G21" s="344" t="s">
        <v>108</v>
      </c>
      <c r="H21" s="346" t="s">
        <v>934</v>
      </c>
      <c r="I21" s="340">
        <v>78.0</v>
      </c>
      <c r="J21" s="344" t="s">
        <v>108</v>
      </c>
      <c r="K21" s="346" t="s">
        <v>252</v>
      </c>
      <c r="L21" s="340">
        <v>73.0</v>
      </c>
      <c r="M21" s="344" t="s">
        <v>108</v>
      </c>
      <c r="N21" s="346" t="s">
        <v>935</v>
      </c>
      <c r="O21" s="340">
        <v>73.0</v>
      </c>
      <c r="P21" s="344" t="s">
        <v>108</v>
      </c>
      <c r="Q21" s="346" t="s">
        <v>936</v>
      </c>
      <c r="R21" s="340">
        <v>66.0</v>
      </c>
      <c r="S21" s="344" t="s">
        <v>108</v>
      </c>
      <c r="T21" s="346" t="s">
        <v>265</v>
      </c>
      <c r="U21" s="340">
        <v>75.0</v>
      </c>
      <c r="V21" s="344" t="s">
        <v>108</v>
      </c>
      <c r="W21" s="346" t="s">
        <v>937</v>
      </c>
      <c r="X21" s="340">
        <v>68.0</v>
      </c>
      <c r="Y21" s="344" t="s">
        <v>108</v>
      </c>
      <c r="Z21" s="346" t="s">
        <v>938</v>
      </c>
      <c r="AA21" s="340">
        <v>75.0</v>
      </c>
      <c r="AB21" s="344" t="s">
        <v>108</v>
      </c>
      <c r="AC21" s="346" t="s">
        <v>939</v>
      </c>
      <c r="AD21" s="340">
        <v>73.0</v>
      </c>
      <c r="AE21" s="344" t="s">
        <v>112</v>
      </c>
      <c r="AF21" s="346" t="s">
        <v>940</v>
      </c>
      <c r="AG21" s="340">
        <v>65.0</v>
      </c>
      <c r="AH21" s="344" t="s">
        <v>108</v>
      </c>
      <c r="AI21" s="346" t="s">
        <v>941</v>
      </c>
      <c r="AJ21" s="340">
        <v>71.0</v>
      </c>
      <c r="AK21" s="344" t="s">
        <v>108</v>
      </c>
      <c r="AL21" s="346" t="s">
        <v>232</v>
      </c>
      <c r="AM21" s="340">
        <v>77.0</v>
      </c>
      <c r="AN21" s="344" t="s">
        <v>112</v>
      </c>
      <c r="AO21" s="346" t="s">
        <v>942</v>
      </c>
      <c r="AP21" s="340">
        <v>65.0</v>
      </c>
      <c r="AQ21" s="344" t="s">
        <v>108</v>
      </c>
      <c r="AR21" s="346" t="s">
        <v>943</v>
      </c>
      <c r="AS21" s="340">
        <v>73.0</v>
      </c>
      <c r="AT21" s="344" t="s">
        <v>108</v>
      </c>
      <c r="AU21" s="346" t="s">
        <v>944</v>
      </c>
      <c r="AV21" s="340">
        <v>67.0</v>
      </c>
      <c r="AW21" s="344" t="s">
        <v>108</v>
      </c>
      <c r="AX21" s="346" t="s">
        <v>327</v>
      </c>
      <c r="AY21" s="340">
        <v>87.0</v>
      </c>
      <c r="AZ21" s="344" t="s">
        <v>108</v>
      </c>
      <c r="BA21" s="346" t="s">
        <v>945</v>
      </c>
      <c r="BB21" s="340">
        <v>62.0</v>
      </c>
      <c r="BC21" s="344" t="s">
        <v>112</v>
      </c>
      <c r="BD21" s="345" t="s">
        <v>946</v>
      </c>
      <c r="BE21" s="340">
        <v>68.0</v>
      </c>
      <c r="BF21" s="344" t="s">
        <v>108</v>
      </c>
      <c r="BG21" s="346" t="s">
        <v>947</v>
      </c>
      <c r="BH21" s="340">
        <v>68.0</v>
      </c>
      <c r="BI21" s="344" t="s">
        <v>112</v>
      </c>
      <c r="BJ21" s="346" t="s">
        <v>948</v>
      </c>
      <c r="BK21" s="340">
        <v>60.0</v>
      </c>
      <c r="BL21" s="344" t="s">
        <v>108</v>
      </c>
      <c r="BM21" s="346" t="s">
        <v>332</v>
      </c>
      <c r="BN21" s="340">
        <v>87.0</v>
      </c>
      <c r="BO21" s="344" t="s">
        <v>108</v>
      </c>
      <c r="BP21" s="346" t="s">
        <v>212</v>
      </c>
      <c r="BQ21" s="340">
        <v>88.0</v>
      </c>
      <c r="BR21" s="344" t="s">
        <v>112</v>
      </c>
      <c r="BS21" s="346" t="s">
        <v>949</v>
      </c>
      <c r="BT21" s="340">
        <v>66.0</v>
      </c>
      <c r="BU21" s="344" t="s">
        <v>112</v>
      </c>
      <c r="BV21" s="346" t="s">
        <v>950</v>
      </c>
      <c r="BW21" s="340">
        <v>54.0</v>
      </c>
      <c r="BX21" s="344" t="s">
        <v>112</v>
      </c>
      <c r="BY21" s="347" t="s">
        <v>951</v>
      </c>
      <c r="BZ21" s="340">
        <v>65.0</v>
      </c>
      <c r="CA21" s="344" t="s">
        <v>112</v>
      </c>
      <c r="CB21" s="346" t="s">
        <v>952</v>
      </c>
      <c r="CC21" s="340">
        <v>67.0</v>
      </c>
      <c r="CD21" s="344" t="s">
        <v>112</v>
      </c>
      <c r="CE21" s="346" t="s">
        <v>953</v>
      </c>
      <c r="CF21" s="340">
        <v>70.0</v>
      </c>
      <c r="CG21" s="344" t="s">
        <v>108</v>
      </c>
      <c r="CH21" s="346" t="s">
        <v>284</v>
      </c>
      <c r="CI21" s="340">
        <v>80.0</v>
      </c>
      <c r="CJ21" s="344" t="s">
        <v>108</v>
      </c>
      <c r="CK21" s="346" t="s">
        <v>954</v>
      </c>
      <c r="CL21" s="340">
        <v>66.0</v>
      </c>
      <c r="CM21" s="344" t="s">
        <v>108</v>
      </c>
      <c r="CN21" s="346" t="s">
        <v>955</v>
      </c>
      <c r="CO21" s="340">
        <v>77.0</v>
      </c>
      <c r="CP21" s="344" t="s">
        <v>112</v>
      </c>
      <c r="CQ21" s="346" t="s">
        <v>956</v>
      </c>
      <c r="CR21" s="340">
        <v>70.0</v>
      </c>
    </row>
    <row r="22">
      <c r="A22" s="342" t="s">
        <v>108</v>
      </c>
      <c r="B22" s="343" t="s">
        <v>957</v>
      </c>
      <c r="C22" s="340">
        <v>67.0</v>
      </c>
      <c r="D22" s="344" t="s">
        <v>108</v>
      </c>
      <c r="E22" s="345" t="s">
        <v>958</v>
      </c>
      <c r="F22" s="340">
        <v>76.0</v>
      </c>
      <c r="G22" s="344" t="s">
        <v>108</v>
      </c>
      <c r="H22" s="346" t="s">
        <v>959</v>
      </c>
      <c r="I22" s="340">
        <v>39.0</v>
      </c>
      <c r="J22" s="344" t="s">
        <v>108</v>
      </c>
      <c r="K22" s="346" t="s">
        <v>960</v>
      </c>
      <c r="L22" s="340">
        <v>68.0</v>
      </c>
      <c r="M22" s="344" t="s">
        <v>108</v>
      </c>
      <c r="N22" s="346" t="s">
        <v>961</v>
      </c>
      <c r="O22" s="340">
        <v>62.0</v>
      </c>
      <c r="P22" s="344" t="s">
        <v>108</v>
      </c>
      <c r="Q22" s="346" t="s">
        <v>962</v>
      </c>
      <c r="R22" s="340">
        <v>66.0</v>
      </c>
      <c r="S22" s="344" t="s">
        <v>108</v>
      </c>
      <c r="T22" s="346" t="s">
        <v>963</v>
      </c>
      <c r="U22" s="340">
        <v>71.0</v>
      </c>
      <c r="V22" s="344" t="s">
        <v>108</v>
      </c>
      <c r="W22" s="346" t="s">
        <v>964</v>
      </c>
      <c r="X22" s="340">
        <v>65.0</v>
      </c>
      <c r="Y22" s="344" t="s">
        <v>108</v>
      </c>
      <c r="Z22" s="346" t="s">
        <v>965</v>
      </c>
      <c r="AA22" s="340">
        <v>71.0</v>
      </c>
      <c r="AB22" s="344" t="s">
        <v>108</v>
      </c>
      <c r="AC22" s="346" t="s">
        <v>966</v>
      </c>
      <c r="AD22" s="340">
        <v>70.0</v>
      </c>
      <c r="AE22" s="344" t="s">
        <v>108</v>
      </c>
      <c r="AF22" s="346" t="s">
        <v>301</v>
      </c>
      <c r="AG22" s="340">
        <v>78.0</v>
      </c>
      <c r="AH22" s="344" t="s">
        <v>108</v>
      </c>
      <c r="AI22" s="346" t="s">
        <v>967</v>
      </c>
      <c r="AJ22" s="340">
        <v>67.0</v>
      </c>
      <c r="AK22" s="344" t="s">
        <v>108</v>
      </c>
      <c r="AL22" s="346" t="s">
        <v>968</v>
      </c>
      <c r="AM22" s="340">
        <v>72.0</v>
      </c>
      <c r="AN22" s="344" t="s">
        <v>112</v>
      </c>
      <c r="AO22" s="346" t="s">
        <v>969</v>
      </c>
      <c r="AP22" s="340">
        <v>64.0</v>
      </c>
      <c r="AQ22" s="344" t="s">
        <v>108</v>
      </c>
      <c r="AR22" s="346" t="s">
        <v>970</v>
      </c>
      <c r="AS22" s="340">
        <v>71.0</v>
      </c>
      <c r="AT22" s="344" t="s">
        <v>108</v>
      </c>
      <c r="AU22" s="346" t="s">
        <v>971</v>
      </c>
      <c r="AV22" s="340">
        <v>67.0</v>
      </c>
      <c r="AW22" s="344" t="s">
        <v>108</v>
      </c>
      <c r="AX22" s="346" t="s">
        <v>972</v>
      </c>
      <c r="AY22" s="340">
        <v>76.0</v>
      </c>
      <c r="AZ22" s="344" t="s">
        <v>108</v>
      </c>
      <c r="BA22" s="346" t="s">
        <v>973</v>
      </c>
      <c r="BB22" s="340">
        <v>44.0</v>
      </c>
      <c r="BC22" s="344" t="s">
        <v>112</v>
      </c>
      <c r="BD22" s="345" t="s">
        <v>974</v>
      </c>
      <c r="BE22" s="340">
        <v>67.0</v>
      </c>
      <c r="BF22" s="344" t="s">
        <v>108</v>
      </c>
      <c r="BG22" s="346" t="s">
        <v>975</v>
      </c>
      <c r="BH22" s="340">
        <v>38.0</v>
      </c>
      <c r="BI22" s="344" t="s">
        <v>108</v>
      </c>
      <c r="BJ22" s="346" t="s">
        <v>211</v>
      </c>
      <c r="BK22" s="340">
        <v>79.0</v>
      </c>
      <c r="BL22" s="344" t="s">
        <v>108</v>
      </c>
      <c r="BM22" s="346" t="s">
        <v>976</v>
      </c>
      <c r="BN22" s="340">
        <v>78.0</v>
      </c>
      <c r="BO22" s="344" t="s">
        <v>108</v>
      </c>
      <c r="BP22" s="345" t="s">
        <v>977</v>
      </c>
      <c r="BQ22" s="340">
        <v>76.0</v>
      </c>
      <c r="BR22" s="344" t="s">
        <v>112</v>
      </c>
      <c r="BS22" s="346" t="s">
        <v>978</v>
      </c>
      <c r="BT22" s="340">
        <v>63.0</v>
      </c>
      <c r="BU22" s="344" t="s">
        <v>108</v>
      </c>
      <c r="BV22" s="346" t="s">
        <v>274</v>
      </c>
      <c r="BW22" s="340">
        <v>85.0</v>
      </c>
      <c r="BX22" s="344" t="s">
        <v>112</v>
      </c>
      <c r="BY22" s="346" t="s">
        <v>979</v>
      </c>
      <c r="BZ22" s="340">
        <v>64.0</v>
      </c>
      <c r="CA22" s="344" t="s">
        <v>108</v>
      </c>
      <c r="CB22" s="346" t="s">
        <v>223</v>
      </c>
      <c r="CC22" s="340">
        <v>78.0</v>
      </c>
      <c r="CD22" s="344" t="s">
        <v>112</v>
      </c>
      <c r="CE22" s="346" t="s">
        <v>980</v>
      </c>
      <c r="CF22" s="340">
        <v>68.0</v>
      </c>
      <c r="CG22" s="344" t="s">
        <v>108</v>
      </c>
      <c r="CH22" s="346" t="s">
        <v>981</v>
      </c>
      <c r="CI22" s="340">
        <v>76.0</v>
      </c>
      <c r="CJ22" s="344" t="s">
        <v>108</v>
      </c>
      <c r="CK22" s="346" t="s">
        <v>982</v>
      </c>
      <c r="CL22" s="340">
        <v>35.0</v>
      </c>
      <c r="CM22" s="344" t="s">
        <v>108</v>
      </c>
      <c r="CN22" s="346" t="s">
        <v>983</v>
      </c>
      <c r="CO22" s="340">
        <v>72.0</v>
      </c>
      <c r="CP22" s="344" t="s">
        <v>112</v>
      </c>
      <c r="CQ22" s="346" t="s">
        <v>984</v>
      </c>
      <c r="CR22" s="340">
        <v>65.0</v>
      </c>
    </row>
    <row r="23">
      <c r="A23" s="342" t="s">
        <v>108</v>
      </c>
      <c r="B23" s="343" t="s">
        <v>985</v>
      </c>
      <c r="C23" s="340">
        <v>43.0</v>
      </c>
      <c r="D23" s="344" t="s">
        <v>108</v>
      </c>
      <c r="E23" s="345" t="s">
        <v>986</v>
      </c>
      <c r="F23" s="340">
        <v>66.0</v>
      </c>
      <c r="G23" s="344" t="s">
        <v>100</v>
      </c>
      <c r="H23" s="346" t="s">
        <v>987</v>
      </c>
      <c r="I23" s="340">
        <v>93.0</v>
      </c>
      <c r="J23" s="344" t="s">
        <v>108</v>
      </c>
      <c r="K23" s="346" t="s">
        <v>988</v>
      </c>
      <c r="L23" s="340">
        <v>45.0</v>
      </c>
      <c r="M23" s="344" t="s">
        <v>108</v>
      </c>
      <c r="N23" s="346" t="s">
        <v>989</v>
      </c>
      <c r="O23" s="340">
        <v>47.0</v>
      </c>
      <c r="P23" s="344" t="s">
        <v>108</v>
      </c>
      <c r="Q23" s="346" t="s">
        <v>990</v>
      </c>
      <c r="R23" s="340">
        <v>42.0</v>
      </c>
      <c r="S23" s="344" t="s">
        <v>108</v>
      </c>
      <c r="T23" s="346" t="s">
        <v>991</v>
      </c>
      <c r="U23" s="340">
        <v>65.0</v>
      </c>
      <c r="V23" s="344" t="s">
        <v>108</v>
      </c>
      <c r="W23" s="346" t="s">
        <v>992</v>
      </c>
      <c r="X23" s="340">
        <v>62.0</v>
      </c>
      <c r="Y23" s="344" t="s">
        <v>108</v>
      </c>
      <c r="Z23" s="347" t="s">
        <v>993</v>
      </c>
      <c r="AA23" s="340">
        <v>47.0</v>
      </c>
      <c r="AB23" s="344" t="s">
        <v>108</v>
      </c>
      <c r="AC23" s="346" t="s">
        <v>994</v>
      </c>
      <c r="AD23" s="340">
        <v>66.0</v>
      </c>
      <c r="AE23" s="344" t="s">
        <v>108</v>
      </c>
      <c r="AF23" s="346" t="s">
        <v>995</v>
      </c>
      <c r="AG23" s="340">
        <v>74.0</v>
      </c>
      <c r="AH23" s="344" t="s">
        <v>108</v>
      </c>
      <c r="AI23" s="346" t="s">
        <v>996</v>
      </c>
      <c r="AJ23" s="340">
        <v>39.0</v>
      </c>
      <c r="AK23" s="344" t="s">
        <v>108</v>
      </c>
      <c r="AL23" s="346" t="s">
        <v>997</v>
      </c>
      <c r="AM23" s="340">
        <v>72.0</v>
      </c>
      <c r="AN23" s="344" t="s">
        <v>108</v>
      </c>
      <c r="AO23" s="346" t="s">
        <v>233</v>
      </c>
      <c r="AP23" s="340">
        <v>86.0</v>
      </c>
      <c r="AQ23" s="344" t="s">
        <v>108</v>
      </c>
      <c r="AR23" s="346" t="s">
        <v>998</v>
      </c>
      <c r="AS23" s="340">
        <v>70.0</v>
      </c>
      <c r="AT23" s="344" t="s">
        <v>108</v>
      </c>
      <c r="AU23" s="346" t="s">
        <v>999</v>
      </c>
      <c r="AV23" s="340">
        <v>66.0</v>
      </c>
      <c r="AW23" s="344" t="s">
        <v>108</v>
      </c>
      <c r="AX23" s="346" t="s">
        <v>1000</v>
      </c>
      <c r="AY23" s="340">
        <v>74.0</v>
      </c>
      <c r="AZ23" s="344" t="s">
        <v>100</v>
      </c>
      <c r="BA23" s="346" t="s">
        <v>1001</v>
      </c>
      <c r="BB23" s="340">
        <v>88.0</v>
      </c>
      <c r="BC23" s="344" t="s">
        <v>108</v>
      </c>
      <c r="BD23" s="345" t="s">
        <v>317</v>
      </c>
      <c r="BE23" s="340">
        <v>79.0</v>
      </c>
      <c r="BF23" s="344" t="s">
        <v>100</v>
      </c>
      <c r="BG23" s="346" t="s">
        <v>1002</v>
      </c>
      <c r="BH23" s="340">
        <v>71.0</v>
      </c>
      <c r="BI23" s="344" t="s">
        <v>108</v>
      </c>
      <c r="BJ23" s="346" t="s">
        <v>1003</v>
      </c>
      <c r="BK23" s="340">
        <v>70.0</v>
      </c>
      <c r="BL23" s="344" t="s">
        <v>108</v>
      </c>
      <c r="BM23" s="346" t="s">
        <v>1004</v>
      </c>
      <c r="BN23" s="340">
        <v>66.0</v>
      </c>
      <c r="BO23" s="344" t="s">
        <v>108</v>
      </c>
      <c r="BP23" s="345" t="s">
        <v>1005</v>
      </c>
      <c r="BQ23" s="340">
        <v>69.0</v>
      </c>
      <c r="BR23" s="344" t="s">
        <v>108</v>
      </c>
      <c r="BS23" s="346" t="s">
        <v>583</v>
      </c>
      <c r="BT23" s="340">
        <v>75.0</v>
      </c>
      <c r="BU23" s="344" t="s">
        <v>108</v>
      </c>
      <c r="BV23" s="346" t="s">
        <v>1006</v>
      </c>
      <c r="BW23" s="340">
        <v>73.0</v>
      </c>
      <c r="BX23" s="344" t="s">
        <v>108</v>
      </c>
      <c r="BY23" s="346" t="s">
        <v>285</v>
      </c>
      <c r="BZ23" s="340">
        <v>90.0</v>
      </c>
      <c r="CA23" s="344" t="s">
        <v>108</v>
      </c>
      <c r="CB23" s="345" t="s">
        <v>1007</v>
      </c>
      <c r="CC23" s="340">
        <v>72.0</v>
      </c>
      <c r="CD23" s="344" t="s">
        <v>108</v>
      </c>
      <c r="CE23" s="346" t="s">
        <v>222</v>
      </c>
      <c r="CF23" s="340">
        <v>97.0</v>
      </c>
      <c r="CG23" s="344" t="s">
        <v>108</v>
      </c>
      <c r="CH23" s="346" t="s">
        <v>1008</v>
      </c>
      <c r="CI23" s="340">
        <v>74.0</v>
      </c>
      <c r="CJ23" s="344" t="s">
        <v>100</v>
      </c>
      <c r="CK23" s="346" t="s">
        <v>1009</v>
      </c>
      <c r="CL23" s="340">
        <v>71.0</v>
      </c>
      <c r="CM23" s="344" t="s">
        <v>108</v>
      </c>
      <c r="CN23" s="346" t="s">
        <v>1010</v>
      </c>
      <c r="CO23" s="340">
        <v>71.0</v>
      </c>
      <c r="CP23" s="344" t="s">
        <v>112</v>
      </c>
      <c r="CQ23" s="346" t="s">
        <v>1011</v>
      </c>
      <c r="CR23" s="340">
        <v>63.0</v>
      </c>
    </row>
    <row r="24">
      <c r="A24" s="342" t="s">
        <v>100</v>
      </c>
      <c r="B24" s="343" t="s">
        <v>1012</v>
      </c>
      <c r="C24" s="340">
        <v>73.0</v>
      </c>
      <c r="D24" s="344" t="s">
        <v>108</v>
      </c>
      <c r="E24" s="345" t="s">
        <v>1013</v>
      </c>
      <c r="F24" s="340">
        <v>51.0</v>
      </c>
      <c r="G24" s="344" t="s">
        <v>102</v>
      </c>
      <c r="H24" s="346" t="s">
        <v>1014</v>
      </c>
      <c r="I24" s="340">
        <v>71.0</v>
      </c>
      <c r="J24" s="344" t="s">
        <v>100</v>
      </c>
      <c r="K24" s="346" t="s">
        <v>1015</v>
      </c>
      <c r="L24" s="340">
        <v>77.0</v>
      </c>
      <c r="M24" s="344" t="s">
        <v>100</v>
      </c>
      <c r="N24" s="346" t="s">
        <v>1016</v>
      </c>
      <c r="O24" s="340">
        <v>69.0</v>
      </c>
      <c r="P24" s="344" t="s">
        <v>100</v>
      </c>
      <c r="Q24" s="346" t="s">
        <v>1017</v>
      </c>
      <c r="R24" s="340">
        <v>81.0</v>
      </c>
      <c r="S24" s="344" t="s">
        <v>108</v>
      </c>
      <c r="T24" s="346" t="s">
        <v>1018</v>
      </c>
      <c r="U24" s="340">
        <v>52.0</v>
      </c>
      <c r="V24" s="344" t="s">
        <v>100</v>
      </c>
      <c r="W24" s="346" t="s">
        <v>1019</v>
      </c>
      <c r="X24" s="340">
        <v>65.0</v>
      </c>
      <c r="Y24" s="344" t="s">
        <v>100</v>
      </c>
      <c r="Z24" s="346" t="s">
        <v>1020</v>
      </c>
      <c r="AA24" s="340">
        <v>91.0</v>
      </c>
      <c r="AB24" s="344" t="s">
        <v>108</v>
      </c>
      <c r="AC24" s="346" t="s">
        <v>1021</v>
      </c>
      <c r="AD24" s="340">
        <v>63.0</v>
      </c>
      <c r="AE24" s="344" t="s">
        <v>108</v>
      </c>
      <c r="AF24" s="346" t="s">
        <v>1022</v>
      </c>
      <c r="AG24" s="340">
        <v>69.0</v>
      </c>
      <c r="AH24" s="344" t="s">
        <v>100</v>
      </c>
      <c r="AI24" s="346" t="s">
        <v>1023</v>
      </c>
      <c r="AJ24" s="340">
        <v>96.0</v>
      </c>
      <c r="AK24" s="344" t="s">
        <v>108</v>
      </c>
      <c r="AL24" s="346" t="s">
        <v>1024</v>
      </c>
      <c r="AM24" s="340">
        <v>70.0</v>
      </c>
      <c r="AN24" s="344" t="s">
        <v>108</v>
      </c>
      <c r="AO24" s="346" t="s">
        <v>1025</v>
      </c>
      <c r="AP24" s="340">
        <v>83.0</v>
      </c>
      <c r="AQ24" s="344" t="s">
        <v>108</v>
      </c>
      <c r="AR24" s="346" t="s">
        <v>1026</v>
      </c>
      <c r="AS24" s="340">
        <v>70.0</v>
      </c>
      <c r="AT24" s="344" t="s">
        <v>108</v>
      </c>
      <c r="AU24" s="346" t="s">
        <v>1027</v>
      </c>
      <c r="AV24" s="340">
        <v>41.0</v>
      </c>
      <c r="AW24" s="344" t="s">
        <v>108</v>
      </c>
      <c r="AX24" s="346" t="s">
        <v>1028</v>
      </c>
      <c r="AY24" s="340">
        <v>68.0</v>
      </c>
      <c r="AZ24" s="344" t="s">
        <v>102</v>
      </c>
      <c r="BA24" s="346" t="s">
        <v>1029</v>
      </c>
      <c r="BB24" s="340">
        <v>65.0</v>
      </c>
      <c r="BC24" s="344" t="s">
        <v>108</v>
      </c>
      <c r="BD24" s="345" t="s">
        <v>1030</v>
      </c>
      <c r="BE24" s="340">
        <v>69.0</v>
      </c>
      <c r="BF24" s="344" t="s">
        <v>100</v>
      </c>
      <c r="BG24" s="346" t="s">
        <v>1031</v>
      </c>
      <c r="BH24" s="340">
        <v>64.0</v>
      </c>
      <c r="BI24" s="344" t="s">
        <v>108</v>
      </c>
      <c r="BJ24" s="346" t="s">
        <v>1032</v>
      </c>
      <c r="BK24" s="340">
        <v>68.0</v>
      </c>
      <c r="BL24" s="344" t="s">
        <v>108</v>
      </c>
      <c r="BM24" s="346" t="s">
        <v>1033</v>
      </c>
      <c r="BN24" s="340">
        <v>64.0</v>
      </c>
      <c r="BO24" s="344" t="s">
        <v>108</v>
      </c>
      <c r="BP24" s="345" t="s">
        <v>1034</v>
      </c>
      <c r="BQ24" s="340">
        <v>64.0</v>
      </c>
      <c r="BR24" s="344" t="s">
        <v>108</v>
      </c>
      <c r="BS24" s="346" t="s">
        <v>275</v>
      </c>
      <c r="BT24" s="340">
        <v>75.0</v>
      </c>
      <c r="BU24" s="344" t="s">
        <v>108</v>
      </c>
      <c r="BV24" s="346" t="s">
        <v>1035</v>
      </c>
      <c r="BW24" s="340">
        <v>69.0</v>
      </c>
      <c r="BX24" s="344" t="s">
        <v>108</v>
      </c>
      <c r="BY24" s="346" t="s">
        <v>1036</v>
      </c>
      <c r="BZ24" s="340">
        <v>82.0</v>
      </c>
      <c r="CA24" s="344" t="s">
        <v>108</v>
      </c>
      <c r="CB24" s="345" t="s">
        <v>1037</v>
      </c>
      <c r="CC24" s="340">
        <v>63.0</v>
      </c>
      <c r="CD24" s="344" t="s">
        <v>108</v>
      </c>
      <c r="CE24" s="346" t="s">
        <v>1038</v>
      </c>
      <c r="CF24" s="340">
        <v>72.0</v>
      </c>
      <c r="CG24" s="344" t="s">
        <v>108</v>
      </c>
      <c r="CH24" s="346" t="s">
        <v>1039</v>
      </c>
      <c r="CI24" s="340">
        <v>74.0</v>
      </c>
      <c r="CJ24" s="344" t="s">
        <v>100</v>
      </c>
      <c r="CK24" s="346" t="s">
        <v>1040</v>
      </c>
      <c r="CL24" s="340">
        <v>66.0</v>
      </c>
      <c r="CM24" s="344" t="s">
        <v>108</v>
      </c>
      <c r="CN24" s="346" t="s">
        <v>1041</v>
      </c>
      <c r="CO24" s="340">
        <v>64.0</v>
      </c>
      <c r="CP24" s="344" t="s">
        <v>108</v>
      </c>
      <c r="CQ24" s="346" t="s">
        <v>322</v>
      </c>
      <c r="CR24" s="340">
        <v>84.0</v>
      </c>
    </row>
    <row r="25">
      <c r="A25" s="342" t="s">
        <v>100</v>
      </c>
      <c r="B25" s="343" t="s">
        <v>1042</v>
      </c>
      <c r="C25" s="340">
        <v>56.0</v>
      </c>
      <c r="D25" s="344" t="s">
        <v>100</v>
      </c>
      <c r="E25" s="345" t="s">
        <v>1043</v>
      </c>
      <c r="F25" s="340">
        <v>78.0</v>
      </c>
      <c r="G25" s="344" t="s">
        <v>102</v>
      </c>
      <c r="H25" s="346" t="s">
        <v>1044</v>
      </c>
      <c r="I25" s="340">
        <v>64.0</v>
      </c>
      <c r="J25" s="344" t="s">
        <v>100</v>
      </c>
      <c r="K25" s="346" t="s">
        <v>1045</v>
      </c>
      <c r="L25" s="340">
        <v>63.0</v>
      </c>
      <c r="M25" s="344" t="s">
        <v>100</v>
      </c>
      <c r="N25" s="346" t="s">
        <v>1046</v>
      </c>
      <c r="O25" s="340">
        <v>65.0</v>
      </c>
      <c r="P25" s="344" t="s">
        <v>100</v>
      </c>
      <c r="Q25" s="346" t="s">
        <v>1047</v>
      </c>
      <c r="R25" s="340">
        <v>59.0</v>
      </c>
      <c r="S25" s="344" t="s">
        <v>100</v>
      </c>
      <c r="T25" s="346" t="s">
        <v>1048</v>
      </c>
      <c r="U25" s="340">
        <v>72.0</v>
      </c>
      <c r="V25" s="344" t="s">
        <v>100</v>
      </c>
      <c r="W25" s="346" t="s">
        <v>1049</v>
      </c>
      <c r="X25" s="340">
        <v>65.0</v>
      </c>
      <c r="Y25" s="344" t="s">
        <v>100</v>
      </c>
      <c r="Z25" s="346" t="s">
        <v>1050</v>
      </c>
      <c r="AA25" s="340">
        <v>56.0</v>
      </c>
      <c r="AB25" s="344" t="s">
        <v>108</v>
      </c>
      <c r="AC25" s="346" t="s">
        <v>1051</v>
      </c>
      <c r="AD25" s="340">
        <v>43.0</v>
      </c>
      <c r="AE25" s="344" t="s">
        <v>108</v>
      </c>
      <c r="AF25" s="346" t="s">
        <v>1052</v>
      </c>
      <c r="AG25" s="340">
        <v>67.0</v>
      </c>
      <c r="AH25" s="344" t="s">
        <v>100</v>
      </c>
      <c r="AI25" s="346" t="s">
        <v>1053</v>
      </c>
      <c r="AJ25" s="340">
        <v>56.0</v>
      </c>
      <c r="AK25" s="344" t="s">
        <v>108</v>
      </c>
      <c r="AL25" s="346" t="s">
        <v>1054</v>
      </c>
      <c r="AM25" s="340">
        <v>39.0</v>
      </c>
      <c r="AN25" s="344" t="s">
        <v>108</v>
      </c>
      <c r="AO25" s="346" t="s">
        <v>1055</v>
      </c>
      <c r="AP25" s="340">
        <v>70.0</v>
      </c>
      <c r="AQ25" s="344" t="s">
        <v>108</v>
      </c>
      <c r="AR25" s="346" t="s">
        <v>1056</v>
      </c>
      <c r="AS25" s="340">
        <v>65.0</v>
      </c>
      <c r="AT25" s="344" t="s">
        <v>100</v>
      </c>
      <c r="AU25" s="346" t="s">
        <v>1057</v>
      </c>
      <c r="AV25" s="340">
        <v>74.0</v>
      </c>
      <c r="AW25" s="344" t="s">
        <v>108</v>
      </c>
      <c r="AX25" s="346" t="s">
        <v>1058</v>
      </c>
      <c r="AY25" s="340">
        <v>60.0</v>
      </c>
      <c r="AZ25" s="344" t="s">
        <v>102</v>
      </c>
      <c r="BA25" s="346" t="s">
        <v>1059</v>
      </c>
      <c r="BB25" s="340">
        <v>64.0</v>
      </c>
      <c r="BC25" s="344" t="s">
        <v>108</v>
      </c>
      <c r="BD25" s="345" t="s">
        <v>1060</v>
      </c>
      <c r="BE25" s="340">
        <v>68.0</v>
      </c>
      <c r="BF25" s="344" t="s">
        <v>102</v>
      </c>
      <c r="BG25" s="346" t="s">
        <v>1061</v>
      </c>
      <c r="BH25" s="340">
        <v>72.0</v>
      </c>
      <c r="BI25" s="344" t="s">
        <v>108</v>
      </c>
      <c r="BJ25" s="346" t="s">
        <v>1062</v>
      </c>
      <c r="BK25" s="340">
        <v>38.0</v>
      </c>
      <c r="BL25" s="344" t="s">
        <v>108</v>
      </c>
      <c r="BM25" s="346" t="s">
        <v>1063</v>
      </c>
      <c r="BN25" s="340">
        <v>38.0</v>
      </c>
      <c r="BO25" s="344" t="s">
        <v>108</v>
      </c>
      <c r="BP25" s="345" t="s">
        <v>1064</v>
      </c>
      <c r="BQ25" s="340">
        <v>51.0</v>
      </c>
      <c r="BR25" s="344" t="s">
        <v>108</v>
      </c>
      <c r="BS25" s="346" t="s">
        <v>1065</v>
      </c>
      <c r="BT25" s="340">
        <v>69.0</v>
      </c>
      <c r="BU25" s="344" t="s">
        <v>108</v>
      </c>
      <c r="BV25" s="346" t="s">
        <v>1066</v>
      </c>
      <c r="BW25" s="340">
        <v>68.0</v>
      </c>
      <c r="BX25" s="344" t="s">
        <v>108</v>
      </c>
      <c r="BY25" s="346" t="s">
        <v>1067</v>
      </c>
      <c r="BZ25" s="340">
        <v>72.0</v>
      </c>
      <c r="CA25" s="344" t="s">
        <v>108</v>
      </c>
      <c r="CB25" s="345" t="s">
        <v>1068</v>
      </c>
      <c r="CC25" s="340">
        <v>37.0</v>
      </c>
      <c r="CD25" s="344" t="s">
        <v>108</v>
      </c>
      <c r="CE25" s="346" t="s">
        <v>1069</v>
      </c>
      <c r="CF25" s="340">
        <v>72.0</v>
      </c>
      <c r="CG25" s="344" t="s">
        <v>108</v>
      </c>
      <c r="CH25" s="346" t="s">
        <v>1070</v>
      </c>
      <c r="CI25" s="340">
        <v>66.0</v>
      </c>
      <c r="CJ25" s="344" t="s">
        <v>100</v>
      </c>
      <c r="CK25" s="346" t="s">
        <v>1071</v>
      </c>
      <c r="CL25" s="340">
        <v>60.0</v>
      </c>
      <c r="CM25" s="344" t="s">
        <v>100</v>
      </c>
      <c r="CN25" s="346" t="s">
        <v>1072</v>
      </c>
      <c r="CO25" s="340">
        <v>83.0</v>
      </c>
      <c r="CP25" s="344" t="s">
        <v>108</v>
      </c>
      <c r="CQ25" s="346" t="s">
        <v>1073</v>
      </c>
      <c r="CR25" s="340">
        <v>80.0</v>
      </c>
    </row>
    <row r="26">
      <c r="A26" s="342" t="s">
        <v>102</v>
      </c>
      <c r="B26" s="343" t="s">
        <v>1074</v>
      </c>
      <c r="C26" s="340">
        <v>76.0</v>
      </c>
      <c r="D26" s="344" t="s">
        <v>100</v>
      </c>
      <c r="E26" s="345" t="s">
        <v>1075</v>
      </c>
      <c r="F26" s="340">
        <v>63.0</v>
      </c>
      <c r="G26" s="344" t="s">
        <v>1076</v>
      </c>
      <c r="H26" s="346" t="s">
        <v>1077</v>
      </c>
      <c r="I26" s="340">
        <v>74.0</v>
      </c>
      <c r="J26" s="344" t="s">
        <v>100</v>
      </c>
      <c r="K26" s="346" t="s">
        <v>1078</v>
      </c>
      <c r="L26" s="340">
        <v>56.0</v>
      </c>
      <c r="M26" s="344" t="s">
        <v>102</v>
      </c>
      <c r="N26" s="346" t="s">
        <v>1079</v>
      </c>
      <c r="O26" s="340">
        <v>71.0</v>
      </c>
      <c r="P26" s="344" t="s">
        <v>100</v>
      </c>
      <c r="Q26" s="346" t="s">
        <v>1080</v>
      </c>
      <c r="R26" s="340">
        <v>58.0</v>
      </c>
      <c r="S26" s="344" t="s">
        <v>100</v>
      </c>
      <c r="T26" s="346" t="s">
        <v>1081</v>
      </c>
      <c r="U26" s="340">
        <v>60.0</v>
      </c>
      <c r="V26" s="344" t="s">
        <v>102</v>
      </c>
      <c r="W26" s="346" t="s">
        <v>1082</v>
      </c>
      <c r="X26" s="340">
        <v>86.0</v>
      </c>
      <c r="Y26" s="344" t="s">
        <v>102</v>
      </c>
      <c r="Z26" s="346" t="s">
        <v>1083</v>
      </c>
      <c r="AA26" s="340">
        <v>71.0</v>
      </c>
      <c r="AB26" s="344" t="s">
        <v>100</v>
      </c>
      <c r="AC26" s="346" t="s">
        <v>1084</v>
      </c>
      <c r="AD26" s="340">
        <v>69.0</v>
      </c>
      <c r="AE26" s="344" t="s">
        <v>108</v>
      </c>
      <c r="AF26" s="346" t="s">
        <v>1085</v>
      </c>
      <c r="AG26" s="340">
        <v>55.0</v>
      </c>
      <c r="AH26" s="344" t="s">
        <v>100</v>
      </c>
      <c r="AI26" s="346" t="s">
        <v>1086</v>
      </c>
      <c r="AJ26" s="340">
        <v>52.0</v>
      </c>
      <c r="AK26" s="344" t="s">
        <v>100</v>
      </c>
      <c r="AL26" s="346" t="s">
        <v>1087</v>
      </c>
      <c r="AM26" s="340">
        <v>87.0</v>
      </c>
      <c r="AN26" s="344" t="s">
        <v>108</v>
      </c>
      <c r="AO26" s="346" t="s">
        <v>1088</v>
      </c>
      <c r="AP26" s="340">
        <v>65.0</v>
      </c>
      <c r="AQ26" s="344" t="s">
        <v>108</v>
      </c>
      <c r="AR26" s="346" t="s">
        <v>1089</v>
      </c>
      <c r="AS26" s="340">
        <v>36.0</v>
      </c>
      <c r="AT26" s="344" t="s">
        <v>100</v>
      </c>
      <c r="AU26" s="346" t="s">
        <v>1090</v>
      </c>
      <c r="AV26" s="340">
        <v>68.0</v>
      </c>
      <c r="AW26" s="344" t="s">
        <v>108</v>
      </c>
      <c r="AX26" s="346" t="s">
        <v>1091</v>
      </c>
      <c r="AY26" s="340">
        <v>39.0</v>
      </c>
      <c r="AZ26" s="344" t="s">
        <v>102</v>
      </c>
      <c r="BA26" s="346" t="s">
        <v>1092</v>
      </c>
      <c r="BB26" s="340">
        <v>58.0</v>
      </c>
      <c r="BC26" s="344" t="s">
        <v>108</v>
      </c>
      <c r="BD26" s="345" t="s">
        <v>1093</v>
      </c>
      <c r="BE26" s="340">
        <v>39.0</v>
      </c>
      <c r="BF26" s="344" t="s">
        <v>102</v>
      </c>
      <c r="BG26" s="346" t="s">
        <v>1094</v>
      </c>
      <c r="BH26" s="340">
        <v>60.0</v>
      </c>
      <c r="BI26" s="344" t="s">
        <v>100</v>
      </c>
      <c r="BJ26" s="346" t="s">
        <v>1095</v>
      </c>
      <c r="BK26" s="340">
        <v>78.0</v>
      </c>
      <c r="BL26" s="344" t="s">
        <v>100</v>
      </c>
      <c r="BM26" s="346" t="s">
        <v>1096</v>
      </c>
      <c r="BN26" s="340">
        <v>95.0</v>
      </c>
      <c r="BO26" s="344" t="s">
        <v>108</v>
      </c>
      <c r="BP26" s="345" t="s">
        <v>1097</v>
      </c>
      <c r="BQ26" s="340">
        <v>42.0</v>
      </c>
      <c r="BR26" s="344" t="s">
        <v>108</v>
      </c>
      <c r="BS26" s="346" t="s">
        <v>1098</v>
      </c>
      <c r="BT26" s="340">
        <v>69.0</v>
      </c>
      <c r="BU26" s="344" t="s">
        <v>108</v>
      </c>
      <c r="BV26" s="346" t="s">
        <v>1099</v>
      </c>
      <c r="BW26" s="340">
        <v>36.0</v>
      </c>
      <c r="BX26" s="344" t="s">
        <v>108</v>
      </c>
      <c r="BY26" s="346" t="s">
        <v>1100</v>
      </c>
      <c r="BZ26" s="340">
        <v>70.0</v>
      </c>
      <c r="CA26" s="344" t="s">
        <v>100</v>
      </c>
      <c r="CB26" s="345" t="s">
        <v>1101</v>
      </c>
      <c r="CC26" s="340">
        <v>82.0</v>
      </c>
      <c r="CD26" s="344" t="s">
        <v>108</v>
      </c>
      <c r="CE26" s="346" t="s">
        <v>1102</v>
      </c>
      <c r="CF26" s="340">
        <v>69.0</v>
      </c>
      <c r="CG26" s="344" t="s">
        <v>108</v>
      </c>
      <c r="CH26" s="346" t="s">
        <v>1103</v>
      </c>
      <c r="CI26" s="340">
        <v>45.0</v>
      </c>
      <c r="CJ26" s="344" t="s">
        <v>102</v>
      </c>
      <c r="CK26" s="346" t="s">
        <v>1104</v>
      </c>
      <c r="CL26" s="340">
        <v>89.0</v>
      </c>
      <c r="CM26" s="344" t="s">
        <v>100</v>
      </c>
      <c r="CN26" s="346" t="s">
        <v>1105</v>
      </c>
      <c r="CO26" s="340">
        <v>64.0</v>
      </c>
      <c r="CP26" s="344" t="s">
        <v>108</v>
      </c>
      <c r="CQ26" s="346" t="s">
        <v>1106</v>
      </c>
      <c r="CR26" s="340">
        <v>69.0</v>
      </c>
    </row>
    <row r="27">
      <c r="A27" s="342" t="s">
        <v>102</v>
      </c>
      <c r="B27" s="343" t="s">
        <v>1107</v>
      </c>
      <c r="C27" s="340">
        <v>69.0</v>
      </c>
      <c r="D27" s="344" t="s">
        <v>100</v>
      </c>
      <c r="E27" s="345" t="s">
        <v>1108</v>
      </c>
      <c r="F27" s="340">
        <v>59.0</v>
      </c>
      <c r="G27" s="344" t="s">
        <v>1076</v>
      </c>
      <c r="H27" s="346" t="s">
        <v>1109</v>
      </c>
      <c r="I27" s="340">
        <v>63.0</v>
      </c>
      <c r="J27" s="344" t="s">
        <v>102</v>
      </c>
      <c r="K27" s="346" t="s">
        <v>1110</v>
      </c>
      <c r="L27" s="340">
        <v>77.0</v>
      </c>
      <c r="M27" s="344" t="s">
        <v>102</v>
      </c>
      <c r="N27" s="346" t="s">
        <v>1111</v>
      </c>
      <c r="O27" s="340">
        <v>68.0</v>
      </c>
      <c r="P27" s="344" t="s">
        <v>102</v>
      </c>
      <c r="Q27" s="346" t="s">
        <v>1112</v>
      </c>
      <c r="R27" s="340">
        <v>78.0</v>
      </c>
      <c r="S27" s="344" t="s">
        <v>100</v>
      </c>
      <c r="T27" s="346" t="s">
        <v>1113</v>
      </c>
      <c r="U27" s="340">
        <v>60.0</v>
      </c>
      <c r="V27" s="344" t="s">
        <v>102</v>
      </c>
      <c r="W27" s="346" t="s">
        <v>1114</v>
      </c>
      <c r="X27" s="340">
        <v>64.0</v>
      </c>
      <c r="Y27" s="344" t="s">
        <v>102</v>
      </c>
      <c r="Z27" s="346" t="s">
        <v>1115</v>
      </c>
      <c r="AA27" s="340">
        <v>68.0</v>
      </c>
      <c r="AB27" s="344" t="s">
        <v>100</v>
      </c>
      <c r="AC27" s="346" t="s">
        <v>1116</v>
      </c>
      <c r="AD27" s="340">
        <v>55.0</v>
      </c>
      <c r="AE27" s="344" t="s">
        <v>100</v>
      </c>
      <c r="AF27" s="346" t="s">
        <v>1117</v>
      </c>
      <c r="AG27" s="340">
        <v>75.0</v>
      </c>
      <c r="AH27" s="344" t="s">
        <v>102</v>
      </c>
      <c r="AI27" s="346" t="s">
        <v>1118</v>
      </c>
      <c r="AJ27" s="340">
        <v>79.0</v>
      </c>
      <c r="AK27" s="344" t="s">
        <v>102</v>
      </c>
      <c r="AL27" s="346" t="s">
        <v>1119</v>
      </c>
      <c r="AM27" s="340">
        <v>70.0</v>
      </c>
      <c r="AN27" s="344" t="s">
        <v>108</v>
      </c>
      <c r="AO27" s="346" t="s">
        <v>1120</v>
      </c>
      <c r="AP27" s="340">
        <v>37.0</v>
      </c>
      <c r="AQ27" s="344" t="s">
        <v>100</v>
      </c>
      <c r="AR27" s="346" t="s">
        <v>1121</v>
      </c>
      <c r="AS27" s="340">
        <v>71.0</v>
      </c>
      <c r="AT27" s="344" t="s">
        <v>100</v>
      </c>
      <c r="AU27" s="346" t="s">
        <v>1122</v>
      </c>
      <c r="AV27" s="340">
        <v>57.0</v>
      </c>
      <c r="AW27" s="344" t="s">
        <v>100</v>
      </c>
      <c r="AX27" s="346" t="s">
        <v>1123</v>
      </c>
      <c r="AY27" s="340">
        <v>76.0</v>
      </c>
      <c r="AZ27" s="344" t="s">
        <v>1076</v>
      </c>
      <c r="BA27" s="346" t="s">
        <v>1124</v>
      </c>
      <c r="BB27" s="340">
        <v>77.0</v>
      </c>
      <c r="BC27" s="344" t="s">
        <v>100</v>
      </c>
      <c r="BD27" s="345" t="s">
        <v>1125</v>
      </c>
      <c r="BE27" s="340">
        <v>63.0</v>
      </c>
      <c r="BF27" s="344" t="s">
        <v>1076</v>
      </c>
      <c r="BG27" s="346" t="s">
        <v>1126</v>
      </c>
      <c r="BH27" s="340">
        <v>77.0</v>
      </c>
      <c r="BI27" s="344" t="s">
        <v>100</v>
      </c>
      <c r="BJ27" s="346" t="s">
        <v>1127</v>
      </c>
      <c r="BK27" s="340">
        <v>64.0</v>
      </c>
      <c r="BL27" s="344" t="s">
        <v>102</v>
      </c>
      <c r="BM27" s="346" t="s">
        <v>1128</v>
      </c>
      <c r="BN27" s="340">
        <v>78.0</v>
      </c>
      <c r="BO27" s="344" t="s">
        <v>100</v>
      </c>
      <c r="BP27" s="345" t="s">
        <v>1129</v>
      </c>
      <c r="BQ27" s="340">
        <v>70.0</v>
      </c>
      <c r="BR27" s="344" t="s">
        <v>108</v>
      </c>
      <c r="BS27" s="346" t="s">
        <v>1130</v>
      </c>
      <c r="BT27" s="340">
        <v>42.0</v>
      </c>
      <c r="BU27" s="344" t="s">
        <v>100</v>
      </c>
      <c r="BV27" s="346" t="s">
        <v>1131</v>
      </c>
      <c r="BW27" s="340">
        <v>73.0</v>
      </c>
      <c r="BX27" s="344" t="s">
        <v>108</v>
      </c>
      <c r="BY27" s="346" t="s">
        <v>1132</v>
      </c>
      <c r="BZ27" s="340">
        <v>41.0</v>
      </c>
      <c r="CA27" s="344" t="s">
        <v>100</v>
      </c>
      <c r="CB27" s="345" t="s">
        <v>1133</v>
      </c>
      <c r="CC27" s="340">
        <v>66.0</v>
      </c>
      <c r="CD27" s="344" t="s">
        <v>108</v>
      </c>
      <c r="CE27" s="346" t="s">
        <v>1134</v>
      </c>
      <c r="CF27" s="340">
        <v>62.0</v>
      </c>
      <c r="CG27" s="344" t="s">
        <v>100</v>
      </c>
      <c r="CH27" s="346" t="s">
        <v>1135</v>
      </c>
      <c r="CI27" s="340">
        <v>84.0</v>
      </c>
      <c r="CJ27" s="344" t="s">
        <v>102</v>
      </c>
      <c r="CK27" s="346" t="s">
        <v>1136</v>
      </c>
      <c r="CL27" s="340">
        <v>56.0</v>
      </c>
      <c r="CM27" s="344" t="s">
        <v>102</v>
      </c>
      <c r="CN27" s="346" t="s">
        <v>1137</v>
      </c>
      <c r="CO27" s="340">
        <v>84.0</v>
      </c>
      <c r="CP27" s="344" t="s">
        <v>108</v>
      </c>
      <c r="CQ27" s="346" t="s">
        <v>1138</v>
      </c>
      <c r="CR27" s="340">
        <v>66.0</v>
      </c>
    </row>
    <row r="28">
      <c r="A28" s="342" t="s">
        <v>1076</v>
      </c>
      <c r="B28" s="343" t="s">
        <v>1139</v>
      </c>
      <c r="C28" s="340">
        <v>65.0</v>
      </c>
      <c r="D28" s="344" t="s">
        <v>102</v>
      </c>
      <c r="E28" s="345" t="s">
        <v>1140</v>
      </c>
      <c r="F28" s="340">
        <v>69.0</v>
      </c>
      <c r="G28" s="344" t="s">
        <v>1076</v>
      </c>
      <c r="H28" s="346" t="s">
        <v>1141</v>
      </c>
      <c r="I28" s="340">
        <v>58.0</v>
      </c>
      <c r="J28" s="344" t="s">
        <v>102</v>
      </c>
      <c r="K28" s="346" t="s">
        <v>1142</v>
      </c>
      <c r="L28" s="340">
        <v>51.0</v>
      </c>
      <c r="M28" s="344" t="s">
        <v>102</v>
      </c>
      <c r="N28" s="346" t="s">
        <v>1143</v>
      </c>
      <c r="O28" s="340">
        <v>54.0</v>
      </c>
      <c r="P28" s="344" t="s">
        <v>102</v>
      </c>
      <c r="Q28" s="346" t="s">
        <v>1144</v>
      </c>
      <c r="R28" s="340">
        <v>57.0</v>
      </c>
      <c r="S28" s="344" t="s">
        <v>102</v>
      </c>
      <c r="T28" s="346" t="s">
        <v>1145</v>
      </c>
      <c r="U28" s="340">
        <v>73.0</v>
      </c>
      <c r="V28" s="344" t="s">
        <v>1076</v>
      </c>
      <c r="W28" s="346" t="s">
        <v>1146</v>
      </c>
      <c r="X28" s="340">
        <v>80.0</v>
      </c>
      <c r="Y28" s="344" t="s">
        <v>102</v>
      </c>
      <c r="Z28" s="346" t="s">
        <v>1147</v>
      </c>
      <c r="AA28" s="340">
        <v>59.0</v>
      </c>
      <c r="AB28" s="344" t="s">
        <v>102</v>
      </c>
      <c r="AC28" s="346" t="s">
        <v>1148</v>
      </c>
      <c r="AD28" s="340">
        <v>77.0</v>
      </c>
      <c r="AE28" s="344" t="s">
        <v>102</v>
      </c>
      <c r="AF28" s="346" t="s">
        <v>1149</v>
      </c>
      <c r="AG28" s="340">
        <v>68.0</v>
      </c>
      <c r="AH28" s="344" t="s">
        <v>102</v>
      </c>
      <c r="AI28" s="346" t="s">
        <v>1150</v>
      </c>
      <c r="AJ28" s="340">
        <v>69.0</v>
      </c>
      <c r="AK28" s="344" t="s">
        <v>102</v>
      </c>
      <c r="AL28" s="346" t="s">
        <v>1151</v>
      </c>
      <c r="AM28" s="340">
        <v>67.0</v>
      </c>
      <c r="AN28" s="344" t="s">
        <v>100</v>
      </c>
      <c r="AO28" s="346" t="s">
        <v>1152</v>
      </c>
      <c r="AP28" s="340">
        <v>85.0</v>
      </c>
      <c r="AQ28" s="344" t="s">
        <v>100</v>
      </c>
      <c r="AR28" s="346" t="s">
        <v>1153</v>
      </c>
      <c r="AS28" s="340">
        <v>61.0</v>
      </c>
      <c r="AT28" s="344" t="s">
        <v>100</v>
      </c>
      <c r="AU28" s="346" t="s">
        <v>1154</v>
      </c>
      <c r="AV28" s="340">
        <v>54.0</v>
      </c>
      <c r="AW28" s="344" t="s">
        <v>100</v>
      </c>
      <c r="AX28" s="346" t="s">
        <v>1155</v>
      </c>
      <c r="AY28" s="340">
        <v>62.0</v>
      </c>
      <c r="AZ28" s="344" t="s">
        <v>1076</v>
      </c>
      <c r="BA28" s="346" t="s">
        <v>1156</v>
      </c>
      <c r="BB28" s="340">
        <v>65.0</v>
      </c>
      <c r="BC28" s="344" t="s">
        <v>100</v>
      </c>
      <c r="BD28" s="345" t="s">
        <v>1157</v>
      </c>
      <c r="BE28" s="340">
        <v>60.0</v>
      </c>
      <c r="BF28" s="344" t="s">
        <v>1076</v>
      </c>
      <c r="BG28" s="346" t="s">
        <v>1158</v>
      </c>
      <c r="BH28" s="340">
        <v>68.0</v>
      </c>
      <c r="BI28" s="344" t="s">
        <v>100</v>
      </c>
      <c r="BJ28" s="346" t="s">
        <v>1159</v>
      </c>
      <c r="BK28" s="340">
        <v>59.0</v>
      </c>
      <c r="BL28" s="344" t="s">
        <v>102</v>
      </c>
      <c r="BM28" s="346" t="s">
        <v>1160</v>
      </c>
      <c r="BN28" s="340">
        <v>65.0</v>
      </c>
      <c r="BO28" s="344" t="s">
        <v>100</v>
      </c>
      <c r="BP28" s="345" t="s">
        <v>1161</v>
      </c>
      <c r="BQ28" s="340">
        <v>53.0</v>
      </c>
      <c r="BR28" s="344" t="s">
        <v>100</v>
      </c>
      <c r="BS28" s="346" t="s">
        <v>1162</v>
      </c>
      <c r="BT28" s="340">
        <v>70.0</v>
      </c>
      <c r="BU28" s="344" t="s">
        <v>100</v>
      </c>
      <c r="BV28" s="346" t="s">
        <v>1163</v>
      </c>
      <c r="BW28" s="340">
        <v>63.0</v>
      </c>
      <c r="BX28" s="344" t="s">
        <v>100</v>
      </c>
      <c r="BY28" s="346" t="s">
        <v>1164</v>
      </c>
      <c r="BZ28" s="340">
        <v>85.0</v>
      </c>
      <c r="CA28" s="344" t="s">
        <v>102</v>
      </c>
      <c r="CB28" s="345" t="s">
        <v>1165</v>
      </c>
      <c r="CC28" s="340">
        <v>81.0</v>
      </c>
      <c r="CD28" s="344" t="s">
        <v>108</v>
      </c>
      <c r="CE28" s="346" t="s">
        <v>1166</v>
      </c>
      <c r="CF28" s="340">
        <v>43.0</v>
      </c>
      <c r="CG28" s="344" t="s">
        <v>100</v>
      </c>
      <c r="CH28" s="346" t="s">
        <v>1167</v>
      </c>
      <c r="CI28" s="340">
        <v>62.0</v>
      </c>
      <c r="CJ28" s="344" t="s">
        <v>102</v>
      </c>
      <c r="CK28" s="346" t="s">
        <v>1168</v>
      </c>
      <c r="CL28" s="340">
        <v>56.0</v>
      </c>
      <c r="CM28" s="344" t="s">
        <v>1076</v>
      </c>
      <c r="CN28" s="346" t="s">
        <v>1169</v>
      </c>
      <c r="CO28" s="340">
        <v>80.0</v>
      </c>
      <c r="CP28" s="344" t="s">
        <v>108</v>
      </c>
      <c r="CQ28" s="346" t="s">
        <v>1170</v>
      </c>
      <c r="CR28" s="340">
        <v>65.0</v>
      </c>
    </row>
    <row r="29">
      <c r="A29" s="342" t="s">
        <v>1076</v>
      </c>
      <c r="B29" s="343" t="s">
        <v>1171</v>
      </c>
      <c r="C29" s="340">
        <v>62.0</v>
      </c>
      <c r="D29" s="344" t="s">
        <v>1076</v>
      </c>
      <c r="E29" s="345" t="s">
        <v>1172</v>
      </c>
      <c r="F29" s="340">
        <v>89.0</v>
      </c>
      <c r="G29" s="344" t="s">
        <v>103</v>
      </c>
      <c r="H29" s="346" t="s">
        <v>1173</v>
      </c>
      <c r="I29" s="340">
        <v>92.0</v>
      </c>
      <c r="J29" s="344" t="s">
        <v>1076</v>
      </c>
      <c r="K29" s="346" t="s">
        <v>1174</v>
      </c>
      <c r="L29" s="340">
        <v>82.0</v>
      </c>
      <c r="M29" s="344" t="s">
        <v>1076</v>
      </c>
      <c r="N29" s="346" t="s">
        <v>1175</v>
      </c>
      <c r="O29" s="340">
        <v>81.0</v>
      </c>
      <c r="P29" s="344" t="s">
        <v>1076</v>
      </c>
      <c r="Q29" s="346" t="s">
        <v>1176</v>
      </c>
      <c r="R29" s="340">
        <v>81.0</v>
      </c>
      <c r="S29" s="344" t="s">
        <v>102</v>
      </c>
      <c r="T29" s="346" t="s">
        <v>1177</v>
      </c>
      <c r="U29" s="340">
        <v>67.0</v>
      </c>
      <c r="V29" s="344" t="s">
        <v>103</v>
      </c>
      <c r="W29" s="346" t="s">
        <v>1178</v>
      </c>
      <c r="X29" s="340">
        <v>68.0</v>
      </c>
      <c r="Y29" s="344" t="s">
        <v>1076</v>
      </c>
      <c r="Z29" s="346" t="s">
        <v>1179</v>
      </c>
      <c r="AA29" s="340">
        <v>87.0</v>
      </c>
      <c r="AB29" s="344" t="s">
        <v>102</v>
      </c>
      <c r="AC29" s="346" t="s">
        <v>1180</v>
      </c>
      <c r="AD29" s="340">
        <v>58.0</v>
      </c>
      <c r="AE29" s="344" t="s">
        <v>102</v>
      </c>
      <c r="AF29" s="346" t="s">
        <v>1181</v>
      </c>
      <c r="AG29" s="340">
        <v>64.0</v>
      </c>
      <c r="AH29" s="344" t="s">
        <v>102</v>
      </c>
      <c r="AI29" s="346" t="s">
        <v>1182</v>
      </c>
      <c r="AJ29" s="340">
        <v>54.0</v>
      </c>
      <c r="AK29" s="344" t="s">
        <v>1076</v>
      </c>
      <c r="AL29" s="346" t="s">
        <v>1183</v>
      </c>
      <c r="AM29" s="340">
        <v>71.0</v>
      </c>
      <c r="AN29" s="344" t="s">
        <v>100</v>
      </c>
      <c r="AO29" s="346" t="s">
        <v>1184</v>
      </c>
      <c r="AP29" s="340">
        <v>56.0</v>
      </c>
      <c r="AQ29" s="344" t="s">
        <v>102</v>
      </c>
      <c r="AR29" s="346" t="s">
        <v>1185</v>
      </c>
      <c r="AS29" s="340">
        <v>83.0</v>
      </c>
      <c r="AT29" s="344" t="s">
        <v>102</v>
      </c>
      <c r="AU29" s="346" t="s">
        <v>1186</v>
      </c>
      <c r="AV29" s="340">
        <v>68.0</v>
      </c>
      <c r="AW29" s="344" t="s">
        <v>102</v>
      </c>
      <c r="AX29" s="346" t="s">
        <v>1187</v>
      </c>
      <c r="AY29" s="340">
        <v>68.0</v>
      </c>
      <c r="AZ29" s="344" t="s">
        <v>1076</v>
      </c>
      <c r="BA29" s="346" t="s">
        <v>1188</v>
      </c>
      <c r="BB29" s="340">
        <v>50.0</v>
      </c>
      <c r="BC29" s="344" t="s">
        <v>102</v>
      </c>
      <c r="BD29" s="345" t="s">
        <v>1189</v>
      </c>
      <c r="BE29" s="340">
        <v>65.0</v>
      </c>
      <c r="BF29" s="344" t="s">
        <v>103</v>
      </c>
      <c r="BG29" s="346" t="s">
        <v>1190</v>
      </c>
      <c r="BH29" s="340">
        <v>72.0</v>
      </c>
      <c r="BI29" s="344" t="s">
        <v>102</v>
      </c>
      <c r="BJ29" s="346" t="s">
        <v>1191</v>
      </c>
      <c r="BK29" s="340">
        <v>85.0</v>
      </c>
      <c r="BL29" s="344" t="s">
        <v>1076</v>
      </c>
      <c r="BM29" s="346" t="s">
        <v>1192</v>
      </c>
      <c r="BN29" s="340">
        <v>78.0</v>
      </c>
      <c r="BO29" s="344" t="s">
        <v>100</v>
      </c>
      <c r="BP29" s="345" t="s">
        <v>1193</v>
      </c>
      <c r="BQ29" s="340">
        <v>53.0</v>
      </c>
      <c r="BR29" s="344" t="s">
        <v>100</v>
      </c>
      <c r="BS29" s="346" t="s">
        <v>1194</v>
      </c>
      <c r="BT29" s="340">
        <v>61.0</v>
      </c>
      <c r="BU29" s="344" t="s">
        <v>102</v>
      </c>
      <c r="BV29" s="346" t="s">
        <v>1195</v>
      </c>
      <c r="BW29" s="340">
        <v>87.0</v>
      </c>
      <c r="BX29" s="344" t="s">
        <v>100</v>
      </c>
      <c r="BY29" s="346" t="s">
        <v>1196</v>
      </c>
      <c r="BZ29" s="340">
        <v>70.0</v>
      </c>
      <c r="CA29" s="344" t="s">
        <v>102</v>
      </c>
      <c r="CB29" s="345" t="s">
        <v>1197</v>
      </c>
      <c r="CC29" s="340">
        <v>52.0</v>
      </c>
      <c r="CD29" s="344" t="s">
        <v>100</v>
      </c>
      <c r="CE29" s="346" t="s">
        <v>1198</v>
      </c>
      <c r="CF29" s="340">
        <v>89.0</v>
      </c>
      <c r="CG29" s="344" t="s">
        <v>102</v>
      </c>
      <c r="CH29" s="346" t="s">
        <v>1199</v>
      </c>
      <c r="CI29" s="340">
        <v>74.0</v>
      </c>
      <c r="CJ29" s="344" t="s">
        <v>102</v>
      </c>
      <c r="CK29" s="346" t="s">
        <v>1200</v>
      </c>
      <c r="CL29" s="340">
        <v>55.0</v>
      </c>
      <c r="CM29" s="344" t="s">
        <v>1076</v>
      </c>
      <c r="CN29" s="346" t="s">
        <v>1201</v>
      </c>
      <c r="CO29" s="340">
        <v>57.0</v>
      </c>
      <c r="CP29" s="344" t="s">
        <v>108</v>
      </c>
      <c r="CQ29" s="346" t="s">
        <v>1202</v>
      </c>
      <c r="CR29" s="340">
        <v>64.0</v>
      </c>
    </row>
    <row r="30">
      <c r="A30" s="342" t="s">
        <v>103</v>
      </c>
      <c r="B30" s="343" t="s">
        <v>1203</v>
      </c>
      <c r="C30" s="340">
        <v>74.0</v>
      </c>
      <c r="D30" s="344" t="s">
        <v>1076</v>
      </c>
      <c r="E30" s="345" t="s">
        <v>1204</v>
      </c>
      <c r="F30" s="340">
        <v>64.0</v>
      </c>
      <c r="G30" s="344" t="s">
        <v>103</v>
      </c>
      <c r="H30" s="346" t="s">
        <v>1205</v>
      </c>
      <c r="I30" s="340">
        <v>58.0</v>
      </c>
      <c r="J30" s="344" t="s">
        <v>103</v>
      </c>
      <c r="K30" s="346" t="s">
        <v>1206</v>
      </c>
      <c r="L30" s="340">
        <v>74.0</v>
      </c>
      <c r="M30" s="344" t="s">
        <v>1076</v>
      </c>
      <c r="N30" s="346" t="s">
        <v>1207</v>
      </c>
      <c r="O30" s="340">
        <v>64.0</v>
      </c>
      <c r="P30" s="344" t="s">
        <v>1076</v>
      </c>
      <c r="Q30" s="346" t="s">
        <v>1208</v>
      </c>
      <c r="R30" s="340">
        <v>58.0</v>
      </c>
      <c r="S30" s="344" t="s">
        <v>102</v>
      </c>
      <c r="T30" s="346" t="s">
        <v>1209</v>
      </c>
      <c r="U30" s="340">
        <v>61.0</v>
      </c>
      <c r="V30" s="344" t="s">
        <v>103</v>
      </c>
      <c r="W30" s="346" t="s">
        <v>1210</v>
      </c>
      <c r="X30" s="340">
        <v>66.0</v>
      </c>
      <c r="Y30" s="344" t="s">
        <v>1076</v>
      </c>
      <c r="Z30" s="346" t="s">
        <v>1211</v>
      </c>
      <c r="AA30" s="340">
        <v>69.0</v>
      </c>
      <c r="AB30" s="344" t="s">
        <v>1076</v>
      </c>
      <c r="AC30" s="346" t="s">
        <v>1212</v>
      </c>
      <c r="AD30" s="340">
        <v>73.0</v>
      </c>
      <c r="AE30" s="344" t="s">
        <v>102</v>
      </c>
      <c r="AF30" s="346" t="s">
        <v>1213</v>
      </c>
      <c r="AG30" s="340">
        <v>62.0</v>
      </c>
      <c r="AH30" s="344" t="s">
        <v>1076</v>
      </c>
      <c r="AI30" s="346" t="s">
        <v>1214</v>
      </c>
      <c r="AJ30" s="340">
        <v>78.0</v>
      </c>
      <c r="AK30" s="344" t="s">
        <v>1076</v>
      </c>
      <c r="AL30" s="346" t="s">
        <v>1215</v>
      </c>
      <c r="AM30" s="340">
        <v>61.0</v>
      </c>
      <c r="AN30" s="344" t="s">
        <v>102</v>
      </c>
      <c r="AO30" s="346" t="s">
        <v>1216</v>
      </c>
      <c r="AP30" s="340">
        <v>94.0</v>
      </c>
      <c r="AQ30" s="344" t="s">
        <v>102</v>
      </c>
      <c r="AR30" s="346" t="s">
        <v>1217</v>
      </c>
      <c r="AS30" s="340">
        <v>62.0</v>
      </c>
      <c r="AT30" s="344" t="s">
        <v>102</v>
      </c>
      <c r="AU30" s="346" t="s">
        <v>1218</v>
      </c>
      <c r="AV30" s="340">
        <v>67.0</v>
      </c>
      <c r="AW30" s="344" t="s">
        <v>102</v>
      </c>
      <c r="AX30" s="346" t="s">
        <v>1219</v>
      </c>
      <c r="AY30" s="340">
        <v>67.0</v>
      </c>
      <c r="AZ30" s="344" t="s">
        <v>103</v>
      </c>
      <c r="BA30" s="346" t="s">
        <v>1220</v>
      </c>
      <c r="BB30" s="340">
        <v>66.0</v>
      </c>
      <c r="BC30" s="344" t="s">
        <v>102</v>
      </c>
      <c r="BD30" s="345" t="s">
        <v>1221</v>
      </c>
      <c r="BE30" s="340">
        <v>58.0</v>
      </c>
      <c r="BF30" s="344" t="s">
        <v>103</v>
      </c>
      <c r="BG30" s="346" t="s">
        <v>1222</v>
      </c>
      <c r="BH30" s="340">
        <v>67.0</v>
      </c>
      <c r="BI30" s="344" t="s">
        <v>102</v>
      </c>
      <c r="BJ30" s="346" t="s">
        <v>1223</v>
      </c>
      <c r="BK30" s="340">
        <v>58.0</v>
      </c>
      <c r="BL30" s="344" t="s">
        <v>1076</v>
      </c>
      <c r="BM30" s="346" t="s">
        <v>1224</v>
      </c>
      <c r="BN30" s="340">
        <v>59.0</v>
      </c>
      <c r="BO30" s="344" t="s">
        <v>102</v>
      </c>
      <c r="BP30" s="345" t="s">
        <v>1225</v>
      </c>
      <c r="BQ30" s="340">
        <v>78.0</v>
      </c>
      <c r="BR30" s="344" t="s">
        <v>100</v>
      </c>
      <c r="BS30" s="346" t="s">
        <v>1226</v>
      </c>
      <c r="BT30" s="340">
        <v>55.0</v>
      </c>
      <c r="BU30" s="344" t="s">
        <v>1076</v>
      </c>
      <c r="BV30" s="346" t="s">
        <v>1227</v>
      </c>
      <c r="BW30" s="340">
        <v>93.0</v>
      </c>
      <c r="BX30" s="344" t="s">
        <v>102</v>
      </c>
      <c r="BY30" s="346" t="s">
        <v>1228</v>
      </c>
      <c r="BZ30" s="340">
        <v>71.0</v>
      </c>
      <c r="CA30" s="344" t="s">
        <v>1076</v>
      </c>
      <c r="CB30" s="345" t="s">
        <v>1229</v>
      </c>
      <c r="CC30" s="340">
        <v>86.0</v>
      </c>
      <c r="CD30" s="344" t="s">
        <v>100</v>
      </c>
      <c r="CE30" s="346" t="s">
        <v>1230</v>
      </c>
      <c r="CF30" s="340">
        <v>65.0</v>
      </c>
      <c r="CG30" s="344" t="s">
        <v>102</v>
      </c>
      <c r="CH30" s="346" t="s">
        <v>1231</v>
      </c>
      <c r="CI30" s="340">
        <v>66.0</v>
      </c>
      <c r="CJ30" s="344" t="s">
        <v>1076</v>
      </c>
      <c r="CK30" s="346" t="s">
        <v>1232</v>
      </c>
      <c r="CL30" s="340">
        <v>83.0</v>
      </c>
      <c r="CM30" s="344" t="s">
        <v>103</v>
      </c>
      <c r="CN30" s="346" t="s">
        <v>1233</v>
      </c>
      <c r="CO30" s="340">
        <v>70.0</v>
      </c>
      <c r="CP30" s="344" t="s">
        <v>100</v>
      </c>
      <c r="CQ30" s="346" t="s">
        <v>1234</v>
      </c>
      <c r="CR30" s="340">
        <v>92.0</v>
      </c>
    </row>
    <row r="31">
      <c r="A31" s="342" t="s">
        <v>103</v>
      </c>
      <c r="B31" s="343" t="s">
        <v>1235</v>
      </c>
      <c r="C31" s="340">
        <v>61.0</v>
      </c>
      <c r="D31" s="344" t="s">
        <v>103</v>
      </c>
      <c r="E31" s="345" t="s">
        <v>1236</v>
      </c>
      <c r="F31" s="340">
        <v>70.0</v>
      </c>
      <c r="G31" s="344" t="s">
        <v>101</v>
      </c>
      <c r="H31" s="346" t="s">
        <v>1237</v>
      </c>
      <c r="I31" s="340">
        <v>83.0</v>
      </c>
      <c r="J31" s="344" t="s">
        <v>103</v>
      </c>
      <c r="K31" s="346" t="s">
        <v>1238</v>
      </c>
      <c r="L31" s="340">
        <v>64.0</v>
      </c>
      <c r="M31" s="344" t="s">
        <v>1076</v>
      </c>
      <c r="N31" s="346" t="s">
        <v>1239</v>
      </c>
      <c r="O31" s="340">
        <v>59.0</v>
      </c>
      <c r="P31" s="344" t="s">
        <v>103</v>
      </c>
      <c r="Q31" s="346" t="s">
        <v>1240</v>
      </c>
      <c r="R31" s="340">
        <v>79.0</v>
      </c>
      <c r="S31" s="344" t="s">
        <v>1076</v>
      </c>
      <c r="T31" s="346" t="s">
        <v>1241</v>
      </c>
      <c r="U31" s="340">
        <v>89.0</v>
      </c>
      <c r="V31" s="344" t="s">
        <v>101</v>
      </c>
      <c r="W31" s="346" t="s">
        <v>1242</v>
      </c>
      <c r="X31" s="340">
        <v>69.0</v>
      </c>
      <c r="Y31" s="344" t="s">
        <v>1076</v>
      </c>
      <c r="Z31" s="346" t="s">
        <v>1243</v>
      </c>
      <c r="AA31" s="340">
        <v>55.0</v>
      </c>
      <c r="AB31" s="344" t="s">
        <v>1076</v>
      </c>
      <c r="AC31" s="346" t="s">
        <v>1244</v>
      </c>
      <c r="AD31" s="340">
        <v>60.0</v>
      </c>
      <c r="AE31" s="344" t="s">
        <v>1076</v>
      </c>
      <c r="AF31" s="346" t="s">
        <v>1245</v>
      </c>
      <c r="AG31" s="340">
        <v>83.0</v>
      </c>
      <c r="AH31" s="344" t="s">
        <v>1076</v>
      </c>
      <c r="AI31" s="346" t="s">
        <v>1246</v>
      </c>
      <c r="AJ31" s="340">
        <v>58.0</v>
      </c>
      <c r="AK31" s="344" t="s">
        <v>103</v>
      </c>
      <c r="AL31" s="346" t="s">
        <v>1247</v>
      </c>
      <c r="AM31" s="340">
        <v>75.0</v>
      </c>
      <c r="AN31" s="344" t="s">
        <v>102</v>
      </c>
      <c r="AO31" s="346" t="s">
        <v>1248</v>
      </c>
      <c r="AP31" s="340">
        <v>58.0</v>
      </c>
      <c r="AQ31" s="344" t="s">
        <v>102</v>
      </c>
      <c r="AR31" s="346" t="s">
        <v>1249</v>
      </c>
      <c r="AS31" s="340">
        <v>58.0</v>
      </c>
      <c r="AT31" s="344" t="s">
        <v>1076</v>
      </c>
      <c r="AU31" s="346" t="s">
        <v>1250</v>
      </c>
      <c r="AV31" s="340">
        <v>67.0</v>
      </c>
      <c r="AW31" s="344" t="s">
        <v>1076</v>
      </c>
      <c r="AX31" s="346" t="s">
        <v>1251</v>
      </c>
      <c r="AY31" s="340">
        <v>79.0</v>
      </c>
      <c r="AZ31" s="344" t="s">
        <v>103</v>
      </c>
      <c r="BA31" s="346" t="s">
        <v>1252</v>
      </c>
      <c r="BB31" s="340">
        <v>57.0</v>
      </c>
      <c r="BC31" s="344" t="s">
        <v>102</v>
      </c>
      <c r="BD31" s="345" t="s">
        <v>1253</v>
      </c>
      <c r="BE31" s="340">
        <v>55.0</v>
      </c>
      <c r="BF31" s="344" t="s">
        <v>101</v>
      </c>
      <c r="BG31" s="346" t="s">
        <v>1254</v>
      </c>
      <c r="BH31" s="340">
        <v>75.0</v>
      </c>
      <c r="BI31" s="344" t="s">
        <v>1076</v>
      </c>
      <c r="BJ31" s="346" t="s">
        <v>1255</v>
      </c>
      <c r="BK31" s="340">
        <v>84.0</v>
      </c>
      <c r="BL31" s="344" t="s">
        <v>1076</v>
      </c>
      <c r="BM31" s="346" t="s">
        <v>1256</v>
      </c>
      <c r="BN31" s="340">
        <v>58.0</v>
      </c>
      <c r="BO31" s="344" t="s">
        <v>1076</v>
      </c>
      <c r="BP31" s="345" t="s">
        <v>1257</v>
      </c>
      <c r="BQ31" s="340">
        <v>68.0</v>
      </c>
      <c r="BR31" s="344" t="s">
        <v>102</v>
      </c>
      <c r="BS31" s="346" t="s">
        <v>1258</v>
      </c>
      <c r="BT31" s="340">
        <v>72.0</v>
      </c>
      <c r="BU31" s="344" t="s">
        <v>1076</v>
      </c>
      <c r="BV31" s="346" t="s">
        <v>1259</v>
      </c>
      <c r="BW31" s="340">
        <v>61.0</v>
      </c>
      <c r="BX31" s="344" t="s">
        <v>102</v>
      </c>
      <c r="BY31" s="346" t="s">
        <v>1260</v>
      </c>
      <c r="BZ31" s="340">
        <v>59.0</v>
      </c>
      <c r="CA31" s="344" t="s">
        <v>1076</v>
      </c>
      <c r="CB31" s="345" t="s">
        <v>1261</v>
      </c>
      <c r="CC31" s="340">
        <v>67.0</v>
      </c>
      <c r="CD31" s="344" t="s">
        <v>100</v>
      </c>
      <c r="CE31" s="346" t="s">
        <v>1262</v>
      </c>
      <c r="CF31" s="340">
        <v>59.0</v>
      </c>
      <c r="CG31" s="344" t="s">
        <v>102</v>
      </c>
      <c r="CH31" s="346" t="s">
        <v>1263</v>
      </c>
      <c r="CI31" s="340">
        <v>61.0</v>
      </c>
      <c r="CJ31" s="344" t="s">
        <v>103</v>
      </c>
      <c r="CK31" s="346" t="s">
        <v>1264</v>
      </c>
      <c r="CL31" s="340">
        <v>67.0</v>
      </c>
      <c r="CM31" s="344" t="s">
        <v>103</v>
      </c>
      <c r="CN31" s="346" t="s">
        <v>1265</v>
      </c>
      <c r="CO31" s="340">
        <v>62.0</v>
      </c>
      <c r="CP31" s="344" t="s">
        <v>100</v>
      </c>
      <c r="CQ31" s="346" t="s">
        <v>1266</v>
      </c>
      <c r="CR31" s="340">
        <v>75.0</v>
      </c>
    </row>
    <row r="32">
      <c r="A32" s="342" t="s">
        <v>101</v>
      </c>
      <c r="B32" s="343" t="s">
        <v>1267</v>
      </c>
      <c r="C32" s="340">
        <v>79.0</v>
      </c>
      <c r="D32" s="344" t="s">
        <v>103</v>
      </c>
      <c r="E32" s="345" t="s">
        <v>1268</v>
      </c>
      <c r="F32" s="340">
        <v>69.0</v>
      </c>
      <c r="G32" s="344" t="s">
        <v>101</v>
      </c>
      <c r="H32" s="346" t="s">
        <v>1269</v>
      </c>
      <c r="I32" s="340">
        <v>66.0</v>
      </c>
      <c r="J32" s="344" t="s">
        <v>101</v>
      </c>
      <c r="K32" s="346" t="s">
        <v>1270</v>
      </c>
      <c r="L32" s="340">
        <v>72.0</v>
      </c>
      <c r="M32" s="344" t="s">
        <v>103</v>
      </c>
      <c r="N32" s="346" t="s">
        <v>1271</v>
      </c>
      <c r="O32" s="340">
        <v>82.0</v>
      </c>
      <c r="P32" s="344" t="s">
        <v>103</v>
      </c>
      <c r="Q32" s="346" t="s">
        <v>1272</v>
      </c>
      <c r="R32" s="340">
        <v>58.0</v>
      </c>
      <c r="S32" s="344" t="s">
        <v>103</v>
      </c>
      <c r="T32" s="346" t="s">
        <v>1273</v>
      </c>
      <c r="U32" s="340">
        <v>69.0</v>
      </c>
      <c r="V32" s="344" t="s">
        <v>101</v>
      </c>
      <c r="W32" s="346" t="s">
        <v>1274</v>
      </c>
      <c r="X32" s="340">
        <v>68.0</v>
      </c>
      <c r="Y32" s="344" t="s">
        <v>103</v>
      </c>
      <c r="Z32" s="346" t="s">
        <v>1275</v>
      </c>
      <c r="AA32" s="340">
        <v>97.0</v>
      </c>
      <c r="AB32" s="344" t="s">
        <v>1076</v>
      </c>
      <c r="AC32" s="346" t="s">
        <v>1276</v>
      </c>
      <c r="AD32" s="340">
        <v>49.0</v>
      </c>
      <c r="AE32" s="344" t="s">
        <v>1076</v>
      </c>
      <c r="AF32" s="346" t="s">
        <v>1277</v>
      </c>
      <c r="AG32" s="340">
        <v>57.0</v>
      </c>
      <c r="AH32" s="344" t="s">
        <v>1076</v>
      </c>
      <c r="AI32" s="346" t="s">
        <v>1278</v>
      </c>
      <c r="AJ32" s="340">
        <v>51.0</v>
      </c>
      <c r="AK32" s="344" t="s">
        <v>101</v>
      </c>
      <c r="AL32" s="346" t="s">
        <v>1279</v>
      </c>
      <c r="AM32" s="340">
        <v>71.0</v>
      </c>
      <c r="AN32" s="344" t="s">
        <v>1076</v>
      </c>
      <c r="AO32" s="346" t="s">
        <v>1280</v>
      </c>
      <c r="AP32" s="340">
        <v>85.0</v>
      </c>
      <c r="AQ32" s="344" t="s">
        <v>1076</v>
      </c>
      <c r="AR32" s="346" t="s">
        <v>1281</v>
      </c>
      <c r="AS32" s="340">
        <v>87.0</v>
      </c>
      <c r="AT32" s="344" t="s">
        <v>1076</v>
      </c>
      <c r="AU32" s="346" t="s">
        <v>1282</v>
      </c>
      <c r="AV32" s="340">
        <v>58.0</v>
      </c>
      <c r="AW32" s="344" t="s">
        <v>1076</v>
      </c>
      <c r="AX32" s="346" t="s">
        <v>1283</v>
      </c>
      <c r="AY32" s="340">
        <v>65.0</v>
      </c>
      <c r="AZ32" s="344" t="s">
        <v>101</v>
      </c>
      <c r="BA32" s="346" t="s">
        <v>1284</v>
      </c>
      <c r="BB32" s="340">
        <v>80.0</v>
      </c>
      <c r="BC32" s="344" t="s">
        <v>1076</v>
      </c>
      <c r="BD32" s="345" t="s">
        <v>1285</v>
      </c>
      <c r="BE32" s="340">
        <v>68.0</v>
      </c>
      <c r="BF32" s="344" t="s">
        <v>101</v>
      </c>
      <c r="BG32" s="346" t="s">
        <v>1286</v>
      </c>
      <c r="BH32" s="340">
        <v>63.0</v>
      </c>
      <c r="BI32" s="344" t="s">
        <v>1076</v>
      </c>
      <c r="BJ32" s="346" t="s">
        <v>1287</v>
      </c>
      <c r="BK32" s="340">
        <v>70.0</v>
      </c>
      <c r="BL32" s="344" t="s">
        <v>103</v>
      </c>
      <c r="BM32" s="346" t="s">
        <v>1288</v>
      </c>
      <c r="BN32" s="340">
        <v>83.0</v>
      </c>
      <c r="BO32" s="344" t="s">
        <v>1076</v>
      </c>
      <c r="BP32" s="345" t="s">
        <v>1289</v>
      </c>
      <c r="BQ32" s="340">
        <v>65.0</v>
      </c>
      <c r="BR32" s="344" t="s">
        <v>1076</v>
      </c>
      <c r="BS32" s="346" t="s">
        <v>1290</v>
      </c>
      <c r="BT32" s="340">
        <v>72.0</v>
      </c>
      <c r="BU32" s="344" t="s">
        <v>1076</v>
      </c>
      <c r="BV32" s="346" t="s">
        <v>1291</v>
      </c>
      <c r="BW32" s="340">
        <v>53.0</v>
      </c>
      <c r="BX32" s="344" t="s">
        <v>102</v>
      </c>
      <c r="BY32" s="346" t="s">
        <v>1292</v>
      </c>
      <c r="BZ32" s="340">
        <v>57.0</v>
      </c>
      <c r="CA32" s="344" t="s">
        <v>103</v>
      </c>
      <c r="CB32" s="345" t="s">
        <v>1293</v>
      </c>
      <c r="CC32" s="340">
        <v>91.0</v>
      </c>
      <c r="CD32" s="344" t="s">
        <v>102</v>
      </c>
      <c r="CE32" s="346" t="s">
        <v>1294</v>
      </c>
      <c r="CF32" s="340">
        <v>75.0</v>
      </c>
      <c r="CG32" s="344" t="s">
        <v>1076</v>
      </c>
      <c r="CH32" s="346" t="s">
        <v>1295</v>
      </c>
      <c r="CI32" s="340">
        <v>76.0</v>
      </c>
      <c r="CJ32" s="344" t="s">
        <v>103</v>
      </c>
      <c r="CK32" s="346" t="s">
        <v>1296</v>
      </c>
      <c r="CL32" s="340">
        <v>65.0</v>
      </c>
      <c r="CM32" s="344" t="s">
        <v>101</v>
      </c>
      <c r="CN32" s="346" t="s">
        <v>1297</v>
      </c>
      <c r="CO32" s="340">
        <v>77.0</v>
      </c>
      <c r="CP32" s="344" t="s">
        <v>100</v>
      </c>
      <c r="CQ32" s="346" t="s">
        <v>1298</v>
      </c>
      <c r="CR32" s="340">
        <v>66.0</v>
      </c>
    </row>
    <row r="33">
      <c r="A33" s="342" t="s">
        <v>101</v>
      </c>
      <c r="B33" s="343" t="s">
        <v>1299</v>
      </c>
      <c r="C33" s="340">
        <v>65.0</v>
      </c>
      <c r="D33" s="344" t="s">
        <v>103</v>
      </c>
      <c r="E33" s="345" t="s">
        <v>1300</v>
      </c>
      <c r="F33" s="340">
        <v>55.0</v>
      </c>
      <c r="G33" s="344" t="s">
        <v>101</v>
      </c>
      <c r="H33" s="346" t="s">
        <v>1301</v>
      </c>
      <c r="I33" s="340">
        <v>65.0</v>
      </c>
      <c r="J33" s="344" t="s">
        <v>101</v>
      </c>
      <c r="K33" s="346" t="s">
        <v>1302</v>
      </c>
      <c r="L33" s="340">
        <v>70.0</v>
      </c>
      <c r="M33" s="344" t="s">
        <v>101</v>
      </c>
      <c r="N33" s="346" t="s">
        <v>1303</v>
      </c>
      <c r="O33" s="340">
        <v>81.0</v>
      </c>
      <c r="P33" s="344" t="s">
        <v>101</v>
      </c>
      <c r="Q33" s="346" t="s">
        <v>1304</v>
      </c>
      <c r="R33" s="340">
        <v>77.0</v>
      </c>
      <c r="S33" s="344" t="s">
        <v>103</v>
      </c>
      <c r="T33" s="346" t="s">
        <v>1305</v>
      </c>
      <c r="U33" s="340">
        <v>65.0</v>
      </c>
      <c r="V33" s="344" t="s">
        <v>117</v>
      </c>
      <c r="W33" s="346" t="s">
        <v>1306</v>
      </c>
      <c r="X33" s="340">
        <v>82.0</v>
      </c>
      <c r="Y33" s="344" t="s">
        <v>103</v>
      </c>
      <c r="Z33" s="346" t="s">
        <v>1212</v>
      </c>
      <c r="AA33" s="340">
        <v>64.0</v>
      </c>
      <c r="AB33" s="344" t="s">
        <v>103</v>
      </c>
      <c r="AC33" s="346" t="s">
        <v>1307</v>
      </c>
      <c r="AD33" s="340">
        <v>81.0</v>
      </c>
      <c r="AE33" s="344" t="s">
        <v>103</v>
      </c>
      <c r="AF33" s="346" t="s">
        <v>1308</v>
      </c>
      <c r="AG33" s="340">
        <v>76.0</v>
      </c>
      <c r="AH33" s="344" t="s">
        <v>103</v>
      </c>
      <c r="AI33" s="346" t="s">
        <v>1309</v>
      </c>
      <c r="AJ33" s="340">
        <v>64.0</v>
      </c>
      <c r="AK33" s="344" t="s">
        <v>101</v>
      </c>
      <c r="AL33" s="346" t="s">
        <v>1310</v>
      </c>
      <c r="AM33" s="340">
        <v>61.0</v>
      </c>
      <c r="AN33" s="344" t="s">
        <v>1076</v>
      </c>
      <c r="AO33" s="346" t="s">
        <v>1311</v>
      </c>
      <c r="AP33" s="340">
        <v>58.0</v>
      </c>
      <c r="AQ33" s="344" t="s">
        <v>1076</v>
      </c>
      <c r="AR33" s="346" t="s">
        <v>1312</v>
      </c>
      <c r="AS33" s="340">
        <v>60.0</v>
      </c>
      <c r="AT33" s="344" t="s">
        <v>103</v>
      </c>
      <c r="AU33" s="346" t="s">
        <v>1313</v>
      </c>
      <c r="AV33" s="340">
        <v>79.0</v>
      </c>
      <c r="AW33" s="344" t="s">
        <v>1076</v>
      </c>
      <c r="AX33" s="346" t="s">
        <v>1314</v>
      </c>
      <c r="AY33" s="340">
        <v>61.0</v>
      </c>
      <c r="AZ33" s="344" t="s">
        <v>101</v>
      </c>
      <c r="BA33" s="346" t="s">
        <v>1315</v>
      </c>
      <c r="BB33" s="340">
        <v>65.0</v>
      </c>
      <c r="BC33" s="344" t="s">
        <v>1076</v>
      </c>
      <c r="BD33" s="345" t="s">
        <v>1316</v>
      </c>
      <c r="BE33" s="340">
        <v>62.0</v>
      </c>
      <c r="BF33" s="344" t="s">
        <v>101</v>
      </c>
      <c r="BG33" s="346" t="s">
        <v>1317</v>
      </c>
      <c r="BH33" s="340">
        <v>61.0</v>
      </c>
      <c r="BI33" s="344" t="s">
        <v>1076</v>
      </c>
      <c r="BJ33" s="346" t="s">
        <v>1318</v>
      </c>
      <c r="BK33" s="340">
        <v>50.0</v>
      </c>
      <c r="BL33" s="344" t="s">
        <v>103</v>
      </c>
      <c r="BM33" s="346" t="s">
        <v>1319</v>
      </c>
      <c r="BN33" s="340">
        <v>60.0</v>
      </c>
      <c r="BO33" s="344" t="s">
        <v>103</v>
      </c>
      <c r="BP33" s="345" t="s">
        <v>1320</v>
      </c>
      <c r="BQ33" s="340">
        <v>85.0</v>
      </c>
      <c r="BR33" s="344" t="s">
        <v>1076</v>
      </c>
      <c r="BS33" s="346" t="s">
        <v>1321</v>
      </c>
      <c r="BT33" s="340">
        <v>67.0</v>
      </c>
      <c r="BU33" s="344" t="s">
        <v>103</v>
      </c>
      <c r="BV33" s="346" t="s">
        <v>1322</v>
      </c>
      <c r="BW33" s="340">
        <v>79.0</v>
      </c>
      <c r="BX33" s="344" t="s">
        <v>1076</v>
      </c>
      <c r="BY33" s="346" t="s">
        <v>1323</v>
      </c>
      <c r="BZ33" s="340">
        <v>94.0</v>
      </c>
      <c r="CA33" s="344" t="s">
        <v>101</v>
      </c>
      <c r="CB33" s="345" t="s">
        <v>1324</v>
      </c>
      <c r="CC33" s="340">
        <v>71.0</v>
      </c>
      <c r="CD33" s="344" t="s">
        <v>1076</v>
      </c>
      <c r="CE33" s="346" t="s">
        <v>1325</v>
      </c>
      <c r="CF33" s="340">
        <v>79.0</v>
      </c>
      <c r="CG33" s="344" t="s">
        <v>1076</v>
      </c>
      <c r="CH33" s="346" t="s">
        <v>1326</v>
      </c>
      <c r="CI33" s="340">
        <v>61.0</v>
      </c>
      <c r="CJ33" s="344" t="s">
        <v>101</v>
      </c>
      <c r="CK33" s="346" t="s">
        <v>1327</v>
      </c>
      <c r="CL33" s="340">
        <v>76.0</v>
      </c>
      <c r="CM33" s="344" t="s">
        <v>117</v>
      </c>
      <c r="CN33" s="346" t="s">
        <v>1328</v>
      </c>
      <c r="CO33" s="340">
        <v>79.0</v>
      </c>
      <c r="CP33" s="344" t="s">
        <v>102</v>
      </c>
      <c r="CQ33" s="346" t="s">
        <v>1329</v>
      </c>
      <c r="CR33" s="340">
        <v>73.0</v>
      </c>
    </row>
    <row r="34">
      <c r="A34" s="342" t="s">
        <v>101</v>
      </c>
      <c r="B34" s="343" t="s">
        <v>1330</v>
      </c>
      <c r="C34" s="340">
        <v>65.0</v>
      </c>
      <c r="D34" s="344" t="s">
        <v>101</v>
      </c>
      <c r="E34" s="345" t="s">
        <v>1331</v>
      </c>
      <c r="F34" s="340">
        <v>67.0</v>
      </c>
      <c r="G34" s="344" t="s">
        <v>101</v>
      </c>
      <c r="H34" s="346" t="s">
        <v>1332</v>
      </c>
      <c r="I34" s="340">
        <v>53.0</v>
      </c>
      <c r="J34" s="344" t="s">
        <v>117</v>
      </c>
      <c r="K34" s="346" t="s">
        <v>1333</v>
      </c>
      <c r="L34" s="340">
        <v>81.0</v>
      </c>
      <c r="M34" s="344" t="s">
        <v>101</v>
      </c>
      <c r="N34" s="346" t="s">
        <v>1334</v>
      </c>
      <c r="O34" s="340">
        <v>58.0</v>
      </c>
      <c r="P34" s="344" t="s">
        <v>101</v>
      </c>
      <c r="Q34" s="346" t="s">
        <v>1335</v>
      </c>
      <c r="R34" s="340">
        <v>59.0</v>
      </c>
      <c r="S34" s="344" t="s">
        <v>103</v>
      </c>
      <c r="T34" s="346" t="s">
        <v>1336</v>
      </c>
      <c r="U34" s="340">
        <v>54.0</v>
      </c>
      <c r="V34" s="344" t="s">
        <v>117</v>
      </c>
      <c r="W34" s="346" t="s">
        <v>1337</v>
      </c>
      <c r="X34" s="340">
        <v>77.0</v>
      </c>
      <c r="Y34" s="344" t="s">
        <v>101</v>
      </c>
      <c r="Z34" s="346" t="s">
        <v>1338</v>
      </c>
      <c r="AA34" s="340">
        <v>86.0</v>
      </c>
      <c r="AB34" s="344" t="s">
        <v>103</v>
      </c>
      <c r="AC34" s="346" t="s">
        <v>1339</v>
      </c>
      <c r="AD34" s="340">
        <v>68.0</v>
      </c>
      <c r="AE34" s="344" t="s">
        <v>103</v>
      </c>
      <c r="AF34" s="346" t="s">
        <v>1340</v>
      </c>
      <c r="AG34" s="340">
        <v>63.0</v>
      </c>
      <c r="AH34" s="344" t="s">
        <v>101</v>
      </c>
      <c r="AI34" s="346" t="s">
        <v>1341</v>
      </c>
      <c r="AJ34" s="340">
        <v>88.0</v>
      </c>
      <c r="AK34" s="344" t="s">
        <v>101</v>
      </c>
      <c r="AL34" s="346" t="s">
        <v>1342</v>
      </c>
      <c r="AM34" s="340">
        <v>60.0</v>
      </c>
      <c r="AN34" s="344" t="s">
        <v>103</v>
      </c>
      <c r="AO34" s="346" t="s">
        <v>1343</v>
      </c>
      <c r="AP34" s="340">
        <v>74.0</v>
      </c>
      <c r="AQ34" s="344" t="s">
        <v>1076</v>
      </c>
      <c r="AR34" s="347" t="s">
        <v>1344</v>
      </c>
      <c r="AS34" s="340">
        <v>54.0</v>
      </c>
      <c r="AT34" s="344" t="s">
        <v>103</v>
      </c>
      <c r="AU34" s="346" t="s">
        <v>1345</v>
      </c>
      <c r="AV34" s="340">
        <v>55.0</v>
      </c>
      <c r="AW34" s="344" t="s">
        <v>103</v>
      </c>
      <c r="AX34" s="346" t="s">
        <v>1346</v>
      </c>
      <c r="AY34" s="340">
        <v>68.0</v>
      </c>
      <c r="AZ34" s="344" t="s">
        <v>117</v>
      </c>
      <c r="BA34" s="346" t="s">
        <v>1347</v>
      </c>
      <c r="BB34" s="340">
        <v>68.0</v>
      </c>
      <c r="BC34" s="344" t="s">
        <v>103</v>
      </c>
      <c r="BD34" s="345" t="s">
        <v>1348</v>
      </c>
      <c r="BE34" s="340">
        <v>60.0</v>
      </c>
      <c r="BF34" s="344" t="s">
        <v>117</v>
      </c>
      <c r="BG34" s="346" t="s">
        <v>1349</v>
      </c>
      <c r="BH34" s="340">
        <v>86.0</v>
      </c>
      <c r="BI34" s="344" t="s">
        <v>102</v>
      </c>
      <c r="BJ34" s="346" t="s">
        <v>1350</v>
      </c>
      <c r="BK34" s="340">
        <v>86.0</v>
      </c>
      <c r="BL34" s="344" t="s">
        <v>101</v>
      </c>
      <c r="BM34" s="346" t="s">
        <v>1351</v>
      </c>
      <c r="BN34" s="340">
        <v>91.0</v>
      </c>
      <c r="BO34" s="344" t="s">
        <v>103</v>
      </c>
      <c r="BP34" s="345" t="s">
        <v>1352</v>
      </c>
      <c r="BQ34" s="340">
        <v>56.0</v>
      </c>
      <c r="BR34" s="344" t="s">
        <v>1076</v>
      </c>
      <c r="BS34" s="346" t="s">
        <v>1353</v>
      </c>
      <c r="BT34" s="340">
        <v>54.0</v>
      </c>
      <c r="BU34" s="344" t="s">
        <v>103</v>
      </c>
      <c r="BV34" s="346" t="s">
        <v>1354</v>
      </c>
      <c r="BW34" s="340">
        <v>63.0</v>
      </c>
      <c r="BX34" s="344" t="s">
        <v>1076</v>
      </c>
      <c r="BY34" s="346" t="s">
        <v>1355</v>
      </c>
      <c r="BZ34" s="340">
        <v>51.0</v>
      </c>
      <c r="CA34" s="344" t="s">
        <v>101</v>
      </c>
      <c r="CB34" s="345" t="s">
        <v>1356</v>
      </c>
      <c r="CC34" s="340">
        <v>60.0</v>
      </c>
      <c r="CD34" s="344" t="s">
        <v>1076</v>
      </c>
      <c r="CE34" s="346" t="s">
        <v>1357</v>
      </c>
      <c r="CF34" s="340">
        <v>67.0</v>
      </c>
      <c r="CG34" s="344" t="s">
        <v>1076</v>
      </c>
      <c r="CH34" s="346" t="s">
        <v>1358</v>
      </c>
      <c r="CI34" s="340">
        <v>54.0</v>
      </c>
      <c r="CJ34" s="344" t="s">
        <v>117</v>
      </c>
      <c r="CK34" s="346" t="s">
        <v>1359</v>
      </c>
      <c r="CL34" s="340">
        <v>85.0</v>
      </c>
      <c r="CM34" s="344" t="s">
        <v>117</v>
      </c>
      <c r="CN34" s="346" t="s">
        <v>1360</v>
      </c>
      <c r="CO34" s="340">
        <v>59.0</v>
      </c>
      <c r="CP34" s="344" t="s">
        <v>1076</v>
      </c>
      <c r="CQ34" s="346" t="s">
        <v>1361</v>
      </c>
      <c r="CR34" s="340">
        <v>75.0</v>
      </c>
    </row>
    <row r="35">
      <c r="A35" s="342" t="s">
        <v>101</v>
      </c>
      <c r="B35" s="343" t="s">
        <v>1362</v>
      </c>
      <c r="C35" s="340">
        <v>56.0</v>
      </c>
      <c r="D35" s="344" t="s">
        <v>117</v>
      </c>
      <c r="E35" s="345" t="s">
        <v>1363</v>
      </c>
      <c r="F35" s="340">
        <v>90.0</v>
      </c>
      <c r="G35" s="344" t="s">
        <v>117</v>
      </c>
      <c r="H35" s="346" t="s">
        <v>1364</v>
      </c>
      <c r="I35" s="340">
        <v>91.0</v>
      </c>
      <c r="J35" s="344" t="s">
        <v>117</v>
      </c>
      <c r="K35" s="346" t="s">
        <v>1365</v>
      </c>
      <c r="L35" s="340">
        <v>75.0</v>
      </c>
      <c r="M35" s="344" t="s">
        <v>101</v>
      </c>
      <c r="N35" s="346" t="s">
        <v>1366</v>
      </c>
      <c r="O35" s="340">
        <v>50.0</v>
      </c>
      <c r="P35" s="344" t="s">
        <v>117</v>
      </c>
      <c r="Q35" s="346" t="s">
        <v>1367</v>
      </c>
      <c r="R35" s="340">
        <v>84.0</v>
      </c>
      <c r="S35" s="344" t="s">
        <v>101</v>
      </c>
      <c r="T35" s="346" t="s">
        <v>1368</v>
      </c>
      <c r="U35" s="340">
        <v>66.0</v>
      </c>
      <c r="V35" s="344" t="s">
        <v>117</v>
      </c>
      <c r="W35" s="346" t="s">
        <v>1369</v>
      </c>
      <c r="X35" s="340">
        <v>66.0</v>
      </c>
      <c r="Y35" s="344" t="s">
        <v>101</v>
      </c>
      <c r="Z35" s="346" t="s">
        <v>1370</v>
      </c>
      <c r="AA35" s="340">
        <v>65.0</v>
      </c>
      <c r="AB35" s="344" t="s">
        <v>101</v>
      </c>
      <c r="AC35" s="346" t="s">
        <v>1371</v>
      </c>
      <c r="AD35" s="340">
        <v>78.0</v>
      </c>
      <c r="AE35" s="344" t="s">
        <v>101</v>
      </c>
      <c r="AF35" s="346" t="s">
        <v>1372</v>
      </c>
      <c r="AG35" s="340">
        <v>76.0</v>
      </c>
      <c r="AH35" s="344" t="s">
        <v>101</v>
      </c>
      <c r="AI35" s="346" t="s">
        <v>1373</v>
      </c>
      <c r="AJ35" s="340">
        <v>73.0</v>
      </c>
      <c r="AK35" s="344" t="s">
        <v>101</v>
      </c>
      <c r="AL35" s="346" t="s">
        <v>1374</v>
      </c>
      <c r="AM35" s="340">
        <v>58.0</v>
      </c>
      <c r="AN35" s="344" t="s">
        <v>103</v>
      </c>
      <c r="AO35" s="346" t="s">
        <v>1375</v>
      </c>
      <c r="AP35" s="340">
        <v>64.0</v>
      </c>
      <c r="AQ35" s="344" t="s">
        <v>1076</v>
      </c>
      <c r="AR35" s="346" t="s">
        <v>1376</v>
      </c>
      <c r="AS35" s="340">
        <v>52.0</v>
      </c>
      <c r="AT35" s="344" t="s">
        <v>101</v>
      </c>
      <c r="AU35" s="346" t="s">
        <v>1377</v>
      </c>
      <c r="AV35" s="340">
        <v>95.0</v>
      </c>
      <c r="AW35" s="344" t="s">
        <v>101</v>
      </c>
      <c r="AX35" s="346" t="s">
        <v>1378</v>
      </c>
      <c r="AY35" s="340">
        <v>60.0</v>
      </c>
      <c r="AZ35" s="344" t="s">
        <v>117</v>
      </c>
      <c r="BA35" s="346" t="s">
        <v>1379</v>
      </c>
      <c r="BB35" s="340">
        <v>65.0</v>
      </c>
      <c r="BC35" s="344" t="s">
        <v>103</v>
      </c>
      <c r="BD35" s="345" t="s">
        <v>1380</v>
      </c>
      <c r="BE35" s="340">
        <v>59.0</v>
      </c>
      <c r="BF35" s="344" t="s">
        <v>117</v>
      </c>
      <c r="BG35" s="346" t="s">
        <v>1381</v>
      </c>
      <c r="BH35" s="340">
        <v>69.0</v>
      </c>
      <c r="BI35" s="344" t="s">
        <v>102</v>
      </c>
      <c r="BJ35" s="346" t="s">
        <v>1382</v>
      </c>
      <c r="BK35" s="340">
        <v>61.0</v>
      </c>
      <c r="BL35" s="344" t="s">
        <v>101</v>
      </c>
      <c r="BM35" s="346" t="s">
        <v>1383</v>
      </c>
      <c r="BN35" s="340">
        <v>55.0</v>
      </c>
      <c r="BO35" s="344" t="s">
        <v>101</v>
      </c>
      <c r="BP35" s="345" t="s">
        <v>1384</v>
      </c>
      <c r="BQ35" s="340">
        <v>71.0</v>
      </c>
      <c r="BR35" s="344" t="s">
        <v>103</v>
      </c>
      <c r="BS35" s="346" t="s">
        <v>1385</v>
      </c>
      <c r="BT35" s="340">
        <v>79.0</v>
      </c>
      <c r="BU35" s="344" t="s">
        <v>103</v>
      </c>
      <c r="BV35" s="346" t="s">
        <v>1386</v>
      </c>
      <c r="BW35" s="340">
        <v>57.0</v>
      </c>
      <c r="BX35" s="344" t="s">
        <v>103</v>
      </c>
      <c r="BY35" s="346" t="s">
        <v>1387</v>
      </c>
      <c r="BZ35" s="340">
        <v>93.0</v>
      </c>
      <c r="CA35" s="344" t="s">
        <v>117</v>
      </c>
      <c r="CB35" s="345" t="s">
        <v>1388</v>
      </c>
      <c r="CC35" s="340">
        <v>81.0</v>
      </c>
      <c r="CD35" s="344" t="s">
        <v>103</v>
      </c>
      <c r="CE35" s="346" t="s">
        <v>1389</v>
      </c>
      <c r="CF35" s="340">
        <v>76.0</v>
      </c>
      <c r="CG35" s="344" t="s">
        <v>103</v>
      </c>
      <c r="CH35" s="346" t="s">
        <v>1390</v>
      </c>
      <c r="CI35" s="340">
        <v>80.0</v>
      </c>
      <c r="CJ35" s="344" t="s">
        <v>117</v>
      </c>
      <c r="CK35" s="346" t="s">
        <v>1391</v>
      </c>
      <c r="CL35" s="340">
        <v>71.0</v>
      </c>
      <c r="CM35" s="344" t="s">
        <v>98</v>
      </c>
      <c r="CN35" s="346" t="s">
        <v>1392</v>
      </c>
      <c r="CO35" s="340">
        <v>79.0</v>
      </c>
      <c r="CP35" s="344" t="s">
        <v>1076</v>
      </c>
      <c r="CQ35" s="346" t="s">
        <v>1393</v>
      </c>
      <c r="CR35" s="340">
        <v>62.0</v>
      </c>
    </row>
    <row r="36">
      <c r="A36" s="342" t="s">
        <v>101</v>
      </c>
      <c r="B36" s="343" t="s">
        <v>1394</v>
      </c>
      <c r="C36" s="340">
        <v>53.0</v>
      </c>
      <c r="D36" s="344" t="s">
        <v>117</v>
      </c>
      <c r="E36" s="345" t="s">
        <v>1395</v>
      </c>
      <c r="F36" s="340">
        <v>77.0</v>
      </c>
      <c r="G36" s="344" t="s">
        <v>117</v>
      </c>
      <c r="H36" s="346" t="s">
        <v>1396</v>
      </c>
      <c r="I36" s="340">
        <v>72.0</v>
      </c>
      <c r="J36" s="344" t="s">
        <v>117</v>
      </c>
      <c r="K36" s="346" t="s">
        <v>1397</v>
      </c>
      <c r="L36" s="340">
        <v>74.0</v>
      </c>
      <c r="M36" s="344" t="s">
        <v>117</v>
      </c>
      <c r="N36" s="346" t="s">
        <v>1398</v>
      </c>
      <c r="O36" s="340">
        <v>78.0</v>
      </c>
      <c r="P36" s="344" t="s">
        <v>117</v>
      </c>
      <c r="Q36" s="346" t="s">
        <v>1399</v>
      </c>
      <c r="R36" s="340">
        <v>68.0</v>
      </c>
      <c r="S36" s="344" t="s">
        <v>117</v>
      </c>
      <c r="T36" s="346" t="s">
        <v>1400</v>
      </c>
      <c r="U36" s="340">
        <v>88.0</v>
      </c>
      <c r="V36" s="344" t="s">
        <v>117</v>
      </c>
      <c r="W36" s="346" t="s">
        <v>1401</v>
      </c>
      <c r="X36" s="340">
        <v>62.0</v>
      </c>
      <c r="Y36" s="344" t="s">
        <v>101</v>
      </c>
      <c r="Z36" s="346" t="s">
        <v>1402</v>
      </c>
      <c r="AA36" s="340">
        <v>58.0</v>
      </c>
      <c r="AB36" s="344" t="s">
        <v>101</v>
      </c>
      <c r="AC36" s="346" t="s">
        <v>1403</v>
      </c>
      <c r="AD36" s="340">
        <v>53.0</v>
      </c>
      <c r="AE36" s="344" t="s">
        <v>101</v>
      </c>
      <c r="AF36" s="346" t="s">
        <v>1404</v>
      </c>
      <c r="AG36" s="340">
        <v>67.0</v>
      </c>
      <c r="AH36" s="344" t="s">
        <v>101</v>
      </c>
      <c r="AI36" s="346" t="s">
        <v>1405</v>
      </c>
      <c r="AJ36" s="340">
        <v>61.0</v>
      </c>
      <c r="AK36" s="344" t="s">
        <v>101</v>
      </c>
      <c r="AL36" s="346" t="s">
        <v>1406</v>
      </c>
      <c r="AM36" s="340">
        <v>51.0</v>
      </c>
      <c r="AN36" s="344" t="s">
        <v>103</v>
      </c>
      <c r="AO36" s="346" t="s">
        <v>1407</v>
      </c>
      <c r="AP36" s="340">
        <v>55.0</v>
      </c>
      <c r="AQ36" s="344" t="s">
        <v>103</v>
      </c>
      <c r="AR36" s="346" t="s">
        <v>1408</v>
      </c>
      <c r="AS36" s="340">
        <v>71.0</v>
      </c>
      <c r="AT36" s="344" t="s">
        <v>101</v>
      </c>
      <c r="AU36" s="346" t="s">
        <v>1409</v>
      </c>
      <c r="AV36" s="340">
        <v>62.0</v>
      </c>
      <c r="AW36" s="344" t="s">
        <v>101</v>
      </c>
      <c r="AX36" s="346" t="s">
        <v>1410</v>
      </c>
      <c r="AY36" s="340">
        <v>59.0</v>
      </c>
      <c r="AZ36" s="344" t="s">
        <v>98</v>
      </c>
      <c r="BA36" s="346" t="s">
        <v>1411</v>
      </c>
      <c r="BB36" s="340">
        <v>83.0</v>
      </c>
      <c r="BC36" s="344" t="s">
        <v>103</v>
      </c>
      <c r="BD36" s="345" t="s">
        <v>1412</v>
      </c>
      <c r="BE36" s="340">
        <v>55.0</v>
      </c>
      <c r="BF36" s="344" t="s">
        <v>117</v>
      </c>
      <c r="BG36" s="346" t="s">
        <v>1413</v>
      </c>
      <c r="BH36" s="340">
        <v>67.0</v>
      </c>
      <c r="BI36" s="344" t="s">
        <v>101</v>
      </c>
      <c r="BJ36" s="346" t="s">
        <v>1414</v>
      </c>
      <c r="BK36" s="340">
        <v>76.0</v>
      </c>
      <c r="BL36" s="344" t="s">
        <v>117</v>
      </c>
      <c r="BM36" s="346" t="s">
        <v>1415</v>
      </c>
      <c r="BN36" s="340">
        <v>82.0</v>
      </c>
      <c r="BO36" s="344" t="s">
        <v>101</v>
      </c>
      <c r="BP36" s="345" t="s">
        <v>1416</v>
      </c>
      <c r="BQ36" s="340">
        <v>57.0</v>
      </c>
      <c r="BR36" s="344" t="s">
        <v>103</v>
      </c>
      <c r="BS36" s="346" t="s">
        <v>1417</v>
      </c>
      <c r="BT36" s="340">
        <v>67.0</v>
      </c>
      <c r="BU36" s="344" t="s">
        <v>101</v>
      </c>
      <c r="BV36" s="346" t="s">
        <v>1418</v>
      </c>
      <c r="BW36" s="340">
        <v>86.0</v>
      </c>
      <c r="BX36" s="344" t="s">
        <v>101</v>
      </c>
      <c r="BY36" s="346" t="s">
        <v>1419</v>
      </c>
      <c r="BZ36" s="340">
        <v>89.0</v>
      </c>
      <c r="CA36" s="344" t="s">
        <v>117</v>
      </c>
      <c r="CB36" s="345" t="s">
        <v>1420</v>
      </c>
      <c r="CC36" s="340">
        <v>66.0</v>
      </c>
      <c r="CD36" s="344" t="s">
        <v>101</v>
      </c>
      <c r="CE36" s="346" t="s">
        <v>1421</v>
      </c>
      <c r="CF36" s="340">
        <v>85.0</v>
      </c>
      <c r="CG36" s="344" t="s">
        <v>103</v>
      </c>
      <c r="CH36" s="346" t="s">
        <v>1422</v>
      </c>
      <c r="CI36" s="340">
        <v>57.0</v>
      </c>
      <c r="CJ36" s="344" t="s">
        <v>98</v>
      </c>
      <c r="CK36" s="346" t="s">
        <v>1423</v>
      </c>
      <c r="CL36" s="340">
        <v>74.0</v>
      </c>
      <c r="CM36" s="344" t="s">
        <v>98</v>
      </c>
      <c r="CN36" s="346" t="s">
        <v>1424</v>
      </c>
      <c r="CO36" s="340">
        <v>66.0</v>
      </c>
      <c r="CP36" s="344" t="s">
        <v>1076</v>
      </c>
      <c r="CQ36" s="346" t="s">
        <v>1425</v>
      </c>
      <c r="CR36" s="340">
        <v>62.0</v>
      </c>
    </row>
    <row r="37">
      <c r="A37" s="342" t="s">
        <v>117</v>
      </c>
      <c r="B37" s="343" t="s">
        <v>1426</v>
      </c>
      <c r="C37" s="340">
        <v>76.0</v>
      </c>
      <c r="D37" s="344" t="s">
        <v>117</v>
      </c>
      <c r="E37" s="345" t="s">
        <v>1427</v>
      </c>
      <c r="F37" s="340">
        <v>71.0</v>
      </c>
      <c r="G37" s="344" t="s">
        <v>117</v>
      </c>
      <c r="H37" s="346" t="s">
        <v>1428</v>
      </c>
      <c r="I37" s="340">
        <v>67.0</v>
      </c>
      <c r="J37" s="344" t="s">
        <v>117</v>
      </c>
      <c r="K37" s="346" t="s">
        <v>1429</v>
      </c>
      <c r="L37" s="340">
        <v>73.0</v>
      </c>
      <c r="M37" s="344" t="s">
        <v>117</v>
      </c>
      <c r="N37" s="346" t="s">
        <v>1430</v>
      </c>
      <c r="O37" s="340">
        <v>70.0</v>
      </c>
      <c r="P37" s="344" t="s">
        <v>98</v>
      </c>
      <c r="Q37" s="346" t="s">
        <v>1431</v>
      </c>
      <c r="R37" s="340">
        <v>88.0</v>
      </c>
      <c r="S37" s="344" t="s">
        <v>117</v>
      </c>
      <c r="T37" s="346" t="s">
        <v>1432</v>
      </c>
      <c r="U37" s="340">
        <v>76.0</v>
      </c>
      <c r="V37" s="344" t="s">
        <v>117</v>
      </c>
      <c r="W37" s="346" t="s">
        <v>1433</v>
      </c>
      <c r="X37" s="340">
        <v>62.0</v>
      </c>
      <c r="Y37" s="344" t="s">
        <v>117</v>
      </c>
      <c r="Z37" s="346" t="s">
        <v>1434</v>
      </c>
      <c r="AA37" s="340">
        <v>76.0</v>
      </c>
      <c r="AB37" s="344" t="s">
        <v>117</v>
      </c>
      <c r="AC37" s="346" t="s">
        <v>1435</v>
      </c>
      <c r="AD37" s="340">
        <v>77.0</v>
      </c>
      <c r="AE37" s="344" t="s">
        <v>101</v>
      </c>
      <c r="AF37" s="346" t="s">
        <v>1436</v>
      </c>
      <c r="AG37" s="340">
        <v>54.0</v>
      </c>
      <c r="AH37" s="344" t="s">
        <v>117</v>
      </c>
      <c r="AI37" s="346" t="s">
        <v>1437</v>
      </c>
      <c r="AJ37" s="340">
        <v>90.0</v>
      </c>
      <c r="AK37" s="344" t="s">
        <v>117</v>
      </c>
      <c r="AL37" s="346" t="s">
        <v>1438</v>
      </c>
      <c r="AM37" s="340">
        <v>84.0</v>
      </c>
      <c r="AN37" s="344" t="s">
        <v>101</v>
      </c>
      <c r="AO37" s="346" t="s">
        <v>1439</v>
      </c>
      <c r="AP37" s="340">
        <v>82.0</v>
      </c>
      <c r="AQ37" s="344" t="s">
        <v>103</v>
      </c>
      <c r="AR37" s="346" t="s">
        <v>1440</v>
      </c>
      <c r="AS37" s="340">
        <v>63.0</v>
      </c>
      <c r="AT37" s="344" t="s">
        <v>117</v>
      </c>
      <c r="AU37" s="346" t="s">
        <v>1441</v>
      </c>
      <c r="AV37" s="340">
        <v>92.0</v>
      </c>
      <c r="AW37" s="344" t="s">
        <v>101</v>
      </c>
      <c r="AX37" s="346" t="s">
        <v>1442</v>
      </c>
      <c r="AY37" s="340">
        <v>54.0</v>
      </c>
      <c r="AZ37" s="344" t="s">
        <v>98</v>
      </c>
      <c r="BA37" s="346" t="s">
        <v>1443</v>
      </c>
      <c r="BB37" s="340">
        <v>71.0</v>
      </c>
      <c r="BC37" s="344" t="s">
        <v>101</v>
      </c>
      <c r="BD37" s="345" t="s">
        <v>1444</v>
      </c>
      <c r="BE37" s="340">
        <v>65.0</v>
      </c>
      <c r="BF37" s="344" t="s">
        <v>117</v>
      </c>
      <c r="BG37" s="346" t="s">
        <v>1445</v>
      </c>
      <c r="BH37" s="340">
        <v>67.0</v>
      </c>
      <c r="BI37" s="344" t="s">
        <v>101</v>
      </c>
      <c r="BJ37" s="346" t="s">
        <v>1446</v>
      </c>
      <c r="BK37" s="340">
        <v>56.0</v>
      </c>
      <c r="BL37" s="344" t="s">
        <v>117</v>
      </c>
      <c r="BM37" s="346" t="s">
        <v>1447</v>
      </c>
      <c r="BN37" s="340">
        <v>79.0</v>
      </c>
      <c r="BO37" s="344" t="s">
        <v>117</v>
      </c>
      <c r="BP37" s="345" t="s">
        <v>1448</v>
      </c>
      <c r="BQ37" s="340">
        <v>80.0</v>
      </c>
      <c r="BR37" s="344" t="s">
        <v>101</v>
      </c>
      <c r="BS37" s="346" t="s">
        <v>1449</v>
      </c>
      <c r="BT37" s="340">
        <v>66.0</v>
      </c>
      <c r="BU37" s="344" t="s">
        <v>101</v>
      </c>
      <c r="BV37" s="346" t="s">
        <v>1450</v>
      </c>
      <c r="BW37" s="340">
        <v>58.0</v>
      </c>
      <c r="BX37" s="344" t="s">
        <v>101</v>
      </c>
      <c r="BY37" s="346" t="s">
        <v>1451</v>
      </c>
      <c r="BZ37" s="340">
        <v>66.0</v>
      </c>
      <c r="CA37" s="344" t="s">
        <v>98</v>
      </c>
      <c r="CB37" s="345" t="s">
        <v>1452</v>
      </c>
      <c r="CC37" s="340">
        <v>87.0</v>
      </c>
      <c r="CD37" s="344" t="s">
        <v>101</v>
      </c>
      <c r="CE37" s="346" t="s">
        <v>1453</v>
      </c>
      <c r="CF37" s="340">
        <v>62.0</v>
      </c>
      <c r="CG37" s="344" t="s">
        <v>103</v>
      </c>
      <c r="CH37" s="346" t="s">
        <v>1454</v>
      </c>
      <c r="CI37" s="340">
        <v>57.0</v>
      </c>
      <c r="CJ37" s="344" t="s">
        <v>98</v>
      </c>
      <c r="CK37" s="346" t="s">
        <v>1455</v>
      </c>
      <c r="CL37" s="340">
        <v>65.0</v>
      </c>
      <c r="CM37" s="344" t="s">
        <v>98</v>
      </c>
      <c r="CN37" s="346" t="s">
        <v>1456</v>
      </c>
      <c r="CO37" s="340">
        <v>62.0</v>
      </c>
      <c r="CP37" s="344" t="s">
        <v>1076</v>
      </c>
      <c r="CQ37" s="346" t="s">
        <v>1457</v>
      </c>
      <c r="CR37" s="340">
        <v>48.0</v>
      </c>
    </row>
    <row r="38">
      <c r="A38" s="342" t="s">
        <v>117</v>
      </c>
      <c r="B38" s="343" t="s">
        <v>1458</v>
      </c>
      <c r="C38" s="340">
        <v>66.0</v>
      </c>
      <c r="D38" s="344" t="s">
        <v>117</v>
      </c>
      <c r="E38" s="345" t="s">
        <v>1459</v>
      </c>
      <c r="F38" s="340">
        <v>70.0</v>
      </c>
      <c r="G38" s="344" t="s">
        <v>98</v>
      </c>
      <c r="H38" s="346" t="s">
        <v>1460</v>
      </c>
      <c r="I38" s="340">
        <v>84.0</v>
      </c>
      <c r="J38" s="344" t="s">
        <v>117</v>
      </c>
      <c r="K38" s="346" t="s">
        <v>1461</v>
      </c>
      <c r="L38" s="340">
        <v>73.0</v>
      </c>
      <c r="M38" s="344" t="s">
        <v>117</v>
      </c>
      <c r="N38" s="346" t="s">
        <v>1462</v>
      </c>
      <c r="O38" s="340">
        <v>69.0</v>
      </c>
      <c r="P38" s="344" t="s">
        <v>98</v>
      </c>
      <c r="Q38" s="346" t="s">
        <v>1463</v>
      </c>
      <c r="R38" s="340">
        <v>71.0</v>
      </c>
      <c r="S38" s="344" t="s">
        <v>117</v>
      </c>
      <c r="T38" s="346" t="s">
        <v>1464</v>
      </c>
      <c r="U38" s="340">
        <v>69.0</v>
      </c>
      <c r="V38" s="344" t="s">
        <v>98</v>
      </c>
      <c r="W38" s="346" t="s">
        <v>1465</v>
      </c>
      <c r="X38" s="340">
        <v>83.0</v>
      </c>
      <c r="Y38" s="344" t="s">
        <v>117</v>
      </c>
      <c r="Z38" s="346" t="s">
        <v>1466</v>
      </c>
      <c r="AA38" s="340">
        <v>76.0</v>
      </c>
      <c r="AB38" s="344" t="s">
        <v>117</v>
      </c>
      <c r="AC38" s="346" t="s">
        <v>1467</v>
      </c>
      <c r="AD38" s="340">
        <v>68.0</v>
      </c>
      <c r="AE38" s="344" t="s">
        <v>117</v>
      </c>
      <c r="AF38" s="346" t="s">
        <v>1468</v>
      </c>
      <c r="AG38" s="340">
        <v>89.0</v>
      </c>
      <c r="AH38" s="344" t="s">
        <v>117</v>
      </c>
      <c r="AI38" s="346" t="s">
        <v>1469</v>
      </c>
      <c r="AJ38" s="340">
        <v>71.0</v>
      </c>
      <c r="AK38" s="344" t="s">
        <v>117</v>
      </c>
      <c r="AL38" s="346" t="s">
        <v>1470</v>
      </c>
      <c r="AM38" s="340">
        <v>68.0</v>
      </c>
      <c r="AN38" s="344" t="s">
        <v>117</v>
      </c>
      <c r="AO38" s="346" t="s">
        <v>1471</v>
      </c>
      <c r="AP38" s="340">
        <v>76.0</v>
      </c>
      <c r="AQ38" s="344" t="s">
        <v>101</v>
      </c>
      <c r="AR38" s="346" t="s">
        <v>1472</v>
      </c>
      <c r="AS38" s="340">
        <v>70.0</v>
      </c>
      <c r="AT38" s="344" t="s">
        <v>117</v>
      </c>
      <c r="AU38" s="346" t="s">
        <v>1473</v>
      </c>
      <c r="AV38" s="340">
        <v>78.0</v>
      </c>
      <c r="AW38" s="344" t="s">
        <v>117</v>
      </c>
      <c r="AX38" s="346" t="s">
        <v>1474</v>
      </c>
      <c r="AY38" s="340">
        <v>73.0</v>
      </c>
      <c r="AZ38" s="344" t="s">
        <v>99</v>
      </c>
      <c r="BA38" s="346" t="s">
        <v>1475</v>
      </c>
      <c r="BB38" s="340">
        <v>99.0</v>
      </c>
      <c r="BC38" s="344" t="s">
        <v>117</v>
      </c>
      <c r="BD38" s="345" t="s">
        <v>1476</v>
      </c>
      <c r="BE38" s="340">
        <v>75.0</v>
      </c>
      <c r="BF38" s="344" t="s">
        <v>117</v>
      </c>
      <c r="BG38" s="346" t="s">
        <v>1477</v>
      </c>
      <c r="BH38" s="340">
        <v>65.0</v>
      </c>
      <c r="BI38" s="344" t="s">
        <v>117</v>
      </c>
      <c r="BJ38" s="346" t="s">
        <v>1478</v>
      </c>
      <c r="BK38" s="340">
        <v>82.0</v>
      </c>
      <c r="BL38" s="344" t="s">
        <v>117</v>
      </c>
      <c r="BM38" s="346" t="s">
        <v>1479</v>
      </c>
      <c r="BN38" s="340">
        <v>73.0</v>
      </c>
      <c r="BO38" s="344" t="s">
        <v>98</v>
      </c>
      <c r="BP38" s="345" t="s">
        <v>1480</v>
      </c>
      <c r="BQ38" s="340">
        <v>77.0</v>
      </c>
      <c r="BR38" s="344" t="s">
        <v>101</v>
      </c>
      <c r="BS38" s="346" t="s">
        <v>1481</v>
      </c>
      <c r="BT38" s="340">
        <v>66.0</v>
      </c>
      <c r="BU38" s="344" t="s">
        <v>117</v>
      </c>
      <c r="BV38" s="346" t="s">
        <v>1482</v>
      </c>
      <c r="BW38" s="340">
        <v>79.0</v>
      </c>
      <c r="BX38" s="344" t="s">
        <v>101</v>
      </c>
      <c r="BY38" s="346" t="s">
        <v>1483</v>
      </c>
      <c r="BZ38" s="340">
        <v>58.0</v>
      </c>
      <c r="CA38" s="344" t="s">
        <v>98</v>
      </c>
      <c r="CB38" s="345" t="s">
        <v>1484</v>
      </c>
      <c r="CC38" s="340">
        <v>73.0</v>
      </c>
      <c r="CD38" s="344" t="s">
        <v>117</v>
      </c>
      <c r="CE38" s="346" t="s">
        <v>1485</v>
      </c>
      <c r="CF38" s="340">
        <v>87.0</v>
      </c>
      <c r="CG38" s="344" t="s">
        <v>101</v>
      </c>
      <c r="CH38" s="345" t="s">
        <v>1486</v>
      </c>
      <c r="CI38" s="340">
        <v>68.0</v>
      </c>
      <c r="CJ38" s="344" t="s">
        <v>99</v>
      </c>
      <c r="CK38" s="346" t="s">
        <v>1487</v>
      </c>
      <c r="CL38" s="340">
        <v>86.0</v>
      </c>
      <c r="CM38" s="344" t="s">
        <v>99</v>
      </c>
      <c r="CN38" s="346" t="s">
        <v>1488</v>
      </c>
      <c r="CO38" s="340">
        <v>85.0</v>
      </c>
      <c r="CP38" s="344" t="s">
        <v>103</v>
      </c>
      <c r="CQ38" s="346" t="s">
        <v>1489</v>
      </c>
      <c r="CR38" s="340">
        <v>88.0</v>
      </c>
    </row>
    <row r="39">
      <c r="A39" s="342" t="s">
        <v>98</v>
      </c>
      <c r="B39" s="343" t="s">
        <v>1490</v>
      </c>
      <c r="C39" s="340">
        <v>71.0</v>
      </c>
      <c r="D39" s="344" t="s">
        <v>117</v>
      </c>
      <c r="E39" s="345" t="s">
        <v>1491</v>
      </c>
      <c r="F39" s="340">
        <v>64.0</v>
      </c>
      <c r="G39" s="344" t="s">
        <v>98</v>
      </c>
      <c r="H39" s="346" t="s">
        <v>1492</v>
      </c>
      <c r="I39" s="340">
        <v>69.0</v>
      </c>
      <c r="J39" s="344" t="s">
        <v>117</v>
      </c>
      <c r="K39" s="346" t="s">
        <v>1493</v>
      </c>
      <c r="L39" s="340">
        <v>71.0</v>
      </c>
      <c r="M39" s="344" t="s">
        <v>117</v>
      </c>
      <c r="N39" s="346" t="s">
        <v>1494</v>
      </c>
      <c r="O39" s="340">
        <v>63.0</v>
      </c>
      <c r="P39" s="344" t="s">
        <v>98</v>
      </c>
      <c r="Q39" s="346" t="s">
        <v>1495</v>
      </c>
      <c r="R39" s="340">
        <v>70.0</v>
      </c>
      <c r="S39" s="344" t="s">
        <v>117</v>
      </c>
      <c r="T39" s="346" t="s">
        <v>1496</v>
      </c>
      <c r="U39" s="340">
        <v>68.0</v>
      </c>
      <c r="V39" s="344" t="s">
        <v>98</v>
      </c>
      <c r="W39" s="346" t="s">
        <v>1497</v>
      </c>
      <c r="X39" s="340">
        <v>67.0</v>
      </c>
      <c r="Y39" s="344" t="s">
        <v>117</v>
      </c>
      <c r="Z39" s="346" t="s">
        <v>1498</v>
      </c>
      <c r="AA39" s="340">
        <v>72.0</v>
      </c>
      <c r="AB39" s="344" t="s">
        <v>98</v>
      </c>
      <c r="AC39" s="346" t="s">
        <v>1499</v>
      </c>
      <c r="AD39" s="340">
        <v>79.0</v>
      </c>
      <c r="AE39" s="344" t="s">
        <v>117</v>
      </c>
      <c r="AF39" s="346" t="s">
        <v>1500</v>
      </c>
      <c r="AG39" s="340">
        <v>75.0</v>
      </c>
      <c r="AH39" s="344" t="s">
        <v>98</v>
      </c>
      <c r="AI39" s="346" t="s">
        <v>1501</v>
      </c>
      <c r="AJ39" s="340">
        <v>75.0</v>
      </c>
      <c r="AK39" s="344" t="s">
        <v>98</v>
      </c>
      <c r="AL39" s="346" t="s">
        <v>1502</v>
      </c>
      <c r="AM39" s="340">
        <v>97.0</v>
      </c>
      <c r="AN39" s="344" t="s">
        <v>117</v>
      </c>
      <c r="AO39" s="346" t="s">
        <v>1503</v>
      </c>
      <c r="AP39" s="340">
        <v>74.0</v>
      </c>
      <c r="AQ39" s="344" t="s">
        <v>101</v>
      </c>
      <c r="AR39" s="346" t="s">
        <v>1504</v>
      </c>
      <c r="AS39" s="340">
        <v>61.0</v>
      </c>
      <c r="AT39" s="344" t="s">
        <v>117</v>
      </c>
      <c r="AU39" s="346" t="s">
        <v>1505</v>
      </c>
      <c r="AV39" s="340">
        <v>73.0</v>
      </c>
      <c r="AW39" s="344" t="s">
        <v>117</v>
      </c>
      <c r="AX39" s="346" t="s">
        <v>1506</v>
      </c>
      <c r="AY39" s="340">
        <v>71.0</v>
      </c>
      <c r="AZ39" s="344" t="s">
        <v>99</v>
      </c>
      <c r="BA39" s="346" t="s">
        <v>1507</v>
      </c>
      <c r="BB39" s="340">
        <v>64.0</v>
      </c>
      <c r="BC39" s="344" t="s">
        <v>98</v>
      </c>
      <c r="BD39" s="345" t="s">
        <v>1508</v>
      </c>
      <c r="BE39" s="340">
        <v>70.0</v>
      </c>
      <c r="BF39" s="344" t="s">
        <v>117</v>
      </c>
      <c r="BG39" s="346" t="s">
        <v>1509</v>
      </c>
      <c r="BH39" s="340">
        <v>60.0</v>
      </c>
      <c r="BI39" s="344" t="s">
        <v>117</v>
      </c>
      <c r="BJ39" s="346" t="s">
        <v>1510</v>
      </c>
      <c r="BK39" s="340">
        <v>76.0</v>
      </c>
      <c r="BL39" s="344" t="s">
        <v>117</v>
      </c>
      <c r="BM39" s="346" t="s">
        <v>1511</v>
      </c>
      <c r="BN39" s="340">
        <v>70.0</v>
      </c>
      <c r="BO39" s="344" t="s">
        <v>98</v>
      </c>
      <c r="BP39" s="345" t="s">
        <v>1512</v>
      </c>
      <c r="BQ39" s="340">
        <v>63.0</v>
      </c>
      <c r="BR39" s="344" t="s">
        <v>117</v>
      </c>
      <c r="BS39" s="346" t="s">
        <v>1513</v>
      </c>
      <c r="BT39" s="340">
        <v>80.0</v>
      </c>
      <c r="BU39" s="344" t="s">
        <v>117</v>
      </c>
      <c r="BV39" s="346" t="s">
        <v>1514</v>
      </c>
      <c r="BW39" s="340">
        <v>77.0</v>
      </c>
      <c r="BX39" s="344" t="s">
        <v>117</v>
      </c>
      <c r="BY39" s="346" t="s">
        <v>1515</v>
      </c>
      <c r="BZ39" s="340">
        <v>95.0</v>
      </c>
      <c r="CA39" s="344" t="s">
        <v>98</v>
      </c>
      <c r="CB39" s="345" t="s">
        <v>1516</v>
      </c>
      <c r="CC39" s="340">
        <v>64.0</v>
      </c>
      <c r="CD39" s="344" t="s">
        <v>117</v>
      </c>
      <c r="CE39" s="346" t="s">
        <v>1517</v>
      </c>
      <c r="CF39" s="340">
        <v>72.0</v>
      </c>
      <c r="CG39" s="344" t="s">
        <v>101</v>
      </c>
      <c r="CH39" s="345" t="s">
        <v>1518</v>
      </c>
      <c r="CI39" s="340">
        <v>68.0</v>
      </c>
      <c r="CJ39" s="344" t="s">
        <v>99</v>
      </c>
      <c r="CK39" s="346" t="s">
        <v>1519</v>
      </c>
      <c r="CL39" s="340">
        <v>63.0</v>
      </c>
      <c r="CM39" s="344" t="s">
        <v>99</v>
      </c>
      <c r="CN39" s="346" t="s">
        <v>1520</v>
      </c>
      <c r="CO39" s="340">
        <v>68.0</v>
      </c>
      <c r="CP39" s="344" t="s">
        <v>103</v>
      </c>
      <c r="CQ39" s="346" t="s">
        <v>1521</v>
      </c>
      <c r="CR39" s="340">
        <v>65.0</v>
      </c>
    </row>
    <row r="40">
      <c r="A40" s="342" t="s">
        <v>98</v>
      </c>
      <c r="B40" s="343" t="s">
        <v>1522</v>
      </c>
      <c r="C40" s="340">
        <v>69.0</v>
      </c>
      <c r="D40" s="344" t="s">
        <v>98</v>
      </c>
      <c r="E40" s="345" t="s">
        <v>1523</v>
      </c>
      <c r="F40" s="340">
        <v>75.0</v>
      </c>
      <c r="G40" s="344" t="s">
        <v>99</v>
      </c>
      <c r="H40" s="346" t="s">
        <v>1524</v>
      </c>
      <c r="I40" s="340">
        <v>72.0</v>
      </c>
      <c r="J40" s="344" t="s">
        <v>98</v>
      </c>
      <c r="K40" s="346" t="s">
        <v>1525</v>
      </c>
      <c r="L40" s="340">
        <v>79.0</v>
      </c>
      <c r="M40" s="344" t="s">
        <v>98</v>
      </c>
      <c r="N40" s="346" t="s">
        <v>1526</v>
      </c>
      <c r="O40" s="340">
        <v>85.0</v>
      </c>
      <c r="P40" s="344" t="s">
        <v>99</v>
      </c>
      <c r="Q40" s="346" t="s">
        <v>1527</v>
      </c>
      <c r="R40" s="340">
        <v>73.0</v>
      </c>
      <c r="S40" s="344" t="s">
        <v>117</v>
      </c>
      <c r="T40" s="346" t="s">
        <v>1528</v>
      </c>
      <c r="U40" s="340">
        <v>64.0</v>
      </c>
      <c r="V40" s="344" t="s">
        <v>98</v>
      </c>
      <c r="W40" s="346" t="s">
        <v>1529</v>
      </c>
      <c r="X40" s="340">
        <v>67.0</v>
      </c>
      <c r="Y40" s="344" t="s">
        <v>117</v>
      </c>
      <c r="Z40" s="346" t="s">
        <v>1530</v>
      </c>
      <c r="AA40" s="340">
        <v>71.0</v>
      </c>
      <c r="AB40" s="344" t="s">
        <v>98</v>
      </c>
      <c r="AC40" s="346" t="s">
        <v>1531</v>
      </c>
      <c r="AD40" s="340">
        <v>69.0</v>
      </c>
      <c r="AE40" s="344" t="s">
        <v>117</v>
      </c>
      <c r="AF40" s="346" t="s">
        <v>1532</v>
      </c>
      <c r="AG40" s="340">
        <v>62.0</v>
      </c>
      <c r="AH40" s="344" t="s">
        <v>99</v>
      </c>
      <c r="AI40" s="346" t="s">
        <v>1533</v>
      </c>
      <c r="AJ40" s="340">
        <v>66.0</v>
      </c>
      <c r="AK40" s="344" t="s">
        <v>98</v>
      </c>
      <c r="AL40" s="346" t="s">
        <v>1534</v>
      </c>
      <c r="AM40" s="340">
        <v>72.0</v>
      </c>
      <c r="AN40" s="344" t="s">
        <v>117</v>
      </c>
      <c r="AO40" s="346" t="s">
        <v>1535</v>
      </c>
      <c r="AP40" s="340">
        <v>71.0</v>
      </c>
      <c r="AQ40" s="344" t="s">
        <v>117</v>
      </c>
      <c r="AR40" s="346" t="s">
        <v>1536</v>
      </c>
      <c r="AS40" s="340">
        <v>80.0</v>
      </c>
      <c r="AT40" s="344" t="s">
        <v>117</v>
      </c>
      <c r="AU40" s="346" t="s">
        <v>1537</v>
      </c>
      <c r="AV40" s="340">
        <v>71.0</v>
      </c>
      <c r="AW40" s="344" t="s">
        <v>117</v>
      </c>
      <c r="AX40" s="346" t="s">
        <v>1538</v>
      </c>
      <c r="AY40" s="340">
        <v>69.0</v>
      </c>
      <c r="AZ40" s="344" t="s">
        <v>1539</v>
      </c>
      <c r="BA40" s="346" t="s">
        <v>1540</v>
      </c>
      <c r="BB40" s="340">
        <v>79.0</v>
      </c>
      <c r="BC40" s="344" t="s">
        <v>98</v>
      </c>
      <c r="BD40" s="345" t="s">
        <v>1541</v>
      </c>
      <c r="BE40" s="340">
        <v>67.0</v>
      </c>
      <c r="BF40" s="344" t="s">
        <v>98</v>
      </c>
      <c r="BG40" s="346" t="s">
        <v>1542</v>
      </c>
      <c r="BH40" s="340">
        <v>89.0</v>
      </c>
      <c r="BI40" s="344" t="s">
        <v>117</v>
      </c>
      <c r="BJ40" s="346" t="s">
        <v>1543</v>
      </c>
      <c r="BK40" s="340">
        <v>63.0</v>
      </c>
      <c r="BL40" s="344" t="s">
        <v>117</v>
      </c>
      <c r="BM40" s="346" t="s">
        <v>1544</v>
      </c>
      <c r="BN40" s="340">
        <v>67.0</v>
      </c>
      <c r="BO40" s="344" t="s">
        <v>99</v>
      </c>
      <c r="BP40" s="345" t="s">
        <v>1545</v>
      </c>
      <c r="BQ40" s="340">
        <v>82.0</v>
      </c>
      <c r="BR40" s="344" t="s">
        <v>98</v>
      </c>
      <c r="BS40" s="346" t="s">
        <v>1546</v>
      </c>
      <c r="BT40" s="340">
        <v>78.0</v>
      </c>
      <c r="BU40" s="344" t="s">
        <v>117</v>
      </c>
      <c r="BV40" s="346" t="s">
        <v>1547</v>
      </c>
      <c r="BW40" s="340">
        <v>73.0</v>
      </c>
      <c r="BX40" s="344" t="s">
        <v>117</v>
      </c>
      <c r="BY40" s="346" t="s">
        <v>1548</v>
      </c>
      <c r="BZ40" s="340">
        <v>79.0</v>
      </c>
      <c r="CA40" s="344" t="s">
        <v>99</v>
      </c>
      <c r="CB40" s="345" t="s">
        <v>1549</v>
      </c>
      <c r="CC40" s="340">
        <v>90.0</v>
      </c>
      <c r="CD40" s="344" t="s">
        <v>117</v>
      </c>
      <c r="CE40" s="346" t="s">
        <v>1550</v>
      </c>
      <c r="CF40" s="340">
        <v>70.0</v>
      </c>
      <c r="CG40" s="344" t="s">
        <v>101</v>
      </c>
      <c r="CH40" s="345" t="s">
        <v>1551</v>
      </c>
      <c r="CI40" s="340">
        <v>60.0</v>
      </c>
      <c r="CJ40" s="344" t="s">
        <v>1539</v>
      </c>
      <c r="CK40" s="346" t="s">
        <v>1552</v>
      </c>
      <c r="CL40" s="340">
        <v>81.0</v>
      </c>
      <c r="CM40" s="344" t="s">
        <v>1539</v>
      </c>
      <c r="CN40" s="346" t="s">
        <v>1553</v>
      </c>
      <c r="CO40" s="340">
        <v>81.0</v>
      </c>
      <c r="CP40" s="344" t="s">
        <v>101</v>
      </c>
      <c r="CQ40" s="346" t="s">
        <v>1554</v>
      </c>
      <c r="CR40" s="340">
        <v>75.0</v>
      </c>
    </row>
    <row r="41">
      <c r="A41" s="342" t="s">
        <v>98</v>
      </c>
      <c r="B41" s="343" t="s">
        <v>1555</v>
      </c>
      <c r="C41" s="340">
        <v>68.0</v>
      </c>
      <c r="D41" s="344" t="s">
        <v>98</v>
      </c>
      <c r="E41" s="345" t="s">
        <v>1556</v>
      </c>
      <c r="F41" s="340">
        <v>74.0</v>
      </c>
      <c r="G41" s="344" t="s">
        <v>99</v>
      </c>
      <c r="H41" s="346" t="s">
        <v>1557</v>
      </c>
      <c r="I41" s="340">
        <v>71.0</v>
      </c>
      <c r="J41" s="344" t="s">
        <v>98</v>
      </c>
      <c r="K41" s="346" t="s">
        <v>1558</v>
      </c>
      <c r="L41" s="340">
        <v>63.0</v>
      </c>
      <c r="M41" s="344" t="s">
        <v>98</v>
      </c>
      <c r="N41" s="346" t="s">
        <v>1559</v>
      </c>
      <c r="O41" s="340">
        <v>67.0</v>
      </c>
      <c r="P41" s="344" t="s">
        <v>99</v>
      </c>
      <c r="Q41" s="346" t="s">
        <v>1560</v>
      </c>
      <c r="R41" s="340">
        <v>61.0</v>
      </c>
      <c r="S41" s="344" t="s">
        <v>117</v>
      </c>
      <c r="T41" s="346" t="s">
        <v>1561</v>
      </c>
      <c r="U41" s="340">
        <v>60.0</v>
      </c>
      <c r="V41" s="344" t="s">
        <v>99</v>
      </c>
      <c r="W41" s="346" t="s">
        <v>1562</v>
      </c>
      <c r="X41" s="340">
        <v>93.0</v>
      </c>
      <c r="Y41" s="344" t="s">
        <v>117</v>
      </c>
      <c r="Z41" s="346" t="s">
        <v>1563</v>
      </c>
      <c r="AA41" s="340">
        <v>67.0</v>
      </c>
      <c r="AB41" s="344" t="s">
        <v>98</v>
      </c>
      <c r="AC41" s="346" t="s">
        <v>1564</v>
      </c>
      <c r="AD41" s="340">
        <v>61.0</v>
      </c>
      <c r="AE41" s="344" t="s">
        <v>117</v>
      </c>
      <c r="AF41" s="346" t="s">
        <v>1565</v>
      </c>
      <c r="AG41" s="340">
        <v>62.0</v>
      </c>
      <c r="AH41" s="344" t="s">
        <v>99</v>
      </c>
      <c r="AI41" s="346" t="s">
        <v>1566</v>
      </c>
      <c r="AJ41" s="340">
        <v>65.0</v>
      </c>
      <c r="AK41" s="344" t="s">
        <v>98</v>
      </c>
      <c r="AL41" s="346" t="s">
        <v>1567</v>
      </c>
      <c r="AM41" s="340">
        <v>68.0</v>
      </c>
      <c r="AN41" s="344" t="s">
        <v>117</v>
      </c>
      <c r="AO41" s="346" t="s">
        <v>1568</v>
      </c>
      <c r="AP41" s="340">
        <v>68.0</v>
      </c>
      <c r="AQ41" s="344" t="s">
        <v>117</v>
      </c>
      <c r="AR41" s="346" t="s">
        <v>1569</v>
      </c>
      <c r="AS41" s="340">
        <v>75.0</v>
      </c>
      <c r="AT41" s="344" t="s">
        <v>117</v>
      </c>
      <c r="AU41" s="346" t="s">
        <v>1570</v>
      </c>
      <c r="AV41" s="340">
        <v>70.0</v>
      </c>
      <c r="AW41" s="344" t="s">
        <v>117</v>
      </c>
      <c r="AX41" s="346" t="s">
        <v>1571</v>
      </c>
      <c r="AY41" s="340">
        <v>69.0</v>
      </c>
      <c r="AZ41" s="344" t="s">
        <v>1539</v>
      </c>
      <c r="BA41" s="346" t="s">
        <v>1572</v>
      </c>
      <c r="BB41" s="340">
        <v>65.0</v>
      </c>
      <c r="BC41" s="344" t="s">
        <v>98</v>
      </c>
      <c r="BD41" s="345" t="s">
        <v>1573</v>
      </c>
      <c r="BE41" s="340">
        <v>65.0</v>
      </c>
      <c r="BF41" s="344" t="s">
        <v>98</v>
      </c>
      <c r="BG41" s="346" t="s">
        <v>1574</v>
      </c>
      <c r="BH41" s="340">
        <v>69.0</v>
      </c>
      <c r="BI41" s="344" t="s">
        <v>98</v>
      </c>
      <c r="BJ41" s="346" t="s">
        <v>1575</v>
      </c>
      <c r="BK41" s="340">
        <v>80.0</v>
      </c>
      <c r="BL41" s="344" t="s">
        <v>117</v>
      </c>
      <c r="BM41" s="346" t="s">
        <v>1576</v>
      </c>
      <c r="BN41" s="340">
        <v>65.0</v>
      </c>
      <c r="BO41" s="344" t="s">
        <v>99</v>
      </c>
      <c r="BP41" s="345" t="s">
        <v>1577</v>
      </c>
      <c r="BQ41" s="340">
        <v>75.0</v>
      </c>
      <c r="BR41" s="344" t="s">
        <v>98</v>
      </c>
      <c r="BS41" s="346" t="s">
        <v>1578</v>
      </c>
      <c r="BT41" s="340">
        <v>74.0</v>
      </c>
      <c r="BU41" s="344" t="s">
        <v>117</v>
      </c>
      <c r="BV41" s="346" t="s">
        <v>1579</v>
      </c>
      <c r="BW41" s="340">
        <v>70.0</v>
      </c>
      <c r="BX41" s="344" t="s">
        <v>117</v>
      </c>
      <c r="BY41" s="346" t="s">
        <v>1580</v>
      </c>
      <c r="BZ41" s="340">
        <v>78.0</v>
      </c>
      <c r="CA41" s="344" t="s">
        <v>99</v>
      </c>
      <c r="CB41" s="345" t="s">
        <v>1581</v>
      </c>
      <c r="CC41" s="340">
        <v>63.0</v>
      </c>
      <c r="CD41" s="344" t="s">
        <v>117</v>
      </c>
      <c r="CE41" s="346" t="s">
        <v>1582</v>
      </c>
      <c r="CF41" s="340">
        <v>67.0</v>
      </c>
      <c r="CG41" s="344" t="s">
        <v>117</v>
      </c>
      <c r="CH41" s="345" t="s">
        <v>1583</v>
      </c>
      <c r="CI41" s="340">
        <v>81.0</v>
      </c>
      <c r="CJ41" s="344" t="s">
        <v>1539</v>
      </c>
      <c r="CK41" s="346" t="s">
        <v>1584</v>
      </c>
      <c r="CL41" s="340">
        <v>76.0</v>
      </c>
      <c r="CM41" s="344" t="s">
        <v>1539</v>
      </c>
      <c r="CN41" s="346" t="s">
        <v>1585</v>
      </c>
      <c r="CO41" s="340">
        <v>74.0</v>
      </c>
      <c r="CP41" s="344" t="s">
        <v>101</v>
      </c>
      <c r="CQ41" s="346" t="s">
        <v>1586</v>
      </c>
      <c r="CR41" s="340">
        <v>51.0</v>
      </c>
    </row>
    <row r="42">
      <c r="A42" s="342" t="s">
        <v>99</v>
      </c>
      <c r="B42" s="343" t="s">
        <v>1587</v>
      </c>
      <c r="C42" s="340">
        <v>71.0</v>
      </c>
      <c r="D42" s="344" t="s">
        <v>98</v>
      </c>
      <c r="E42" s="345" t="s">
        <v>1588</v>
      </c>
      <c r="F42" s="340">
        <v>68.0</v>
      </c>
      <c r="G42" s="344" t="s">
        <v>1539</v>
      </c>
      <c r="H42" s="346" t="s">
        <v>1589</v>
      </c>
      <c r="I42" s="340">
        <v>83.0</v>
      </c>
      <c r="J42" s="344" t="s">
        <v>99</v>
      </c>
      <c r="K42" s="346" t="s">
        <v>1590</v>
      </c>
      <c r="L42" s="340">
        <v>82.0</v>
      </c>
      <c r="M42" s="344" t="s">
        <v>99</v>
      </c>
      <c r="N42" s="346" t="s">
        <v>1591</v>
      </c>
      <c r="O42" s="340">
        <v>84.0</v>
      </c>
      <c r="P42" s="344" t="s">
        <v>1539</v>
      </c>
      <c r="Q42" s="346" t="s">
        <v>1592</v>
      </c>
      <c r="R42" s="340">
        <v>98.0</v>
      </c>
      <c r="S42" s="344" t="s">
        <v>117</v>
      </c>
      <c r="T42" s="347" t="s">
        <v>1593</v>
      </c>
      <c r="U42" s="340">
        <v>59.0</v>
      </c>
      <c r="V42" s="344" t="s">
        <v>99</v>
      </c>
      <c r="W42" s="346" t="s">
        <v>1594</v>
      </c>
      <c r="X42" s="340">
        <v>67.0</v>
      </c>
      <c r="Y42" s="344" t="s">
        <v>98</v>
      </c>
      <c r="Z42" s="346" t="s">
        <v>1595</v>
      </c>
      <c r="AA42" s="340">
        <v>88.0</v>
      </c>
      <c r="AB42" s="344" t="s">
        <v>99</v>
      </c>
      <c r="AC42" s="346" t="s">
        <v>1596</v>
      </c>
      <c r="AD42" s="340">
        <v>74.0</v>
      </c>
      <c r="AE42" s="344" t="s">
        <v>117</v>
      </c>
      <c r="AF42" s="346" t="s">
        <v>1597</v>
      </c>
      <c r="AG42" s="340">
        <v>58.0</v>
      </c>
      <c r="AH42" s="344" t="s">
        <v>1539</v>
      </c>
      <c r="AI42" s="346" t="s">
        <v>1598</v>
      </c>
      <c r="AJ42" s="340">
        <v>88.0</v>
      </c>
      <c r="AK42" s="344" t="s">
        <v>99</v>
      </c>
      <c r="AL42" s="346" t="s">
        <v>1599</v>
      </c>
      <c r="AM42" s="340">
        <v>68.0</v>
      </c>
      <c r="AN42" s="344" t="s">
        <v>117</v>
      </c>
      <c r="AO42" s="346" t="s">
        <v>1600</v>
      </c>
      <c r="AP42" s="340">
        <v>65.0</v>
      </c>
      <c r="AQ42" s="344" t="s">
        <v>117</v>
      </c>
      <c r="AR42" s="346" t="s">
        <v>1601</v>
      </c>
      <c r="AS42" s="340">
        <v>72.0</v>
      </c>
      <c r="AT42" s="344" t="s">
        <v>98</v>
      </c>
      <c r="AU42" s="346" t="s">
        <v>1602</v>
      </c>
      <c r="AV42" s="340">
        <v>79.0</v>
      </c>
      <c r="AW42" s="344" t="s">
        <v>117</v>
      </c>
      <c r="AX42" s="346" t="s">
        <v>1603</v>
      </c>
      <c r="AY42" s="340">
        <v>67.0</v>
      </c>
      <c r="AZ42" s="344" t="s">
        <v>1539</v>
      </c>
      <c r="BA42" s="346" t="s">
        <v>1604</v>
      </c>
      <c r="BB42" s="340">
        <v>60.0</v>
      </c>
      <c r="BC42" s="344" t="s">
        <v>99</v>
      </c>
      <c r="BD42" s="345" t="s">
        <v>1605</v>
      </c>
      <c r="BE42" s="340">
        <v>74.0</v>
      </c>
      <c r="BF42" s="344" t="s">
        <v>99</v>
      </c>
      <c r="BG42" s="346" t="s">
        <v>1606</v>
      </c>
      <c r="BH42" s="340">
        <v>89.0</v>
      </c>
      <c r="BI42" s="344" t="s">
        <v>98</v>
      </c>
      <c r="BJ42" s="346" t="s">
        <v>1607</v>
      </c>
      <c r="BK42" s="340">
        <v>68.0</v>
      </c>
      <c r="BL42" s="344" t="s">
        <v>98</v>
      </c>
      <c r="BM42" s="346" t="s">
        <v>1608</v>
      </c>
      <c r="BN42" s="340">
        <v>92.0</v>
      </c>
      <c r="BO42" s="344" t="s">
        <v>1539</v>
      </c>
      <c r="BP42" s="345" t="s">
        <v>1609</v>
      </c>
      <c r="BQ42" s="340">
        <v>77.0</v>
      </c>
      <c r="BR42" s="344" t="s">
        <v>98</v>
      </c>
      <c r="BS42" s="346" t="s">
        <v>1610</v>
      </c>
      <c r="BT42" s="340">
        <v>67.0</v>
      </c>
      <c r="BU42" s="344" t="s">
        <v>117</v>
      </c>
      <c r="BV42" s="346" t="s">
        <v>1611</v>
      </c>
      <c r="BW42" s="340">
        <v>58.0</v>
      </c>
      <c r="BX42" s="344" t="s">
        <v>117</v>
      </c>
      <c r="BY42" s="346" t="s">
        <v>1612</v>
      </c>
      <c r="BZ42" s="340">
        <v>68.0</v>
      </c>
      <c r="CA42" s="344" t="s">
        <v>1539</v>
      </c>
      <c r="CB42" s="345" t="s">
        <v>1613</v>
      </c>
      <c r="CC42" s="340">
        <v>86.0</v>
      </c>
      <c r="CD42" s="344" t="s">
        <v>117</v>
      </c>
      <c r="CE42" s="346" t="s">
        <v>1614</v>
      </c>
      <c r="CF42" s="340">
        <v>66.0</v>
      </c>
      <c r="CG42" s="344" t="s">
        <v>117</v>
      </c>
      <c r="CH42" s="345" t="s">
        <v>1615</v>
      </c>
      <c r="CI42" s="340">
        <v>78.0</v>
      </c>
      <c r="CJ42" s="344" t="s">
        <v>1539</v>
      </c>
      <c r="CK42" s="346" t="s">
        <v>1616</v>
      </c>
      <c r="CL42" s="340">
        <v>66.0</v>
      </c>
      <c r="CM42" s="344" t="s">
        <v>1539</v>
      </c>
      <c r="CN42" s="346" t="s">
        <v>1617</v>
      </c>
      <c r="CO42" s="340">
        <v>69.0</v>
      </c>
      <c r="CP42" s="344" t="s">
        <v>117</v>
      </c>
      <c r="CQ42" s="346" t="s">
        <v>1618</v>
      </c>
      <c r="CR42" s="340">
        <v>83.0</v>
      </c>
    </row>
    <row r="43">
      <c r="A43" s="342" t="s">
        <v>99</v>
      </c>
      <c r="B43" s="343" t="s">
        <v>1619</v>
      </c>
      <c r="C43" s="340">
        <v>68.0</v>
      </c>
      <c r="D43" s="344" t="s">
        <v>98</v>
      </c>
      <c r="E43" s="345" t="s">
        <v>1620</v>
      </c>
      <c r="F43" s="340">
        <v>67.0</v>
      </c>
      <c r="G43" s="344" t="s">
        <v>1539</v>
      </c>
      <c r="H43" s="346" t="s">
        <v>1621</v>
      </c>
      <c r="I43" s="340">
        <v>75.0</v>
      </c>
      <c r="J43" s="344" t="s">
        <v>99</v>
      </c>
      <c r="K43" s="346" t="s">
        <v>1622</v>
      </c>
      <c r="L43" s="340">
        <v>78.0</v>
      </c>
      <c r="M43" s="344" t="s">
        <v>99</v>
      </c>
      <c r="N43" s="346" t="s">
        <v>1623</v>
      </c>
      <c r="O43" s="340">
        <v>70.0</v>
      </c>
      <c r="P43" s="344" t="s">
        <v>1539</v>
      </c>
      <c r="Q43" s="346" t="s">
        <v>1624</v>
      </c>
      <c r="R43" s="340">
        <v>65.0</v>
      </c>
      <c r="S43" s="344" t="s">
        <v>98</v>
      </c>
      <c r="T43" s="346" t="s">
        <v>1625</v>
      </c>
      <c r="U43" s="340">
        <v>82.0</v>
      </c>
      <c r="V43" s="344" t="s">
        <v>1539</v>
      </c>
      <c r="W43" s="346" t="s">
        <v>1626</v>
      </c>
      <c r="X43" s="340">
        <v>68.0</v>
      </c>
      <c r="Y43" s="344" t="s">
        <v>98</v>
      </c>
      <c r="Z43" s="346" t="s">
        <v>1491</v>
      </c>
      <c r="AA43" s="340">
        <v>81.0</v>
      </c>
      <c r="AB43" s="344" t="s">
        <v>99</v>
      </c>
      <c r="AC43" s="346" t="s">
        <v>1627</v>
      </c>
      <c r="AD43" s="340">
        <v>69.0</v>
      </c>
      <c r="AE43" s="344" t="s">
        <v>98</v>
      </c>
      <c r="AF43" s="346" t="s">
        <v>1628</v>
      </c>
      <c r="AG43" s="340">
        <v>78.0</v>
      </c>
      <c r="AH43" s="344" t="s">
        <v>1539</v>
      </c>
      <c r="AI43" s="346" t="s">
        <v>1629</v>
      </c>
      <c r="AJ43" s="340">
        <v>72.0</v>
      </c>
      <c r="AK43" s="344" t="s">
        <v>99</v>
      </c>
      <c r="AL43" s="346" t="s">
        <v>1630</v>
      </c>
      <c r="AM43" s="340">
        <v>66.0</v>
      </c>
      <c r="AN43" s="344" t="s">
        <v>98</v>
      </c>
      <c r="AO43" s="346" t="s">
        <v>1631</v>
      </c>
      <c r="AP43" s="340">
        <v>81.0</v>
      </c>
      <c r="AQ43" s="344" t="s">
        <v>117</v>
      </c>
      <c r="AR43" s="346" t="s">
        <v>1632</v>
      </c>
      <c r="AS43" s="340">
        <v>70.0</v>
      </c>
      <c r="AT43" s="344" t="s">
        <v>98</v>
      </c>
      <c r="AU43" s="346" t="s">
        <v>1633</v>
      </c>
      <c r="AV43" s="340">
        <v>76.0</v>
      </c>
      <c r="AW43" s="344" t="s">
        <v>117</v>
      </c>
      <c r="AX43" s="346" t="s">
        <v>1634</v>
      </c>
      <c r="AY43" s="340">
        <v>63.0</v>
      </c>
      <c r="AZ43" s="344" t="s">
        <v>1635</v>
      </c>
      <c r="BA43" s="346" t="s">
        <v>1636</v>
      </c>
      <c r="BB43" s="340">
        <v>79.0</v>
      </c>
      <c r="BC43" s="344" t="s">
        <v>99</v>
      </c>
      <c r="BD43" s="345" t="s">
        <v>1637</v>
      </c>
      <c r="BE43" s="340">
        <v>63.0</v>
      </c>
      <c r="BF43" s="344" t="s">
        <v>99</v>
      </c>
      <c r="BG43" s="346" t="s">
        <v>1638</v>
      </c>
      <c r="BH43" s="340">
        <v>69.0</v>
      </c>
      <c r="BI43" s="344" t="s">
        <v>99</v>
      </c>
      <c r="BJ43" s="346" t="s">
        <v>1639</v>
      </c>
      <c r="BK43" s="340">
        <v>81.0</v>
      </c>
      <c r="BL43" s="344" t="s">
        <v>99</v>
      </c>
      <c r="BM43" s="346" t="s">
        <v>1640</v>
      </c>
      <c r="BN43" s="340">
        <v>77.0</v>
      </c>
      <c r="BO43" s="344" t="s">
        <v>1539</v>
      </c>
      <c r="BP43" s="345" t="s">
        <v>1641</v>
      </c>
      <c r="BQ43" s="340">
        <v>71.0</v>
      </c>
      <c r="BR43" s="344" t="s">
        <v>99</v>
      </c>
      <c r="BS43" s="346" t="s">
        <v>1642</v>
      </c>
      <c r="BT43" s="340">
        <v>78.0</v>
      </c>
      <c r="BU43" s="344" t="s">
        <v>98</v>
      </c>
      <c r="BV43" s="346" t="s">
        <v>1643</v>
      </c>
      <c r="BW43" s="340">
        <v>77.0</v>
      </c>
      <c r="BX43" s="344" t="s">
        <v>117</v>
      </c>
      <c r="BY43" s="346" t="s">
        <v>1644</v>
      </c>
      <c r="BZ43" s="340">
        <v>64.0</v>
      </c>
      <c r="CA43" s="344" t="s">
        <v>1539</v>
      </c>
      <c r="CB43" s="345" t="s">
        <v>1645</v>
      </c>
      <c r="CC43" s="340">
        <v>67.0</v>
      </c>
      <c r="CD43" s="344" t="s">
        <v>117</v>
      </c>
      <c r="CE43" s="346" t="s">
        <v>1646</v>
      </c>
      <c r="CF43" s="340">
        <v>64.0</v>
      </c>
      <c r="CG43" s="344" t="s">
        <v>117</v>
      </c>
      <c r="CH43" s="345" t="s">
        <v>1647</v>
      </c>
      <c r="CI43" s="340">
        <v>75.0</v>
      </c>
      <c r="CJ43" s="344" t="s">
        <v>1539</v>
      </c>
      <c r="CK43" s="346" t="s">
        <v>1648</v>
      </c>
      <c r="CL43" s="340">
        <v>59.0</v>
      </c>
      <c r="CM43" s="344" t="s">
        <v>1539</v>
      </c>
      <c r="CN43" s="346" t="s">
        <v>1649</v>
      </c>
      <c r="CO43" s="340">
        <v>68.0</v>
      </c>
      <c r="CP43" s="344" t="s">
        <v>117</v>
      </c>
      <c r="CQ43" s="346" t="s">
        <v>1650</v>
      </c>
      <c r="CR43" s="340">
        <v>66.0</v>
      </c>
    </row>
    <row r="44">
      <c r="A44" s="342" t="s">
        <v>99</v>
      </c>
      <c r="B44" s="343" t="s">
        <v>1651</v>
      </c>
      <c r="C44" s="340">
        <v>67.0</v>
      </c>
      <c r="D44" s="344" t="s">
        <v>98</v>
      </c>
      <c r="E44" s="345" t="s">
        <v>1652</v>
      </c>
      <c r="F44" s="340">
        <v>61.0</v>
      </c>
      <c r="G44" s="344" t="s">
        <v>1635</v>
      </c>
      <c r="H44" s="346" t="s">
        <v>1653</v>
      </c>
      <c r="I44" s="340">
        <v>76.0</v>
      </c>
      <c r="J44" s="344" t="s">
        <v>99</v>
      </c>
      <c r="K44" s="346" t="s">
        <v>1654</v>
      </c>
      <c r="L44" s="340">
        <v>63.0</v>
      </c>
      <c r="M44" s="344" t="s">
        <v>99</v>
      </c>
      <c r="N44" s="346" t="s">
        <v>1655</v>
      </c>
      <c r="O44" s="340">
        <v>69.0</v>
      </c>
      <c r="P44" s="344" t="s">
        <v>1635</v>
      </c>
      <c r="Q44" s="346" t="s">
        <v>1656</v>
      </c>
      <c r="R44" s="340">
        <v>83.0</v>
      </c>
      <c r="S44" s="344" t="s">
        <v>98</v>
      </c>
      <c r="T44" s="346" t="s">
        <v>1657</v>
      </c>
      <c r="U44" s="340">
        <v>69.0</v>
      </c>
      <c r="V44" s="344" t="s">
        <v>1539</v>
      </c>
      <c r="W44" s="346" t="s">
        <v>1658</v>
      </c>
      <c r="X44" s="340">
        <v>68.0</v>
      </c>
      <c r="Y44" s="344" t="s">
        <v>98</v>
      </c>
      <c r="Z44" s="346" t="s">
        <v>1659</v>
      </c>
      <c r="AA44" s="340">
        <v>70.0</v>
      </c>
      <c r="AB44" s="344" t="s">
        <v>99</v>
      </c>
      <c r="AC44" s="346" t="s">
        <v>1660</v>
      </c>
      <c r="AD44" s="340">
        <v>63.0</v>
      </c>
      <c r="AE44" s="344" t="s">
        <v>98</v>
      </c>
      <c r="AF44" s="346" t="s">
        <v>1661</v>
      </c>
      <c r="AG44" s="340">
        <v>77.0</v>
      </c>
      <c r="AH44" s="344" t="s">
        <v>1635</v>
      </c>
      <c r="AI44" s="346" t="s">
        <v>1662</v>
      </c>
      <c r="AJ44" s="340">
        <v>72.0</v>
      </c>
      <c r="AK44" s="344" t="s">
        <v>1539</v>
      </c>
      <c r="AL44" s="346" t="s">
        <v>1663</v>
      </c>
      <c r="AM44" s="340">
        <v>73.0</v>
      </c>
      <c r="AN44" s="344" t="s">
        <v>98</v>
      </c>
      <c r="AO44" s="346" t="s">
        <v>1664</v>
      </c>
      <c r="AP44" s="340">
        <v>70.0</v>
      </c>
      <c r="AQ44" s="344" t="s">
        <v>117</v>
      </c>
      <c r="AR44" s="346" t="s">
        <v>1665</v>
      </c>
      <c r="AS44" s="340">
        <v>68.0</v>
      </c>
      <c r="AT44" s="344" t="s">
        <v>98</v>
      </c>
      <c r="AU44" s="346" t="s">
        <v>1666</v>
      </c>
      <c r="AV44" s="340">
        <v>76.0</v>
      </c>
      <c r="AW44" s="344" t="s">
        <v>98</v>
      </c>
      <c r="AX44" s="346" t="s">
        <v>1667</v>
      </c>
      <c r="AY44" s="340">
        <v>91.0</v>
      </c>
      <c r="AZ44" s="344" t="s">
        <v>1635</v>
      </c>
      <c r="BA44" s="346" t="s">
        <v>1668</v>
      </c>
      <c r="BB44" s="340">
        <v>66.0</v>
      </c>
      <c r="BC44" s="344" t="s">
        <v>99</v>
      </c>
      <c r="BD44" s="345" t="s">
        <v>1669</v>
      </c>
      <c r="BE44" s="340">
        <v>63.0</v>
      </c>
      <c r="BF44" s="344" t="s">
        <v>99</v>
      </c>
      <c r="BG44" s="347" t="s">
        <v>1670</v>
      </c>
      <c r="BH44" s="340">
        <v>69.0</v>
      </c>
      <c r="BI44" s="344" t="s">
        <v>99</v>
      </c>
      <c r="BJ44" s="346" t="s">
        <v>1671</v>
      </c>
      <c r="BK44" s="340">
        <v>74.0</v>
      </c>
      <c r="BL44" s="344" t="s">
        <v>99</v>
      </c>
      <c r="BM44" s="346" t="s">
        <v>1672</v>
      </c>
      <c r="BN44" s="340">
        <v>74.0</v>
      </c>
      <c r="BO44" s="344" t="s">
        <v>1539</v>
      </c>
      <c r="BP44" s="345" t="s">
        <v>1673</v>
      </c>
      <c r="BQ44" s="340">
        <v>63.0</v>
      </c>
      <c r="BR44" s="344" t="s">
        <v>99</v>
      </c>
      <c r="BS44" s="346" t="s">
        <v>1674</v>
      </c>
      <c r="BT44" s="340">
        <v>72.0</v>
      </c>
      <c r="BU44" s="344" t="s">
        <v>98</v>
      </c>
      <c r="BV44" s="346" t="s">
        <v>1675</v>
      </c>
      <c r="BW44" s="340">
        <v>75.0</v>
      </c>
      <c r="BX44" s="344" t="s">
        <v>117</v>
      </c>
      <c r="BY44" s="346" t="s">
        <v>1676</v>
      </c>
      <c r="BZ44" s="340">
        <v>61.0</v>
      </c>
      <c r="CA44" s="344" t="s">
        <v>1539</v>
      </c>
      <c r="CB44" s="345" t="s">
        <v>1677</v>
      </c>
      <c r="CC44" s="340">
        <v>63.0</v>
      </c>
      <c r="CD44" s="344" t="s">
        <v>117</v>
      </c>
      <c r="CE44" s="346" t="s">
        <v>1678</v>
      </c>
      <c r="CF44" s="340">
        <v>63.0</v>
      </c>
      <c r="CG44" s="344" t="s">
        <v>117</v>
      </c>
      <c r="CH44" s="345" t="s">
        <v>1679</v>
      </c>
      <c r="CI44" s="340">
        <v>70.0</v>
      </c>
      <c r="CJ44" s="344" t="s">
        <v>1635</v>
      </c>
      <c r="CK44" s="346" t="s">
        <v>1680</v>
      </c>
      <c r="CL44" s="340">
        <v>90.0</v>
      </c>
      <c r="CM44" s="344" t="s">
        <v>1635</v>
      </c>
      <c r="CN44" s="346" t="s">
        <v>1681</v>
      </c>
      <c r="CO44" s="340">
        <v>79.0</v>
      </c>
      <c r="CP44" s="344" t="s">
        <v>98</v>
      </c>
      <c r="CQ44" s="346" t="s">
        <v>1682</v>
      </c>
      <c r="CR44" s="340">
        <v>85.0</v>
      </c>
    </row>
    <row r="45">
      <c r="A45" s="342" t="s">
        <v>99</v>
      </c>
      <c r="B45" s="343" t="s">
        <v>1683</v>
      </c>
      <c r="C45" s="340">
        <v>66.0</v>
      </c>
      <c r="D45" s="344" t="s">
        <v>99</v>
      </c>
      <c r="E45" s="345" t="s">
        <v>1684</v>
      </c>
      <c r="F45" s="340">
        <v>79.0</v>
      </c>
      <c r="G45" s="344" t="s">
        <v>1635</v>
      </c>
      <c r="H45" s="346" t="s">
        <v>1685</v>
      </c>
      <c r="I45" s="340">
        <v>75.0</v>
      </c>
      <c r="J45" s="344" t="s">
        <v>1539</v>
      </c>
      <c r="K45" s="346" t="s">
        <v>1686</v>
      </c>
      <c r="L45" s="340">
        <v>79.0</v>
      </c>
      <c r="M45" s="344" t="s">
        <v>1539</v>
      </c>
      <c r="N45" s="346" t="s">
        <v>1687</v>
      </c>
      <c r="O45" s="340">
        <v>74.0</v>
      </c>
      <c r="P45" s="344" t="s">
        <v>1635</v>
      </c>
      <c r="Q45" s="346" t="s">
        <v>1688</v>
      </c>
      <c r="R45" s="340">
        <v>80.0</v>
      </c>
      <c r="S45" s="344" t="s">
        <v>99</v>
      </c>
      <c r="T45" s="346" t="s">
        <v>1689</v>
      </c>
      <c r="U45" s="340">
        <v>80.0</v>
      </c>
      <c r="V45" s="344" t="s">
        <v>1539</v>
      </c>
      <c r="W45" s="346" t="s">
        <v>1690</v>
      </c>
      <c r="X45" s="340">
        <v>66.0</v>
      </c>
      <c r="Y45" s="344" t="s">
        <v>98</v>
      </c>
      <c r="Z45" s="346" t="s">
        <v>1691</v>
      </c>
      <c r="AA45" s="340">
        <v>61.0</v>
      </c>
      <c r="AB45" s="344" t="s">
        <v>99</v>
      </c>
      <c r="AC45" s="346" t="s">
        <v>1692</v>
      </c>
      <c r="AD45" s="340">
        <v>60.0</v>
      </c>
      <c r="AE45" s="344" t="s">
        <v>98</v>
      </c>
      <c r="AF45" s="346" t="s">
        <v>1693</v>
      </c>
      <c r="AG45" s="340">
        <v>66.0</v>
      </c>
      <c r="AH45" s="344" t="s">
        <v>1635</v>
      </c>
      <c r="AI45" s="346" t="s">
        <v>1694</v>
      </c>
      <c r="AJ45" s="340">
        <v>67.0</v>
      </c>
      <c r="AK45" s="344" t="s">
        <v>1539</v>
      </c>
      <c r="AL45" s="346" t="s">
        <v>1695</v>
      </c>
      <c r="AM45" s="340">
        <v>69.0</v>
      </c>
      <c r="AN45" s="344" t="s">
        <v>99</v>
      </c>
      <c r="AO45" s="346" t="s">
        <v>1696</v>
      </c>
      <c r="AP45" s="340">
        <v>86.0</v>
      </c>
      <c r="AQ45" s="344" t="s">
        <v>117</v>
      </c>
      <c r="AR45" s="346" t="s">
        <v>1697</v>
      </c>
      <c r="AS45" s="340">
        <v>64.0</v>
      </c>
      <c r="AT45" s="344" t="s">
        <v>98</v>
      </c>
      <c r="AU45" s="346" t="s">
        <v>1698</v>
      </c>
      <c r="AV45" s="340">
        <v>72.0</v>
      </c>
      <c r="AW45" s="344" t="s">
        <v>98</v>
      </c>
      <c r="AX45" s="346" t="s">
        <v>1699</v>
      </c>
      <c r="AY45" s="340">
        <v>67.0</v>
      </c>
      <c r="AZ45" s="344" t="s">
        <v>1635</v>
      </c>
      <c r="BA45" s="346" t="s">
        <v>1700</v>
      </c>
      <c r="BB45" s="340">
        <v>66.0</v>
      </c>
      <c r="BC45" s="344" t="s">
        <v>1539</v>
      </c>
      <c r="BD45" s="345" t="s">
        <v>1701</v>
      </c>
      <c r="BE45" s="340">
        <v>71.0</v>
      </c>
      <c r="BF45" s="344" t="s">
        <v>1539</v>
      </c>
      <c r="BG45" s="346" t="s">
        <v>1702</v>
      </c>
      <c r="BH45" s="340">
        <v>80.0</v>
      </c>
      <c r="BI45" s="344" t="s">
        <v>99</v>
      </c>
      <c r="BJ45" s="346" t="s">
        <v>1703</v>
      </c>
      <c r="BK45" s="340">
        <v>74.0</v>
      </c>
      <c r="BL45" s="344" t="s">
        <v>99</v>
      </c>
      <c r="BM45" s="346" t="s">
        <v>1704</v>
      </c>
      <c r="BN45" s="340">
        <v>74.0</v>
      </c>
      <c r="BO45" s="344" t="s">
        <v>1635</v>
      </c>
      <c r="BP45" s="345" t="s">
        <v>1705</v>
      </c>
      <c r="BQ45" s="340">
        <v>70.0</v>
      </c>
      <c r="BR45" s="344" t="s">
        <v>1539</v>
      </c>
      <c r="BS45" s="346" t="s">
        <v>1706</v>
      </c>
      <c r="BT45" s="340">
        <v>72.0</v>
      </c>
      <c r="BU45" s="344" t="s">
        <v>98</v>
      </c>
      <c r="BV45" s="346" t="s">
        <v>1707</v>
      </c>
      <c r="BW45" s="340">
        <v>72.0</v>
      </c>
      <c r="BX45" s="344" t="s">
        <v>98</v>
      </c>
      <c r="BY45" s="346" t="s">
        <v>1708</v>
      </c>
      <c r="BZ45" s="340">
        <v>87.0</v>
      </c>
      <c r="CA45" s="344" t="s">
        <v>1635</v>
      </c>
      <c r="CB45" s="345" t="s">
        <v>1709</v>
      </c>
      <c r="CC45" s="340">
        <v>84.0</v>
      </c>
      <c r="CD45" s="344" t="s">
        <v>98</v>
      </c>
      <c r="CE45" s="346" t="s">
        <v>1710</v>
      </c>
      <c r="CF45" s="340">
        <v>86.0</v>
      </c>
      <c r="CG45" s="344" t="s">
        <v>117</v>
      </c>
      <c r="CH45" s="345" t="s">
        <v>1711</v>
      </c>
      <c r="CI45" s="340">
        <v>69.0</v>
      </c>
      <c r="CJ45" s="344" t="s">
        <v>1635</v>
      </c>
      <c r="CK45" s="346" t="s">
        <v>1712</v>
      </c>
      <c r="CL45" s="340">
        <v>77.0</v>
      </c>
      <c r="CM45" s="344" t="s">
        <v>1635</v>
      </c>
      <c r="CN45" s="346" t="s">
        <v>1713</v>
      </c>
      <c r="CO45" s="340">
        <v>78.0</v>
      </c>
      <c r="CP45" s="344" t="s">
        <v>98</v>
      </c>
      <c r="CQ45" s="346" t="s">
        <v>1714</v>
      </c>
      <c r="CR45" s="340">
        <v>69.0</v>
      </c>
    </row>
    <row r="46">
      <c r="A46" s="342" t="s">
        <v>1539</v>
      </c>
      <c r="B46" s="343" t="s">
        <v>1715</v>
      </c>
      <c r="C46" s="340">
        <v>90.0</v>
      </c>
      <c r="D46" s="344" t="s">
        <v>99</v>
      </c>
      <c r="E46" s="345" t="s">
        <v>1716</v>
      </c>
      <c r="F46" s="340">
        <v>79.0</v>
      </c>
      <c r="G46" s="344" t="s">
        <v>1635</v>
      </c>
      <c r="H46" s="346" t="s">
        <v>1717</v>
      </c>
      <c r="I46" s="340">
        <v>72.0</v>
      </c>
      <c r="J46" s="344" t="s">
        <v>1635</v>
      </c>
      <c r="K46" s="346" t="s">
        <v>1718</v>
      </c>
      <c r="L46" s="340">
        <v>80.0</v>
      </c>
      <c r="M46" s="344" t="s">
        <v>1539</v>
      </c>
      <c r="N46" s="346" t="s">
        <v>1719</v>
      </c>
      <c r="O46" s="340">
        <v>67.0</v>
      </c>
      <c r="P46" s="344" t="s">
        <v>1635</v>
      </c>
      <c r="Q46" s="346" t="s">
        <v>1720</v>
      </c>
      <c r="R46" s="340">
        <v>77.0</v>
      </c>
      <c r="S46" s="344" t="s">
        <v>99</v>
      </c>
      <c r="T46" s="346" t="s">
        <v>1721</v>
      </c>
      <c r="U46" s="340">
        <v>75.0</v>
      </c>
      <c r="V46" s="344" t="s">
        <v>1635</v>
      </c>
      <c r="W46" s="346" t="s">
        <v>1722</v>
      </c>
      <c r="X46" s="340">
        <v>82.0</v>
      </c>
      <c r="Y46" s="344" t="s">
        <v>99</v>
      </c>
      <c r="Z46" s="346" t="s">
        <v>1723</v>
      </c>
      <c r="AA46" s="340">
        <v>83.0</v>
      </c>
      <c r="AB46" s="344" t="s">
        <v>1539</v>
      </c>
      <c r="AC46" s="346" t="s">
        <v>1724</v>
      </c>
      <c r="AD46" s="340">
        <v>96.0</v>
      </c>
      <c r="AE46" s="344" t="s">
        <v>98</v>
      </c>
      <c r="AF46" s="346" t="s">
        <v>1725</v>
      </c>
      <c r="AG46" s="340">
        <v>63.0</v>
      </c>
      <c r="AH46" s="344" t="s">
        <v>1635</v>
      </c>
      <c r="AI46" s="346" t="s">
        <v>1726</v>
      </c>
      <c r="AJ46" s="340">
        <v>65.0</v>
      </c>
      <c r="AK46" s="344" t="s">
        <v>1635</v>
      </c>
      <c r="AL46" s="346" t="s">
        <v>1727</v>
      </c>
      <c r="AM46" s="340">
        <v>82.0</v>
      </c>
      <c r="AN46" s="344" t="s">
        <v>99</v>
      </c>
      <c r="AO46" s="346" t="s">
        <v>1728</v>
      </c>
      <c r="AP46" s="340">
        <v>75.0</v>
      </c>
      <c r="AQ46" s="344" t="s">
        <v>98</v>
      </c>
      <c r="AR46" s="346" t="s">
        <v>1729</v>
      </c>
      <c r="AS46" s="340">
        <v>95.0</v>
      </c>
      <c r="AT46" s="344" t="s">
        <v>98</v>
      </c>
      <c r="AU46" s="346" t="s">
        <v>1730</v>
      </c>
      <c r="AV46" s="340">
        <v>70.0</v>
      </c>
      <c r="AW46" s="344" t="s">
        <v>99</v>
      </c>
      <c r="AX46" s="346" t="s">
        <v>1731</v>
      </c>
      <c r="AY46" s="340">
        <v>88.0</v>
      </c>
      <c r="AZ46" s="344" t="s">
        <v>1635</v>
      </c>
      <c r="BA46" s="346" t="s">
        <v>1732</v>
      </c>
      <c r="BB46" s="340">
        <v>65.0</v>
      </c>
      <c r="BC46" s="344" t="s">
        <v>1539</v>
      </c>
      <c r="BD46" s="345" t="s">
        <v>1733</v>
      </c>
      <c r="BE46" s="340">
        <v>62.0</v>
      </c>
      <c r="BF46" s="344" t="s">
        <v>1635</v>
      </c>
      <c r="BG46" s="346" t="s">
        <v>1734</v>
      </c>
      <c r="BH46" s="340">
        <v>89.0</v>
      </c>
      <c r="BI46" s="344" t="s">
        <v>99</v>
      </c>
      <c r="BJ46" s="346" t="s">
        <v>1735</v>
      </c>
      <c r="BK46" s="340">
        <v>66.0</v>
      </c>
      <c r="BL46" s="344" t="s">
        <v>99</v>
      </c>
      <c r="BM46" s="346" t="s">
        <v>1736</v>
      </c>
      <c r="BN46" s="340">
        <v>70.0</v>
      </c>
      <c r="BO46" s="344" t="s">
        <v>1635</v>
      </c>
      <c r="BP46" s="345" t="s">
        <v>1737</v>
      </c>
      <c r="BQ46" s="340">
        <v>68.0</v>
      </c>
      <c r="BR46" s="344" t="s">
        <v>1539</v>
      </c>
      <c r="BS46" s="346" t="s">
        <v>1738</v>
      </c>
      <c r="BT46" s="340">
        <v>68.0</v>
      </c>
      <c r="BU46" s="344" t="s">
        <v>99</v>
      </c>
      <c r="BV46" s="346" t="s">
        <v>1739</v>
      </c>
      <c r="BW46" s="340">
        <v>74.0</v>
      </c>
      <c r="BX46" s="344" t="s">
        <v>98</v>
      </c>
      <c r="BY46" s="346" t="s">
        <v>1740</v>
      </c>
      <c r="BZ46" s="340">
        <v>73.0</v>
      </c>
      <c r="CA46" s="344" t="s">
        <v>1635</v>
      </c>
      <c r="CB46" s="345" t="s">
        <v>1741</v>
      </c>
      <c r="CC46" s="340">
        <v>77.0</v>
      </c>
      <c r="CD46" s="344" t="s">
        <v>98</v>
      </c>
      <c r="CE46" s="346" t="s">
        <v>1742</v>
      </c>
      <c r="CF46" s="340">
        <v>85.0</v>
      </c>
      <c r="CG46" s="344" t="s">
        <v>117</v>
      </c>
      <c r="CH46" s="345" t="s">
        <v>1743</v>
      </c>
      <c r="CI46" s="340">
        <v>65.0</v>
      </c>
      <c r="CJ46" s="344" t="s">
        <v>1635</v>
      </c>
      <c r="CK46" s="346" t="s">
        <v>1744</v>
      </c>
      <c r="CL46" s="340">
        <v>71.0</v>
      </c>
      <c r="CM46" s="344" t="s">
        <v>1635</v>
      </c>
      <c r="CN46" s="346" t="s">
        <v>1745</v>
      </c>
      <c r="CO46" s="340">
        <v>75.0</v>
      </c>
      <c r="CP46" s="344" t="s">
        <v>99</v>
      </c>
      <c r="CQ46" s="346" t="s">
        <v>1746</v>
      </c>
      <c r="CR46" s="340">
        <v>81.0</v>
      </c>
    </row>
    <row r="47">
      <c r="A47" s="342" t="s">
        <v>1539</v>
      </c>
      <c r="B47" s="343" t="s">
        <v>1747</v>
      </c>
      <c r="C47" s="340">
        <v>76.0</v>
      </c>
      <c r="D47" s="344" t="s">
        <v>1635</v>
      </c>
      <c r="E47" s="345" t="s">
        <v>1748</v>
      </c>
      <c r="F47" s="340">
        <v>86.0</v>
      </c>
      <c r="G47" s="344" t="s">
        <v>1635</v>
      </c>
      <c r="H47" s="346" t="s">
        <v>1749</v>
      </c>
      <c r="I47" s="340">
        <v>62.0</v>
      </c>
      <c r="J47" s="344" t="s">
        <v>1635</v>
      </c>
      <c r="K47" s="346" t="s">
        <v>1750</v>
      </c>
      <c r="L47" s="340">
        <v>67.0</v>
      </c>
      <c r="M47" s="344" t="s">
        <v>1539</v>
      </c>
      <c r="N47" s="346" t="s">
        <v>1751</v>
      </c>
      <c r="O47" s="340">
        <v>65.0</v>
      </c>
      <c r="P47" s="344" t="s">
        <v>1635</v>
      </c>
      <c r="Q47" s="346" t="s">
        <v>1752</v>
      </c>
      <c r="R47" s="340">
        <v>71.0</v>
      </c>
      <c r="S47" s="344" t="s">
        <v>99</v>
      </c>
      <c r="T47" s="346" t="s">
        <v>1753</v>
      </c>
      <c r="U47" s="340">
        <v>66.0</v>
      </c>
      <c r="V47" s="344" t="s">
        <v>1635</v>
      </c>
      <c r="W47" s="346" t="s">
        <v>1754</v>
      </c>
      <c r="X47" s="340">
        <v>60.0</v>
      </c>
      <c r="Y47" s="344" t="s">
        <v>99</v>
      </c>
      <c r="Z47" s="346" t="s">
        <v>1755</v>
      </c>
      <c r="AA47" s="340">
        <v>78.0</v>
      </c>
      <c r="AB47" s="344" t="s">
        <v>1539</v>
      </c>
      <c r="AC47" s="346" t="s">
        <v>1756</v>
      </c>
      <c r="AD47" s="340">
        <v>70.0</v>
      </c>
      <c r="AE47" s="344" t="s">
        <v>99</v>
      </c>
      <c r="AF47" s="346" t="s">
        <v>1757</v>
      </c>
      <c r="AG47" s="340">
        <v>86.0</v>
      </c>
      <c r="AH47" s="344" t="s">
        <v>1635</v>
      </c>
      <c r="AI47" s="346" t="s">
        <v>1758</v>
      </c>
      <c r="AJ47" s="340">
        <v>63.0</v>
      </c>
      <c r="AK47" s="344" t="s">
        <v>1635</v>
      </c>
      <c r="AL47" s="346" t="s">
        <v>1759</v>
      </c>
      <c r="AM47" s="340">
        <v>75.0</v>
      </c>
      <c r="AN47" s="344" t="s">
        <v>99</v>
      </c>
      <c r="AO47" s="346" t="s">
        <v>1760</v>
      </c>
      <c r="AP47" s="340">
        <v>66.0</v>
      </c>
      <c r="AQ47" s="344" t="s">
        <v>98</v>
      </c>
      <c r="AR47" s="346" t="s">
        <v>246</v>
      </c>
      <c r="AS47" s="340">
        <v>80.0</v>
      </c>
      <c r="AT47" s="344" t="s">
        <v>98</v>
      </c>
      <c r="AU47" s="346" t="s">
        <v>1761</v>
      </c>
      <c r="AV47" s="340">
        <v>62.0</v>
      </c>
      <c r="AW47" s="344" t="s">
        <v>1539</v>
      </c>
      <c r="AX47" s="346" t="s">
        <v>1762</v>
      </c>
      <c r="AY47" s="340">
        <v>77.0</v>
      </c>
      <c r="AZ47" s="344" t="s">
        <v>1635</v>
      </c>
      <c r="BA47" s="346" t="s">
        <v>1763</v>
      </c>
      <c r="BB47" s="340">
        <v>64.0</v>
      </c>
      <c r="BC47" s="344" t="s">
        <v>1635</v>
      </c>
      <c r="BD47" s="345" t="s">
        <v>1764</v>
      </c>
      <c r="BE47" s="340">
        <v>76.0</v>
      </c>
      <c r="BF47" s="344" t="s">
        <v>1635</v>
      </c>
      <c r="BG47" s="346" t="s">
        <v>1765</v>
      </c>
      <c r="BH47" s="340">
        <v>65.0</v>
      </c>
      <c r="BI47" s="344" t="s">
        <v>1539</v>
      </c>
      <c r="BJ47" s="346" t="s">
        <v>1766</v>
      </c>
      <c r="BK47" s="340">
        <v>87.0</v>
      </c>
      <c r="BL47" s="344" t="s">
        <v>99</v>
      </c>
      <c r="BM47" s="346" t="s">
        <v>1767</v>
      </c>
      <c r="BN47" s="340">
        <v>64.0</v>
      </c>
      <c r="BO47" s="344" t="s">
        <v>1635</v>
      </c>
      <c r="BP47" s="345" t="s">
        <v>1768</v>
      </c>
      <c r="BQ47" s="340">
        <v>68.0</v>
      </c>
      <c r="BR47" s="344" t="s">
        <v>1539</v>
      </c>
      <c r="BS47" s="346" t="s">
        <v>1769</v>
      </c>
      <c r="BT47" s="340">
        <v>68.0</v>
      </c>
      <c r="BU47" s="344" t="s">
        <v>99</v>
      </c>
      <c r="BV47" s="346" t="s">
        <v>1770</v>
      </c>
      <c r="BW47" s="340">
        <v>74.0</v>
      </c>
      <c r="BX47" s="344" t="s">
        <v>98</v>
      </c>
      <c r="BY47" s="346" t="s">
        <v>1771</v>
      </c>
      <c r="BZ47" s="340">
        <v>67.0</v>
      </c>
      <c r="CA47" s="344" t="s">
        <v>1635</v>
      </c>
      <c r="CB47" s="345" t="s">
        <v>1772</v>
      </c>
      <c r="CC47" s="340">
        <v>76.0</v>
      </c>
      <c r="CD47" s="344" t="s">
        <v>98</v>
      </c>
      <c r="CE47" s="346" t="s">
        <v>1773</v>
      </c>
      <c r="CF47" s="340">
        <v>73.0</v>
      </c>
      <c r="CG47" s="344" t="s">
        <v>117</v>
      </c>
      <c r="CH47" s="345" t="s">
        <v>1774</v>
      </c>
      <c r="CI47" s="340">
        <v>61.0</v>
      </c>
      <c r="CJ47" s="344" t="s">
        <v>1635</v>
      </c>
      <c r="CK47" s="346" t="s">
        <v>1775</v>
      </c>
      <c r="CL47" s="340">
        <v>69.0</v>
      </c>
      <c r="CM47" s="344" t="s">
        <v>1635</v>
      </c>
      <c r="CN47" s="346" t="s">
        <v>1776</v>
      </c>
      <c r="CO47" s="340">
        <v>63.0</v>
      </c>
      <c r="CP47" s="344" t="s">
        <v>99</v>
      </c>
      <c r="CQ47" s="346" t="s">
        <v>1777</v>
      </c>
      <c r="CR47" s="340">
        <v>66.0</v>
      </c>
    </row>
    <row r="48">
      <c r="A48" s="342" t="s">
        <v>1539</v>
      </c>
      <c r="B48" s="343" t="s">
        <v>1778</v>
      </c>
      <c r="C48" s="340">
        <v>65.0</v>
      </c>
      <c r="D48" s="344" t="s">
        <v>1635</v>
      </c>
      <c r="E48" s="345" t="s">
        <v>1779</v>
      </c>
      <c r="F48" s="340">
        <v>60.0</v>
      </c>
      <c r="G48" s="344" t="s">
        <v>1635</v>
      </c>
      <c r="H48" s="346" t="s">
        <v>1780</v>
      </c>
      <c r="I48" s="340">
        <v>62.0</v>
      </c>
      <c r="J48" s="344" t="s">
        <v>1635</v>
      </c>
      <c r="K48" s="346" t="s">
        <v>1781</v>
      </c>
      <c r="L48" s="340">
        <v>64.0</v>
      </c>
      <c r="M48" s="344" t="s">
        <v>1635</v>
      </c>
      <c r="N48" s="346" t="s">
        <v>1782</v>
      </c>
      <c r="O48" s="340">
        <v>99.0</v>
      </c>
      <c r="P48" s="344" t="s">
        <v>1635</v>
      </c>
      <c r="Q48" s="346" t="s">
        <v>1783</v>
      </c>
      <c r="R48" s="340">
        <v>65.0</v>
      </c>
      <c r="S48" s="344" t="s">
        <v>1539</v>
      </c>
      <c r="T48" s="346" t="s">
        <v>1784</v>
      </c>
      <c r="U48" s="340">
        <v>73.0</v>
      </c>
      <c r="V48" s="344" t="s">
        <v>1785</v>
      </c>
      <c r="W48" s="346" t="s">
        <v>1786</v>
      </c>
      <c r="X48" s="340">
        <v>75.0</v>
      </c>
      <c r="Y48" s="344" t="s">
        <v>99</v>
      </c>
      <c r="Z48" s="346" t="s">
        <v>1787</v>
      </c>
      <c r="AA48" s="340">
        <v>76.0</v>
      </c>
      <c r="AB48" s="344" t="s">
        <v>1635</v>
      </c>
      <c r="AC48" s="346" t="s">
        <v>1788</v>
      </c>
      <c r="AD48" s="340">
        <v>78.0</v>
      </c>
      <c r="AE48" s="344" t="s">
        <v>99</v>
      </c>
      <c r="AF48" s="346" t="s">
        <v>1789</v>
      </c>
      <c r="AG48" s="340">
        <v>71.0</v>
      </c>
      <c r="AH48" s="344" t="s">
        <v>1635</v>
      </c>
      <c r="AI48" s="346" t="s">
        <v>1790</v>
      </c>
      <c r="AJ48" s="340">
        <v>61.0</v>
      </c>
      <c r="AK48" s="344" t="s">
        <v>1635</v>
      </c>
      <c r="AL48" s="346" t="s">
        <v>1791</v>
      </c>
      <c r="AM48" s="340">
        <v>71.0</v>
      </c>
      <c r="AN48" s="344" t="s">
        <v>1539</v>
      </c>
      <c r="AO48" s="346" t="s">
        <v>1792</v>
      </c>
      <c r="AP48" s="340">
        <v>85.0</v>
      </c>
      <c r="AQ48" s="344" t="s">
        <v>98</v>
      </c>
      <c r="AR48" s="346" t="s">
        <v>1793</v>
      </c>
      <c r="AS48" s="340">
        <v>66.0</v>
      </c>
      <c r="AT48" s="344" t="s">
        <v>99</v>
      </c>
      <c r="AU48" s="346" t="s">
        <v>1794</v>
      </c>
      <c r="AV48" s="340">
        <v>83.0</v>
      </c>
      <c r="AW48" s="344" t="s">
        <v>1539</v>
      </c>
      <c r="AX48" s="346" t="s">
        <v>1795</v>
      </c>
      <c r="AY48" s="340">
        <v>71.0</v>
      </c>
      <c r="AZ48" s="344" t="s">
        <v>1635</v>
      </c>
      <c r="BA48" s="346" t="s">
        <v>1796</v>
      </c>
      <c r="BB48" s="340">
        <v>58.0</v>
      </c>
      <c r="BC48" s="344" t="s">
        <v>1635</v>
      </c>
      <c r="BD48" s="345" t="s">
        <v>1797</v>
      </c>
      <c r="BE48" s="340">
        <v>74.0</v>
      </c>
      <c r="BF48" s="344" t="s">
        <v>1635</v>
      </c>
      <c r="BG48" s="346" t="s">
        <v>1798</v>
      </c>
      <c r="BH48" s="340">
        <v>64.0</v>
      </c>
      <c r="BI48" s="344" t="s">
        <v>1539</v>
      </c>
      <c r="BJ48" s="346" t="s">
        <v>1799</v>
      </c>
      <c r="BK48" s="340">
        <v>68.0</v>
      </c>
      <c r="BL48" s="344" t="s">
        <v>1539</v>
      </c>
      <c r="BM48" s="346" t="s">
        <v>1800</v>
      </c>
      <c r="BN48" s="340">
        <v>72.0</v>
      </c>
      <c r="BO48" s="344" t="s">
        <v>1635</v>
      </c>
      <c r="BP48" s="345" t="s">
        <v>1801</v>
      </c>
      <c r="BQ48" s="340">
        <v>66.0</v>
      </c>
      <c r="BR48" s="344" t="s">
        <v>1539</v>
      </c>
      <c r="BS48" s="346" t="s">
        <v>1802</v>
      </c>
      <c r="BT48" s="340">
        <v>65.0</v>
      </c>
      <c r="BU48" s="344" t="s">
        <v>99</v>
      </c>
      <c r="BV48" s="346" t="s">
        <v>1803</v>
      </c>
      <c r="BW48" s="340">
        <v>70.0</v>
      </c>
      <c r="BX48" s="344" t="s">
        <v>98</v>
      </c>
      <c r="BY48" s="346" t="s">
        <v>1804</v>
      </c>
      <c r="BZ48" s="340">
        <v>64.0</v>
      </c>
      <c r="CA48" s="344" t="s">
        <v>1635</v>
      </c>
      <c r="CB48" s="345" t="s">
        <v>1805</v>
      </c>
      <c r="CC48" s="340">
        <v>71.0</v>
      </c>
      <c r="CD48" s="344" t="s">
        <v>98</v>
      </c>
      <c r="CE48" s="346" t="s">
        <v>1806</v>
      </c>
      <c r="CF48" s="340">
        <v>72.0</v>
      </c>
      <c r="CG48" s="344" t="s">
        <v>117</v>
      </c>
      <c r="CH48" s="345" t="s">
        <v>1807</v>
      </c>
      <c r="CI48" s="340">
        <v>59.0</v>
      </c>
      <c r="CJ48" s="344" t="s">
        <v>1635</v>
      </c>
      <c r="CK48" s="346" t="s">
        <v>1808</v>
      </c>
      <c r="CL48" s="340">
        <v>62.0</v>
      </c>
      <c r="CM48" s="344" t="s">
        <v>1635</v>
      </c>
      <c r="CN48" s="346" t="s">
        <v>1809</v>
      </c>
      <c r="CO48" s="340">
        <v>63.0</v>
      </c>
      <c r="CP48" s="344" t="s">
        <v>1539</v>
      </c>
      <c r="CQ48" s="346" t="s">
        <v>1810</v>
      </c>
      <c r="CR48" s="340">
        <v>84.0</v>
      </c>
    </row>
    <row r="49">
      <c r="A49" s="342" t="s">
        <v>1635</v>
      </c>
      <c r="B49" s="343" t="s">
        <v>1811</v>
      </c>
      <c r="C49" s="340">
        <v>77.0</v>
      </c>
      <c r="D49" s="344" t="s">
        <v>1785</v>
      </c>
      <c r="E49" s="345" t="s">
        <v>1812</v>
      </c>
      <c r="F49" s="340">
        <v>76.0</v>
      </c>
      <c r="G49" s="344" t="s">
        <v>1785</v>
      </c>
      <c r="H49" s="346" t="s">
        <v>1813</v>
      </c>
      <c r="I49" s="340">
        <v>79.0</v>
      </c>
      <c r="J49" s="344" t="s">
        <v>1635</v>
      </c>
      <c r="K49" s="346" t="s">
        <v>1814</v>
      </c>
      <c r="L49" s="340">
        <v>63.0</v>
      </c>
      <c r="M49" s="344" t="s">
        <v>1635</v>
      </c>
      <c r="N49" s="346" t="s">
        <v>1815</v>
      </c>
      <c r="O49" s="340">
        <v>76.0</v>
      </c>
      <c r="P49" s="344" t="s">
        <v>1635</v>
      </c>
      <c r="Q49" s="346" t="s">
        <v>1816</v>
      </c>
      <c r="R49" s="340">
        <v>56.0</v>
      </c>
      <c r="S49" s="344" t="s">
        <v>1635</v>
      </c>
      <c r="T49" s="346" t="s">
        <v>1817</v>
      </c>
      <c r="U49" s="340">
        <v>70.0</v>
      </c>
      <c r="V49" s="344" t="s">
        <v>1785</v>
      </c>
      <c r="W49" s="346" t="s">
        <v>1818</v>
      </c>
      <c r="X49" s="340">
        <v>74.0</v>
      </c>
      <c r="Y49" s="344" t="s">
        <v>99</v>
      </c>
      <c r="Z49" s="346" t="s">
        <v>1819</v>
      </c>
      <c r="AA49" s="340">
        <v>71.0</v>
      </c>
      <c r="AB49" s="344" t="s">
        <v>1635</v>
      </c>
      <c r="AC49" s="346" t="s">
        <v>1820</v>
      </c>
      <c r="AD49" s="340">
        <v>74.0</v>
      </c>
      <c r="AE49" s="344" t="s">
        <v>1539</v>
      </c>
      <c r="AF49" s="346" t="s">
        <v>1821</v>
      </c>
      <c r="AG49" s="340">
        <v>76.0</v>
      </c>
      <c r="AH49" s="344" t="s">
        <v>1785</v>
      </c>
      <c r="AI49" s="346" t="s">
        <v>1822</v>
      </c>
      <c r="AJ49" s="340">
        <v>84.0</v>
      </c>
      <c r="AK49" s="344" t="s">
        <v>1635</v>
      </c>
      <c r="AL49" s="346" t="s">
        <v>1823</v>
      </c>
      <c r="AM49" s="340">
        <v>59.0</v>
      </c>
      <c r="AN49" s="344" t="s">
        <v>1539</v>
      </c>
      <c r="AO49" s="346" t="s">
        <v>1824</v>
      </c>
      <c r="AP49" s="340">
        <v>62.0</v>
      </c>
      <c r="AQ49" s="344" t="s">
        <v>99</v>
      </c>
      <c r="AR49" s="346" t="s">
        <v>1825</v>
      </c>
      <c r="AS49" s="340">
        <v>84.0</v>
      </c>
      <c r="AT49" s="344" t="s">
        <v>1539</v>
      </c>
      <c r="AU49" s="346" t="s">
        <v>1826</v>
      </c>
      <c r="AV49" s="340">
        <v>70.0</v>
      </c>
      <c r="AW49" s="344" t="s">
        <v>1539</v>
      </c>
      <c r="AX49" s="346" t="s">
        <v>1827</v>
      </c>
      <c r="AY49" s="340">
        <v>70.0</v>
      </c>
      <c r="AZ49" s="344" t="s">
        <v>1785</v>
      </c>
      <c r="BA49" s="346" t="s">
        <v>1828</v>
      </c>
      <c r="BB49" s="340">
        <v>81.0</v>
      </c>
      <c r="BC49" s="344" t="s">
        <v>1635</v>
      </c>
      <c r="BD49" s="345" t="s">
        <v>1829</v>
      </c>
      <c r="BE49" s="340">
        <v>67.0</v>
      </c>
      <c r="BF49" s="344" t="s">
        <v>1785</v>
      </c>
      <c r="BG49" s="346" t="s">
        <v>1830</v>
      </c>
      <c r="BH49" s="340">
        <v>71.0</v>
      </c>
      <c r="BI49" s="344" t="s">
        <v>1635</v>
      </c>
      <c r="BJ49" s="346" t="s">
        <v>1831</v>
      </c>
      <c r="BK49" s="340">
        <v>88.0</v>
      </c>
      <c r="BL49" s="344" t="s">
        <v>1635</v>
      </c>
      <c r="BM49" s="346" t="s">
        <v>1832</v>
      </c>
      <c r="BN49" s="340">
        <v>74.0</v>
      </c>
      <c r="BO49" s="344" t="s">
        <v>1635</v>
      </c>
      <c r="BP49" s="345" t="s">
        <v>1833</v>
      </c>
      <c r="BQ49" s="340">
        <v>61.0</v>
      </c>
      <c r="BR49" s="344" t="s">
        <v>1635</v>
      </c>
      <c r="BS49" s="346" t="s">
        <v>1834</v>
      </c>
      <c r="BT49" s="340">
        <v>85.0</v>
      </c>
      <c r="BU49" s="344" t="s">
        <v>1539</v>
      </c>
      <c r="BV49" s="346" t="s">
        <v>1835</v>
      </c>
      <c r="BW49" s="340">
        <v>67.0</v>
      </c>
      <c r="BX49" s="344" t="s">
        <v>99</v>
      </c>
      <c r="BY49" s="346" t="s">
        <v>1836</v>
      </c>
      <c r="BZ49" s="340">
        <v>77.0</v>
      </c>
      <c r="CA49" s="344" t="s">
        <v>1635</v>
      </c>
      <c r="CB49" s="345" t="s">
        <v>1837</v>
      </c>
      <c r="CC49" s="340">
        <v>64.0</v>
      </c>
      <c r="CD49" s="344" t="s">
        <v>99</v>
      </c>
      <c r="CE49" s="346" t="s">
        <v>1838</v>
      </c>
      <c r="CF49" s="340">
        <v>89.0</v>
      </c>
      <c r="CG49" s="344" t="s">
        <v>98</v>
      </c>
      <c r="CH49" s="345" t="s">
        <v>1839</v>
      </c>
      <c r="CI49" s="340">
        <v>88.0</v>
      </c>
      <c r="CJ49" s="344" t="s">
        <v>1635</v>
      </c>
      <c r="CK49" s="346" t="s">
        <v>1840</v>
      </c>
      <c r="CL49" s="340">
        <v>60.0</v>
      </c>
      <c r="CM49" s="344" t="s">
        <v>1785</v>
      </c>
      <c r="CN49" s="346" t="s">
        <v>1841</v>
      </c>
      <c r="CO49" s="340">
        <v>80.0</v>
      </c>
      <c r="CP49" s="344" t="s">
        <v>1539</v>
      </c>
      <c r="CQ49" s="346" t="s">
        <v>1842</v>
      </c>
      <c r="CR49" s="340">
        <v>63.0</v>
      </c>
    </row>
    <row r="50">
      <c r="A50" s="342" t="s">
        <v>1635</v>
      </c>
      <c r="B50" s="343" t="s">
        <v>1843</v>
      </c>
      <c r="C50" s="340">
        <v>66.0</v>
      </c>
      <c r="D50" s="344" t="s">
        <v>1785</v>
      </c>
      <c r="E50" s="345" t="s">
        <v>1844</v>
      </c>
      <c r="F50" s="340">
        <v>73.0</v>
      </c>
      <c r="G50" s="344" t="s">
        <v>1785</v>
      </c>
      <c r="H50" s="346" t="s">
        <v>1845</v>
      </c>
      <c r="I50" s="340">
        <v>72.0</v>
      </c>
      <c r="J50" s="344" t="s">
        <v>1785</v>
      </c>
      <c r="K50" s="346" t="s">
        <v>1846</v>
      </c>
      <c r="L50" s="340">
        <v>83.0</v>
      </c>
      <c r="M50" s="344" t="s">
        <v>1635</v>
      </c>
      <c r="N50" s="346" t="s">
        <v>1847</v>
      </c>
      <c r="O50" s="340">
        <v>64.0</v>
      </c>
      <c r="P50" s="344" t="s">
        <v>1785</v>
      </c>
      <c r="Q50" s="346" t="s">
        <v>1848</v>
      </c>
      <c r="R50" s="340">
        <v>77.0</v>
      </c>
      <c r="S50" s="344" t="s">
        <v>1635</v>
      </c>
      <c r="T50" s="346" t="s">
        <v>1849</v>
      </c>
      <c r="U50" s="340">
        <v>66.0</v>
      </c>
      <c r="V50" s="344" t="s">
        <v>119</v>
      </c>
      <c r="W50" s="346" t="s">
        <v>1850</v>
      </c>
      <c r="X50" s="340">
        <v>83.0</v>
      </c>
      <c r="Y50" s="344" t="s">
        <v>99</v>
      </c>
      <c r="Z50" s="346" t="s">
        <v>1851</v>
      </c>
      <c r="AA50" s="340">
        <v>64.0</v>
      </c>
      <c r="AB50" s="344" t="s">
        <v>1635</v>
      </c>
      <c r="AC50" s="346" t="s">
        <v>1852</v>
      </c>
      <c r="AD50" s="340">
        <v>69.0</v>
      </c>
      <c r="AE50" s="344" t="s">
        <v>1635</v>
      </c>
      <c r="AF50" s="346" t="s">
        <v>1853</v>
      </c>
      <c r="AG50" s="340">
        <v>72.0</v>
      </c>
      <c r="AH50" s="344" t="s">
        <v>1785</v>
      </c>
      <c r="AI50" s="346" t="s">
        <v>1854</v>
      </c>
      <c r="AJ50" s="340">
        <v>75.0</v>
      </c>
      <c r="AK50" s="344" t="s">
        <v>1635</v>
      </c>
      <c r="AL50" s="346" t="s">
        <v>1855</v>
      </c>
      <c r="AM50" s="340">
        <v>59.0</v>
      </c>
      <c r="AN50" s="344" t="s">
        <v>1635</v>
      </c>
      <c r="AO50" s="346" t="s">
        <v>1856</v>
      </c>
      <c r="AP50" s="340">
        <v>73.0</v>
      </c>
      <c r="AQ50" s="344" t="s">
        <v>99</v>
      </c>
      <c r="AR50" s="346" t="s">
        <v>1857</v>
      </c>
      <c r="AS50" s="340">
        <v>70.0</v>
      </c>
      <c r="AT50" s="344" t="s">
        <v>1539</v>
      </c>
      <c r="AU50" s="346" t="s">
        <v>1858</v>
      </c>
      <c r="AV50" s="340">
        <v>69.0</v>
      </c>
      <c r="AW50" s="344" t="s">
        <v>1539</v>
      </c>
      <c r="AX50" s="346" t="s">
        <v>1859</v>
      </c>
      <c r="AY50" s="340">
        <v>63.0</v>
      </c>
      <c r="AZ50" s="344" t="s">
        <v>1785</v>
      </c>
      <c r="BA50" s="346" t="s">
        <v>1860</v>
      </c>
      <c r="BB50" s="340">
        <v>81.0</v>
      </c>
      <c r="BC50" s="344" t="s">
        <v>1635</v>
      </c>
      <c r="BD50" s="345" t="s">
        <v>1861</v>
      </c>
      <c r="BE50" s="340">
        <v>64.0</v>
      </c>
      <c r="BF50" s="344" t="s">
        <v>1785</v>
      </c>
      <c r="BG50" s="346" t="s">
        <v>1862</v>
      </c>
      <c r="BH50" s="340">
        <v>71.0</v>
      </c>
      <c r="BI50" s="344" t="s">
        <v>1635</v>
      </c>
      <c r="BJ50" s="346" t="s">
        <v>1863</v>
      </c>
      <c r="BK50" s="340">
        <v>78.0</v>
      </c>
      <c r="BL50" s="344" t="s">
        <v>1635</v>
      </c>
      <c r="BM50" s="346" t="s">
        <v>1864</v>
      </c>
      <c r="BN50" s="340">
        <v>70.0</v>
      </c>
      <c r="BO50" s="344" t="s">
        <v>1635</v>
      </c>
      <c r="BP50" s="345" t="s">
        <v>1865</v>
      </c>
      <c r="BQ50" s="340">
        <v>58.0</v>
      </c>
      <c r="BR50" s="344" t="s">
        <v>1635</v>
      </c>
      <c r="BS50" s="346" t="s">
        <v>1866</v>
      </c>
      <c r="BT50" s="340">
        <v>85.0</v>
      </c>
      <c r="BU50" s="344" t="s">
        <v>1635</v>
      </c>
      <c r="BV50" s="346" t="s">
        <v>1867</v>
      </c>
      <c r="BW50" s="340">
        <v>73.0</v>
      </c>
      <c r="BX50" s="344" t="s">
        <v>99</v>
      </c>
      <c r="BY50" s="346" t="s">
        <v>1868</v>
      </c>
      <c r="BZ50" s="340">
        <v>76.0</v>
      </c>
      <c r="CA50" s="344" t="s">
        <v>1635</v>
      </c>
      <c r="CB50" s="345" t="s">
        <v>1869</v>
      </c>
      <c r="CC50" s="340">
        <v>62.0</v>
      </c>
      <c r="CD50" s="344" t="s">
        <v>99</v>
      </c>
      <c r="CE50" s="346" t="s">
        <v>1870</v>
      </c>
      <c r="CF50" s="340">
        <v>74.0</v>
      </c>
      <c r="CG50" s="344" t="s">
        <v>99</v>
      </c>
      <c r="CH50" s="345" t="s">
        <v>1871</v>
      </c>
      <c r="CI50" s="340">
        <v>79.0</v>
      </c>
      <c r="CJ50" s="344" t="s">
        <v>1785</v>
      </c>
      <c r="CK50" s="346" t="s">
        <v>1680</v>
      </c>
      <c r="CL50" s="340">
        <v>85.0</v>
      </c>
      <c r="CM50" s="344" t="s">
        <v>1785</v>
      </c>
      <c r="CN50" s="346" t="s">
        <v>1872</v>
      </c>
      <c r="CO50" s="340">
        <v>64.0</v>
      </c>
      <c r="CP50" s="344" t="s">
        <v>1539</v>
      </c>
      <c r="CQ50" s="346" t="s">
        <v>1873</v>
      </c>
      <c r="CR50" s="340">
        <v>62.0</v>
      </c>
    </row>
    <row r="51">
      <c r="A51" s="342" t="s">
        <v>1635</v>
      </c>
      <c r="B51" s="343" t="s">
        <v>1874</v>
      </c>
      <c r="C51" s="340">
        <v>65.0</v>
      </c>
      <c r="D51" s="344" t="s">
        <v>119</v>
      </c>
      <c r="E51" s="345" t="s">
        <v>1875</v>
      </c>
      <c r="F51" s="340">
        <v>78.0</v>
      </c>
      <c r="G51" s="344" t="s">
        <v>119</v>
      </c>
      <c r="H51" s="346" t="s">
        <v>1876</v>
      </c>
      <c r="I51" s="340">
        <v>93.0</v>
      </c>
      <c r="J51" s="344" t="s">
        <v>1785</v>
      </c>
      <c r="K51" s="346" t="s">
        <v>1877</v>
      </c>
      <c r="L51" s="340">
        <v>64.0</v>
      </c>
      <c r="M51" s="344" t="s">
        <v>1635</v>
      </c>
      <c r="N51" s="347" t="s">
        <v>1878</v>
      </c>
      <c r="O51" s="340">
        <v>62.0</v>
      </c>
      <c r="P51" s="344" t="s">
        <v>1785</v>
      </c>
      <c r="Q51" s="346" t="s">
        <v>1879</v>
      </c>
      <c r="R51" s="340">
        <v>76.0</v>
      </c>
      <c r="S51" s="344" t="s">
        <v>1785</v>
      </c>
      <c r="T51" s="346" t="s">
        <v>1880</v>
      </c>
      <c r="U51" s="340">
        <v>67.0</v>
      </c>
      <c r="V51" s="344" t="s">
        <v>119</v>
      </c>
      <c r="W51" s="346" t="s">
        <v>1881</v>
      </c>
      <c r="X51" s="340">
        <v>72.0</v>
      </c>
      <c r="Y51" s="344" t="s">
        <v>1539</v>
      </c>
      <c r="Z51" s="346" t="s">
        <v>1882</v>
      </c>
      <c r="AA51" s="340">
        <v>83.0</v>
      </c>
      <c r="AB51" s="344" t="s">
        <v>1635</v>
      </c>
      <c r="AC51" s="346" t="s">
        <v>1883</v>
      </c>
      <c r="AD51" s="340">
        <v>65.0</v>
      </c>
      <c r="AE51" s="344" t="s">
        <v>1635</v>
      </c>
      <c r="AF51" s="346" t="s">
        <v>1884</v>
      </c>
      <c r="AG51" s="340">
        <v>70.0</v>
      </c>
      <c r="AH51" s="344" t="s">
        <v>119</v>
      </c>
      <c r="AI51" s="346" t="s">
        <v>1885</v>
      </c>
      <c r="AJ51" s="340">
        <v>76.0</v>
      </c>
      <c r="AK51" s="344" t="s">
        <v>1785</v>
      </c>
      <c r="AL51" s="346" t="s">
        <v>1886</v>
      </c>
      <c r="AM51" s="340">
        <v>82.0</v>
      </c>
      <c r="AN51" s="344" t="s">
        <v>1635</v>
      </c>
      <c r="AO51" s="346" t="s">
        <v>1887</v>
      </c>
      <c r="AP51" s="340">
        <v>71.0</v>
      </c>
      <c r="AQ51" s="344" t="s">
        <v>1539</v>
      </c>
      <c r="AR51" s="346" t="s">
        <v>1888</v>
      </c>
      <c r="AS51" s="340">
        <v>78.0</v>
      </c>
      <c r="AT51" s="344" t="s">
        <v>1635</v>
      </c>
      <c r="AU51" s="346" t="s">
        <v>1889</v>
      </c>
      <c r="AV51" s="340">
        <v>73.0</v>
      </c>
      <c r="AW51" s="344" t="s">
        <v>1635</v>
      </c>
      <c r="AX51" s="346" t="s">
        <v>1890</v>
      </c>
      <c r="AY51" s="340">
        <v>72.0</v>
      </c>
      <c r="AZ51" s="344" t="s">
        <v>1785</v>
      </c>
      <c r="BA51" s="346" t="s">
        <v>1891</v>
      </c>
      <c r="BB51" s="340">
        <v>68.0</v>
      </c>
      <c r="BC51" s="344" t="s">
        <v>1635</v>
      </c>
      <c r="BD51" s="345" t="s">
        <v>1892</v>
      </c>
      <c r="BE51" s="340">
        <v>59.0</v>
      </c>
      <c r="BF51" s="344" t="s">
        <v>119</v>
      </c>
      <c r="BG51" s="346" t="s">
        <v>1893</v>
      </c>
      <c r="BH51" s="340">
        <v>82.0</v>
      </c>
      <c r="BI51" s="344" t="s">
        <v>1635</v>
      </c>
      <c r="BJ51" s="346" t="s">
        <v>1894</v>
      </c>
      <c r="BK51" s="340">
        <v>71.0</v>
      </c>
      <c r="BL51" s="344" t="s">
        <v>1635</v>
      </c>
      <c r="BM51" s="346" t="s">
        <v>1895</v>
      </c>
      <c r="BN51" s="340">
        <v>68.0</v>
      </c>
      <c r="BO51" s="344" t="s">
        <v>1635</v>
      </c>
      <c r="BP51" s="345" t="s">
        <v>1896</v>
      </c>
      <c r="BQ51" s="340">
        <v>56.0</v>
      </c>
      <c r="BR51" s="344" t="s">
        <v>1635</v>
      </c>
      <c r="BS51" s="346" t="s">
        <v>1897</v>
      </c>
      <c r="BT51" s="340">
        <v>70.0</v>
      </c>
      <c r="BU51" s="344" t="s">
        <v>1635</v>
      </c>
      <c r="BV51" s="346" t="s">
        <v>1898</v>
      </c>
      <c r="BW51" s="340">
        <v>68.0</v>
      </c>
      <c r="BX51" s="344" t="s">
        <v>99</v>
      </c>
      <c r="BY51" s="346" t="s">
        <v>1899</v>
      </c>
      <c r="BZ51" s="340">
        <v>74.0</v>
      </c>
      <c r="CA51" s="344" t="s">
        <v>1635</v>
      </c>
      <c r="CB51" s="345" t="s">
        <v>1900</v>
      </c>
      <c r="CC51" s="340">
        <v>60.0</v>
      </c>
      <c r="CD51" s="344" t="s">
        <v>99</v>
      </c>
      <c r="CE51" s="346" t="s">
        <v>1901</v>
      </c>
      <c r="CF51" s="340">
        <v>65.0</v>
      </c>
      <c r="CG51" s="344" t="s">
        <v>99</v>
      </c>
      <c r="CH51" s="345" t="s">
        <v>1902</v>
      </c>
      <c r="CI51" s="340">
        <v>69.0</v>
      </c>
      <c r="CJ51" s="344" t="s">
        <v>1785</v>
      </c>
      <c r="CK51" s="346" t="s">
        <v>1903</v>
      </c>
      <c r="CL51" s="340">
        <v>71.0</v>
      </c>
      <c r="CM51" s="344" t="s">
        <v>1785</v>
      </c>
      <c r="CN51" s="346" t="s">
        <v>1904</v>
      </c>
      <c r="CO51" s="340">
        <v>57.0</v>
      </c>
      <c r="CP51" s="344" t="s">
        <v>1635</v>
      </c>
      <c r="CQ51" s="346" t="s">
        <v>1905</v>
      </c>
      <c r="CR51" s="340">
        <v>75.0</v>
      </c>
    </row>
    <row r="52">
      <c r="A52" s="342" t="s">
        <v>1635</v>
      </c>
      <c r="B52" s="346" t="s">
        <v>1906</v>
      </c>
      <c r="C52" s="340">
        <v>58.0</v>
      </c>
      <c r="D52" s="344" t="s">
        <v>119</v>
      </c>
      <c r="E52" s="345" t="s">
        <v>1907</v>
      </c>
      <c r="F52" s="340">
        <v>65.0</v>
      </c>
      <c r="G52" s="344" t="s">
        <v>119</v>
      </c>
      <c r="H52" s="346" t="s">
        <v>1908</v>
      </c>
      <c r="I52" s="340">
        <v>66.0</v>
      </c>
      <c r="J52" s="344" t="s">
        <v>119</v>
      </c>
      <c r="K52" s="346" t="s">
        <v>1909</v>
      </c>
      <c r="L52" s="340">
        <v>88.0</v>
      </c>
      <c r="M52" s="344" t="s">
        <v>1635</v>
      </c>
      <c r="N52" s="346" t="s">
        <v>1301</v>
      </c>
      <c r="O52" s="340">
        <v>62.0</v>
      </c>
      <c r="P52" s="344" t="s">
        <v>1785</v>
      </c>
      <c r="Q52" s="346" t="s">
        <v>1910</v>
      </c>
      <c r="R52" s="340">
        <v>65.0</v>
      </c>
      <c r="S52" s="344" t="s">
        <v>1785</v>
      </c>
      <c r="T52" s="347" t="s">
        <v>1911</v>
      </c>
      <c r="U52" s="340">
        <v>66.0</v>
      </c>
      <c r="V52" s="344" t="s">
        <v>119</v>
      </c>
      <c r="W52" s="346" t="s">
        <v>1912</v>
      </c>
      <c r="X52" s="340">
        <v>68.0</v>
      </c>
      <c r="Y52" s="344" t="s">
        <v>1539</v>
      </c>
      <c r="Z52" s="346" t="s">
        <v>1913</v>
      </c>
      <c r="AA52" s="340">
        <v>71.0</v>
      </c>
      <c r="AB52" s="344" t="s">
        <v>1635</v>
      </c>
      <c r="AC52" s="346" t="s">
        <v>1914</v>
      </c>
      <c r="AD52" s="340">
        <v>62.0</v>
      </c>
      <c r="AE52" s="344" t="s">
        <v>1635</v>
      </c>
      <c r="AF52" s="346" t="s">
        <v>1915</v>
      </c>
      <c r="AG52" s="340">
        <v>64.0</v>
      </c>
      <c r="AH52" s="344" t="s">
        <v>119</v>
      </c>
      <c r="AI52" s="346" t="s">
        <v>1916</v>
      </c>
      <c r="AJ52" s="340">
        <v>70.0</v>
      </c>
      <c r="AK52" s="344" t="s">
        <v>1785</v>
      </c>
      <c r="AL52" s="346" t="s">
        <v>1917</v>
      </c>
      <c r="AM52" s="340">
        <v>71.0</v>
      </c>
      <c r="AN52" s="344" t="s">
        <v>1635</v>
      </c>
      <c r="AO52" s="346" t="s">
        <v>1918</v>
      </c>
      <c r="AP52" s="340">
        <v>62.0</v>
      </c>
      <c r="AQ52" s="344" t="s">
        <v>1539</v>
      </c>
      <c r="AR52" s="346" t="s">
        <v>1919</v>
      </c>
      <c r="AS52" s="340">
        <v>69.0</v>
      </c>
      <c r="AT52" s="344" t="s">
        <v>1635</v>
      </c>
      <c r="AU52" s="346" t="s">
        <v>1920</v>
      </c>
      <c r="AV52" s="340">
        <v>68.0</v>
      </c>
      <c r="AW52" s="344" t="s">
        <v>1635</v>
      </c>
      <c r="AX52" s="346" t="s">
        <v>1921</v>
      </c>
      <c r="AY52" s="340">
        <v>72.0</v>
      </c>
      <c r="AZ52" s="344" t="s">
        <v>1785</v>
      </c>
      <c r="BA52" s="346" t="s">
        <v>1922</v>
      </c>
      <c r="BB52" s="340">
        <v>64.0</v>
      </c>
      <c r="BC52" s="344" t="s">
        <v>1635</v>
      </c>
      <c r="BD52" s="345" t="s">
        <v>1923</v>
      </c>
      <c r="BE52" s="340">
        <v>59.0</v>
      </c>
      <c r="BF52" s="344" t="s">
        <v>119</v>
      </c>
      <c r="BG52" s="346" t="s">
        <v>1924</v>
      </c>
      <c r="BH52" s="340">
        <v>67.0</v>
      </c>
      <c r="BI52" s="344" t="s">
        <v>1785</v>
      </c>
      <c r="BJ52" s="346" t="s">
        <v>1925</v>
      </c>
      <c r="BK52" s="340">
        <v>83.0</v>
      </c>
      <c r="BL52" s="344" t="s">
        <v>1635</v>
      </c>
      <c r="BM52" s="346" t="s">
        <v>1926</v>
      </c>
      <c r="BN52" s="340">
        <v>66.0</v>
      </c>
      <c r="BO52" s="344" t="s">
        <v>1785</v>
      </c>
      <c r="BP52" s="345" t="s">
        <v>1927</v>
      </c>
      <c r="BQ52" s="340">
        <v>73.0</v>
      </c>
      <c r="BR52" s="344" t="s">
        <v>1635</v>
      </c>
      <c r="BS52" s="346" t="s">
        <v>1928</v>
      </c>
      <c r="BT52" s="340">
        <v>68.0</v>
      </c>
      <c r="BU52" s="344" t="s">
        <v>1635</v>
      </c>
      <c r="BV52" s="346" t="s">
        <v>1929</v>
      </c>
      <c r="BW52" s="340">
        <v>67.0</v>
      </c>
      <c r="BX52" s="344" t="s">
        <v>99</v>
      </c>
      <c r="BY52" s="346" t="s">
        <v>1930</v>
      </c>
      <c r="BZ52" s="340">
        <v>66.0</v>
      </c>
      <c r="CA52" s="344" t="s">
        <v>1785</v>
      </c>
      <c r="CB52" s="345" t="s">
        <v>1931</v>
      </c>
      <c r="CC52" s="340">
        <v>80.0</v>
      </c>
      <c r="CD52" s="344" t="s">
        <v>1539</v>
      </c>
      <c r="CE52" s="346" t="s">
        <v>1932</v>
      </c>
      <c r="CF52" s="340">
        <v>81.0</v>
      </c>
      <c r="CG52" s="344" t="s">
        <v>99</v>
      </c>
      <c r="CH52" s="345" t="s">
        <v>1933</v>
      </c>
      <c r="CI52" s="340">
        <v>67.0</v>
      </c>
      <c r="CJ52" s="344" t="s">
        <v>119</v>
      </c>
      <c r="CK52" s="346" t="s">
        <v>1934</v>
      </c>
      <c r="CL52" s="340">
        <v>71.0</v>
      </c>
      <c r="CM52" s="344" t="s">
        <v>119</v>
      </c>
      <c r="CN52" s="346" t="s">
        <v>1935</v>
      </c>
      <c r="CO52" s="340">
        <v>91.0</v>
      </c>
      <c r="CP52" s="344" t="s">
        <v>1635</v>
      </c>
      <c r="CQ52" s="346" t="s">
        <v>1936</v>
      </c>
      <c r="CR52" s="340">
        <v>70.0</v>
      </c>
    </row>
    <row r="53">
      <c r="A53" s="342" t="s">
        <v>1635</v>
      </c>
      <c r="B53" s="343" t="s">
        <v>1937</v>
      </c>
      <c r="C53" s="340">
        <v>54.0</v>
      </c>
      <c r="D53" s="344" t="s">
        <v>118</v>
      </c>
      <c r="E53" s="345" t="s">
        <v>1938</v>
      </c>
      <c r="F53" s="340">
        <v>85.0</v>
      </c>
      <c r="G53" s="344" t="s">
        <v>119</v>
      </c>
      <c r="H53" s="346" t="s">
        <v>1939</v>
      </c>
      <c r="I53" s="340">
        <v>63.0</v>
      </c>
      <c r="J53" s="344" t="s">
        <v>119</v>
      </c>
      <c r="K53" s="346" t="s">
        <v>1940</v>
      </c>
      <c r="L53" s="340">
        <v>70.0</v>
      </c>
      <c r="M53" s="344" t="s">
        <v>1785</v>
      </c>
      <c r="N53" s="346" t="s">
        <v>1941</v>
      </c>
      <c r="O53" s="340">
        <v>79.0</v>
      </c>
      <c r="P53" s="344" t="s">
        <v>119</v>
      </c>
      <c r="Q53" s="346" t="s">
        <v>1942</v>
      </c>
      <c r="R53" s="340">
        <v>89.0</v>
      </c>
      <c r="S53" s="344" t="s">
        <v>1785</v>
      </c>
      <c r="T53" s="346" t="s">
        <v>1943</v>
      </c>
      <c r="U53" s="340">
        <v>62.0</v>
      </c>
      <c r="V53" s="344" t="s">
        <v>118</v>
      </c>
      <c r="W53" s="346" t="s">
        <v>1944</v>
      </c>
      <c r="X53" s="340">
        <v>75.0</v>
      </c>
      <c r="Y53" s="344" t="s">
        <v>1539</v>
      </c>
      <c r="Z53" s="346" t="s">
        <v>1945</v>
      </c>
      <c r="AA53" s="340">
        <v>65.0</v>
      </c>
      <c r="AB53" s="344" t="s">
        <v>1635</v>
      </c>
      <c r="AC53" s="346" t="s">
        <v>1946</v>
      </c>
      <c r="AD53" s="340">
        <v>60.0</v>
      </c>
      <c r="AE53" s="344" t="s">
        <v>1635</v>
      </c>
      <c r="AF53" s="346" t="s">
        <v>1947</v>
      </c>
      <c r="AG53" s="340">
        <v>64.0</v>
      </c>
      <c r="AH53" s="344" t="s">
        <v>119</v>
      </c>
      <c r="AI53" s="346" t="s">
        <v>1948</v>
      </c>
      <c r="AJ53" s="340">
        <v>62.0</v>
      </c>
      <c r="AK53" s="344" t="s">
        <v>1785</v>
      </c>
      <c r="AL53" s="346" t="s">
        <v>1949</v>
      </c>
      <c r="AM53" s="340">
        <v>71.0</v>
      </c>
      <c r="AN53" s="344" t="s">
        <v>1785</v>
      </c>
      <c r="AO53" s="346" t="s">
        <v>1950</v>
      </c>
      <c r="AP53" s="340">
        <v>67.0</v>
      </c>
      <c r="AQ53" s="344" t="s">
        <v>1539</v>
      </c>
      <c r="AR53" s="346" t="s">
        <v>1951</v>
      </c>
      <c r="AS53" s="340">
        <v>66.0</v>
      </c>
      <c r="AT53" s="344" t="s">
        <v>1785</v>
      </c>
      <c r="AU53" s="346" t="s">
        <v>1952</v>
      </c>
      <c r="AV53" s="340">
        <v>74.0</v>
      </c>
      <c r="AW53" s="344" t="s">
        <v>1635</v>
      </c>
      <c r="AX53" s="346" t="s">
        <v>1953</v>
      </c>
      <c r="AY53" s="340">
        <v>61.0</v>
      </c>
      <c r="AZ53" s="344" t="s">
        <v>119</v>
      </c>
      <c r="BA53" s="346" t="s">
        <v>1954</v>
      </c>
      <c r="BB53" s="340">
        <v>83.0</v>
      </c>
      <c r="BC53" s="344" t="s">
        <v>1785</v>
      </c>
      <c r="BD53" s="345" t="s">
        <v>1955</v>
      </c>
      <c r="BE53" s="340">
        <v>71.0</v>
      </c>
      <c r="BF53" s="344" t="s">
        <v>118</v>
      </c>
      <c r="BG53" s="346" t="s">
        <v>1956</v>
      </c>
      <c r="BH53" s="340">
        <v>95.0</v>
      </c>
      <c r="BI53" s="344" t="s">
        <v>1785</v>
      </c>
      <c r="BJ53" s="346" t="s">
        <v>1957</v>
      </c>
      <c r="BK53" s="340">
        <v>60.0</v>
      </c>
      <c r="BL53" s="344" t="s">
        <v>1635</v>
      </c>
      <c r="BM53" s="346" t="s">
        <v>1958</v>
      </c>
      <c r="BN53" s="340">
        <v>60.0</v>
      </c>
      <c r="BO53" s="344" t="s">
        <v>1785</v>
      </c>
      <c r="BP53" s="345" t="s">
        <v>1959</v>
      </c>
      <c r="BQ53" s="340">
        <v>71.0</v>
      </c>
      <c r="BR53" s="344" t="s">
        <v>1635</v>
      </c>
      <c r="BS53" s="346" t="s">
        <v>1960</v>
      </c>
      <c r="BT53" s="340">
        <v>67.0</v>
      </c>
      <c r="BU53" s="344" t="s">
        <v>1785</v>
      </c>
      <c r="BV53" s="346" t="s">
        <v>1961</v>
      </c>
      <c r="BW53" s="340">
        <v>76.0</v>
      </c>
      <c r="BX53" s="344" t="s">
        <v>1539</v>
      </c>
      <c r="BY53" s="346" t="s">
        <v>1962</v>
      </c>
      <c r="BZ53" s="340">
        <v>73.0</v>
      </c>
      <c r="CA53" s="344" t="s">
        <v>1785</v>
      </c>
      <c r="CB53" s="345" t="s">
        <v>1963</v>
      </c>
      <c r="CC53" s="340">
        <v>62.0</v>
      </c>
      <c r="CD53" s="344" t="s">
        <v>1539</v>
      </c>
      <c r="CE53" s="346" t="s">
        <v>1964</v>
      </c>
      <c r="CF53" s="340">
        <v>66.0</v>
      </c>
      <c r="CG53" s="344" t="s">
        <v>1539</v>
      </c>
      <c r="CH53" s="345" t="s">
        <v>1965</v>
      </c>
      <c r="CI53" s="340">
        <v>78.0</v>
      </c>
      <c r="CJ53" s="344" t="s">
        <v>119</v>
      </c>
      <c r="CK53" s="346" t="s">
        <v>1966</v>
      </c>
      <c r="CL53" s="340">
        <v>70.0</v>
      </c>
      <c r="CM53" s="344" t="s">
        <v>119</v>
      </c>
      <c r="CN53" s="346" t="s">
        <v>1967</v>
      </c>
      <c r="CO53" s="340">
        <v>69.0</v>
      </c>
      <c r="CP53" s="344" t="s">
        <v>1635</v>
      </c>
      <c r="CQ53" s="346" t="s">
        <v>1968</v>
      </c>
      <c r="CR53" s="340">
        <v>69.0</v>
      </c>
    </row>
    <row r="54">
      <c r="A54" s="342" t="s">
        <v>1785</v>
      </c>
      <c r="B54" s="343" t="s">
        <v>1969</v>
      </c>
      <c r="C54" s="340">
        <v>75.0</v>
      </c>
      <c r="D54" s="344" t="s">
        <v>118</v>
      </c>
      <c r="E54" s="345" t="s">
        <v>1970</v>
      </c>
      <c r="F54" s="340">
        <v>80.0</v>
      </c>
      <c r="G54" s="344" t="s">
        <v>118</v>
      </c>
      <c r="H54" s="346" t="s">
        <v>1971</v>
      </c>
      <c r="I54" s="340">
        <v>83.0</v>
      </c>
      <c r="J54" s="344" t="s">
        <v>118</v>
      </c>
      <c r="K54" s="346" t="s">
        <v>1972</v>
      </c>
      <c r="L54" s="340">
        <v>85.0</v>
      </c>
      <c r="M54" s="344" t="s">
        <v>1785</v>
      </c>
      <c r="N54" s="346" t="s">
        <v>1973</v>
      </c>
      <c r="O54" s="340">
        <v>76.0</v>
      </c>
      <c r="P54" s="344" t="s">
        <v>119</v>
      </c>
      <c r="Q54" s="346" t="s">
        <v>1974</v>
      </c>
      <c r="R54" s="340">
        <v>69.0</v>
      </c>
      <c r="S54" s="344" t="s">
        <v>119</v>
      </c>
      <c r="T54" s="346" t="s">
        <v>1975</v>
      </c>
      <c r="U54" s="340">
        <v>79.0</v>
      </c>
      <c r="V54" s="344" t="s">
        <v>118</v>
      </c>
      <c r="W54" s="346" t="s">
        <v>1976</v>
      </c>
      <c r="X54" s="340">
        <v>64.0</v>
      </c>
      <c r="Y54" s="344" t="s">
        <v>1635</v>
      </c>
      <c r="Z54" s="346" t="s">
        <v>1977</v>
      </c>
      <c r="AA54" s="340">
        <v>81.0</v>
      </c>
      <c r="AB54" s="344" t="s">
        <v>1785</v>
      </c>
      <c r="AC54" s="346" t="s">
        <v>1978</v>
      </c>
      <c r="AD54" s="340">
        <v>81.0</v>
      </c>
      <c r="AE54" s="344" t="s">
        <v>1785</v>
      </c>
      <c r="AF54" s="346" t="s">
        <v>1979</v>
      </c>
      <c r="AG54" s="340">
        <v>73.0</v>
      </c>
      <c r="AH54" s="344" t="s">
        <v>118</v>
      </c>
      <c r="AI54" s="346" t="s">
        <v>1980</v>
      </c>
      <c r="AJ54" s="340">
        <v>87.0</v>
      </c>
      <c r="AK54" s="344" t="s">
        <v>1785</v>
      </c>
      <c r="AL54" s="346" t="s">
        <v>1981</v>
      </c>
      <c r="AM54" s="340">
        <v>57.0</v>
      </c>
      <c r="AN54" s="344" t="s">
        <v>1785</v>
      </c>
      <c r="AO54" s="346" t="s">
        <v>1982</v>
      </c>
      <c r="AP54" s="340">
        <v>66.0</v>
      </c>
      <c r="AQ54" s="344" t="s">
        <v>1539</v>
      </c>
      <c r="AR54" s="346" t="s">
        <v>1983</v>
      </c>
      <c r="AS54" s="340">
        <v>65.0</v>
      </c>
      <c r="AT54" s="344" t="s">
        <v>1785</v>
      </c>
      <c r="AU54" s="346" t="s">
        <v>1984</v>
      </c>
      <c r="AV54" s="340">
        <v>72.0</v>
      </c>
      <c r="AW54" s="344" t="s">
        <v>1635</v>
      </c>
      <c r="AX54" s="346" t="s">
        <v>1985</v>
      </c>
      <c r="AY54" s="340">
        <v>54.0</v>
      </c>
      <c r="AZ54" s="344" t="s">
        <v>119</v>
      </c>
      <c r="BA54" s="346" t="s">
        <v>1986</v>
      </c>
      <c r="BB54" s="340">
        <v>60.0</v>
      </c>
      <c r="BC54" s="344" t="s">
        <v>1785</v>
      </c>
      <c r="BD54" s="345" t="s">
        <v>1987</v>
      </c>
      <c r="BE54" s="340">
        <v>69.0</v>
      </c>
      <c r="BF54" s="344" t="s">
        <v>118</v>
      </c>
      <c r="BG54" s="346" t="s">
        <v>1988</v>
      </c>
      <c r="BH54" s="340">
        <v>77.0</v>
      </c>
      <c r="BI54" s="344" t="s">
        <v>119</v>
      </c>
      <c r="BJ54" s="346" t="s">
        <v>1989</v>
      </c>
      <c r="BK54" s="340">
        <v>92.0</v>
      </c>
      <c r="BL54" s="344" t="s">
        <v>1785</v>
      </c>
      <c r="BM54" s="346" t="s">
        <v>1990</v>
      </c>
      <c r="BN54" s="340">
        <v>89.0</v>
      </c>
      <c r="BO54" s="344" t="s">
        <v>119</v>
      </c>
      <c r="BP54" s="345" t="s">
        <v>1991</v>
      </c>
      <c r="BQ54" s="340">
        <v>76.0</v>
      </c>
      <c r="BR54" s="344" t="s">
        <v>1635</v>
      </c>
      <c r="BS54" s="346" t="s">
        <v>1992</v>
      </c>
      <c r="BT54" s="340">
        <v>67.0</v>
      </c>
      <c r="BU54" s="344" t="s">
        <v>1785</v>
      </c>
      <c r="BV54" s="346" t="s">
        <v>1993</v>
      </c>
      <c r="BW54" s="340">
        <v>72.0</v>
      </c>
      <c r="BX54" s="344" t="s">
        <v>1539</v>
      </c>
      <c r="BY54" s="346" t="s">
        <v>1994</v>
      </c>
      <c r="BZ54" s="340">
        <v>68.0</v>
      </c>
      <c r="CA54" s="344" t="s">
        <v>119</v>
      </c>
      <c r="CB54" s="345" t="s">
        <v>1995</v>
      </c>
      <c r="CC54" s="340">
        <v>85.0</v>
      </c>
      <c r="CD54" s="344" t="s">
        <v>1539</v>
      </c>
      <c r="CE54" s="346" t="s">
        <v>1996</v>
      </c>
      <c r="CF54" s="340">
        <v>62.0</v>
      </c>
      <c r="CG54" s="344" t="s">
        <v>1539</v>
      </c>
      <c r="CH54" s="345" t="s">
        <v>1997</v>
      </c>
      <c r="CI54" s="340">
        <v>73.0</v>
      </c>
      <c r="CJ54" s="344" t="s">
        <v>118</v>
      </c>
      <c r="CK54" s="346" t="s">
        <v>1998</v>
      </c>
      <c r="CL54" s="340">
        <v>72.0</v>
      </c>
      <c r="CM54" s="344" t="s">
        <v>119</v>
      </c>
      <c r="CN54" s="346" t="s">
        <v>1999</v>
      </c>
      <c r="CO54" s="340">
        <v>60.0</v>
      </c>
      <c r="CP54" s="344" t="s">
        <v>1635</v>
      </c>
      <c r="CQ54" s="346" t="s">
        <v>2000</v>
      </c>
      <c r="CR54" s="340">
        <v>69.0</v>
      </c>
    </row>
    <row r="55">
      <c r="A55" s="342" t="s">
        <v>1785</v>
      </c>
      <c r="B55" s="343" t="s">
        <v>2001</v>
      </c>
      <c r="C55" s="340">
        <v>70.0</v>
      </c>
      <c r="D55" s="344" t="s">
        <v>118</v>
      </c>
      <c r="E55" s="345" t="s">
        <v>2002</v>
      </c>
      <c r="F55" s="340">
        <v>76.0</v>
      </c>
      <c r="G55" s="344" t="s">
        <v>118</v>
      </c>
      <c r="H55" s="346" t="s">
        <v>2003</v>
      </c>
      <c r="I55" s="340">
        <v>76.0</v>
      </c>
      <c r="J55" s="344" t="s">
        <v>118</v>
      </c>
      <c r="K55" s="346" t="s">
        <v>2004</v>
      </c>
      <c r="L55" s="340">
        <v>68.0</v>
      </c>
      <c r="M55" s="344" t="s">
        <v>119</v>
      </c>
      <c r="N55" s="346" t="s">
        <v>2005</v>
      </c>
      <c r="O55" s="340">
        <v>79.0</v>
      </c>
      <c r="P55" s="344" t="s">
        <v>119</v>
      </c>
      <c r="Q55" s="346" t="s">
        <v>2006</v>
      </c>
      <c r="R55" s="340">
        <v>60.0</v>
      </c>
      <c r="S55" s="344" t="s">
        <v>119</v>
      </c>
      <c r="T55" s="346" t="s">
        <v>2007</v>
      </c>
      <c r="U55" s="340">
        <v>61.0</v>
      </c>
      <c r="V55" s="344" t="s">
        <v>113</v>
      </c>
      <c r="W55" s="346" t="s">
        <v>2008</v>
      </c>
      <c r="X55" s="340">
        <v>85.0</v>
      </c>
      <c r="Y55" s="344" t="s">
        <v>1635</v>
      </c>
      <c r="Z55" s="346" t="s">
        <v>2009</v>
      </c>
      <c r="AA55" s="340">
        <v>68.0</v>
      </c>
      <c r="AB55" s="344" t="s">
        <v>1785</v>
      </c>
      <c r="AC55" s="346" t="s">
        <v>2010</v>
      </c>
      <c r="AD55" s="340">
        <v>67.0</v>
      </c>
      <c r="AE55" s="344" t="s">
        <v>1785</v>
      </c>
      <c r="AF55" s="346" t="s">
        <v>2011</v>
      </c>
      <c r="AG55" s="340">
        <v>62.0</v>
      </c>
      <c r="AH55" s="344" t="s">
        <v>118</v>
      </c>
      <c r="AI55" s="346" t="s">
        <v>2012</v>
      </c>
      <c r="AJ55" s="340">
        <v>60.0</v>
      </c>
      <c r="AK55" s="344" t="s">
        <v>119</v>
      </c>
      <c r="AL55" s="346" t="s">
        <v>2013</v>
      </c>
      <c r="AM55" s="340">
        <v>84.0</v>
      </c>
      <c r="AN55" s="344" t="s">
        <v>119</v>
      </c>
      <c r="AO55" s="346" t="s">
        <v>2014</v>
      </c>
      <c r="AP55" s="340">
        <v>82.0</v>
      </c>
      <c r="AQ55" s="344" t="s">
        <v>1539</v>
      </c>
      <c r="AR55" s="346" t="s">
        <v>2015</v>
      </c>
      <c r="AS55" s="340">
        <v>64.0</v>
      </c>
      <c r="AT55" s="344" t="s">
        <v>119</v>
      </c>
      <c r="AU55" s="346" t="s">
        <v>2016</v>
      </c>
      <c r="AV55" s="340">
        <v>77.0</v>
      </c>
      <c r="AW55" s="344" t="s">
        <v>1785</v>
      </c>
      <c r="AX55" s="346" t="s">
        <v>2017</v>
      </c>
      <c r="AY55" s="340">
        <v>79.0</v>
      </c>
      <c r="AZ55" s="344" t="s">
        <v>119</v>
      </c>
      <c r="BA55" s="346" t="s">
        <v>2018</v>
      </c>
      <c r="BB55" s="340">
        <v>60.0</v>
      </c>
      <c r="BC55" s="344" t="s">
        <v>1785</v>
      </c>
      <c r="BD55" s="345" t="s">
        <v>2019</v>
      </c>
      <c r="BE55" s="340">
        <v>68.0</v>
      </c>
      <c r="BF55" s="344" t="s">
        <v>113</v>
      </c>
      <c r="BG55" s="346" t="s">
        <v>2020</v>
      </c>
      <c r="BH55" s="340">
        <v>78.0</v>
      </c>
      <c r="BI55" s="344" t="s">
        <v>119</v>
      </c>
      <c r="BJ55" s="346" t="s">
        <v>2021</v>
      </c>
      <c r="BK55" s="340">
        <v>81.0</v>
      </c>
      <c r="BL55" s="344" t="s">
        <v>1785</v>
      </c>
      <c r="BM55" s="346" t="s">
        <v>2022</v>
      </c>
      <c r="BN55" s="340">
        <v>67.0</v>
      </c>
      <c r="BO55" s="344" t="s">
        <v>119</v>
      </c>
      <c r="BP55" s="345" t="s">
        <v>2023</v>
      </c>
      <c r="BQ55" s="340">
        <v>64.0</v>
      </c>
      <c r="BR55" s="344" t="s">
        <v>1635</v>
      </c>
      <c r="BS55" s="346" t="s">
        <v>2024</v>
      </c>
      <c r="BT55" s="340">
        <v>65.0</v>
      </c>
      <c r="BU55" s="344" t="s">
        <v>119</v>
      </c>
      <c r="BV55" s="346" t="s">
        <v>2025</v>
      </c>
      <c r="BW55" s="340">
        <v>83.0</v>
      </c>
      <c r="BX55" s="344" t="s">
        <v>1635</v>
      </c>
      <c r="BY55" s="346" t="s">
        <v>2026</v>
      </c>
      <c r="BZ55" s="340">
        <v>77.0</v>
      </c>
      <c r="CA55" s="344" t="s">
        <v>119</v>
      </c>
      <c r="CB55" s="345" t="s">
        <v>2027</v>
      </c>
      <c r="CC55" s="340">
        <v>71.0</v>
      </c>
      <c r="CD55" s="344" t="s">
        <v>1635</v>
      </c>
      <c r="CE55" s="346" t="s">
        <v>2028</v>
      </c>
      <c r="CF55" s="340">
        <v>87.0</v>
      </c>
      <c r="CG55" s="344" t="s">
        <v>1635</v>
      </c>
      <c r="CH55" s="345" t="s">
        <v>2029</v>
      </c>
      <c r="CI55" s="340">
        <v>98.0</v>
      </c>
      <c r="CJ55" s="344" t="s">
        <v>118</v>
      </c>
      <c r="CK55" s="346" t="s">
        <v>2030</v>
      </c>
      <c r="CL55" s="340">
        <v>71.0</v>
      </c>
      <c r="CM55" s="344" t="s">
        <v>118</v>
      </c>
      <c r="CN55" s="346" t="s">
        <v>2031</v>
      </c>
      <c r="CO55" s="340">
        <v>78.0</v>
      </c>
      <c r="CP55" s="344" t="s">
        <v>1635</v>
      </c>
      <c r="CQ55" s="346" t="s">
        <v>2032</v>
      </c>
      <c r="CR55" s="340">
        <v>60.0</v>
      </c>
    </row>
    <row r="56">
      <c r="A56" s="342" t="s">
        <v>119</v>
      </c>
      <c r="B56" s="343" t="s">
        <v>2033</v>
      </c>
      <c r="C56" s="340">
        <v>84.0</v>
      </c>
      <c r="D56" s="344" t="s">
        <v>118</v>
      </c>
      <c r="E56" s="345" t="s">
        <v>2034</v>
      </c>
      <c r="F56" s="340">
        <v>68.0</v>
      </c>
      <c r="G56" s="344" t="s">
        <v>118</v>
      </c>
      <c r="H56" s="346" t="s">
        <v>2035</v>
      </c>
      <c r="I56" s="340">
        <v>75.0</v>
      </c>
      <c r="J56" s="344" t="s">
        <v>118</v>
      </c>
      <c r="K56" s="346" t="s">
        <v>2036</v>
      </c>
      <c r="L56" s="340">
        <v>66.0</v>
      </c>
      <c r="M56" s="344" t="s">
        <v>119</v>
      </c>
      <c r="N56" s="346" t="s">
        <v>2037</v>
      </c>
      <c r="O56" s="340">
        <v>69.0</v>
      </c>
      <c r="P56" s="344" t="s">
        <v>118</v>
      </c>
      <c r="Q56" s="346" t="s">
        <v>2038</v>
      </c>
      <c r="R56" s="340">
        <v>80.0</v>
      </c>
      <c r="S56" s="344" t="s">
        <v>118</v>
      </c>
      <c r="T56" s="346" t="s">
        <v>2039</v>
      </c>
      <c r="U56" s="340">
        <v>76.0</v>
      </c>
      <c r="V56" s="344" t="s">
        <v>113</v>
      </c>
      <c r="W56" s="346" t="s">
        <v>2040</v>
      </c>
      <c r="X56" s="340">
        <v>73.0</v>
      </c>
      <c r="Y56" s="344" t="s">
        <v>1635</v>
      </c>
      <c r="Z56" s="346" t="s">
        <v>2041</v>
      </c>
      <c r="AA56" s="340">
        <v>59.0</v>
      </c>
      <c r="AB56" s="344" t="s">
        <v>1785</v>
      </c>
      <c r="AC56" s="346" t="s">
        <v>2042</v>
      </c>
      <c r="AD56" s="340">
        <v>65.0</v>
      </c>
      <c r="AE56" s="344" t="s">
        <v>119</v>
      </c>
      <c r="AF56" s="346" t="s">
        <v>2043</v>
      </c>
      <c r="AG56" s="340">
        <v>77.0</v>
      </c>
      <c r="AH56" s="344" t="s">
        <v>113</v>
      </c>
      <c r="AI56" s="346" t="s">
        <v>2044</v>
      </c>
      <c r="AJ56" s="340">
        <v>89.0</v>
      </c>
      <c r="AK56" s="344" t="s">
        <v>119</v>
      </c>
      <c r="AL56" s="346" t="s">
        <v>2045</v>
      </c>
      <c r="AM56" s="340">
        <v>73.0</v>
      </c>
      <c r="AN56" s="344" t="s">
        <v>119</v>
      </c>
      <c r="AO56" s="346" t="s">
        <v>2046</v>
      </c>
      <c r="AP56" s="340">
        <v>69.0</v>
      </c>
      <c r="AQ56" s="344" t="s">
        <v>1635</v>
      </c>
      <c r="AR56" s="346" t="s">
        <v>2047</v>
      </c>
      <c r="AS56" s="340">
        <v>79.0</v>
      </c>
      <c r="AT56" s="344" t="s">
        <v>119</v>
      </c>
      <c r="AU56" s="346" t="s">
        <v>2048</v>
      </c>
      <c r="AV56" s="340">
        <v>69.0</v>
      </c>
      <c r="AW56" s="344" t="s">
        <v>119</v>
      </c>
      <c r="AX56" s="346" t="s">
        <v>2049</v>
      </c>
      <c r="AY56" s="340">
        <v>77.0</v>
      </c>
      <c r="AZ56" s="344" t="s">
        <v>118</v>
      </c>
      <c r="BA56" s="346" t="s">
        <v>2050</v>
      </c>
      <c r="BB56" s="340">
        <v>84.0</v>
      </c>
      <c r="BC56" s="344" t="s">
        <v>1785</v>
      </c>
      <c r="BD56" s="345" t="s">
        <v>2051</v>
      </c>
      <c r="BE56" s="340">
        <v>66.0</v>
      </c>
      <c r="BF56" s="344" t="s">
        <v>113</v>
      </c>
      <c r="BG56" s="346" t="s">
        <v>2052</v>
      </c>
      <c r="BH56" s="340">
        <v>78.0</v>
      </c>
      <c r="BI56" s="344" t="s">
        <v>119</v>
      </c>
      <c r="BJ56" s="346" t="s">
        <v>2053</v>
      </c>
      <c r="BK56" s="340">
        <v>66.0</v>
      </c>
      <c r="BL56" s="344" t="s">
        <v>119</v>
      </c>
      <c r="BM56" s="346" t="s">
        <v>2054</v>
      </c>
      <c r="BN56" s="340">
        <v>86.0</v>
      </c>
      <c r="BO56" s="344" t="s">
        <v>118</v>
      </c>
      <c r="BP56" s="345" t="s">
        <v>2055</v>
      </c>
      <c r="BQ56" s="340">
        <v>79.0</v>
      </c>
      <c r="BR56" s="344" t="s">
        <v>1635</v>
      </c>
      <c r="BS56" s="346" t="s">
        <v>2056</v>
      </c>
      <c r="BT56" s="340">
        <v>59.0</v>
      </c>
      <c r="BU56" s="344" t="s">
        <v>119</v>
      </c>
      <c r="BV56" s="346" t="s">
        <v>2057</v>
      </c>
      <c r="BW56" s="340">
        <v>74.0</v>
      </c>
      <c r="BX56" s="344" t="s">
        <v>1635</v>
      </c>
      <c r="BY56" s="346" t="s">
        <v>2058</v>
      </c>
      <c r="BZ56" s="340">
        <v>63.0</v>
      </c>
      <c r="CA56" s="344" t="s">
        <v>119</v>
      </c>
      <c r="CB56" s="345" t="s">
        <v>2059</v>
      </c>
      <c r="CC56" s="340">
        <v>62.0</v>
      </c>
      <c r="CD56" s="344" t="s">
        <v>1785</v>
      </c>
      <c r="CE56" s="346" t="s">
        <v>2060</v>
      </c>
      <c r="CF56" s="340">
        <v>76.0</v>
      </c>
      <c r="CG56" s="344" t="s">
        <v>1635</v>
      </c>
      <c r="CH56" s="345" t="s">
        <v>2061</v>
      </c>
      <c r="CI56" s="340">
        <v>69.0</v>
      </c>
      <c r="CJ56" s="344" t="s">
        <v>118</v>
      </c>
      <c r="CK56" s="346" t="s">
        <v>2062</v>
      </c>
      <c r="CL56" s="340">
        <v>69.0</v>
      </c>
      <c r="CM56" s="344" t="s">
        <v>118</v>
      </c>
      <c r="CN56" s="346" t="s">
        <v>2063</v>
      </c>
      <c r="CO56" s="340">
        <v>68.0</v>
      </c>
      <c r="CP56" s="344" t="s">
        <v>1785</v>
      </c>
      <c r="CQ56" s="346" t="s">
        <v>2064</v>
      </c>
      <c r="CR56" s="340">
        <v>76.0</v>
      </c>
    </row>
    <row r="57">
      <c r="A57" s="342" t="s">
        <v>119</v>
      </c>
      <c r="B57" s="343" t="s">
        <v>2065</v>
      </c>
      <c r="C57" s="340">
        <v>72.0</v>
      </c>
      <c r="D57" s="344" t="s">
        <v>118</v>
      </c>
      <c r="E57" s="345" t="s">
        <v>2066</v>
      </c>
      <c r="F57" s="340">
        <v>68.0</v>
      </c>
      <c r="G57" s="344" t="s">
        <v>118</v>
      </c>
      <c r="H57" s="346" t="s">
        <v>2067</v>
      </c>
      <c r="I57" s="340">
        <v>69.0</v>
      </c>
      <c r="J57" s="344" t="s">
        <v>118</v>
      </c>
      <c r="K57" s="346" t="s">
        <v>2068</v>
      </c>
      <c r="L57" s="340">
        <v>65.0</v>
      </c>
      <c r="M57" s="344" t="s">
        <v>119</v>
      </c>
      <c r="N57" s="346" t="s">
        <v>2069</v>
      </c>
      <c r="O57" s="340">
        <v>57.0</v>
      </c>
      <c r="P57" s="344" t="s">
        <v>118</v>
      </c>
      <c r="Q57" s="346" t="s">
        <v>2070</v>
      </c>
      <c r="R57" s="340">
        <v>63.0</v>
      </c>
      <c r="S57" s="344" t="s">
        <v>118</v>
      </c>
      <c r="T57" s="346" t="s">
        <v>2071</v>
      </c>
      <c r="U57" s="340">
        <v>69.0</v>
      </c>
      <c r="V57" s="344" t="s">
        <v>113</v>
      </c>
      <c r="W57" s="346" t="s">
        <v>2072</v>
      </c>
      <c r="X57" s="340">
        <v>72.0</v>
      </c>
      <c r="Y57" s="344" t="s">
        <v>1785</v>
      </c>
      <c r="Z57" s="346" t="s">
        <v>2073</v>
      </c>
      <c r="AA57" s="340">
        <v>76.0</v>
      </c>
      <c r="AB57" s="344" t="s">
        <v>119</v>
      </c>
      <c r="AC57" s="346" t="s">
        <v>2074</v>
      </c>
      <c r="AD57" s="340">
        <v>89.0</v>
      </c>
      <c r="AE57" s="344" t="s">
        <v>119</v>
      </c>
      <c r="AF57" s="346" t="s">
        <v>2075</v>
      </c>
      <c r="AG57" s="340">
        <v>67.0</v>
      </c>
      <c r="AH57" s="344" t="s">
        <v>113</v>
      </c>
      <c r="AI57" s="346" t="s">
        <v>2076</v>
      </c>
      <c r="AJ57" s="340">
        <v>76.0</v>
      </c>
      <c r="AK57" s="344" t="s">
        <v>119</v>
      </c>
      <c r="AL57" s="346" t="s">
        <v>2077</v>
      </c>
      <c r="AM57" s="340">
        <v>64.0</v>
      </c>
      <c r="AN57" s="344" t="s">
        <v>119</v>
      </c>
      <c r="AO57" s="346" t="s">
        <v>2078</v>
      </c>
      <c r="AP57" s="340">
        <v>65.0</v>
      </c>
      <c r="AQ57" s="344" t="s">
        <v>1635</v>
      </c>
      <c r="AR57" s="346" t="s">
        <v>2079</v>
      </c>
      <c r="AS57" s="340">
        <v>67.0</v>
      </c>
      <c r="AT57" s="344" t="s">
        <v>119</v>
      </c>
      <c r="AU57" s="346" t="s">
        <v>2080</v>
      </c>
      <c r="AV57" s="340">
        <v>63.0</v>
      </c>
      <c r="AW57" s="344" t="s">
        <v>119</v>
      </c>
      <c r="AX57" s="346" t="s">
        <v>2081</v>
      </c>
      <c r="AY57" s="340">
        <v>71.0</v>
      </c>
      <c r="AZ57" s="344" t="s">
        <v>118</v>
      </c>
      <c r="BA57" s="346" t="s">
        <v>2082</v>
      </c>
      <c r="BB57" s="340">
        <v>74.0</v>
      </c>
      <c r="BC57" s="344" t="s">
        <v>1785</v>
      </c>
      <c r="BD57" s="345" t="s">
        <v>2083</v>
      </c>
      <c r="BE57" s="340">
        <v>65.0</v>
      </c>
      <c r="BF57" s="344" t="s">
        <v>113</v>
      </c>
      <c r="BG57" s="346" t="s">
        <v>2084</v>
      </c>
      <c r="BH57" s="340">
        <v>76.0</v>
      </c>
      <c r="BI57" s="344" t="s">
        <v>118</v>
      </c>
      <c r="BJ57" s="346" t="s">
        <v>2085</v>
      </c>
      <c r="BK57" s="340">
        <v>83.0</v>
      </c>
      <c r="BL57" s="344" t="s">
        <v>119</v>
      </c>
      <c r="BM57" s="346" t="s">
        <v>2086</v>
      </c>
      <c r="BN57" s="340">
        <v>61.0</v>
      </c>
      <c r="BO57" s="344" t="s">
        <v>118</v>
      </c>
      <c r="BP57" s="345" t="s">
        <v>2087</v>
      </c>
      <c r="BQ57" s="340">
        <v>73.0</v>
      </c>
      <c r="BR57" s="344" t="s">
        <v>1785</v>
      </c>
      <c r="BS57" s="346" t="s">
        <v>2088</v>
      </c>
      <c r="BT57" s="340">
        <v>74.0</v>
      </c>
      <c r="BU57" s="344" t="s">
        <v>119</v>
      </c>
      <c r="BV57" s="346" t="s">
        <v>2089</v>
      </c>
      <c r="BW57" s="340">
        <v>71.0</v>
      </c>
      <c r="BX57" s="344" t="s">
        <v>1635</v>
      </c>
      <c r="BY57" s="346" t="s">
        <v>2090</v>
      </c>
      <c r="BZ57" s="340">
        <v>62.0</v>
      </c>
      <c r="CA57" s="344" t="s">
        <v>118</v>
      </c>
      <c r="CB57" s="345" t="s">
        <v>2091</v>
      </c>
      <c r="CC57" s="340">
        <v>74.0</v>
      </c>
      <c r="CD57" s="344" t="s">
        <v>1785</v>
      </c>
      <c r="CE57" s="346" t="s">
        <v>2092</v>
      </c>
      <c r="CF57" s="340">
        <v>66.0</v>
      </c>
      <c r="CG57" s="344" t="s">
        <v>1785</v>
      </c>
      <c r="CH57" s="345" t="s">
        <v>2093</v>
      </c>
      <c r="CI57" s="340">
        <v>81.0</v>
      </c>
      <c r="CJ57" s="344" t="s">
        <v>118</v>
      </c>
      <c r="CK57" s="346" t="s">
        <v>2094</v>
      </c>
      <c r="CL57" s="340">
        <v>61.0</v>
      </c>
      <c r="CM57" s="344" t="s">
        <v>113</v>
      </c>
      <c r="CN57" s="346" t="s">
        <v>2095</v>
      </c>
      <c r="CO57" s="340">
        <v>86.0</v>
      </c>
      <c r="CP57" s="344" t="s">
        <v>1785</v>
      </c>
      <c r="CQ57" s="346" t="s">
        <v>2096</v>
      </c>
      <c r="CR57" s="340">
        <v>71.0</v>
      </c>
    </row>
    <row r="58">
      <c r="A58" s="342" t="s">
        <v>119</v>
      </c>
      <c r="B58" s="343" t="s">
        <v>2097</v>
      </c>
      <c r="C58" s="340">
        <v>63.0</v>
      </c>
      <c r="D58" s="344" t="s">
        <v>118</v>
      </c>
      <c r="E58" s="345" t="s">
        <v>2098</v>
      </c>
      <c r="F58" s="340">
        <v>61.0</v>
      </c>
      <c r="G58" s="344" t="s">
        <v>113</v>
      </c>
      <c r="H58" s="346" t="s">
        <v>2099</v>
      </c>
      <c r="I58" s="340">
        <v>89.0</v>
      </c>
      <c r="J58" s="344" t="s">
        <v>113</v>
      </c>
      <c r="K58" s="346" t="s">
        <v>2100</v>
      </c>
      <c r="L58" s="340">
        <v>88.0</v>
      </c>
      <c r="M58" s="344" t="s">
        <v>118</v>
      </c>
      <c r="N58" s="346" t="s">
        <v>2101</v>
      </c>
      <c r="O58" s="340">
        <v>75.0</v>
      </c>
      <c r="P58" s="344" t="s">
        <v>113</v>
      </c>
      <c r="Q58" s="346" t="s">
        <v>1358</v>
      </c>
      <c r="R58" s="340">
        <v>86.0</v>
      </c>
      <c r="S58" s="344" t="s">
        <v>118</v>
      </c>
      <c r="T58" s="346" t="s">
        <v>2102</v>
      </c>
      <c r="U58" s="340">
        <v>62.0</v>
      </c>
      <c r="V58" s="344" t="s">
        <v>113</v>
      </c>
      <c r="W58" s="346" t="s">
        <v>2103</v>
      </c>
      <c r="X58" s="340">
        <v>71.0</v>
      </c>
      <c r="Y58" s="344" t="s">
        <v>1785</v>
      </c>
      <c r="Z58" s="346" t="s">
        <v>2104</v>
      </c>
      <c r="AA58" s="340">
        <v>69.0</v>
      </c>
      <c r="AB58" s="344" t="s">
        <v>118</v>
      </c>
      <c r="AC58" s="346" t="s">
        <v>2105</v>
      </c>
      <c r="AD58" s="340">
        <v>87.0</v>
      </c>
      <c r="AE58" s="344" t="s">
        <v>119</v>
      </c>
      <c r="AF58" s="346" t="s">
        <v>2106</v>
      </c>
      <c r="AG58" s="340">
        <v>62.0</v>
      </c>
      <c r="AH58" s="344" t="s">
        <v>113</v>
      </c>
      <c r="AI58" s="346" t="s">
        <v>2107</v>
      </c>
      <c r="AJ58" s="340">
        <v>72.0</v>
      </c>
      <c r="AK58" s="344" t="s">
        <v>118</v>
      </c>
      <c r="AL58" s="346" t="s">
        <v>2108</v>
      </c>
      <c r="AM58" s="340">
        <v>79.0</v>
      </c>
      <c r="AN58" s="344" t="s">
        <v>119</v>
      </c>
      <c r="AO58" s="346" t="s">
        <v>2109</v>
      </c>
      <c r="AP58" s="340">
        <v>62.0</v>
      </c>
      <c r="AQ58" s="344" t="s">
        <v>1635</v>
      </c>
      <c r="AR58" s="346" t="s">
        <v>2110</v>
      </c>
      <c r="AS58" s="340">
        <v>67.0</v>
      </c>
      <c r="AT58" s="344" t="s">
        <v>118</v>
      </c>
      <c r="AU58" s="346" t="s">
        <v>2111</v>
      </c>
      <c r="AV58" s="340">
        <v>92.0</v>
      </c>
      <c r="AW58" s="344" t="s">
        <v>119</v>
      </c>
      <c r="AX58" s="346" t="s">
        <v>2112</v>
      </c>
      <c r="AY58" s="340">
        <v>69.0</v>
      </c>
      <c r="AZ58" s="344" t="s">
        <v>118</v>
      </c>
      <c r="BA58" s="346" t="s">
        <v>2113</v>
      </c>
      <c r="BB58" s="340">
        <v>67.0</v>
      </c>
      <c r="BC58" s="344" t="s">
        <v>1785</v>
      </c>
      <c r="BD58" s="345" t="s">
        <v>2114</v>
      </c>
      <c r="BE58" s="340">
        <v>63.0</v>
      </c>
      <c r="BF58" s="344" t="s">
        <v>113</v>
      </c>
      <c r="BG58" s="346" t="s">
        <v>2115</v>
      </c>
      <c r="BH58" s="340">
        <v>74.0</v>
      </c>
      <c r="BI58" s="344" t="s">
        <v>118</v>
      </c>
      <c r="BJ58" s="346" t="s">
        <v>2116</v>
      </c>
      <c r="BK58" s="340">
        <v>71.0</v>
      </c>
      <c r="BL58" s="344" t="s">
        <v>118</v>
      </c>
      <c r="BM58" s="346" t="s">
        <v>2117</v>
      </c>
      <c r="BN58" s="340">
        <v>78.0</v>
      </c>
      <c r="BO58" s="344" t="s">
        <v>118</v>
      </c>
      <c r="BP58" s="345" t="s">
        <v>330</v>
      </c>
      <c r="BQ58" s="340">
        <v>71.0</v>
      </c>
      <c r="BR58" s="344" t="s">
        <v>1785</v>
      </c>
      <c r="BS58" s="346" t="s">
        <v>2118</v>
      </c>
      <c r="BT58" s="340">
        <v>71.0</v>
      </c>
      <c r="BU58" s="344" t="s">
        <v>119</v>
      </c>
      <c r="BV58" s="346" t="s">
        <v>2119</v>
      </c>
      <c r="BW58" s="340">
        <v>68.0</v>
      </c>
      <c r="BX58" s="344" t="s">
        <v>1785</v>
      </c>
      <c r="BY58" s="346" t="s">
        <v>2120</v>
      </c>
      <c r="BZ58" s="340">
        <v>68.0</v>
      </c>
      <c r="CA58" s="344" t="s">
        <v>118</v>
      </c>
      <c r="CB58" s="345" t="s">
        <v>2121</v>
      </c>
      <c r="CC58" s="340">
        <v>67.0</v>
      </c>
      <c r="CD58" s="344" t="s">
        <v>119</v>
      </c>
      <c r="CE58" s="346" t="s">
        <v>2122</v>
      </c>
      <c r="CF58" s="340">
        <v>82.0</v>
      </c>
      <c r="CG58" s="344" t="s">
        <v>1785</v>
      </c>
      <c r="CH58" s="345" t="s">
        <v>2123</v>
      </c>
      <c r="CI58" s="340">
        <v>69.0</v>
      </c>
      <c r="CJ58" s="344" t="s">
        <v>113</v>
      </c>
      <c r="CK58" s="346" t="s">
        <v>2124</v>
      </c>
      <c r="CL58" s="340">
        <v>76.0</v>
      </c>
      <c r="CM58" s="344" t="s">
        <v>113</v>
      </c>
      <c r="CN58" s="346" t="s">
        <v>2125</v>
      </c>
      <c r="CO58" s="340">
        <v>83.0</v>
      </c>
      <c r="CP58" s="344" t="s">
        <v>1785</v>
      </c>
      <c r="CQ58" s="346" t="s">
        <v>2126</v>
      </c>
      <c r="CR58" s="340">
        <v>70.0</v>
      </c>
    </row>
    <row r="59">
      <c r="A59" s="342" t="s">
        <v>118</v>
      </c>
      <c r="B59" s="343" t="s">
        <v>2127</v>
      </c>
      <c r="C59" s="340">
        <v>69.0</v>
      </c>
      <c r="D59" s="344" t="s">
        <v>113</v>
      </c>
      <c r="E59" s="345" t="s">
        <v>2128</v>
      </c>
      <c r="F59" s="340">
        <v>84.0</v>
      </c>
      <c r="G59" s="344" t="s">
        <v>113</v>
      </c>
      <c r="H59" s="346" t="s">
        <v>2129</v>
      </c>
      <c r="I59" s="340">
        <v>85.0</v>
      </c>
      <c r="J59" s="344" t="s">
        <v>113</v>
      </c>
      <c r="K59" s="346" t="s">
        <v>2130</v>
      </c>
      <c r="L59" s="340">
        <v>78.0</v>
      </c>
      <c r="M59" s="344" t="s">
        <v>118</v>
      </c>
      <c r="N59" s="346" t="s">
        <v>2131</v>
      </c>
      <c r="O59" s="340">
        <v>63.0</v>
      </c>
      <c r="P59" s="344" t="s">
        <v>113</v>
      </c>
      <c r="Q59" s="346" t="s">
        <v>2132</v>
      </c>
      <c r="R59" s="340">
        <v>79.0</v>
      </c>
      <c r="S59" s="344" t="s">
        <v>113</v>
      </c>
      <c r="T59" s="346" t="s">
        <v>2133</v>
      </c>
      <c r="U59" s="340">
        <v>81.0</v>
      </c>
      <c r="V59" s="344" t="s">
        <v>113</v>
      </c>
      <c r="W59" s="346" t="s">
        <v>2134</v>
      </c>
      <c r="X59" s="340">
        <v>59.0</v>
      </c>
      <c r="Y59" s="344" t="s">
        <v>1785</v>
      </c>
      <c r="Z59" s="346" t="s">
        <v>2135</v>
      </c>
      <c r="AA59" s="340">
        <v>63.0</v>
      </c>
      <c r="AB59" s="344" t="s">
        <v>118</v>
      </c>
      <c r="AC59" s="346" t="s">
        <v>2136</v>
      </c>
      <c r="AD59" s="340">
        <v>75.0</v>
      </c>
      <c r="AE59" s="344" t="s">
        <v>118</v>
      </c>
      <c r="AF59" s="346" t="s">
        <v>2137</v>
      </c>
      <c r="AG59" s="340">
        <v>76.0</v>
      </c>
      <c r="AH59" s="344" t="s">
        <v>113</v>
      </c>
      <c r="AI59" s="346" t="s">
        <v>2138</v>
      </c>
      <c r="AJ59" s="340">
        <v>71.0</v>
      </c>
      <c r="AK59" s="344" t="s">
        <v>118</v>
      </c>
      <c r="AL59" s="346" t="s">
        <v>2139</v>
      </c>
      <c r="AM59" s="340">
        <v>74.0</v>
      </c>
      <c r="AN59" s="344" t="s">
        <v>118</v>
      </c>
      <c r="AO59" s="346" t="s">
        <v>2140</v>
      </c>
      <c r="AP59" s="340">
        <v>74.0</v>
      </c>
      <c r="AQ59" s="344" t="s">
        <v>1785</v>
      </c>
      <c r="AR59" s="346" t="s">
        <v>2141</v>
      </c>
      <c r="AS59" s="340">
        <v>84.0</v>
      </c>
      <c r="AT59" s="344" t="s">
        <v>118</v>
      </c>
      <c r="AU59" s="346" t="s">
        <v>2142</v>
      </c>
      <c r="AV59" s="340">
        <v>71.0</v>
      </c>
      <c r="AW59" s="344" t="s">
        <v>118</v>
      </c>
      <c r="AX59" s="346" t="s">
        <v>2143</v>
      </c>
      <c r="AY59" s="340">
        <v>88.0</v>
      </c>
      <c r="AZ59" s="344" t="s">
        <v>113</v>
      </c>
      <c r="BA59" s="346" t="s">
        <v>2144</v>
      </c>
      <c r="BB59" s="340">
        <v>94.0</v>
      </c>
      <c r="BC59" s="344" t="s">
        <v>119</v>
      </c>
      <c r="BD59" s="345" t="s">
        <v>2145</v>
      </c>
      <c r="BE59" s="340">
        <v>76.0</v>
      </c>
      <c r="BF59" s="344" t="s">
        <v>113</v>
      </c>
      <c r="BG59" s="346" t="s">
        <v>2146</v>
      </c>
      <c r="BH59" s="340">
        <v>71.0</v>
      </c>
      <c r="BI59" s="344" t="s">
        <v>113</v>
      </c>
      <c r="BJ59" s="346" t="s">
        <v>2147</v>
      </c>
      <c r="BK59" s="340">
        <v>98.0</v>
      </c>
      <c r="BL59" s="344" t="s">
        <v>118</v>
      </c>
      <c r="BM59" s="346" t="s">
        <v>2148</v>
      </c>
      <c r="BN59" s="340">
        <v>77.0</v>
      </c>
      <c r="BO59" s="344" t="s">
        <v>113</v>
      </c>
      <c r="BP59" s="345" t="s">
        <v>2149</v>
      </c>
      <c r="BQ59" s="340">
        <v>71.0</v>
      </c>
      <c r="BR59" s="344" t="s">
        <v>1785</v>
      </c>
      <c r="BS59" s="346" t="s">
        <v>2150</v>
      </c>
      <c r="BT59" s="340">
        <v>70.0</v>
      </c>
      <c r="BU59" s="344" t="s">
        <v>118</v>
      </c>
      <c r="BV59" s="346" t="s">
        <v>2151</v>
      </c>
      <c r="BW59" s="340">
        <v>76.0</v>
      </c>
      <c r="BX59" s="344" t="s">
        <v>119</v>
      </c>
      <c r="BY59" s="346" t="s">
        <v>2152</v>
      </c>
      <c r="BZ59" s="340">
        <v>77.0</v>
      </c>
      <c r="CA59" s="344" t="s">
        <v>113</v>
      </c>
      <c r="CB59" s="345" t="s">
        <v>2153</v>
      </c>
      <c r="CC59" s="340">
        <v>83.0</v>
      </c>
      <c r="CD59" s="344" t="s">
        <v>119</v>
      </c>
      <c r="CE59" s="346" t="s">
        <v>2154</v>
      </c>
      <c r="CF59" s="340">
        <v>69.0</v>
      </c>
      <c r="CG59" s="344" t="s">
        <v>1785</v>
      </c>
      <c r="CH59" s="345" t="s">
        <v>2155</v>
      </c>
      <c r="CI59" s="340">
        <v>68.0</v>
      </c>
      <c r="CJ59" s="344" t="s">
        <v>113</v>
      </c>
      <c r="CK59" s="346" t="s">
        <v>2156</v>
      </c>
      <c r="CL59" s="340">
        <v>75.0</v>
      </c>
      <c r="CM59" s="344" t="s">
        <v>113</v>
      </c>
      <c r="CN59" s="346" t="s">
        <v>2157</v>
      </c>
      <c r="CO59" s="340">
        <v>78.0</v>
      </c>
      <c r="CP59" s="344" t="s">
        <v>119</v>
      </c>
      <c r="CQ59" s="346" t="s">
        <v>2158</v>
      </c>
      <c r="CR59" s="340">
        <v>71.0</v>
      </c>
    </row>
    <row r="60">
      <c r="A60" s="342" t="s">
        <v>118</v>
      </c>
      <c r="B60" s="343" t="s">
        <v>2159</v>
      </c>
      <c r="C60" s="340">
        <v>65.0</v>
      </c>
      <c r="D60" s="344" t="s">
        <v>113</v>
      </c>
      <c r="E60" s="345" t="s">
        <v>2160</v>
      </c>
      <c r="F60" s="340">
        <v>73.0</v>
      </c>
      <c r="G60" s="344" t="s">
        <v>113</v>
      </c>
      <c r="H60" s="346" t="s">
        <v>2161</v>
      </c>
      <c r="I60" s="340">
        <v>83.0</v>
      </c>
      <c r="J60" s="344" t="s">
        <v>113</v>
      </c>
      <c r="K60" s="346" t="s">
        <v>2162</v>
      </c>
      <c r="L60" s="340">
        <v>76.0</v>
      </c>
      <c r="M60" s="344" t="s">
        <v>113</v>
      </c>
      <c r="N60" s="346" t="s">
        <v>2163</v>
      </c>
      <c r="O60" s="340">
        <v>81.0</v>
      </c>
      <c r="P60" s="344" t="s">
        <v>113</v>
      </c>
      <c r="Q60" s="346" t="s">
        <v>2164</v>
      </c>
      <c r="R60" s="340">
        <v>77.0</v>
      </c>
      <c r="S60" s="344" t="s">
        <v>113</v>
      </c>
      <c r="T60" s="346" t="s">
        <v>2165</v>
      </c>
      <c r="U60" s="340">
        <v>77.0</v>
      </c>
      <c r="V60" s="344" t="s">
        <v>113</v>
      </c>
      <c r="W60" s="346" t="s">
        <v>2166</v>
      </c>
      <c r="X60" s="340">
        <v>59.0</v>
      </c>
      <c r="Y60" s="344" t="s">
        <v>119</v>
      </c>
      <c r="Z60" s="346" t="s">
        <v>2167</v>
      </c>
      <c r="AA60" s="340">
        <v>77.0</v>
      </c>
      <c r="AB60" s="344" t="s">
        <v>118</v>
      </c>
      <c r="AC60" s="346" t="s">
        <v>2168</v>
      </c>
      <c r="AD60" s="340">
        <v>62.0</v>
      </c>
      <c r="AE60" s="344" t="s">
        <v>118</v>
      </c>
      <c r="AF60" s="346" t="s">
        <v>2169</v>
      </c>
      <c r="AG60" s="340">
        <v>69.0</v>
      </c>
      <c r="AH60" s="344" t="s">
        <v>113</v>
      </c>
      <c r="AI60" s="346" t="s">
        <v>2170</v>
      </c>
      <c r="AJ60" s="340">
        <v>68.0</v>
      </c>
      <c r="AK60" s="344" t="s">
        <v>113</v>
      </c>
      <c r="AL60" s="346" t="s">
        <v>2171</v>
      </c>
      <c r="AM60" s="340">
        <v>82.0</v>
      </c>
      <c r="AN60" s="344" t="s">
        <v>118</v>
      </c>
      <c r="AO60" s="346" t="s">
        <v>2172</v>
      </c>
      <c r="AP60" s="340">
        <v>73.0</v>
      </c>
      <c r="AQ60" s="344" t="s">
        <v>1785</v>
      </c>
      <c r="AR60" s="346" t="s">
        <v>2173</v>
      </c>
      <c r="AS60" s="340">
        <v>72.0</v>
      </c>
      <c r="AT60" s="344" t="s">
        <v>113</v>
      </c>
      <c r="AU60" s="346" t="s">
        <v>2174</v>
      </c>
      <c r="AV60" s="340">
        <v>86.0</v>
      </c>
      <c r="AW60" s="344" t="s">
        <v>118</v>
      </c>
      <c r="AX60" s="346" t="s">
        <v>2175</v>
      </c>
      <c r="AY60" s="340">
        <v>72.0</v>
      </c>
      <c r="AZ60" s="344" t="s">
        <v>113</v>
      </c>
      <c r="BA60" s="346" t="s">
        <v>2176</v>
      </c>
      <c r="BB60" s="340">
        <v>83.0</v>
      </c>
      <c r="BC60" s="344" t="s">
        <v>119</v>
      </c>
      <c r="BD60" s="345" t="s">
        <v>2177</v>
      </c>
      <c r="BE60" s="340">
        <v>67.0</v>
      </c>
      <c r="BF60" s="344" t="s">
        <v>113</v>
      </c>
      <c r="BG60" s="346" t="s">
        <v>2178</v>
      </c>
      <c r="BH60" s="340">
        <v>66.0</v>
      </c>
      <c r="BI60" s="344" t="s">
        <v>113</v>
      </c>
      <c r="BJ60" s="346" t="s">
        <v>2179</v>
      </c>
      <c r="BK60" s="340">
        <v>87.0</v>
      </c>
      <c r="BL60" s="344" t="s">
        <v>118</v>
      </c>
      <c r="BM60" s="346" t="s">
        <v>2180</v>
      </c>
      <c r="BN60" s="340">
        <v>73.0</v>
      </c>
      <c r="BO60" s="344" t="s">
        <v>113</v>
      </c>
      <c r="BP60" s="345" t="s">
        <v>2181</v>
      </c>
      <c r="BQ60" s="340">
        <v>70.0</v>
      </c>
      <c r="BR60" s="344" t="s">
        <v>119</v>
      </c>
      <c r="BS60" s="346" t="s">
        <v>2182</v>
      </c>
      <c r="BT60" s="340">
        <v>81.0</v>
      </c>
      <c r="BU60" s="344" t="s">
        <v>118</v>
      </c>
      <c r="BV60" s="346" t="s">
        <v>2183</v>
      </c>
      <c r="BW60" s="340">
        <v>62.0</v>
      </c>
      <c r="BX60" s="344" t="s">
        <v>119</v>
      </c>
      <c r="BY60" s="346" t="s">
        <v>2184</v>
      </c>
      <c r="BZ60" s="340">
        <v>62.0</v>
      </c>
      <c r="CA60" s="344" t="s">
        <v>113</v>
      </c>
      <c r="CB60" s="345" t="s">
        <v>2185</v>
      </c>
      <c r="CC60" s="340">
        <v>82.0</v>
      </c>
      <c r="CD60" s="344" t="s">
        <v>118</v>
      </c>
      <c r="CE60" s="346" t="s">
        <v>2186</v>
      </c>
      <c r="CF60" s="340">
        <v>81.0</v>
      </c>
      <c r="CG60" s="344" t="s">
        <v>1785</v>
      </c>
      <c r="CH60" s="345" t="s">
        <v>2187</v>
      </c>
      <c r="CI60" s="340">
        <v>60.0</v>
      </c>
      <c r="CJ60" s="344" t="s">
        <v>113</v>
      </c>
      <c r="CK60" s="346" t="s">
        <v>2188</v>
      </c>
      <c r="CL60" s="340">
        <v>75.0</v>
      </c>
      <c r="CM60" s="344" t="s">
        <v>113</v>
      </c>
      <c r="CN60" s="346" t="s">
        <v>2189</v>
      </c>
      <c r="CO60" s="340">
        <v>72.0</v>
      </c>
      <c r="CP60" s="344" t="s">
        <v>119</v>
      </c>
      <c r="CQ60" s="346" t="s">
        <v>2190</v>
      </c>
      <c r="CR60" s="340">
        <v>69.0</v>
      </c>
    </row>
    <row r="61">
      <c r="A61" s="342" t="s">
        <v>118</v>
      </c>
      <c r="B61" s="343" t="s">
        <v>2191</v>
      </c>
      <c r="C61" s="340">
        <v>65.0</v>
      </c>
      <c r="D61" s="344" t="s">
        <v>113</v>
      </c>
      <c r="E61" s="345" t="s">
        <v>2192</v>
      </c>
      <c r="F61" s="340">
        <v>70.0</v>
      </c>
      <c r="G61" s="344" t="s">
        <v>113</v>
      </c>
      <c r="H61" s="346" t="s">
        <v>2193</v>
      </c>
      <c r="I61" s="340">
        <v>79.0</v>
      </c>
      <c r="J61" s="344" t="s">
        <v>113</v>
      </c>
      <c r="K61" s="346" t="s">
        <v>2194</v>
      </c>
      <c r="L61" s="340">
        <v>72.0</v>
      </c>
      <c r="M61" s="344" t="s">
        <v>113</v>
      </c>
      <c r="N61" s="346" t="s">
        <v>2195</v>
      </c>
      <c r="O61" s="340">
        <v>79.0</v>
      </c>
      <c r="P61" s="344" t="s">
        <v>113</v>
      </c>
      <c r="Q61" s="346" t="s">
        <v>2196</v>
      </c>
      <c r="R61" s="340">
        <v>65.0</v>
      </c>
      <c r="S61" s="344" t="s">
        <v>113</v>
      </c>
      <c r="T61" s="346" t="s">
        <v>2197</v>
      </c>
      <c r="U61" s="340">
        <v>76.0</v>
      </c>
      <c r="V61" s="344" t="s">
        <v>2198</v>
      </c>
      <c r="W61" s="346" t="s">
        <v>2199</v>
      </c>
      <c r="X61" s="340">
        <v>71.0</v>
      </c>
      <c r="Y61" s="344" t="s">
        <v>119</v>
      </c>
      <c r="Z61" s="346" t="s">
        <v>2200</v>
      </c>
      <c r="AA61" s="340">
        <v>68.0</v>
      </c>
      <c r="AB61" s="344" t="s">
        <v>113</v>
      </c>
      <c r="AC61" s="346" t="s">
        <v>2201</v>
      </c>
      <c r="AD61" s="340">
        <v>90.0</v>
      </c>
      <c r="AE61" s="344" t="s">
        <v>113</v>
      </c>
      <c r="AF61" s="346" t="s">
        <v>2202</v>
      </c>
      <c r="AG61" s="340">
        <v>87.0</v>
      </c>
      <c r="AH61" s="344" t="s">
        <v>113</v>
      </c>
      <c r="AI61" s="346" t="s">
        <v>2203</v>
      </c>
      <c r="AJ61" s="340">
        <v>66.0</v>
      </c>
      <c r="AK61" s="344" t="s">
        <v>113</v>
      </c>
      <c r="AL61" s="346" t="s">
        <v>2204</v>
      </c>
      <c r="AM61" s="340">
        <v>81.0</v>
      </c>
      <c r="AN61" s="344" t="s">
        <v>118</v>
      </c>
      <c r="AO61" s="346" t="s">
        <v>2205</v>
      </c>
      <c r="AP61" s="340">
        <v>58.0</v>
      </c>
      <c r="AQ61" s="344" t="s">
        <v>1785</v>
      </c>
      <c r="AR61" s="346" t="s">
        <v>2206</v>
      </c>
      <c r="AS61" s="340">
        <v>69.0</v>
      </c>
      <c r="AT61" s="344" t="s">
        <v>113</v>
      </c>
      <c r="AU61" s="346" t="s">
        <v>2207</v>
      </c>
      <c r="AV61" s="340">
        <v>76.0</v>
      </c>
      <c r="AW61" s="344" t="s">
        <v>118</v>
      </c>
      <c r="AX61" s="346" t="s">
        <v>2208</v>
      </c>
      <c r="AY61" s="340">
        <v>67.0</v>
      </c>
      <c r="AZ61" s="344" t="s">
        <v>113</v>
      </c>
      <c r="BA61" s="346" t="s">
        <v>2209</v>
      </c>
      <c r="BB61" s="340">
        <v>74.0</v>
      </c>
      <c r="BC61" s="344" t="s">
        <v>119</v>
      </c>
      <c r="BD61" s="345" t="s">
        <v>2210</v>
      </c>
      <c r="BE61" s="340">
        <v>67.0</v>
      </c>
      <c r="BF61" s="344" t="s">
        <v>113</v>
      </c>
      <c r="BG61" s="346" t="s">
        <v>2211</v>
      </c>
      <c r="BH61" s="340">
        <v>64.0</v>
      </c>
      <c r="BI61" s="344" t="s">
        <v>113</v>
      </c>
      <c r="BJ61" s="346" t="s">
        <v>2212</v>
      </c>
      <c r="BK61" s="340">
        <v>83.0</v>
      </c>
      <c r="BL61" s="344" t="s">
        <v>118</v>
      </c>
      <c r="BM61" s="346" t="s">
        <v>2213</v>
      </c>
      <c r="BN61" s="340">
        <v>61.0</v>
      </c>
      <c r="BO61" s="344" t="s">
        <v>113</v>
      </c>
      <c r="BP61" s="345" t="s">
        <v>2214</v>
      </c>
      <c r="BQ61" s="340">
        <v>66.0</v>
      </c>
      <c r="BR61" s="344" t="s">
        <v>119</v>
      </c>
      <c r="BS61" s="346" t="s">
        <v>2215</v>
      </c>
      <c r="BT61" s="340">
        <v>67.0</v>
      </c>
      <c r="BU61" s="344" t="s">
        <v>113</v>
      </c>
      <c r="BV61" s="346" t="s">
        <v>2216</v>
      </c>
      <c r="BW61" s="340">
        <v>75.0</v>
      </c>
      <c r="BX61" s="344" t="s">
        <v>118</v>
      </c>
      <c r="BY61" s="346" t="s">
        <v>2217</v>
      </c>
      <c r="BZ61" s="340">
        <v>86.0</v>
      </c>
      <c r="CA61" s="344" t="s">
        <v>113</v>
      </c>
      <c r="CB61" s="345" t="s">
        <v>2218</v>
      </c>
      <c r="CC61" s="340">
        <v>81.0</v>
      </c>
      <c r="CD61" s="344" t="s">
        <v>118</v>
      </c>
      <c r="CE61" s="346" t="s">
        <v>2219</v>
      </c>
      <c r="CF61" s="340">
        <v>67.0</v>
      </c>
      <c r="CG61" s="344" t="s">
        <v>119</v>
      </c>
      <c r="CH61" s="345" t="s">
        <v>2220</v>
      </c>
      <c r="CI61" s="340">
        <v>80.0</v>
      </c>
      <c r="CJ61" s="344" t="s">
        <v>113</v>
      </c>
      <c r="CK61" s="346" t="s">
        <v>2221</v>
      </c>
      <c r="CL61" s="340">
        <v>69.0</v>
      </c>
      <c r="CM61" s="344" t="s">
        <v>113</v>
      </c>
      <c r="CN61" s="346" t="s">
        <v>2222</v>
      </c>
      <c r="CO61" s="340">
        <v>70.0</v>
      </c>
      <c r="CP61" s="344" t="s">
        <v>119</v>
      </c>
      <c r="CQ61" s="346" t="s">
        <v>2223</v>
      </c>
      <c r="CR61" s="340">
        <v>55.0</v>
      </c>
    </row>
    <row r="62">
      <c r="A62" s="342" t="s">
        <v>113</v>
      </c>
      <c r="B62" s="343" t="s">
        <v>2224</v>
      </c>
      <c r="C62" s="340">
        <v>88.0</v>
      </c>
      <c r="D62" s="344" t="s">
        <v>113</v>
      </c>
      <c r="E62" s="345" t="s">
        <v>2225</v>
      </c>
      <c r="F62" s="340">
        <v>70.0</v>
      </c>
      <c r="G62" s="344" t="s">
        <v>113</v>
      </c>
      <c r="H62" s="346" t="s">
        <v>2226</v>
      </c>
      <c r="I62" s="340">
        <v>77.0</v>
      </c>
      <c r="J62" s="344" t="s">
        <v>2198</v>
      </c>
      <c r="K62" s="346" t="s">
        <v>2227</v>
      </c>
      <c r="L62" s="340">
        <v>75.0</v>
      </c>
      <c r="M62" s="344" t="s">
        <v>113</v>
      </c>
      <c r="N62" s="346" t="s">
        <v>2228</v>
      </c>
      <c r="O62" s="340">
        <v>73.0</v>
      </c>
      <c r="P62" s="344" t="s">
        <v>113</v>
      </c>
      <c r="Q62" s="346" t="s">
        <v>2229</v>
      </c>
      <c r="R62" s="340">
        <v>62.0</v>
      </c>
      <c r="S62" s="344" t="s">
        <v>113</v>
      </c>
      <c r="T62" s="346" t="s">
        <v>2230</v>
      </c>
      <c r="U62" s="340">
        <v>71.0</v>
      </c>
      <c r="V62" s="344" t="s">
        <v>2231</v>
      </c>
      <c r="W62" s="346" t="s">
        <v>2232</v>
      </c>
      <c r="X62" s="340">
        <v>77.0</v>
      </c>
      <c r="Y62" s="344" t="s">
        <v>118</v>
      </c>
      <c r="Z62" s="346" t="s">
        <v>2233</v>
      </c>
      <c r="AA62" s="340">
        <v>74.0</v>
      </c>
      <c r="AB62" s="344" t="s">
        <v>113</v>
      </c>
      <c r="AC62" s="346" t="s">
        <v>2234</v>
      </c>
      <c r="AD62" s="340">
        <v>81.0</v>
      </c>
      <c r="AE62" s="344" t="s">
        <v>113</v>
      </c>
      <c r="AF62" s="346" t="s">
        <v>2235</v>
      </c>
      <c r="AG62" s="340">
        <v>84.0</v>
      </c>
      <c r="AH62" s="344" t="s">
        <v>2198</v>
      </c>
      <c r="AI62" s="346" t="s">
        <v>2236</v>
      </c>
      <c r="AJ62" s="340">
        <v>77.0</v>
      </c>
      <c r="AK62" s="344" t="s">
        <v>113</v>
      </c>
      <c r="AL62" s="346" t="s">
        <v>2237</v>
      </c>
      <c r="AM62" s="340">
        <v>77.0</v>
      </c>
      <c r="AN62" s="344" t="s">
        <v>113</v>
      </c>
      <c r="AO62" s="346" t="s">
        <v>2238</v>
      </c>
      <c r="AP62" s="340">
        <v>80.0</v>
      </c>
      <c r="AQ62" s="344" t="s">
        <v>1785</v>
      </c>
      <c r="AR62" s="346" t="s">
        <v>2239</v>
      </c>
      <c r="AS62" s="340">
        <v>68.0</v>
      </c>
      <c r="AT62" s="344" t="s">
        <v>113</v>
      </c>
      <c r="AU62" s="346" t="s">
        <v>2240</v>
      </c>
      <c r="AV62" s="340">
        <v>74.0</v>
      </c>
      <c r="AW62" s="344" t="s">
        <v>113</v>
      </c>
      <c r="AX62" s="346" t="s">
        <v>2241</v>
      </c>
      <c r="AY62" s="340">
        <v>91.0</v>
      </c>
      <c r="AZ62" s="344" t="s">
        <v>113</v>
      </c>
      <c r="BA62" s="346" t="s">
        <v>1809</v>
      </c>
      <c r="BB62" s="340">
        <v>70.0</v>
      </c>
      <c r="BC62" s="344" t="s">
        <v>119</v>
      </c>
      <c r="BD62" s="345" t="s">
        <v>2242</v>
      </c>
      <c r="BE62" s="340">
        <v>60.0</v>
      </c>
      <c r="BF62" s="344" t="s">
        <v>113</v>
      </c>
      <c r="BG62" s="346" t="s">
        <v>2243</v>
      </c>
      <c r="BH62" s="340">
        <v>61.0</v>
      </c>
      <c r="BI62" s="344" t="s">
        <v>113</v>
      </c>
      <c r="BJ62" s="346" t="s">
        <v>2244</v>
      </c>
      <c r="BK62" s="340">
        <v>82.0</v>
      </c>
      <c r="BL62" s="344" t="s">
        <v>113</v>
      </c>
      <c r="BM62" s="346" t="s">
        <v>2245</v>
      </c>
      <c r="BN62" s="340">
        <v>85.0</v>
      </c>
      <c r="BO62" s="344" t="s">
        <v>113</v>
      </c>
      <c r="BP62" s="345" t="s">
        <v>2246</v>
      </c>
      <c r="BQ62" s="340">
        <v>66.0</v>
      </c>
      <c r="BR62" s="344" t="s">
        <v>119</v>
      </c>
      <c r="BS62" s="346" t="s">
        <v>2247</v>
      </c>
      <c r="BT62" s="340">
        <v>61.0</v>
      </c>
      <c r="BU62" s="344" t="s">
        <v>113</v>
      </c>
      <c r="BV62" s="346" t="s">
        <v>2248</v>
      </c>
      <c r="BW62" s="340">
        <v>74.0</v>
      </c>
      <c r="BX62" s="344" t="s">
        <v>118</v>
      </c>
      <c r="BY62" s="346" t="s">
        <v>2249</v>
      </c>
      <c r="BZ62" s="340">
        <v>67.0</v>
      </c>
      <c r="CA62" s="344" t="s">
        <v>113</v>
      </c>
      <c r="CB62" s="345" t="s">
        <v>2250</v>
      </c>
      <c r="CC62" s="340">
        <v>71.0</v>
      </c>
      <c r="CD62" s="344" t="s">
        <v>113</v>
      </c>
      <c r="CE62" s="346" t="s">
        <v>2251</v>
      </c>
      <c r="CF62" s="340">
        <v>94.0</v>
      </c>
      <c r="CG62" s="344" t="s">
        <v>119</v>
      </c>
      <c r="CH62" s="345" t="s">
        <v>2252</v>
      </c>
      <c r="CI62" s="340">
        <v>74.0</v>
      </c>
      <c r="CJ62" s="344" t="s">
        <v>113</v>
      </c>
      <c r="CK62" s="346" t="s">
        <v>2253</v>
      </c>
      <c r="CL62" s="340">
        <v>68.0</v>
      </c>
      <c r="CM62" s="344" t="s">
        <v>113</v>
      </c>
      <c r="CN62" s="346" t="s">
        <v>2254</v>
      </c>
      <c r="CO62" s="340">
        <v>64.0</v>
      </c>
      <c r="CP62" s="344" t="s">
        <v>118</v>
      </c>
      <c r="CQ62" s="346" t="s">
        <v>2255</v>
      </c>
      <c r="CR62" s="340">
        <v>81.0</v>
      </c>
    </row>
    <row r="63">
      <c r="A63" s="342" t="s">
        <v>113</v>
      </c>
      <c r="B63" s="343" t="s">
        <v>2256</v>
      </c>
      <c r="C63" s="340">
        <v>77.0</v>
      </c>
      <c r="D63" s="344" t="s">
        <v>113</v>
      </c>
      <c r="E63" s="345" t="s">
        <v>2257</v>
      </c>
      <c r="F63" s="340">
        <v>66.0</v>
      </c>
      <c r="G63" s="344" t="s">
        <v>113</v>
      </c>
      <c r="H63" s="346" t="s">
        <v>2258</v>
      </c>
      <c r="I63" s="340">
        <v>67.0</v>
      </c>
      <c r="J63" s="344" t="s">
        <v>2231</v>
      </c>
      <c r="K63" s="346" t="s">
        <v>2259</v>
      </c>
      <c r="L63" s="340">
        <v>71.0</v>
      </c>
      <c r="M63" s="344" t="s">
        <v>113</v>
      </c>
      <c r="N63" s="346" t="s">
        <v>2260</v>
      </c>
      <c r="O63" s="340">
        <v>67.0</v>
      </c>
      <c r="P63" s="344" t="s">
        <v>2198</v>
      </c>
      <c r="Q63" s="346" t="s">
        <v>2261</v>
      </c>
      <c r="R63" s="340">
        <v>72.0</v>
      </c>
      <c r="S63" s="344" t="s">
        <v>113</v>
      </c>
      <c r="T63" s="346" t="s">
        <v>2262</v>
      </c>
      <c r="U63" s="340">
        <v>71.0</v>
      </c>
      <c r="V63" s="348"/>
      <c r="W63" s="349"/>
      <c r="X63" s="350"/>
      <c r="Y63" s="344" t="s">
        <v>118</v>
      </c>
      <c r="Z63" s="346" t="s">
        <v>2263</v>
      </c>
      <c r="AA63" s="340">
        <v>69.0</v>
      </c>
      <c r="AB63" s="344" t="s">
        <v>113</v>
      </c>
      <c r="AC63" s="346" t="s">
        <v>2264</v>
      </c>
      <c r="AD63" s="340">
        <v>69.0</v>
      </c>
      <c r="AE63" s="344" t="s">
        <v>113</v>
      </c>
      <c r="AF63" s="346" t="s">
        <v>2265</v>
      </c>
      <c r="AG63" s="340">
        <v>75.0</v>
      </c>
      <c r="AH63" s="344" t="s">
        <v>2231</v>
      </c>
      <c r="AI63" s="346" t="s">
        <v>2266</v>
      </c>
      <c r="AJ63" s="340">
        <v>80.0</v>
      </c>
      <c r="AK63" s="344" t="s">
        <v>113</v>
      </c>
      <c r="AL63" s="346" t="s">
        <v>2267</v>
      </c>
      <c r="AM63" s="340">
        <v>73.0</v>
      </c>
      <c r="AN63" s="344" t="s">
        <v>113</v>
      </c>
      <c r="AO63" s="346" t="s">
        <v>2268</v>
      </c>
      <c r="AP63" s="340">
        <v>79.0</v>
      </c>
      <c r="AQ63" s="344" t="s">
        <v>1785</v>
      </c>
      <c r="AR63" s="346" t="s">
        <v>2269</v>
      </c>
      <c r="AS63" s="340">
        <v>64.0</v>
      </c>
      <c r="AT63" s="344" t="s">
        <v>113</v>
      </c>
      <c r="AU63" s="346" t="s">
        <v>2270</v>
      </c>
      <c r="AV63" s="340">
        <v>72.0</v>
      </c>
      <c r="AW63" s="344" t="s">
        <v>113</v>
      </c>
      <c r="AX63" s="346" t="s">
        <v>2271</v>
      </c>
      <c r="AY63" s="340">
        <v>87.0</v>
      </c>
      <c r="AZ63" s="344" t="s">
        <v>113</v>
      </c>
      <c r="BA63" s="346" t="s">
        <v>2272</v>
      </c>
      <c r="BB63" s="340">
        <v>64.0</v>
      </c>
      <c r="BC63" s="344" t="s">
        <v>118</v>
      </c>
      <c r="BD63" s="345" t="s">
        <v>2273</v>
      </c>
      <c r="BE63" s="340">
        <v>82.0</v>
      </c>
      <c r="BF63" s="344" t="s">
        <v>2198</v>
      </c>
      <c r="BG63" s="346" t="s">
        <v>2274</v>
      </c>
      <c r="BH63" s="340">
        <v>76.0</v>
      </c>
      <c r="BI63" s="344" t="s">
        <v>113</v>
      </c>
      <c r="BJ63" s="346" t="s">
        <v>2275</v>
      </c>
      <c r="BK63" s="340">
        <v>69.0</v>
      </c>
      <c r="BL63" s="344" t="s">
        <v>113</v>
      </c>
      <c r="BM63" s="346" t="s">
        <v>2276</v>
      </c>
      <c r="BN63" s="340">
        <v>78.0</v>
      </c>
      <c r="BO63" s="344" t="s">
        <v>113</v>
      </c>
      <c r="BP63" s="345" t="s">
        <v>2277</v>
      </c>
      <c r="BQ63" s="340">
        <v>61.0</v>
      </c>
      <c r="BR63" s="344" t="s">
        <v>118</v>
      </c>
      <c r="BS63" s="346" t="s">
        <v>2278</v>
      </c>
      <c r="BT63" s="340">
        <v>92.0</v>
      </c>
      <c r="BU63" s="344" t="s">
        <v>113</v>
      </c>
      <c r="BV63" s="346" t="s">
        <v>2279</v>
      </c>
      <c r="BW63" s="340">
        <v>74.0</v>
      </c>
      <c r="BX63" s="344" t="s">
        <v>113</v>
      </c>
      <c r="BY63" s="346" t="s">
        <v>2280</v>
      </c>
      <c r="BZ63" s="340">
        <v>80.0</v>
      </c>
      <c r="CA63" s="344" t="s">
        <v>113</v>
      </c>
      <c r="CB63" s="345" t="s">
        <v>2281</v>
      </c>
      <c r="CC63" s="340">
        <v>69.0</v>
      </c>
      <c r="CD63" s="344" t="s">
        <v>113</v>
      </c>
      <c r="CE63" s="346" t="s">
        <v>2282</v>
      </c>
      <c r="CF63" s="340">
        <v>76.0</v>
      </c>
      <c r="CG63" s="344" t="s">
        <v>119</v>
      </c>
      <c r="CH63" s="345" t="s">
        <v>2283</v>
      </c>
      <c r="CI63" s="340">
        <v>71.0</v>
      </c>
      <c r="CJ63" s="344" t="s">
        <v>113</v>
      </c>
      <c r="CK63" s="346" t="s">
        <v>2284</v>
      </c>
      <c r="CL63" s="340">
        <v>60.0</v>
      </c>
      <c r="CM63" s="344" t="s">
        <v>113</v>
      </c>
      <c r="CN63" s="346" t="s">
        <v>2285</v>
      </c>
      <c r="CO63" s="340">
        <v>62.0</v>
      </c>
      <c r="CP63" s="344" t="s">
        <v>118</v>
      </c>
      <c r="CQ63" s="346" t="s">
        <v>2286</v>
      </c>
      <c r="CR63" s="340">
        <v>65.0</v>
      </c>
    </row>
    <row r="64">
      <c r="A64" s="342" t="s">
        <v>113</v>
      </c>
      <c r="B64" s="343" t="s">
        <v>2287</v>
      </c>
      <c r="C64" s="340">
        <v>73.0</v>
      </c>
      <c r="D64" s="344" t="s">
        <v>113</v>
      </c>
      <c r="E64" s="345" t="s">
        <v>2288</v>
      </c>
      <c r="F64" s="340">
        <v>65.0</v>
      </c>
      <c r="G64" s="344" t="s">
        <v>113</v>
      </c>
      <c r="H64" s="346" t="s">
        <v>2289</v>
      </c>
      <c r="I64" s="340">
        <v>66.0</v>
      </c>
      <c r="J64" s="348"/>
      <c r="K64" s="349"/>
      <c r="L64" s="350"/>
      <c r="M64" s="344" t="s">
        <v>113</v>
      </c>
      <c r="N64" s="346" t="s">
        <v>2290</v>
      </c>
      <c r="O64" s="340">
        <v>65.0</v>
      </c>
      <c r="P64" s="344" t="s">
        <v>2231</v>
      </c>
      <c r="Q64" s="346" t="s">
        <v>2291</v>
      </c>
      <c r="R64" s="340">
        <v>73.0</v>
      </c>
      <c r="S64" s="344" t="s">
        <v>113</v>
      </c>
      <c r="T64" s="346" t="s">
        <v>2292</v>
      </c>
      <c r="U64" s="340">
        <v>67.0</v>
      </c>
      <c r="V64" s="348"/>
      <c r="W64" s="349"/>
      <c r="X64" s="350"/>
      <c r="Y64" s="344" t="s">
        <v>118</v>
      </c>
      <c r="Z64" s="346" t="s">
        <v>2293</v>
      </c>
      <c r="AA64" s="340">
        <v>65.0</v>
      </c>
      <c r="AB64" s="344" t="s">
        <v>113</v>
      </c>
      <c r="AC64" s="346" t="s">
        <v>2294</v>
      </c>
      <c r="AD64" s="340">
        <v>69.0</v>
      </c>
      <c r="AE64" s="344" t="s">
        <v>113</v>
      </c>
      <c r="AF64" s="346" t="s">
        <v>2295</v>
      </c>
      <c r="AG64" s="340">
        <v>71.0</v>
      </c>
      <c r="AH64" s="348"/>
      <c r="AI64" s="349"/>
      <c r="AJ64" s="350"/>
      <c r="AK64" s="344" t="s">
        <v>113</v>
      </c>
      <c r="AL64" s="346" t="s">
        <v>2296</v>
      </c>
      <c r="AM64" s="340">
        <v>70.0</v>
      </c>
      <c r="AN64" s="344" t="s">
        <v>113</v>
      </c>
      <c r="AO64" s="346" t="s">
        <v>2297</v>
      </c>
      <c r="AP64" s="340">
        <v>75.0</v>
      </c>
      <c r="AQ64" s="344" t="s">
        <v>119</v>
      </c>
      <c r="AR64" s="346" t="s">
        <v>2298</v>
      </c>
      <c r="AS64" s="340">
        <v>72.0</v>
      </c>
      <c r="AT64" s="344" t="s">
        <v>113</v>
      </c>
      <c r="AU64" s="346" t="s">
        <v>2299</v>
      </c>
      <c r="AV64" s="340">
        <v>69.0</v>
      </c>
      <c r="AW64" s="344" t="s">
        <v>113</v>
      </c>
      <c r="AX64" s="346" t="s">
        <v>2300</v>
      </c>
      <c r="AY64" s="340">
        <v>72.0</v>
      </c>
      <c r="AZ64" s="344" t="s">
        <v>113</v>
      </c>
      <c r="BA64" s="346" t="s">
        <v>2301</v>
      </c>
      <c r="BB64" s="340">
        <v>64.0</v>
      </c>
      <c r="BC64" s="344" t="s">
        <v>118</v>
      </c>
      <c r="BD64" s="345" t="s">
        <v>2302</v>
      </c>
      <c r="BE64" s="340">
        <v>74.0</v>
      </c>
      <c r="BF64" s="344" t="s">
        <v>2231</v>
      </c>
      <c r="BG64" s="346" t="s">
        <v>2303</v>
      </c>
      <c r="BH64" s="340">
        <v>77.0</v>
      </c>
      <c r="BI64" s="344" t="s">
        <v>113</v>
      </c>
      <c r="BJ64" s="346" t="s">
        <v>2304</v>
      </c>
      <c r="BK64" s="340">
        <v>67.0</v>
      </c>
      <c r="BL64" s="344" t="s">
        <v>113</v>
      </c>
      <c r="BM64" s="346" t="s">
        <v>2305</v>
      </c>
      <c r="BN64" s="340">
        <v>76.0</v>
      </c>
      <c r="BO64" s="344" t="s">
        <v>2198</v>
      </c>
      <c r="BP64" s="345" t="s">
        <v>2306</v>
      </c>
      <c r="BQ64" s="340">
        <v>79.0</v>
      </c>
      <c r="BR64" s="344" t="s">
        <v>118</v>
      </c>
      <c r="BS64" s="346" t="s">
        <v>2307</v>
      </c>
      <c r="BT64" s="340">
        <v>73.0</v>
      </c>
      <c r="BU64" s="344" t="s">
        <v>113</v>
      </c>
      <c r="BV64" s="346" t="s">
        <v>2308</v>
      </c>
      <c r="BW64" s="340">
        <v>69.0</v>
      </c>
      <c r="BX64" s="344" t="s">
        <v>113</v>
      </c>
      <c r="BY64" s="346" t="s">
        <v>2309</v>
      </c>
      <c r="BZ64" s="340">
        <v>77.0</v>
      </c>
      <c r="CA64" s="344" t="s">
        <v>113</v>
      </c>
      <c r="CB64" s="345" t="s">
        <v>2310</v>
      </c>
      <c r="CC64" s="340">
        <v>69.0</v>
      </c>
      <c r="CD64" s="344" t="s">
        <v>113</v>
      </c>
      <c r="CE64" s="346" t="s">
        <v>2311</v>
      </c>
      <c r="CF64" s="340">
        <v>76.0</v>
      </c>
      <c r="CG64" s="344" t="s">
        <v>119</v>
      </c>
      <c r="CH64" s="345" t="s">
        <v>2312</v>
      </c>
      <c r="CI64" s="340">
        <v>67.0</v>
      </c>
      <c r="CJ64" s="344" t="s">
        <v>113</v>
      </c>
      <c r="CK64" s="346" t="s">
        <v>2313</v>
      </c>
      <c r="CL64" s="340">
        <v>59.0</v>
      </c>
      <c r="CM64" s="344" t="s">
        <v>2198</v>
      </c>
      <c r="CN64" s="346" t="s">
        <v>2314</v>
      </c>
      <c r="CO64" s="340">
        <v>73.0</v>
      </c>
      <c r="CP64" s="344" t="s">
        <v>113</v>
      </c>
      <c r="CQ64" s="346" t="s">
        <v>2315</v>
      </c>
      <c r="CR64" s="340">
        <v>79.0</v>
      </c>
    </row>
    <row r="65">
      <c r="A65" s="342" t="s">
        <v>113</v>
      </c>
      <c r="B65" s="343" t="s">
        <v>1460</v>
      </c>
      <c r="C65" s="340">
        <v>68.0</v>
      </c>
      <c r="D65" s="344" t="s">
        <v>2198</v>
      </c>
      <c r="E65" s="345" t="s">
        <v>2316</v>
      </c>
      <c r="F65" s="340">
        <v>67.0</v>
      </c>
      <c r="G65" s="344" t="s">
        <v>2198</v>
      </c>
      <c r="H65" s="346" t="s">
        <v>2317</v>
      </c>
      <c r="I65" s="340">
        <v>87.0</v>
      </c>
      <c r="J65" s="348"/>
      <c r="K65" s="349"/>
      <c r="L65" s="350"/>
      <c r="M65" s="344" t="s">
        <v>2198</v>
      </c>
      <c r="N65" s="346" t="s">
        <v>2318</v>
      </c>
      <c r="O65" s="340">
        <v>79.0</v>
      </c>
      <c r="P65" s="348"/>
      <c r="Q65" s="349"/>
      <c r="R65" s="350"/>
      <c r="S65" s="344" t="s">
        <v>113</v>
      </c>
      <c r="T65" s="346" t="s">
        <v>2319</v>
      </c>
      <c r="U65" s="340">
        <v>67.0</v>
      </c>
      <c r="V65" s="348"/>
      <c r="W65" s="349"/>
      <c r="X65" s="350"/>
      <c r="Y65" s="344" t="s">
        <v>113</v>
      </c>
      <c r="Z65" s="346" t="s">
        <v>2320</v>
      </c>
      <c r="AA65" s="340">
        <v>88.0</v>
      </c>
      <c r="AB65" s="344" t="s">
        <v>113</v>
      </c>
      <c r="AC65" s="346" t="s">
        <v>2321</v>
      </c>
      <c r="AD65" s="340">
        <v>68.0</v>
      </c>
      <c r="AE65" s="344" t="s">
        <v>113</v>
      </c>
      <c r="AF65" s="346" t="s">
        <v>2322</v>
      </c>
      <c r="AG65" s="340">
        <v>70.0</v>
      </c>
      <c r="AH65" s="348"/>
      <c r="AI65" s="349"/>
      <c r="AJ65" s="350"/>
      <c r="AK65" s="344" t="s">
        <v>113</v>
      </c>
      <c r="AL65" s="346" t="s">
        <v>2323</v>
      </c>
      <c r="AM65" s="340">
        <v>69.0</v>
      </c>
      <c r="AN65" s="344" t="s">
        <v>113</v>
      </c>
      <c r="AO65" s="346" t="s">
        <v>2324</v>
      </c>
      <c r="AP65" s="340">
        <v>71.0</v>
      </c>
      <c r="AQ65" s="344" t="s">
        <v>119</v>
      </c>
      <c r="AR65" s="346" t="s">
        <v>2325</v>
      </c>
      <c r="AS65" s="340">
        <v>71.0</v>
      </c>
      <c r="AT65" s="344" t="s">
        <v>113</v>
      </c>
      <c r="AU65" s="346" t="s">
        <v>2326</v>
      </c>
      <c r="AV65" s="340">
        <v>65.0</v>
      </c>
      <c r="AW65" s="344" t="s">
        <v>113</v>
      </c>
      <c r="AX65" s="346" t="s">
        <v>2327</v>
      </c>
      <c r="AY65" s="340">
        <v>65.0</v>
      </c>
      <c r="AZ65" s="344" t="s">
        <v>2198</v>
      </c>
      <c r="BA65" s="346" t="s">
        <v>2328</v>
      </c>
      <c r="BB65" s="340">
        <v>80.0</v>
      </c>
      <c r="BC65" s="344" t="s">
        <v>118</v>
      </c>
      <c r="BD65" s="345" t="s">
        <v>2329</v>
      </c>
      <c r="BE65" s="340">
        <v>66.0</v>
      </c>
      <c r="BF65" s="348"/>
      <c r="BG65" s="349"/>
      <c r="BH65" s="350"/>
      <c r="BI65" s="344" t="s">
        <v>2198</v>
      </c>
      <c r="BJ65" s="346" t="s">
        <v>2330</v>
      </c>
      <c r="BK65" s="340">
        <v>79.0</v>
      </c>
      <c r="BL65" s="344" t="s">
        <v>113</v>
      </c>
      <c r="BM65" s="346" t="s">
        <v>2331</v>
      </c>
      <c r="BN65" s="340">
        <v>74.0</v>
      </c>
      <c r="BO65" s="344" t="s">
        <v>2231</v>
      </c>
      <c r="BP65" s="345" t="s">
        <v>2332</v>
      </c>
      <c r="BQ65" s="340">
        <v>69.0</v>
      </c>
      <c r="BR65" s="344" t="s">
        <v>113</v>
      </c>
      <c r="BS65" s="346" t="s">
        <v>2333</v>
      </c>
      <c r="BT65" s="340">
        <v>79.0</v>
      </c>
      <c r="BU65" s="344" t="s">
        <v>113</v>
      </c>
      <c r="BV65" s="346" t="s">
        <v>2109</v>
      </c>
      <c r="BW65" s="340">
        <v>67.0</v>
      </c>
      <c r="BX65" s="344" t="s">
        <v>113</v>
      </c>
      <c r="BY65" s="346" t="s">
        <v>2334</v>
      </c>
      <c r="BZ65" s="340">
        <v>74.0</v>
      </c>
      <c r="CA65" s="344" t="s">
        <v>2198</v>
      </c>
      <c r="CB65" s="345" t="s">
        <v>2335</v>
      </c>
      <c r="CC65" s="340">
        <v>82.0</v>
      </c>
      <c r="CD65" s="344" t="s">
        <v>113</v>
      </c>
      <c r="CE65" s="346" t="s">
        <v>2336</v>
      </c>
      <c r="CF65" s="340">
        <v>74.0</v>
      </c>
      <c r="CG65" s="344" t="s">
        <v>118</v>
      </c>
      <c r="CH65" s="345" t="s">
        <v>2337</v>
      </c>
      <c r="CI65" s="340">
        <v>76.0</v>
      </c>
      <c r="CJ65" s="344" t="s">
        <v>2198</v>
      </c>
      <c r="CK65" s="346" t="s">
        <v>2338</v>
      </c>
      <c r="CL65" s="340">
        <v>70.0</v>
      </c>
      <c r="CM65" s="344" t="s">
        <v>2198</v>
      </c>
      <c r="CN65" s="346" t="s">
        <v>2339</v>
      </c>
      <c r="CO65" s="340">
        <v>67.0</v>
      </c>
      <c r="CP65" s="344" t="s">
        <v>113</v>
      </c>
      <c r="CQ65" s="346" t="s">
        <v>2340</v>
      </c>
      <c r="CR65" s="340">
        <v>77.0</v>
      </c>
    </row>
    <row r="66">
      <c r="A66" s="342" t="s">
        <v>113</v>
      </c>
      <c r="B66" s="343" t="s">
        <v>2341</v>
      </c>
      <c r="C66" s="340">
        <v>63.0</v>
      </c>
      <c r="D66" s="344" t="s">
        <v>2231</v>
      </c>
      <c r="E66" s="345" t="s">
        <v>2342</v>
      </c>
      <c r="F66" s="340">
        <v>78.0</v>
      </c>
      <c r="G66" s="344" t="s">
        <v>2231</v>
      </c>
      <c r="H66" s="346" t="s">
        <v>2343</v>
      </c>
      <c r="I66" s="340">
        <v>84.0</v>
      </c>
      <c r="J66" s="348"/>
      <c r="K66" s="349"/>
      <c r="L66" s="350"/>
      <c r="M66" s="344" t="s">
        <v>2198</v>
      </c>
      <c r="N66" s="346" t="s">
        <v>2344</v>
      </c>
      <c r="O66" s="340">
        <v>73.0</v>
      </c>
      <c r="P66" s="348"/>
      <c r="Q66" s="349"/>
      <c r="R66" s="350"/>
      <c r="S66" s="344" t="s">
        <v>113</v>
      </c>
      <c r="T66" s="346" t="s">
        <v>2345</v>
      </c>
      <c r="U66" s="340">
        <v>62.0</v>
      </c>
      <c r="V66" s="348"/>
      <c r="W66" s="349"/>
      <c r="X66" s="350"/>
      <c r="Y66" s="344" t="s">
        <v>113</v>
      </c>
      <c r="Z66" s="346" t="s">
        <v>2346</v>
      </c>
      <c r="AA66" s="340">
        <v>82.0</v>
      </c>
      <c r="AB66" s="344" t="s">
        <v>113</v>
      </c>
      <c r="AC66" s="346" t="s">
        <v>2347</v>
      </c>
      <c r="AD66" s="340">
        <v>65.0</v>
      </c>
      <c r="AE66" s="344" t="s">
        <v>113</v>
      </c>
      <c r="AF66" s="346" t="s">
        <v>2348</v>
      </c>
      <c r="AG66" s="340">
        <v>66.0</v>
      </c>
      <c r="AH66" s="348"/>
      <c r="AI66" s="349"/>
      <c r="AJ66" s="350"/>
      <c r="AK66" s="344" t="s">
        <v>113</v>
      </c>
      <c r="AL66" s="346" t="s">
        <v>2349</v>
      </c>
      <c r="AM66" s="340">
        <v>68.0</v>
      </c>
      <c r="AN66" s="344" t="s">
        <v>113</v>
      </c>
      <c r="AO66" s="346" t="s">
        <v>2350</v>
      </c>
      <c r="AP66" s="340">
        <v>70.0</v>
      </c>
      <c r="AQ66" s="344" t="s">
        <v>118</v>
      </c>
      <c r="AR66" s="346" t="s">
        <v>2351</v>
      </c>
      <c r="AS66" s="340">
        <v>74.0</v>
      </c>
      <c r="AT66" s="344" t="s">
        <v>113</v>
      </c>
      <c r="AU66" s="346" t="s">
        <v>2352</v>
      </c>
      <c r="AV66" s="340">
        <v>60.0</v>
      </c>
      <c r="AW66" s="344" t="s">
        <v>2198</v>
      </c>
      <c r="AX66" s="346" t="s">
        <v>2353</v>
      </c>
      <c r="AY66" s="340">
        <v>71.0</v>
      </c>
      <c r="AZ66" s="344" t="s">
        <v>2231</v>
      </c>
      <c r="BA66" s="346" t="s">
        <v>2354</v>
      </c>
      <c r="BB66" s="340">
        <v>86.0</v>
      </c>
      <c r="BC66" s="344" t="s">
        <v>118</v>
      </c>
      <c r="BD66" s="345" t="s">
        <v>2355</v>
      </c>
      <c r="BE66" s="340">
        <v>65.0</v>
      </c>
      <c r="BF66" s="348"/>
      <c r="BG66" s="349"/>
      <c r="BH66" s="350"/>
      <c r="BI66" s="344" t="s">
        <v>2198</v>
      </c>
      <c r="BJ66" s="346" t="s">
        <v>2356</v>
      </c>
      <c r="BK66" s="340">
        <v>69.0</v>
      </c>
      <c r="BL66" s="344" t="s">
        <v>113</v>
      </c>
      <c r="BM66" s="346" t="s">
        <v>2357</v>
      </c>
      <c r="BN66" s="340">
        <v>74.0</v>
      </c>
      <c r="BO66" s="348"/>
      <c r="BP66" s="351"/>
      <c r="BQ66" s="350"/>
      <c r="BR66" s="344" t="s">
        <v>113</v>
      </c>
      <c r="BS66" s="346" t="s">
        <v>2358</v>
      </c>
      <c r="BT66" s="340">
        <v>76.0</v>
      </c>
      <c r="BU66" s="344" t="s">
        <v>113</v>
      </c>
      <c r="BV66" s="346" t="s">
        <v>2359</v>
      </c>
      <c r="BW66" s="340">
        <v>61.0</v>
      </c>
      <c r="BX66" s="344" t="s">
        <v>113</v>
      </c>
      <c r="BY66" s="346" t="s">
        <v>2360</v>
      </c>
      <c r="BZ66" s="340">
        <v>74.0</v>
      </c>
      <c r="CA66" s="344" t="s">
        <v>2231</v>
      </c>
      <c r="CB66" s="345" t="s">
        <v>2361</v>
      </c>
      <c r="CC66" s="340">
        <v>75.0</v>
      </c>
      <c r="CD66" s="344" t="s">
        <v>113</v>
      </c>
      <c r="CE66" s="346" t="s">
        <v>2362</v>
      </c>
      <c r="CF66" s="340">
        <v>74.0</v>
      </c>
      <c r="CG66" s="344" t="s">
        <v>113</v>
      </c>
      <c r="CH66" s="345" t="s">
        <v>2363</v>
      </c>
      <c r="CI66" s="340">
        <v>84.0</v>
      </c>
      <c r="CJ66" s="344" t="s">
        <v>2231</v>
      </c>
      <c r="CK66" s="346" t="s">
        <v>2364</v>
      </c>
      <c r="CL66" s="340">
        <v>74.0</v>
      </c>
      <c r="CM66" s="344" t="s">
        <v>2231</v>
      </c>
      <c r="CN66" s="346" t="s">
        <v>2365</v>
      </c>
      <c r="CO66" s="340">
        <v>84.0</v>
      </c>
      <c r="CP66" s="344" t="s">
        <v>113</v>
      </c>
      <c r="CQ66" s="346" t="s">
        <v>2366</v>
      </c>
      <c r="CR66" s="340">
        <v>74.0</v>
      </c>
    </row>
    <row r="67">
      <c r="A67" s="342" t="s">
        <v>113</v>
      </c>
      <c r="B67" s="343" t="s">
        <v>2367</v>
      </c>
      <c r="C67" s="340">
        <v>60.0</v>
      </c>
      <c r="D67" s="344" t="s">
        <v>2231</v>
      </c>
      <c r="E67" s="345" t="s">
        <v>2368</v>
      </c>
      <c r="F67" s="340">
        <v>69.0</v>
      </c>
      <c r="G67" s="348"/>
      <c r="H67" s="349"/>
      <c r="I67" s="350"/>
      <c r="J67" s="348"/>
      <c r="K67" s="349"/>
      <c r="L67" s="350"/>
      <c r="M67" s="344" t="s">
        <v>2231</v>
      </c>
      <c r="N67" s="346" t="s">
        <v>2369</v>
      </c>
      <c r="O67" s="340">
        <v>78.0</v>
      </c>
      <c r="P67" s="348"/>
      <c r="Q67" s="349"/>
      <c r="R67" s="350"/>
      <c r="S67" s="344" t="s">
        <v>2198</v>
      </c>
      <c r="T67" s="346" t="s">
        <v>2370</v>
      </c>
      <c r="U67" s="340">
        <v>73.0</v>
      </c>
      <c r="V67" s="348"/>
      <c r="W67" s="349"/>
      <c r="X67" s="350"/>
      <c r="Y67" s="344" t="s">
        <v>113</v>
      </c>
      <c r="Z67" s="346" t="s">
        <v>2371</v>
      </c>
      <c r="AA67" s="340">
        <v>77.0</v>
      </c>
      <c r="AB67" s="344" t="s">
        <v>113</v>
      </c>
      <c r="AC67" s="346" t="s">
        <v>2372</v>
      </c>
      <c r="AD67" s="340">
        <v>63.0</v>
      </c>
      <c r="AE67" s="344" t="s">
        <v>113</v>
      </c>
      <c r="AF67" s="346" t="s">
        <v>2373</v>
      </c>
      <c r="AG67" s="340">
        <v>65.0</v>
      </c>
      <c r="AH67" s="348"/>
      <c r="AI67" s="349"/>
      <c r="AJ67" s="350"/>
      <c r="AK67" s="344" t="s">
        <v>113</v>
      </c>
      <c r="AL67" s="346" t="s">
        <v>2374</v>
      </c>
      <c r="AM67" s="340">
        <v>62.0</v>
      </c>
      <c r="AN67" s="344" t="s">
        <v>2198</v>
      </c>
      <c r="AO67" s="346" t="s">
        <v>2375</v>
      </c>
      <c r="AP67" s="340">
        <v>74.0</v>
      </c>
      <c r="AQ67" s="344" t="s">
        <v>118</v>
      </c>
      <c r="AR67" s="346" t="s">
        <v>2376</v>
      </c>
      <c r="AS67" s="340">
        <v>64.0</v>
      </c>
      <c r="AT67" s="344" t="s">
        <v>2198</v>
      </c>
      <c r="AU67" s="346" t="s">
        <v>2377</v>
      </c>
      <c r="AV67" s="340">
        <v>82.0</v>
      </c>
      <c r="AW67" s="344" t="s">
        <v>2231</v>
      </c>
      <c r="AX67" s="346" t="s">
        <v>2378</v>
      </c>
      <c r="AY67" s="340">
        <v>65.0</v>
      </c>
      <c r="AZ67" s="348"/>
      <c r="BA67" s="349"/>
      <c r="BB67" s="350"/>
      <c r="BC67" s="344" t="s">
        <v>113</v>
      </c>
      <c r="BD67" s="345" t="s">
        <v>2379</v>
      </c>
      <c r="BE67" s="340">
        <v>82.0</v>
      </c>
      <c r="BF67" s="348"/>
      <c r="BG67" s="349"/>
      <c r="BH67" s="350"/>
      <c r="BI67" s="344" t="s">
        <v>2231</v>
      </c>
      <c r="BJ67" s="346" t="s">
        <v>2380</v>
      </c>
      <c r="BK67" s="340">
        <v>72.0</v>
      </c>
      <c r="BL67" s="344" t="s">
        <v>113</v>
      </c>
      <c r="BM67" s="346" t="s">
        <v>2381</v>
      </c>
      <c r="BN67" s="340">
        <v>69.0</v>
      </c>
      <c r="BO67" s="348"/>
      <c r="BP67" s="351"/>
      <c r="BQ67" s="350"/>
      <c r="BR67" s="344" t="s">
        <v>113</v>
      </c>
      <c r="BS67" s="346" t="s">
        <v>2382</v>
      </c>
      <c r="BT67" s="340">
        <v>73.0</v>
      </c>
      <c r="BU67" s="344" t="s">
        <v>113</v>
      </c>
      <c r="BV67" s="346" t="s">
        <v>2383</v>
      </c>
      <c r="BW67" s="340">
        <v>59.0</v>
      </c>
      <c r="BX67" s="344" t="s">
        <v>113</v>
      </c>
      <c r="BY67" s="346" t="s">
        <v>2384</v>
      </c>
      <c r="BZ67" s="340">
        <v>73.0</v>
      </c>
      <c r="CA67" s="348"/>
      <c r="CB67" s="351"/>
      <c r="CC67" s="350"/>
      <c r="CD67" s="344" t="s">
        <v>113</v>
      </c>
      <c r="CE67" s="346" t="s">
        <v>2385</v>
      </c>
      <c r="CF67" s="340">
        <v>68.0</v>
      </c>
      <c r="CG67" s="344" t="s">
        <v>113</v>
      </c>
      <c r="CH67" s="345" t="s">
        <v>2386</v>
      </c>
      <c r="CI67" s="340">
        <v>77.0</v>
      </c>
      <c r="CJ67" s="348"/>
      <c r="CK67" s="349"/>
      <c r="CL67" s="350"/>
      <c r="CM67" s="348"/>
      <c r="CN67" s="349"/>
      <c r="CO67" s="350"/>
      <c r="CP67" s="344" t="s">
        <v>113</v>
      </c>
      <c r="CQ67" s="346" t="s">
        <v>2387</v>
      </c>
      <c r="CR67" s="340">
        <v>73.0</v>
      </c>
    </row>
    <row r="68">
      <c r="A68" s="342" t="s">
        <v>113</v>
      </c>
      <c r="B68" s="343" t="s">
        <v>1441</v>
      </c>
      <c r="C68" s="340">
        <v>56.0</v>
      </c>
      <c r="D68" s="348"/>
      <c r="E68" s="351"/>
      <c r="F68" s="350"/>
      <c r="G68" s="348"/>
      <c r="H68" s="349"/>
      <c r="I68" s="350"/>
      <c r="J68" s="348"/>
      <c r="K68" s="349"/>
      <c r="L68" s="350"/>
      <c r="M68" s="348"/>
      <c r="N68" s="349"/>
      <c r="O68" s="350"/>
      <c r="P68" s="348"/>
      <c r="Q68" s="349"/>
      <c r="R68" s="350"/>
      <c r="S68" s="344" t="s">
        <v>2231</v>
      </c>
      <c r="T68" s="346" t="s">
        <v>2388</v>
      </c>
      <c r="U68" s="340">
        <v>68.0</v>
      </c>
      <c r="V68" s="348"/>
      <c r="W68" s="349"/>
      <c r="X68" s="350"/>
      <c r="Y68" s="344" t="s">
        <v>113</v>
      </c>
      <c r="Z68" s="346" t="s">
        <v>2389</v>
      </c>
      <c r="AA68" s="340">
        <v>75.0</v>
      </c>
      <c r="AB68" s="344" t="s">
        <v>113</v>
      </c>
      <c r="AC68" s="346" t="s">
        <v>2390</v>
      </c>
      <c r="AD68" s="340">
        <v>62.0</v>
      </c>
      <c r="AE68" s="344" t="s">
        <v>113</v>
      </c>
      <c r="AF68" s="346" t="s">
        <v>2391</v>
      </c>
      <c r="AG68" s="340">
        <v>59.0</v>
      </c>
      <c r="AH68" s="348"/>
      <c r="AI68" s="349"/>
      <c r="AJ68" s="350"/>
      <c r="AK68" s="344" t="s">
        <v>2198</v>
      </c>
      <c r="AL68" s="346" t="s">
        <v>2392</v>
      </c>
      <c r="AM68" s="340">
        <v>72.0</v>
      </c>
      <c r="AN68" s="344" t="s">
        <v>2198</v>
      </c>
      <c r="AO68" s="346" t="s">
        <v>2393</v>
      </c>
      <c r="AP68" s="340">
        <v>66.0</v>
      </c>
      <c r="AQ68" s="344" t="s">
        <v>118</v>
      </c>
      <c r="AR68" s="346" t="s">
        <v>2394</v>
      </c>
      <c r="AS68" s="340">
        <v>62.0</v>
      </c>
      <c r="AT68" s="344" t="s">
        <v>2231</v>
      </c>
      <c r="AU68" s="346" t="s">
        <v>2395</v>
      </c>
      <c r="AV68" s="340">
        <v>81.0</v>
      </c>
      <c r="AW68" s="348"/>
      <c r="AX68" s="349"/>
      <c r="AY68" s="350"/>
      <c r="AZ68" s="348"/>
      <c r="BA68" s="349"/>
      <c r="BB68" s="350"/>
      <c r="BC68" s="344" t="s">
        <v>113</v>
      </c>
      <c r="BD68" s="345" t="s">
        <v>2396</v>
      </c>
      <c r="BE68" s="340">
        <v>81.0</v>
      </c>
      <c r="BF68" s="348"/>
      <c r="BG68" s="349"/>
      <c r="BH68" s="350"/>
      <c r="BI68" s="348"/>
      <c r="BJ68" s="349"/>
      <c r="BK68" s="350"/>
      <c r="BL68" s="344" t="s">
        <v>113</v>
      </c>
      <c r="BM68" s="346" t="s">
        <v>2397</v>
      </c>
      <c r="BN68" s="340">
        <v>65.0</v>
      </c>
      <c r="BO68" s="348"/>
      <c r="BP68" s="351"/>
      <c r="BQ68" s="350"/>
      <c r="BR68" s="344" t="s">
        <v>113</v>
      </c>
      <c r="BS68" s="346" t="s">
        <v>2398</v>
      </c>
      <c r="BT68" s="340">
        <v>73.0</v>
      </c>
      <c r="BU68" s="344" t="s">
        <v>113</v>
      </c>
      <c r="BV68" s="346" t="s">
        <v>2399</v>
      </c>
      <c r="BW68" s="340">
        <v>57.0</v>
      </c>
      <c r="BX68" s="344" t="s">
        <v>113</v>
      </c>
      <c r="BY68" s="346" t="s">
        <v>2400</v>
      </c>
      <c r="BZ68" s="340">
        <v>73.0</v>
      </c>
      <c r="CA68" s="348"/>
      <c r="CB68" s="351"/>
      <c r="CC68" s="350"/>
      <c r="CD68" s="344" t="s">
        <v>113</v>
      </c>
      <c r="CE68" s="346" t="s">
        <v>2401</v>
      </c>
      <c r="CF68" s="340">
        <v>66.0</v>
      </c>
      <c r="CG68" s="344" t="s">
        <v>113</v>
      </c>
      <c r="CH68" s="345" t="s">
        <v>2402</v>
      </c>
      <c r="CI68" s="340">
        <v>68.0</v>
      </c>
      <c r="CJ68" s="348"/>
      <c r="CK68" s="349"/>
      <c r="CL68" s="350"/>
      <c r="CM68" s="348"/>
      <c r="CN68" s="349"/>
      <c r="CO68" s="350"/>
      <c r="CP68" s="344" t="s">
        <v>113</v>
      </c>
      <c r="CQ68" s="346" t="s">
        <v>2403</v>
      </c>
      <c r="CR68" s="340">
        <v>73.0</v>
      </c>
    </row>
    <row r="69">
      <c r="A69" s="342" t="s">
        <v>2198</v>
      </c>
      <c r="B69" s="343" t="s">
        <v>2404</v>
      </c>
      <c r="C69" s="340">
        <v>74.0</v>
      </c>
      <c r="D69" s="348"/>
      <c r="E69" s="351"/>
      <c r="F69" s="350"/>
      <c r="G69" s="348"/>
      <c r="H69" s="349"/>
      <c r="I69" s="350"/>
      <c r="J69" s="348"/>
      <c r="K69" s="349"/>
      <c r="L69" s="350"/>
      <c r="M69" s="348"/>
      <c r="N69" s="349"/>
      <c r="O69" s="350"/>
      <c r="P69" s="348"/>
      <c r="Q69" s="349"/>
      <c r="R69" s="350"/>
      <c r="S69" s="348"/>
      <c r="T69" s="349"/>
      <c r="U69" s="350"/>
      <c r="V69" s="348"/>
      <c r="W69" s="349"/>
      <c r="X69" s="350"/>
      <c r="Y69" s="344" t="s">
        <v>113</v>
      </c>
      <c r="Z69" s="346" t="s">
        <v>2405</v>
      </c>
      <c r="AA69" s="340">
        <v>64.0</v>
      </c>
      <c r="AB69" s="344" t="s">
        <v>113</v>
      </c>
      <c r="AC69" s="346" t="s">
        <v>2406</v>
      </c>
      <c r="AD69" s="340">
        <v>58.0</v>
      </c>
      <c r="AE69" s="344" t="s">
        <v>2198</v>
      </c>
      <c r="AF69" s="346" t="s">
        <v>2407</v>
      </c>
      <c r="AG69" s="340">
        <v>81.0</v>
      </c>
      <c r="AH69" s="348"/>
      <c r="AI69" s="349"/>
      <c r="AJ69" s="350"/>
      <c r="AK69" s="344" t="s">
        <v>2231</v>
      </c>
      <c r="AL69" s="346" t="s">
        <v>2408</v>
      </c>
      <c r="AM69" s="340">
        <v>73.0</v>
      </c>
      <c r="AN69" s="344" t="s">
        <v>2231</v>
      </c>
      <c r="AO69" s="346" t="s">
        <v>2409</v>
      </c>
      <c r="AP69" s="340">
        <v>74.0</v>
      </c>
      <c r="AQ69" s="344" t="s">
        <v>113</v>
      </c>
      <c r="AR69" s="346" t="s">
        <v>2410</v>
      </c>
      <c r="AS69" s="340">
        <v>84.0</v>
      </c>
      <c r="AT69" s="348"/>
      <c r="AU69" s="349"/>
      <c r="AV69" s="350"/>
      <c r="AW69" s="348"/>
      <c r="AX69" s="349"/>
      <c r="AY69" s="350"/>
      <c r="AZ69" s="348"/>
      <c r="BA69" s="349"/>
      <c r="BB69" s="350"/>
      <c r="BC69" s="344" t="s">
        <v>113</v>
      </c>
      <c r="BD69" s="345" t="s">
        <v>2411</v>
      </c>
      <c r="BE69" s="340">
        <v>69.0</v>
      </c>
      <c r="BF69" s="348"/>
      <c r="BG69" s="349"/>
      <c r="BH69" s="350"/>
      <c r="BI69" s="348"/>
      <c r="BJ69" s="349"/>
      <c r="BK69" s="350"/>
      <c r="BL69" s="344" t="s">
        <v>2198</v>
      </c>
      <c r="BM69" s="346" t="s">
        <v>2412</v>
      </c>
      <c r="BN69" s="340">
        <v>78.0</v>
      </c>
      <c r="BO69" s="348"/>
      <c r="BP69" s="351"/>
      <c r="BQ69" s="350"/>
      <c r="BR69" s="344" t="s">
        <v>113</v>
      </c>
      <c r="BS69" s="346" t="s">
        <v>2413</v>
      </c>
      <c r="BT69" s="340">
        <v>72.0</v>
      </c>
      <c r="BU69" s="344" t="s">
        <v>2198</v>
      </c>
      <c r="BV69" s="346" t="s">
        <v>2414</v>
      </c>
      <c r="BW69" s="340">
        <v>69.0</v>
      </c>
      <c r="BX69" s="344" t="s">
        <v>113</v>
      </c>
      <c r="BY69" s="346" t="s">
        <v>2415</v>
      </c>
      <c r="BZ69" s="340">
        <v>61.0</v>
      </c>
      <c r="CA69" s="348"/>
      <c r="CB69" s="351"/>
      <c r="CC69" s="350"/>
      <c r="CD69" s="344" t="s">
        <v>113</v>
      </c>
      <c r="CE69" s="346" t="s">
        <v>2416</v>
      </c>
      <c r="CF69" s="340">
        <v>63.0</v>
      </c>
      <c r="CG69" s="344" t="s">
        <v>113</v>
      </c>
      <c r="CH69" s="345" t="s">
        <v>2417</v>
      </c>
      <c r="CI69" s="340">
        <v>65.0</v>
      </c>
      <c r="CJ69" s="348"/>
      <c r="CK69" s="349"/>
      <c r="CL69" s="350"/>
      <c r="CM69" s="348"/>
      <c r="CN69" s="349"/>
      <c r="CO69" s="350"/>
      <c r="CP69" s="344" t="s">
        <v>113</v>
      </c>
      <c r="CQ69" s="346" t="s">
        <v>2418</v>
      </c>
      <c r="CR69" s="340">
        <v>70.0</v>
      </c>
    </row>
    <row r="70">
      <c r="A70" s="342" t="s">
        <v>2231</v>
      </c>
      <c r="B70" s="343" t="s">
        <v>2419</v>
      </c>
      <c r="C70" s="340">
        <v>76.0</v>
      </c>
      <c r="D70" s="348"/>
      <c r="E70" s="351"/>
      <c r="F70" s="350"/>
      <c r="G70" s="348"/>
      <c r="H70" s="349"/>
      <c r="I70" s="350"/>
      <c r="J70" s="348"/>
      <c r="K70" s="349"/>
      <c r="L70" s="350"/>
      <c r="M70" s="348"/>
      <c r="N70" s="349"/>
      <c r="O70" s="350"/>
      <c r="P70" s="348"/>
      <c r="Q70" s="349"/>
      <c r="R70" s="350"/>
      <c r="S70" s="348"/>
      <c r="T70" s="349"/>
      <c r="U70" s="350"/>
      <c r="V70" s="348"/>
      <c r="W70" s="349"/>
      <c r="X70" s="350"/>
      <c r="Y70" s="344" t="s">
        <v>113</v>
      </c>
      <c r="Z70" s="346" t="s">
        <v>2420</v>
      </c>
      <c r="AA70" s="340">
        <v>62.0</v>
      </c>
      <c r="AB70" s="344" t="s">
        <v>2198</v>
      </c>
      <c r="AC70" s="346" t="s">
        <v>2421</v>
      </c>
      <c r="AD70" s="340">
        <v>76.0</v>
      </c>
      <c r="AE70" s="344" t="s">
        <v>2231</v>
      </c>
      <c r="AF70" s="346" t="s">
        <v>2422</v>
      </c>
      <c r="AG70" s="340">
        <v>75.0</v>
      </c>
      <c r="AH70" s="348"/>
      <c r="AI70" s="349"/>
      <c r="AJ70" s="350"/>
      <c r="AK70" s="348"/>
      <c r="AL70" s="349"/>
      <c r="AM70" s="350"/>
      <c r="AN70" s="348"/>
      <c r="AO70" s="349"/>
      <c r="AP70" s="350"/>
      <c r="AQ70" s="344" t="s">
        <v>113</v>
      </c>
      <c r="AR70" s="346" t="s">
        <v>2423</v>
      </c>
      <c r="AS70" s="340">
        <v>76.0</v>
      </c>
      <c r="AT70" s="348"/>
      <c r="AU70" s="349"/>
      <c r="AV70" s="350"/>
      <c r="AW70" s="348"/>
      <c r="AX70" s="349"/>
      <c r="AY70" s="350"/>
      <c r="AZ70" s="348"/>
      <c r="BA70" s="349"/>
      <c r="BB70" s="350"/>
      <c r="BC70" s="344" t="s">
        <v>113</v>
      </c>
      <c r="BD70" s="345" t="s">
        <v>2424</v>
      </c>
      <c r="BE70" s="340">
        <v>67.0</v>
      </c>
      <c r="BF70" s="348"/>
      <c r="BG70" s="349"/>
      <c r="BH70" s="350"/>
      <c r="BI70" s="348"/>
      <c r="BJ70" s="349"/>
      <c r="BK70" s="350"/>
      <c r="BL70" s="344" t="s">
        <v>2231</v>
      </c>
      <c r="BM70" s="346" t="s">
        <v>2425</v>
      </c>
      <c r="BN70" s="340">
        <v>83.0</v>
      </c>
      <c r="BO70" s="348"/>
      <c r="BP70" s="351"/>
      <c r="BQ70" s="350"/>
      <c r="BR70" s="344" t="s">
        <v>113</v>
      </c>
      <c r="BS70" s="346" t="s">
        <v>2426</v>
      </c>
      <c r="BT70" s="340">
        <v>69.0</v>
      </c>
      <c r="BU70" s="344" t="s">
        <v>2231</v>
      </c>
      <c r="BV70" s="346" t="s">
        <v>2427</v>
      </c>
      <c r="BW70" s="340">
        <v>66.0</v>
      </c>
      <c r="BX70" s="344" t="s">
        <v>2198</v>
      </c>
      <c r="BY70" s="346" t="s">
        <v>2428</v>
      </c>
      <c r="BZ70" s="340">
        <v>74.0</v>
      </c>
      <c r="CA70" s="348"/>
      <c r="CB70" s="351"/>
      <c r="CC70" s="350"/>
      <c r="CD70" s="344" t="s">
        <v>2198</v>
      </c>
      <c r="CE70" s="346" t="s">
        <v>2429</v>
      </c>
      <c r="CF70" s="340">
        <v>82.0</v>
      </c>
      <c r="CG70" s="344" t="s">
        <v>113</v>
      </c>
      <c r="CH70" s="345" t="s">
        <v>2430</v>
      </c>
      <c r="CI70" s="340">
        <v>64.0</v>
      </c>
      <c r="CJ70" s="348"/>
      <c r="CK70" s="349"/>
      <c r="CL70" s="350"/>
      <c r="CM70" s="348"/>
      <c r="CN70" s="349"/>
      <c r="CO70" s="350"/>
      <c r="CP70" s="344" t="s">
        <v>113</v>
      </c>
      <c r="CQ70" s="346" t="s">
        <v>2431</v>
      </c>
      <c r="CR70" s="340">
        <v>62.0</v>
      </c>
    </row>
    <row r="71">
      <c r="A71" s="352"/>
      <c r="B71" s="353"/>
      <c r="C71" s="350"/>
      <c r="D71" s="348"/>
      <c r="E71" s="351"/>
      <c r="F71" s="350"/>
      <c r="G71" s="348"/>
      <c r="H71" s="349"/>
      <c r="I71" s="350"/>
      <c r="J71" s="348"/>
      <c r="K71" s="349"/>
      <c r="L71" s="350"/>
      <c r="M71" s="348"/>
      <c r="N71" s="349"/>
      <c r="O71" s="350"/>
      <c r="P71" s="348"/>
      <c r="Q71" s="349"/>
      <c r="R71" s="350"/>
      <c r="S71" s="348"/>
      <c r="T71" s="349"/>
      <c r="U71" s="350"/>
      <c r="V71" s="348"/>
      <c r="W71" s="349"/>
      <c r="X71" s="350"/>
      <c r="Y71" s="344" t="s">
        <v>113</v>
      </c>
      <c r="Z71" s="346" t="s">
        <v>2432</v>
      </c>
      <c r="AA71" s="340">
        <v>61.0</v>
      </c>
      <c r="AB71" s="344" t="s">
        <v>2231</v>
      </c>
      <c r="AC71" s="346" t="s">
        <v>2433</v>
      </c>
      <c r="AD71" s="340">
        <v>64.0</v>
      </c>
      <c r="AE71" s="348"/>
      <c r="AF71" s="349"/>
      <c r="AG71" s="350"/>
      <c r="AH71" s="348"/>
      <c r="AI71" s="349"/>
      <c r="AJ71" s="350"/>
      <c r="AK71" s="348"/>
      <c r="AL71" s="349"/>
      <c r="AM71" s="350"/>
      <c r="AN71" s="348"/>
      <c r="AO71" s="349"/>
      <c r="AP71" s="350"/>
      <c r="AQ71" s="344" t="s">
        <v>113</v>
      </c>
      <c r="AR71" s="346" t="s">
        <v>2434</v>
      </c>
      <c r="AS71" s="340">
        <v>74.0</v>
      </c>
      <c r="AT71" s="348"/>
      <c r="AU71" s="349"/>
      <c r="AV71" s="350"/>
      <c r="AW71" s="348"/>
      <c r="AX71" s="349"/>
      <c r="AY71" s="350"/>
      <c r="AZ71" s="348"/>
      <c r="BA71" s="349"/>
      <c r="BB71" s="350"/>
      <c r="BC71" s="344" t="s">
        <v>113</v>
      </c>
      <c r="BD71" s="345" t="s">
        <v>2435</v>
      </c>
      <c r="BE71" s="340">
        <v>67.0</v>
      </c>
      <c r="BF71" s="348"/>
      <c r="BG71" s="349"/>
      <c r="BH71" s="350"/>
      <c r="BI71" s="348"/>
      <c r="BJ71" s="349"/>
      <c r="BK71" s="350"/>
      <c r="BL71" s="348"/>
      <c r="BM71" s="349"/>
      <c r="BN71" s="350"/>
      <c r="BO71" s="348"/>
      <c r="BP71" s="351"/>
      <c r="BQ71" s="350"/>
      <c r="BR71" s="344" t="s">
        <v>113</v>
      </c>
      <c r="BS71" s="346" t="s">
        <v>2436</v>
      </c>
      <c r="BT71" s="340">
        <v>68.0</v>
      </c>
      <c r="BU71" s="348"/>
      <c r="BV71" s="349"/>
      <c r="BW71" s="350"/>
      <c r="BX71" s="344" t="s">
        <v>2231</v>
      </c>
      <c r="BY71" s="346" t="s">
        <v>2437</v>
      </c>
      <c r="BZ71" s="340">
        <v>69.0</v>
      </c>
      <c r="CA71" s="348"/>
      <c r="CB71" s="351"/>
      <c r="CC71" s="350"/>
      <c r="CD71" s="344" t="s">
        <v>2231</v>
      </c>
      <c r="CE71" s="346" t="s">
        <v>2438</v>
      </c>
      <c r="CF71" s="340">
        <v>76.0</v>
      </c>
      <c r="CG71" s="344" t="s">
        <v>113</v>
      </c>
      <c r="CH71" s="345" t="s">
        <v>2439</v>
      </c>
      <c r="CI71" s="340">
        <v>62.0</v>
      </c>
      <c r="CJ71" s="348"/>
      <c r="CK71" s="349"/>
      <c r="CL71" s="350"/>
      <c r="CM71" s="348"/>
      <c r="CN71" s="349"/>
      <c r="CO71" s="350"/>
      <c r="CP71" s="344" t="s">
        <v>113</v>
      </c>
      <c r="CQ71" s="346" t="s">
        <v>2440</v>
      </c>
      <c r="CR71" s="340">
        <v>62.0</v>
      </c>
    </row>
    <row r="72">
      <c r="A72" s="352"/>
      <c r="B72" s="353"/>
      <c r="C72" s="350"/>
      <c r="D72" s="348"/>
      <c r="E72" s="351"/>
      <c r="F72" s="350"/>
      <c r="G72" s="348"/>
      <c r="H72" s="349"/>
      <c r="I72" s="350"/>
      <c r="J72" s="348"/>
      <c r="K72" s="349"/>
      <c r="L72" s="350"/>
      <c r="M72" s="348"/>
      <c r="N72" s="349"/>
      <c r="O72" s="350"/>
      <c r="P72" s="348"/>
      <c r="Q72" s="349"/>
      <c r="R72" s="350"/>
      <c r="S72" s="348"/>
      <c r="T72" s="349"/>
      <c r="U72" s="350"/>
      <c r="V72" s="348"/>
      <c r="W72" s="349"/>
      <c r="X72" s="350"/>
      <c r="Y72" s="344" t="s">
        <v>113</v>
      </c>
      <c r="Z72" s="346" t="s">
        <v>2441</v>
      </c>
      <c r="AA72" s="340">
        <v>60.0</v>
      </c>
      <c r="AB72" s="348"/>
      <c r="AC72" s="349"/>
      <c r="AD72" s="350"/>
      <c r="AE72" s="348"/>
      <c r="AF72" s="349"/>
      <c r="AG72" s="350"/>
      <c r="AH72" s="348"/>
      <c r="AI72" s="349"/>
      <c r="AJ72" s="350"/>
      <c r="AK72" s="348"/>
      <c r="AL72" s="349"/>
      <c r="AM72" s="350"/>
      <c r="AN72" s="348"/>
      <c r="AO72" s="349"/>
      <c r="AP72" s="350"/>
      <c r="AQ72" s="344" t="s">
        <v>113</v>
      </c>
      <c r="AR72" s="346" t="s">
        <v>2442</v>
      </c>
      <c r="AS72" s="340">
        <v>69.0</v>
      </c>
      <c r="AT72" s="348"/>
      <c r="AU72" s="349"/>
      <c r="AV72" s="350"/>
      <c r="AW72" s="348"/>
      <c r="AX72" s="349"/>
      <c r="AY72" s="350"/>
      <c r="AZ72" s="348"/>
      <c r="BA72" s="349"/>
      <c r="BB72" s="350"/>
      <c r="BC72" s="344" t="s">
        <v>113</v>
      </c>
      <c r="BD72" s="345" t="s">
        <v>2443</v>
      </c>
      <c r="BE72" s="340">
        <v>64.0</v>
      </c>
      <c r="BF72" s="348"/>
      <c r="BG72" s="349"/>
      <c r="BH72" s="350"/>
      <c r="BI72" s="348"/>
      <c r="BJ72" s="349"/>
      <c r="BK72" s="350"/>
      <c r="BL72" s="348"/>
      <c r="BM72" s="349"/>
      <c r="BN72" s="350"/>
      <c r="BO72" s="348"/>
      <c r="BP72" s="351"/>
      <c r="BQ72" s="350"/>
      <c r="BR72" s="344" t="s">
        <v>113</v>
      </c>
      <c r="BS72" s="346" t="s">
        <v>2444</v>
      </c>
      <c r="BT72" s="340">
        <v>63.0</v>
      </c>
      <c r="BU72" s="348"/>
      <c r="BV72" s="349"/>
      <c r="BW72" s="350"/>
      <c r="BX72" s="348"/>
      <c r="BY72" s="349"/>
      <c r="BZ72" s="350"/>
      <c r="CA72" s="348"/>
      <c r="CB72" s="351"/>
      <c r="CC72" s="350"/>
      <c r="CD72" s="348"/>
      <c r="CE72" s="349"/>
      <c r="CF72" s="350"/>
      <c r="CG72" s="344" t="s">
        <v>113</v>
      </c>
      <c r="CH72" s="345" t="s">
        <v>2445</v>
      </c>
      <c r="CI72" s="340">
        <v>61.0</v>
      </c>
      <c r="CJ72" s="348"/>
      <c r="CK72" s="349"/>
      <c r="CL72" s="350"/>
      <c r="CM72" s="348"/>
      <c r="CN72" s="349"/>
      <c r="CO72" s="350"/>
      <c r="CP72" s="344" t="s">
        <v>2198</v>
      </c>
      <c r="CQ72" s="346" t="s">
        <v>2446</v>
      </c>
      <c r="CR72" s="340">
        <v>73.0</v>
      </c>
    </row>
    <row r="73">
      <c r="A73" s="352"/>
      <c r="B73" s="353"/>
      <c r="C73" s="350"/>
      <c r="D73" s="348"/>
      <c r="E73" s="351"/>
      <c r="F73" s="350"/>
      <c r="G73" s="348"/>
      <c r="H73" s="349"/>
      <c r="I73" s="350"/>
      <c r="J73" s="348"/>
      <c r="K73" s="349"/>
      <c r="L73" s="350"/>
      <c r="M73" s="348"/>
      <c r="N73" s="349"/>
      <c r="O73" s="350"/>
      <c r="P73" s="348"/>
      <c r="Q73" s="349"/>
      <c r="R73" s="350"/>
      <c r="S73" s="348"/>
      <c r="T73" s="349"/>
      <c r="U73" s="350"/>
      <c r="V73" s="348"/>
      <c r="W73" s="349"/>
      <c r="X73" s="350"/>
      <c r="Y73" s="344" t="s">
        <v>2198</v>
      </c>
      <c r="Z73" s="346" t="s">
        <v>2447</v>
      </c>
      <c r="AA73" s="340">
        <v>70.0</v>
      </c>
      <c r="AB73" s="348"/>
      <c r="AC73" s="349"/>
      <c r="AD73" s="350"/>
      <c r="AE73" s="348"/>
      <c r="AF73" s="349"/>
      <c r="AG73" s="350"/>
      <c r="AH73" s="348"/>
      <c r="AI73" s="349"/>
      <c r="AJ73" s="350"/>
      <c r="AK73" s="348"/>
      <c r="AL73" s="349"/>
      <c r="AM73" s="350"/>
      <c r="AN73" s="348"/>
      <c r="AO73" s="349"/>
      <c r="AP73" s="350"/>
      <c r="AQ73" s="344" t="s">
        <v>113</v>
      </c>
      <c r="AR73" s="346" t="s">
        <v>2448</v>
      </c>
      <c r="AS73" s="340">
        <v>62.0</v>
      </c>
      <c r="AT73" s="348"/>
      <c r="AU73" s="349"/>
      <c r="AV73" s="350"/>
      <c r="AW73" s="348"/>
      <c r="AX73" s="349"/>
      <c r="AY73" s="350"/>
      <c r="AZ73" s="348"/>
      <c r="BA73" s="349"/>
      <c r="BB73" s="350"/>
      <c r="BC73" s="344" t="s">
        <v>113</v>
      </c>
      <c r="BD73" s="345" t="s">
        <v>2449</v>
      </c>
      <c r="BE73" s="340">
        <v>64.0</v>
      </c>
      <c r="BF73" s="348"/>
      <c r="BG73" s="349"/>
      <c r="BH73" s="350"/>
      <c r="BI73" s="348"/>
      <c r="BJ73" s="349"/>
      <c r="BK73" s="350"/>
      <c r="BL73" s="348"/>
      <c r="BM73" s="349"/>
      <c r="BN73" s="350"/>
      <c r="BO73" s="348"/>
      <c r="BP73" s="351"/>
      <c r="BQ73" s="350"/>
      <c r="BR73" s="344" t="s">
        <v>113</v>
      </c>
      <c r="BS73" s="346" t="s">
        <v>2450</v>
      </c>
      <c r="BT73" s="340">
        <v>60.0</v>
      </c>
      <c r="BU73" s="348"/>
      <c r="BV73" s="349"/>
      <c r="BW73" s="350"/>
      <c r="BX73" s="348"/>
      <c r="BY73" s="349"/>
      <c r="BZ73" s="350"/>
      <c r="CA73" s="348"/>
      <c r="CB73" s="351"/>
      <c r="CC73" s="350"/>
      <c r="CD73" s="348"/>
      <c r="CE73" s="349"/>
      <c r="CF73" s="350"/>
      <c r="CG73" s="344" t="s">
        <v>113</v>
      </c>
      <c r="CH73" s="345" t="s">
        <v>2451</v>
      </c>
      <c r="CI73" s="340">
        <v>58.0</v>
      </c>
      <c r="CJ73" s="348"/>
      <c r="CK73" s="349"/>
      <c r="CL73" s="350"/>
      <c r="CM73" s="348"/>
      <c r="CN73" s="349"/>
      <c r="CO73" s="350"/>
      <c r="CP73" s="344" t="s">
        <v>2231</v>
      </c>
      <c r="CQ73" s="346" t="s">
        <v>2452</v>
      </c>
      <c r="CR73" s="340">
        <v>83.0</v>
      </c>
    </row>
    <row r="74">
      <c r="A74" s="352"/>
      <c r="B74" s="353"/>
      <c r="C74" s="350"/>
      <c r="D74" s="348"/>
      <c r="E74" s="351"/>
      <c r="F74" s="350"/>
      <c r="G74" s="348"/>
      <c r="H74" s="349"/>
      <c r="I74" s="350"/>
      <c r="J74" s="348"/>
      <c r="K74" s="349"/>
      <c r="L74" s="350"/>
      <c r="M74" s="348"/>
      <c r="N74" s="349"/>
      <c r="O74" s="350"/>
      <c r="P74" s="348"/>
      <c r="Q74" s="349"/>
      <c r="R74" s="350"/>
      <c r="S74" s="348"/>
      <c r="T74" s="349"/>
      <c r="U74" s="350"/>
      <c r="V74" s="348"/>
      <c r="W74" s="349"/>
      <c r="X74" s="350"/>
      <c r="Y74" s="344" t="s">
        <v>2231</v>
      </c>
      <c r="Z74" s="346" t="s">
        <v>1441</v>
      </c>
      <c r="AA74" s="340">
        <v>81.0</v>
      </c>
      <c r="AB74" s="348"/>
      <c r="AC74" s="349"/>
      <c r="AD74" s="350"/>
      <c r="AE74" s="348"/>
      <c r="AF74" s="349"/>
      <c r="AG74" s="350"/>
      <c r="AH74" s="348"/>
      <c r="AI74" s="349"/>
      <c r="AJ74" s="350"/>
      <c r="AK74" s="348"/>
      <c r="AL74" s="349"/>
      <c r="AM74" s="350"/>
      <c r="AN74" s="348"/>
      <c r="AO74" s="349"/>
      <c r="AP74" s="350"/>
      <c r="AQ74" s="344" t="s">
        <v>2198</v>
      </c>
      <c r="AR74" s="346" t="s">
        <v>2453</v>
      </c>
      <c r="AS74" s="340">
        <v>85.0</v>
      </c>
      <c r="AT74" s="348"/>
      <c r="AU74" s="349"/>
      <c r="AV74" s="350"/>
      <c r="AW74" s="348"/>
      <c r="AX74" s="349"/>
      <c r="AY74" s="350"/>
      <c r="AZ74" s="348"/>
      <c r="BA74" s="349"/>
      <c r="BB74" s="350"/>
      <c r="BC74" s="344" t="s">
        <v>113</v>
      </c>
      <c r="BD74" s="345" t="s">
        <v>2454</v>
      </c>
      <c r="BE74" s="340">
        <v>62.0</v>
      </c>
      <c r="BF74" s="348"/>
      <c r="BG74" s="349"/>
      <c r="BH74" s="350"/>
      <c r="BI74" s="348"/>
      <c r="BJ74" s="349"/>
      <c r="BK74" s="350"/>
      <c r="BL74" s="348"/>
      <c r="BM74" s="349"/>
      <c r="BN74" s="350"/>
      <c r="BO74" s="348"/>
      <c r="BP74" s="351"/>
      <c r="BQ74" s="350"/>
      <c r="BR74" s="344" t="s">
        <v>2198</v>
      </c>
      <c r="BS74" s="346" t="s">
        <v>2455</v>
      </c>
      <c r="BT74" s="340">
        <v>63.0</v>
      </c>
      <c r="BU74" s="348"/>
      <c r="BV74" s="349"/>
      <c r="BW74" s="350"/>
      <c r="BX74" s="348"/>
      <c r="BY74" s="349"/>
      <c r="BZ74" s="350"/>
      <c r="CA74" s="348"/>
      <c r="CB74" s="351"/>
      <c r="CC74" s="350"/>
      <c r="CD74" s="348"/>
      <c r="CE74" s="349"/>
      <c r="CF74" s="350"/>
      <c r="CG74" s="344" t="s">
        <v>2198</v>
      </c>
      <c r="CH74" s="345" t="s">
        <v>2456</v>
      </c>
      <c r="CI74" s="340">
        <v>75.0</v>
      </c>
      <c r="CJ74" s="348"/>
      <c r="CK74" s="349"/>
      <c r="CL74" s="350"/>
      <c r="CM74" s="348"/>
      <c r="CN74" s="349"/>
      <c r="CO74" s="350"/>
      <c r="CP74" s="348"/>
      <c r="CQ74" s="349"/>
      <c r="CR74" s="350"/>
    </row>
    <row r="75">
      <c r="A75" s="352"/>
      <c r="B75" s="353"/>
      <c r="C75" s="350"/>
      <c r="D75" s="348"/>
      <c r="E75" s="351"/>
      <c r="F75" s="350"/>
      <c r="G75" s="348"/>
      <c r="H75" s="349"/>
      <c r="I75" s="350"/>
      <c r="J75" s="348"/>
      <c r="K75" s="349"/>
      <c r="L75" s="350"/>
      <c r="M75" s="348"/>
      <c r="N75" s="349"/>
      <c r="O75" s="350"/>
      <c r="P75" s="348"/>
      <c r="Q75" s="349"/>
      <c r="R75" s="350"/>
      <c r="S75" s="348"/>
      <c r="T75" s="349"/>
      <c r="U75" s="350"/>
      <c r="V75" s="348"/>
      <c r="W75" s="349"/>
      <c r="X75" s="350"/>
      <c r="Y75" s="348"/>
      <c r="Z75" s="349"/>
      <c r="AA75" s="350"/>
      <c r="AB75" s="348"/>
      <c r="AC75" s="349"/>
      <c r="AD75" s="350"/>
      <c r="AE75" s="348"/>
      <c r="AF75" s="349"/>
      <c r="AG75" s="350"/>
      <c r="AH75" s="348"/>
      <c r="AI75" s="349"/>
      <c r="AJ75" s="350"/>
      <c r="AK75" s="348"/>
      <c r="AL75" s="349"/>
      <c r="AM75" s="350"/>
      <c r="AN75" s="348"/>
      <c r="AO75" s="349"/>
      <c r="AP75" s="350"/>
      <c r="AQ75" s="344" t="s">
        <v>2231</v>
      </c>
      <c r="AR75" s="346" t="s">
        <v>2457</v>
      </c>
      <c r="AS75" s="340">
        <v>70.0</v>
      </c>
      <c r="AT75" s="348"/>
      <c r="AU75" s="349"/>
      <c r="AV75" s="350"/>
      <c r="AW75" s="348"/>
      <c r="AX75" s="349"/>
      <c r="AY75" s="350"/>
      <c r="AZ75" s="348"/>
      <c r="BA75" s="349"/>
      <c r="BB75" s="350"/>
      <c r="BC75" s="344" t="s">
        <v>113</v>
      </c>
      <c r="BD75" s="345" t="s">
        <v>2458</v>
      </c>
      <c r="BE75" s="340">
        <v>57.0</v>
      </c>
      <c r="BF75" s="348"/>
      <c r="BG75" s="349"/>
      <c r="BH75" s="350"/>
      <c r="BI75" s="348"/>
      <c r="BJ75" s="349"/>
      <c r="BK75" s="350"/>
      <c r="BL75" s="348"/>
      <c r="BM75" s="349"/>
      <c r="BN75" s="350"/>
      <c r="BO75" s="348"/>
      <c r="BP75" s="351"/>
      <c r="BQ75" s="350"/>
      <c r="BR75" s="344" t="s">
        <v>2231</v>
      </c>
      <c r="BS75" s="346" t="s">
        <v>2459</v>
      </c>
      <c r="BT75" s="340">
        <v>70.0</v>
      </c>
      <c r="BU75" s="348"/>
      <c r="BV75" s="349"/>
      <c r="BW75" s="350"/>
      <c r="BX75" s="348"/>
      <c r="BY75" s="349"/>
      <c r="BZ75" s="350"/>
      <c r="CA75" s="348"/>
      <c r="CB75" s="351"/>
      <c r="CC75" s="350"/>
      <c r="CD75" s="348"/>
      <c r="CE75" s="349"/>
      <c r="CF75" s="350"/>
      <c r="CG75" s="344" t="s">
        <v>2231</v>
      </c>
      <c r="CH75" s="345" t="s">
        <v>2460</v>
      </c>
      <c r="CI75" s="340">
        <v>80.0</v>
      </c>
      <c r="CJ75" s="348"/>
      <c r="CK75" s="349"/>
      <c r="CL75" s="350"/>
      <c r="CM75" s="348"/>
      <c r="CN75" s="349"/>
      <c r="CO75" s="350"/>
      <c r="CP75" s="348"/>
      <c r="CQ75" s="349"/>
      <c r="CR75" s="350"/>
    </row>
    <row r="76">
      <c r="A76" s="352"/>
      <c r="B76" s="353"/>
      <c r="C76" s="350"/>
      <c r="D76" s="348"/>
      <c r="E76" s="351"/>
      <c r="F76" s="350"/>
      <c r="G76" s="348"/>
      <c r="H76" s="349"/>
      <c r="I76" s="350"/>
      <c r="J76" s="348"/>
      <c r="K76" s="349"/>
      <c r="L76" s="350"/>
      <c r="M76" s="348"/>
      <c r="N76" s="349"/>
      <c r="O76" s="350"/>
      <c r="P76" s="350"/>
      <c r="Q76" s="350"/>
      <c r="R76" s="350"/>
      <c r="S76" s="348"/>
      <c r="T76" s="349"/>
      <c r="U76" s="350"/>
      <c r="V76" s="348"/>
      <c r="W76" s="349"/>
      <c r="X76" s="350"/>
      <c r="Y76" s="348"/>
      <c r="Z76" s="349"/>
      <c r="AA76" s="350"/>
      <c r="AB76" s="348"/>
      <c r="AC76" s="349"/>
      <c r="AD76" s="350"/>
      <c r="AE76" s="348"/>
      <c r="AF76" s="349"/>
      <c r="AG76" s="350"/>
      <c r="AH76" s="348"/>
      <c r="AI76" s="349"/>
      <c r="AJ76" s="350"/>
      <c r="AK76" s="348"/>
      <c r="AL76" s="349"/>
      <c r="AM76" s="350"/>
      <c r="AN76" s="348"/>
      <c r="AO76" s="349"/>
      <c r="AP76" s="350"/>
      <c r="AQ76" s="348"/>
      <c r="AR76" s="349"/>
      <c r="AS76" s="350"/>
      <c r="AT76" s="348"/>
      <c r="AU76" s="349"/>
      <c r="AV76" s="350"/>
      <c r="AW76" s="350"/>
      <c r="AX76" s="350"/>
      <c r="AY76" s="350"/>
      <c r="AZ76" s="350"/>
      <c r="BA76" s="350"/>
      <c r="BB76" s="350"/>
      <c r="BC76" s="344" t="s">
        <v>2198</v>
      </c>
      <c r="BD76" s="345" t="s">
        <v>2461</v>
      </c>
      <c r="BE76" s="340">
        <v>74.0</v>
      </c>
      <c r="BF76" s="348"/>
      <c r="BG76" s="349"/>
      <c r="BH76" s="350"/>
      <c r="BI76" s="348"/>
      <c r="BJ76" s="349"/>
      <c r="BK76" s="350"/>
      <c r="BL76" s="348"/>
      <c r="BM76" s="349"/>
      <c r="BN76" s="350"/>
      <c r="BO76" s="348"/>
      <c r="BP76" s="351"/>
      <c r="BQ76" s="350"/>
      <c r="BR76" s="348"/>
      <c r="BS76" s="349"/>
      <c r="BT76" s="350"/>
      <c r="BU76" s="348"/>
      <c r="BV76" s="349"/>
      <c r="BW76" s="350"/>
      <c r="BX76" s="348"/>
      <c r="BY76" s="349"/>
      <c r="BZ76" s="350"/>
      <c r="CA76" s="348"/>
      <c r="CB76" s="351"/>
      <c r="CC76" s="350"/>
      <c r="CD76" s="348"/>
      <c r="CE76" s="349"/>
      <c r="CF76" s="350"/>
      <c r="CG76" s="348"/>
      <c r="CH76" s="351"/>
      <c r="CI76" s="350"/>
      <c r="CJ76" s="348"/>
      <c r="CK76" s="349"/>
      <c r="CL76" s="350"/>
      <c r="CM76" s="348"/>
      <c r="CN76" s="349"/>
      <c r="CO76" s="350"/>
      <c r="CP76" s="348"/>
      <c r="CQ76" s="349"/>
      <c r="CR76" s="350"/>
    </row>
    <row r="77">
      <c r="A77" s="352"/>
      <c r="B77" s="353"/>
      <c r="C77" s="350"/>
      <c r="D77" s="348"/>
      <c r="E77" s="351"/>
      <c r="F77" s="350"/>
      <c r="G77" s="348"/>
      <c r="H77" s="349"/>
      <c r="I77" s="350"/>
      <c r="J77" s="348"/>
      <c r="K77" s="349"/>
      <c r="L77" s="350"/>
      <c r="M77" s="348"/>
      <c r="N77" s="349"/>
      <c r="O77" s="350"/>
      <c r="P77" s="350"/>
      <c r="Q77" s="350"/>
      <c r="R77" s="350"/>
      <c r="S77" s="348"/>
      <c r="T77" s="349"/>
      <c r="U77" s="350"/>
      <c r="V77" s="348"/>
      <c r="W77" s="351"/>
      <c r="X77" s="350"/>
      <c r="Y77" s="348"/>
      <c r="Z77" s="349"/>
      <c r="AA77" s="350"/>
      <c r="AB77" s="348"/>
      <c r="AC77" s="349"/>
      <c r="AD77" s="350"/>
      <c r="AE77" s="348"/>
      <c r="AF77" s="349"/>
      <c r="AG77" s="350"/>
      <c r="AH77" s="348"/>
      <c r="AI77" s="349"/>
      <c r="AJ77" s="350"/>
      <c r="AK77" s="348"/>
      <c r="AL77" s="349"/>
      <c r="AM77" s="350"/>
      <c r="AN77" s="348"/>
      <c r="AO77" s="349"/>
      <c r="AP77" s="350"/>
      <c r="AQ77" s="348"/>
      <c r="AR77" s="349"/>
      <c r="AS77" s="350"/>
      <c r="AT77" s="348"/>
      <c r="AU77" s="349"/>
      <c r="AV77" s="350"/>
      <c r="AW77" s="350"/>
      <c r="AX77" s="350"/>
      <c r="AY77" s="350"/>
      <c r="AZ77" s="350"/>
      <c r="BA77" s="350"/>
      <c r="BB77" s="350"/>
      <c r="BC77" s="344" t="s">
        <v>2231</v>
      </c>
      <c r="BD77" s="345" t="s">
        <v>2462</v>
      </c>
      <c r="BE77" s="340">
        <v>72.0</v>
      </c>
      <c r="BF77" s="348"/>
      <c r="BG77" s="349"/>
      <c r="BH77" s="350"/>
      <c r="BI77" s="348"/>
      <c r="BJ77" s="349"/>
      <c r="BK77" s="350"/>
      <c r="BL77" s="348"/>
      <c r="BM77" s="349"/>
      <c r="BN77" s="350"/>
      <c r="BO77" s="348"/>
      <c r="BP77" s="351"/>
      <c r="BQ77" s="350"/>
      <c r="BR77" s="348"/>
      <c r="BS77" s="349"/>
      <c r="BT77" s="350"/>
      <c r="BU77" s="348"/>
      <c r="BV77" s="349"/>
      <c r="BW77" s="350"/>
      <c r="BX77" s="348"/>
      <c r="BY77" s="349"/>
      <c r="BZ77" s="350"/>
      <c r="CA77" s="348"/>
      <c r="CB77" s="351"/>
      <c r="CC77" s="350"/>
      <c r="CD77" s="348"/>
      <c r="CE77" s="349"/>
      <c r="CF77" s="350"/>
      <c r="CG77" s="348"/>
      <c r="CH77" s="351"/>
      <c r="CI77" s="350"/>
      <c r="CJ77" s="348"/>
      <c r="CK77" s="349"/>
      <c r="CL77" s="350"/>
      <c r="CM77" s="348"/>
      <c r="CN77" s="349"/>
      <c r="CO77" s="350"/>
      <c r="CP77" s="348"/>
      <c r="CQ77" s="349"/>
      <c r="CR77" s="350"/>
    </row>
    <row r="78">
      <c r="A78" s="352"/>
      <c r="B78" s="353"/>
      <c r="C78" s="350"/>
      <c r="D78" s="350"/>
      <c r="E78" s="350"/>
      <c r="F78" s="350"/>
      <c r="G78" s="348"/>
      <c r="H78" s="349"/>
      <c r="I78" s="350"/>
      <c r="J78" s="348"/>
      <c r="K78" s="349"/>
      <c r="L78" s="350"/>
      <c r="M78" s="348"/>
      <c r="N78" s="349"/>
      <c r="O78" s="350"/>
      <c r="P78" s="350"/>
      <c r="Q78" s="350"/>
      <c r="R78" s="350"/>
      <c r="S78" s="348"/>
      <c r="T78" s="349"/>
      <c r="U78" s="350"/>
      <c r="V78" s="350"/>
      <c r="W78" s="351"/>
      <c r="X78" s="350"/>
      <c r="Y78" s="348"/>
      <c r="Z78" s="349"/>
      <c r="AA78" s="350"/>
      <c r="AB78" s="350"/>
      <c r="AC78" s="350"/>
      <c r="AD78" s="350"/>
      <c r="AE78" s="348"/>
      <c r="AF78" s="349"/>
      <c r="AG78" s="350"/>
      <c r="AH78" s="348"/>
      <c r="AI78" s="349"/>
      <c r="AJ78" s="350"/>
      <c r="AK78" s="348"/>
      <c r="AL78" s="349"/>
      <c r="AM78" s="350"/>
      <c r="AN78" s="348"/>
      <c r="AO78" s="349"/>
      <c r="AP78" s="350"/>
      <c r="AQ78" s="348"/>
      <c r="AR78" s="349"/>
      <c r="AS78" s="350"/>
      <c r="AT78" s="350"/>
      <c r="AU78" s="350"/>
      <c r="AV78" s="350"/>
      <c r="AW78" s="350"/>
      <c r="AX78" s="350"/>
      <c r="AY78" s="350"/>
      <c r="AZ78" s="350"/>
      <c r="BA78" s="350"/>
      <c r="BB78" s="350"/>
      <c r="BC78" s="348"/>
      <c r="BD78" s="351"/>
      <c r="BE78" s="350"/>
      <c r="BF78" s="348"/>
      <c r="BG78" s="349"/>
      <c r="BH78" s="350"/>
      <c r="BI78" s="348"/>
      <c r="BJ78" s="349"/>
      <c r="BK78" s="350"/>
      <c r="BL78" s="348"/>
      <c r="BM78" s="349"/>
      <c r="BN78" s="350"/>
      <c r="BO78" s="348"/>
      <c r="BP78" s="351"/>
      <c r="BQ78" s="350"/>
      <c r="BR78" s="348"/>
      <c r="BS78" s="349"/>
      <c r="BT78" s="350"/>
      <c r="BU78" s="348"/>
      <c r="BV78" s="349"/>
      <c r="BW78" s="350"/>
      <c r="BX78" s="348"/>
      <c r="BY78" s="349"/>
      <c r="BZ78" s="350"/>
      <c r="CA78" s="348"/>
      <c r="CB78" s="351"/>
      <c r="CC78" s="349"/>
      <c r="CD78" s="348"/>
      <c r="CE78" s="349"/>
      <c r="CF78" s="350"/>
      <c r="CG78" s="348"/>
      <c r="CH78" s="351"/>
      <c r="CI78" s="350"/>
      <c r="CJ78" s="348"/>
      <c r="CK78" s="349"/>
      <c r="CL78" s="350"/>
      <c r="CM78" s="348"/>
      <c r="CN78" s="349"/>
      <c r="CO78" s="350"/>
      <c r="CP78" s="350"/>
      <c r="CQ78" s="350"/>
      <c r="CR78" s="350"/>
    </row>
    <row r="79">
      <c r="A79" s="350"/>
      <c r="B79" s="354"/>
      <c r="C79" s="350"/>
      <c r="D79" s="350"/>
      <c r="E79" s="350"/>
      <c r="F79" s="350"/>
      <c r="G79" s="348"/>
      <c r="H79" s="349"/>
      <c r="I79" s="350"/>
      <c r="J79" s="348"/>
      <c r="K79" s="349"/>
      <c r="L79" s="350"/>
      <c r="M79" s="350"/>
      <c r="N79" s="350"/>
      <c r="O79" s="350"/>
      <c r="P79" s="350"/>
      <c r="Q79" s="350"/>
      <c r="R79" s="350"/>
      <c r="S79" s="350"/>
      <c r="T79" s="350"/>
      <c r="U79" s="350"/>
      <c r="V79" s="350"/>
      <c r="W79" s="351"/>
      <c r="X79" s="350"/>
      <c r="Y79" s="350"/>
      <c r="Z79" s="348"/>
      <c r="AA79" s="350"/>
      <c r="AB79" s="350"/>
      <c r="AC79" s="350"/>
      <c r="AD79" s="350"/>
      <c r="AE79" s="348"/>
      <c r="AF79" s="349"/>
      <c r="AG79" s="350"/>
      <c r="AH79" s="349"/>
      <c r="AI79" s="349"/>
      <c r="AJ79" s="349"/>
      <c r="AK79" s="350"/>
      <c r="AL79" s="350"/>
      <c r="AM79" s="350"/>
      <c r="AN79" s="348"/>
      <c r="AO79" s="349"/>
      <c r="AP79" s="350"/>
      <c r="AQ79" s="348"/>
      <c r="AR79" s="349"/>
      <c r="AS79" s="350"/>
      <c r="AT79" s="350"/>
      <c r="AU79" s="350"/>
      <c r="AV79" s="350"/>
      <c r="AW79" s="350"/>
      <c r="AX79" s="350"/>
      <c r="AY79" s="350"/>
      <c r="AZ79" s="350"/>
      <c r="BA79" s="350"/>
      <c r="BB79" s="350"/>
      <c r="BC79" s="348"/>
      <c r="BD79" s="351"/>
      <c r="BE79" s="350"/>
      <c r="BF79" s="350"/>
      <c r="BG79" s="350"/>
      <c r="BH79" s="350"/>
      <c r="BI79" s="348"/>
      <c r="BJ79" s="349"/>
      <c r="BK79" s="350"/>
      <c r="BL79" s="348"/>
      <c r="BM79" s="351"/>
      <c r="BN79" s="350"/>
      <c r="BO79" s="348"/>
      <c r="BP79" s="351"/>
      <c r="BQ79" s="350"/>
      <c r="BR79" s="348"/>
      <c r="BS79" s="349"/>
      <c r="BT79" s="350"/>
      <c r="BU79" s="350"/>
      <c r="BV79" s="350"/>
      <c r="BW79" s="350"/>
      <c r="BX79" s="348"/>
      <c r="BY79" s="349"/>
      <c r="BZ79" s="350"/>
      <c r="CA79" s="348"/>
      <c r="CB79" s="351"/>
      <c r="CC79" s="350"/>
      <c r="CD79" s="350"/>
      <c r="CE79" s="350"/>
      <c r="CF79" s="350"/>
      <c r="CG79" s="348"/>
      <c r="CH79" s="351"/>
      <c r="CI79" s="350"/>
      <c r="CJ79" s="350"/>
      <c r="CK79" s="350"/>
      <c r="CL79" s="350"/>
      <c r="CM79" s="350"/>
      <c r="CN79" s="350"/>
      <c r="CO79" s="350"/>
      <c r="CP79" s="350"/>
      <c r="CQ79" s="350"/>
      <c r="CR79" s="350"/>
    </row>
  </sheetData>
  <mergeCells count="96">
    <mergeCell ref="BL2:BN2"/>
    <mergeCell ref="BO2:BQ2"/>
    <mergeCell ref="AQ2:AS2"/>
    <mergeCell ref="AT2:AV2"/>
    <mergeCell ref="AW2:AY2"/>
    <mergeCell ref="AZ2:BB2"/>
    <mergeCell ref="BC2:BE2"/>
    <mergeCell ref="BF2:BH2"/>
    <mergeCell ref="BI2:BK2"/>
    <mergeCell ref="CM2:CO2"/>
    <mergeCell ref="CP2:CR2"/>
    <mergeCell ref="BR2:BT2"/>
    <mergeCell ref="BU2:BW2"/>
    <mergeCell ref="BX2:BZ2"/>
    <mergeCell ref="CA2:CC2"/>
    <mergeCell ref="CD2:CF2"/>
    <mergeCell ref="CG2:CI2"/>
    <mergeCell ref="CJ2:CL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CG3:CI3"/>
    <mergeCell ref="CJ3:CL3"/>
    <mergeCell ref="CM3:CO3"/>
    <mergeCell ref="CP3:CR3"/>
    <mergeCell ref="BL3:BN3"/>
    <mergeCell ref="BO3:BQ3"/>
    <mergeCell ref="BR3:BT3"/>
    <mergeCell ref="BU3:BW3"/>
    <mergeCell ref="BX3:BZ3"/>
    <mergeCell ref="CA3:CC3"/>
    <mergeCell ref="CD3:CF3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CG1:CI1"/>
    <mergeCell ref="CJ1:CL1"/>
    <mergeCell ref="CM1:CO1"/>
    <mergeCell ref="CP1:CR1"/>
    <mergeCell ref="A1:C1"/>
    <mergeCell ref="D1:F1"/>
    <mergeCell ref="G1:I1"/>
    <mergeCell ref="J1:L1"/>
    <mergeCell ref="M1:O1"/>
    <mergeCell ref="P1:R1"/>
    <mergeCell ref="S1:U1"/>
    <mergeCell ref="V2:X2"/>
    <mergeCell ref="Y2:AA2"/>
    <mergeCell ref="AB2:AD2"/>
    <mergeCell ref="AE2:AG2"/>
    <mergeCell ref="AH2:AJ2"/>
    <mergeCell ref="AK2:AM2"/>
    <mergeCell ref="AN2:AP2"/>
    <mergeCell ref="BL1:BN1"/>
    <mergeCell ref="BO1:BQ1"/>
    <mergeCell ref="BR1:BT1"/>
    <mergeCell ref="BU1:BW1"/>
    <mergeCell ref="BX1:BZ1"/>
    <mergeCell ref="CA1:CC1"/>
    <mergeCell ref="CD1:CF1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342" t="s">
        <v>107</v>
      </c>
      <c r="B1" s="343" t="s">
        <v>518</v>
      </c>
      <c r="C1" s="340">
        <v>75.0</v>
      </c>
      <c r="D1" s="342" t="s">
        <v>107</v>
      </c>
    </row>
    <row r="2">
      <c r="A2" s="342" t="s">
        <v>107</v>
      </c>
      <c r="B2" s="343" t="s">
        <v>527</v>
      </c>
      <c r="C2" s="340">
        <v>64.0</v>
      </c>
      <c r="D2" s="342" t="s">
        <v>107</v>
      </c>
    </row>
    <row r="3">
      <c r="A3" s="342" t="s">
        <v>192</v>
      </c>
      <c r="B3" s="343" t="s">
        <v>558</v>
      </c>
      <c r="C3" s="340">
        <v>81.0</v>
      </c>
      <c r="D3" s="342" t="s">
        <v>192</v>
      </c>
    </row>
    <row r="4">
      <c r="A4" s="342" t="s">
        <v>192</v>
      </c>
      <c r="B4" s="343" t="s">
        <v>586</v>
      </c>
      <c r="C4" s="340">
        <v>77.0</v>
      </c>
      <c r="D4" s="342" t="s">
        <v>192</v>
      </c>
    </row>
    <row r="5">
      <c r="A5" s="342" t="s">
        <v>192</v>
      </c>
      <c r="B5" s="343" t="s">
        <v>606</v>
      </c>
      <c r="C5" s="340">
        <v>74.0</v>
      </c>
      <c r="D5" s="342" t="s">
        <v>192</v>
      </c>
    </row>
    <row r="6">
      <c r="A6" s="342" t="s">
        <v>192</v>
      </c>
      <c r="B6" s="343" t="s">
        <v>635</v>
      </c>
      <c r="C6" s="340">
        <v>61.0</v>
      </c>
      <c r="D6" s="342" t="s">
        <v>192</v>
      </c>
    </row>
    <row r="7">
      <c r="A7" s="342" t="s">
        <v>112</v>
      </c>
      <c r="B7" s="343" t="s">
        <v>666</v>
      </c>
      <c r="C7" s="340">
        <v>83.0</v>
      </c>
      <c r="D7" s="342" t="s">
        <v>112</v>
      </c>
    </row>
    <row r="8">
      <c r="A8" s="342" t="s">
        <v>112</v>
      </c>
      <c r="B8" s="343" t="s">
        <v>695</v>
      </c>
      <c r="C8" s="340">
        <v>78.0</v>
      </c>
      <c r="D8" s="342" t="s">
        <v>112</v>
      </c>
    </row>
    <row r="9">
      <c r="A9" s="342" t="s">
        <v>112</v>
      </c>
      <c r="B9" s="343" t="s">
        <v>720</v>
      </c>
      <c r="C9" s="340">
        <v>74.0</v>
      </c>
      <c r="D9" s="342" t="s">
        <v>112</v>
      </c>
    </row>
    <row r="10">
      <c r="A10" s="342" t="s">
        <v>112</v>
      </c>
      <c r="B10" s="343" t="s">
        <v>743</v>
      </c>
      <c r="C10" s="340">
        <v>71.0</v>
      </c>
      <c r="D10" s="342" t="s">
        <v>112</v>
      </c>
    </row>
    <row r="11">
      <c r="A11" s="342" t="s">
        <v>112</v>
      </c>
      <c r="B11" s="343" t="s">
        <v>765</v>
      </c>
      <c r="C11" s="340">
        <v>71.0</v>
      </c>
      <c r="D11" s="342" t="s">
        <v>112</v>
      </c>
    </row>
    <row r="12">
      <c r="A12" s="342" t="s">
        <v>112</v>
      </c>
      <c r="B12" s="343" t="s">
        <v>786</v>
      </c>
      <c r="C12" s="340">
        <v>69.0</v>
      </c>
      <c r="D12" s="342" t="s">
        <v>112</v>
      </c>
    </row>
    <row r="13">
      <c r="A13" s="342" t="s">
        <v>112</v>
      </c>
      <c r="B13" s="343" t="s">
        <v>814</v>
      </c>
      <c r="C13" s="340">
        <v>67.0</v>
      </c>
      <c r="D13" s="342" t="s">
        <v>112</v>
      </c>
    </row>
    <row r="14">
      <c r="A14" s="342" t="s">
        <v>112</v>
      </c>
      <c r="B14" s="343" t="s">
        <v>844</v>
      </c>
      <c r="C14" s="340">
        <v>66.0</v>
      </c>
      <c r="D14" s="342" t="s">
        <v>112</v>
      </c>
    </row>
    <row r="15">
      <c r="A15" s="342" t="s">
        <v>108</v>
      </c>
      <c r="B15" s="343" t="s">
        <v>875</v>
      </c>
      <c r="C15" s="340">
        <v>77.0</v>
      </c>
      <c r="D15" s="342" t="s">
        <v>108</v>
      </c>
    </row>
    <row r="16">
      <c r="A16" s="342" t="s">
        <v>108</v>
      </c>
      <c r="B16" s="343" t="s">
        <v>905</v>
      </c>
      <c r="C16" s="340">
        <v>77.0</v>
      </c>
      <c r="D16" s="342" t="s">
        <v>108</v>
      </c>
    </row>
    <row r="17">
      <c r="A17" s="342" t="s">
        <v>108</v>
      </c>
      <c r="B17" s="343" t="s">
        <v>933</v>
      </c>
      <c r="C17" s="340">
        <v>70.0</v>
      </c>
      <c r="D17" s="342" t="s">
        <v>108</v>
      </c>
    </row>
    <row r="18">
      <c r="A18" s="342" t="s">
        <v>108</v>
      </c>
      <c r="B18" s="343" t="s">
        <v>957</v>
      </c>
      <c r="C18" s="340">
        <v>67.0</v>
      </c>
      <c r="D18" s="342" t="s">
        <v>108</v>
      </c>
    </row>
    <row r="19">
      <c r="A19" s="342" t="s">
        <v>108</v>
      </c>
      <c r="B19" s="343" t="s">
        <v>985</v>
      </c>
      <c r="C19" s="340">
        <v>43.0</v>
      </c>
      <c r="D19" s="342" t="s">
        <v>108</v>
      </c>
    </row>
    <row r="20">
      <c r="A20" s="342" t="s">
        <v>100</v>
      </c>
      <c r="B20" s="343" t="s">
        <v>1012</v>
      </c>
      <c r="C20" s="340">
        <v>73.0</v>
      </c>
      <c r="D20" s="342" t="s">
        <v>100</v>
      </c>
    </row>
    <row r="21">
      <c r="A21" s="342" t="s">
        <v>100</v>
      </c>
      <c r="B21" s="343" t="s">
        <v>1042</v>
      </c>
      <c r="C21" s="340">
        <v>56.0</v>
      </c>
      <c r="D21" s="342" t="s">
        <v>100</v>
      </c>
    </row>
    <row r="22">
      <c r="A22" s="342" t="s">
        <v>102</v>
      </c>
      <c r="B22" s="343" t="s">
        <v>1074</v>
      </c>
      <c r="C22" s="340">
        <v>76.0</v>
      </c>
      <c r="D22" s="342" t="s">
        <v>102</v>
      </c>
    </row>
    <row r="23">
      <c r="A23" s="342" t="s">
        <v>102</v>
      </c>
      <c r="B23" s="343" t="s">
        <v>1107</v>
      </c>
      <c r="C23" s="340">
        <v>69.0</v>
      </c>
      <c r="D23" s="342" t="s">
        <v>102</v>
      </c>
    </row>
    <row r="24">
      <c r="A24" s="342" t="s">
        <v>1076</v>
      </c>
      <c r="B24" s="343" t="s">
        <v>1139</v>
      </c>
      <c r="C24" s="340">
        <v>65.0</v>
      </c>
      <c r="D24" s="342" t="s">
        <v>1076</v>
      </c>
    </row>
    <row r="25">
      <c r="A25" s="342" t="s">
        <v>1076</v>
      </c>
      <c r="B25" s="343" t="s">
        <v>1171</v>
      </c>
      <c r="C25" s="340">
        <v>62.0</v>
      </c>
      <c r="D25" s="342" t="s">
        <v>1076</v>
      </c>
    </row>
    <row r="26">
      <c r="A26" s="342" t="s">
        <v>103</v>
      </c>
      <c r="B26" s="343" t="s">
        <v>1203</v>
      </c>
      <c r="C26" s="340">
        <v>74.0</v>
      </c>
      <c r="D26" s="342" t="s">
        <v>103</v>
      </c>
    </row>
    <row r="27">
      <c r="A27" s="342" t="s">
        <v>103</v>
      </c>
      <c r="B27" s="343" t="s">
        <v>1235</v>
      </c>
      <c r="C27" s="340">
        <v>61.0</v>
      </c>
      <c r="D27" s="342" t="s">
        <v>103</v>
      </c>
    </row>
    <row r="28">
      <c r="A28" s="342" t="s">
        <v>101</v>
      </c>
      <c r="B28" s="343" t="s">
        <v>1267</v>
      </c>
      <c r="C28" s="340">
        <v>79.0</v>
      </c>
      <c r="D28" s="342" t="s">
        <v>101</v>
      </c>
    </row>
    <row r="29">
      <c r="A29" s="342" t="s">
        <v>101</v>
      </c>
      <c r="B29" s="343" t="s">
        <v>1299</v>
      </c>
      <c r="C29" s="340">
        <v>65.0</v>
      </c>
      <c r="D29" s="342" t="s">
        <v>101</v>
      </c>
    </row>
    <row r="30">
      <c r="A30" s="342" t="s">
        <v>101</v>
      </c>
      <c r="B30" s="343" t="s">
        <v>1330</v>
      </c>
      <c r="C30" s="340">
        <v>65.0</v>
      </c>
      <c r="D30" s="342" t="s">
        <v>101</v>
      </c>
    </row>
    <row r="31">
      <c r="A31" s="342" t="s">
        <v>101</v>
      </c>
      <c r="B31" s="343" t="s">
        <v>1362</v>
      </c>
      <c r="C31" s="340">
        <v>56.0</v>
      </c>
      <c r="D31" s="342" t="s">
        <v>101</v>
      </c>
    </row>
    <row r="32">
      <c r="A32" s="342" t="s">
        <v>101</v>
      </c>
      <c r="B32" s="343" t="s">
        <v>1394</v>
      </c>
      <c r="C32" s="340">
        <v>53.0</v>
      </c>
      <c r="D32" s="342" t="s">
        <v>101</v>
      </c>
    </row>
    <row r="33">
      <c r="A33" s="342" t="s">
        <v>117</v>
      </c>
      <c r="B33" s="343" t="s">
        <v>1426</v>
      </c>
      <c r="C33" s="340">
        <v>76.0</v>
      </c>
      <c r="D33" s="342" t="s">
        <v>117</v>
      </c>
    </row>
    <row r="34">
      <c r="A34" s="342" t="s">
        <v>117</v>
      </c>
      <c r="B34" s="343" t="s">
        <v>1458</v>
      </c>
      <c r="C34" s="340">
        <v>66.0</v>
      </c>
      <c r="D34" s="342" t="s">
        <v>117</v>
      </c>
    </row>
    <row r="35">
      <c r="A35" s="342" t="s">
        <v>98</v>
      </c>
      <c r="B35" s="343" t="s">
        <v>1490</v>
      </c>
      <c r="C35" s="340">
        <v>71.0</v>
      </c>
      <c r="D35" s="342" t="s">
        <v>98</v>
      </c>
    </row>
    <row r="36">
      <c r="A36" s="342" t="s">
        <v>98</v>
      </c>
      <c r="B36" s="343" t="s">
        <v>1522</v>
      </c>
      <c r="C36" s="340">
        <v>69.0</v>
      </c>
      <c r="D36" s="342" t="s">
        <v>98</v>
      </c>
    </row>
    <row r="37">
      <c r="A37" s="342" t="s">
        <v>98</v>
      </c>
      <c r="B37" s="343" t="s">
        <v>1555</v>
      </c>
      <c r="C37" s="340">
        <v>68.0</v>
      </c>
      <c r="D37" s="342" t="s">
        <v>98</v>
      </c>
    </row>
    <row r="38">
      <c r="A38" s="342" t="s">
        <v>99</v>
      </c>
      <c r="B38" s="343" t="s">
        <v>1587</v>
      </c>
      <c r="C38" s="340">
        <v>71.0</v>
      </c>
      <c r="D38" s="342" t="s">
        <v>99</v>
      </c>
    </row>
    <row r="39">
      <c r="A39" s="342" t="s">
        <v>99</v>
      </c>
      <c r="B39" s="343" t="s">
        <v>1619</v>
      </c>
      <c r="C39" s="340">
        <v>68.0</v>
      </c>
      <c r="D39" s="342" t="s">
        <v>99</v>
      </c>
    </row>
    <row r="40">
      <c r="A40" s="342" t="s">
        <v>99</v>
      </c>
      <c r="B40" s="343" t="s">
        <v>1651</v>
      </c>
      <c r="C40" s="340">
        <v>67.0</v>
      </c>
      <c r="D40" s="342" t="s">
        <v>99</v>
      </c>
    </row>
    <row r="41">
      <c r="A41" s="342" t="s">
        <v>99</v>
      </c>
      <c r="B41" s="343" t="s">
        <v>1683</v>
      </c>
      <c r="C41" s="340">
        <v>66.0</v>
      </c>
      <c r="D41" s="342" t="s">
        <v>99</v>
      </c>
    </row>
    <row r="42">
      <c r="A42" s="342" t="s">
        <v>1539</v>
      </c>
      <c r="B42" s="343" t="s">
        <v>1715</v>
      </c>
      <c r="C42" s="340">
        <v>90.0</v>
      </c>
      <c r="D42" s="342" t="s">
        <v>1539</v>
      </c>
    </row>
    <row r="43">
      <c r="A43" s="342" t="s">
        <v>1539</v>
      </c>
      <c r="B43" s="343" t="s">
        <v>1747</v>
      </c>
      <c r="C43" s="340">
        <v>76.0</v>
      </c>
      <c r="D43" s="342" t="s">
        <v>1539</v>
      </c>
    </row>
    <row r="44">
      <c r="A44" s="342" t="s">
        <v>1539</v>
      </c>
      <c r="B44" s="343" t="s">
        <v>1778</v>
      </c>
      <c r="C44" s="340">
        <v>65.0</v>
      </c>
      <c r="D44" s="342" t="s">
        <v>1539</v>
      </c>
    </row>
    <row r="45">
      <c r="A45" s="342" t="s">
        <v>1635</v>
      </c>
      <c r="B45" s="343" t="s">
        <v>1811</v>
      </c>
      <c r="C45" s="340">
        <v>77.0</v>
      </c>
      <c r="D45" s="342" t="s">
        <v>1635</v>
      </c>
    </row>
    <row r="46">
      <c r="A46" s="342" t="s">
        <v>1635</v>
      </c>
      <c r="B46" s="343" t="s">
        <v>1843</v>
      </c>
      <c r="C46" s="340">
        <v>66.0</v>
      </c>
      <c r="D46" s="342" t="s">
        <v>1635</v>
      </c>
    </row>
    <row r="47">
      <c r="A47" s="342" t="s">
        <v>1635</v>
      </c>
      <c r="B47" s="343" t="s">
        <v>1874</v>
      </c>
      <c r="C47" s="340">
        <v>65.0</v>
      </c>
      <c r="D47" s="342" t="s">
        <v>1635</v>
      </c>
    </row>
    <row r="48">
      <c r="A48" s="342" t="s">
        <v>1635</v>
      </c>
      <c r="B48" s="346" t="s">
        <v>1906</v>
      </c>
      <c r="C48" s="340">
        <v>58.0</v>
      </c>
      <c r="D48" s="342" t="s">
        <v>1635</v>
      </c>
    </row>
    <row r="49">
      <c r="A49" s="342" t="s">
        <v>1635</v>
      </c>
      <c r="B49" s="343" t="s">
        <v>1937</v>
      </c>
      <c r="C49" s="340">
        <v>54.0</v>
      </c>
      <c r="D49" s="342" t="s">
        <v>1635</v>
      </c>
    </row>
    <row r="50">
      <c r="A50" s="342" t="s">
        <v>1785</v>
      </c>
      <c r="B50" s="343" t="s">
        <v>1969</v>
      </c>
      <c r="C50" s="340">
        <v>75.0</v>
      </c>
      <c r="D50" s="342" t="s">
        <v>1785</v>
      </c>
    </row>
    <row r="51">
      <c r="A51" s="342" t="s">
        <v>1785</v>
      </c>
      <c r="B51" s="343" t="s">
        <v>2001</v>
      </c>
      <c r="C51" s="340">
        <v>70.0</v>
      </c>
      <c r="D51" s="342" t="s">
        <v>1785</v>
      </c>
    </row>
    <row r="52">
      <c r="A52" s="342" t="s">
        <v>119</v>
      </c>
      <c r="B52" s="343" t="s">
        <v>2033</v>
      </c>
      <c r="C52" s="340">
        <v>84.0</v>
      </c>
      <c r="D52" s="342" t="s">
        <v>119</v>
      </c>
    </row>
    <row r="53">
      <c r="A53" s="342" t="s">
        <v>119</v>
      </c>
      <c r="B53" s="343" t="s">
        <v>2065</v>
      </c>
      <c r="C53" s="340">
        <v>72.0</v>
      </c>
      <c r="D53" s="342" t="s">
        <v>119</v>
      </c>
    </row>
    <row r="54">
      <c r="A54" s="342" t="s">
        <v>119</v>
      </c>
      <c r="B54" s="343" t="s">
        <v>2097</v>
      </c>
      <c r="C54" s="340">
        <v>63.0</v>
      </c>
      <c r="D54" s="342" t="s">
        <v>119</v>
      </c>
    </row>
    <row r="55">
      <c r="A55" s="342" t="s">
        <v>118</v>
      </c>
      <c r="B55" s="343" t="s">
        <v>2127</v>
      </c>
      <c r="C55" s="340">
        <v>69.0</v>
      </c>
      <c r="D55" s="342" t="s">
        <v>118</v>
      </c>
    </row>
    <row r="56">
      <c r="A56" s="342" t="s">
        <v>118</v>
      </c>
      <c r="B56" s="343" t="s">
        <v>2159</v>
      </c>
      <c r="C56" s="340">
        <v>65.0</v>
      </c>
      <c r="D56" s="342" t="s">
        <v>118</v>
      </c>
    </row>
    <row r="57">
      <c r="A57" s="342" t="s">
        <v>118</v>
      </c>
      <c r="B57" s="343" t="s">
        <v>2191</v>
      </c>
      <c r="C57" s="340">
        <v>65.0</v>
      </c>
      <c r="D57" s="342" t="s">
        <v>118</v>
      </c>
    </row>
    <row r="58">
      <c r="A58" s="342" t="s">
        <v>113</v>
      </c>
      <c r="B58" s="343" t="s">
        <v>2224</v>
      </c>
      <c r="C58" s="340">
        <v>88.0</v>
      </c>
      <c r="D58" s="342" t="s">
        <v>113</v>
      </c>
    </row>
    <row r="59">
      <c r="A59" s="342" t="s">
        <v>113</v>
      </c>
      <c r="B59" s="343" t="s">
        <v>2256</v>
      </c>
      <c r="C59" s="340">
        <v>77.0</v>
      </c>
      <c r="D59" s="342" t="s">
        <v>113</v>
      </c>
    </row>
    <row r="60">
      <c r="A60" s="342" t="s">
        <v>113</v>
      </c>
      <c r="B60" s="343" t="s">
        <v>2287</v>
      </c>
      <c r="C60" s="340">
        <v>73.0</v>
      </c>
      <c r="D60" s="342" t="s">
        <v>113</v>
      </c>
    </row>
    <row r="61">
      <c r="A61" s="342" t="s">
        <v>113</v>
      </c>
      <c r="B61" s="343" t="s">
        <v>1460</v>
      </c>
      <c r="C61" s="340">
        <v>68.0</v>
      </c>
      <c r="D61" s="342" t="s">
        <v>113</v>
      </c>
    </row>
    <row r="62">
      <c r="A62" s="342" t="s">
        <v>113</v>
      </c>
      <c r="B62" s="343" t="s">
        <v>2341</v>
      </c>
      <c r="C62" s="340">
        <v>63.0</v>
      </c>
      <c r="D62" s="342" t="s">
        <v>113</v>
      </c>
    </row>
    <row r="63">
      <c r="A63" s="342" t="s">
        <v>113</v>
      </c>
      <c r="B63" s="343" t="s">
        <v>2367</v>
      </c>
      <c r="C63" s="340">
        <v>60.0</v>
      </c>
      <c r="D63" s="342" t="s">
        <v>113</v>
      </c>
    </row>
    <row r="64">
      <c r="A64" s="342" t="s">
        <v>113</v>
      </c>
      <c r="B64" s="343" t="s">
        <v>1441</v>
      </c>
      <c r="C64" s="340">
        <v>56.0</v>
      </c>
      <c r="D64" s="342" t="s">
        <v>113</v>
      </c>
    </row>
    <row r="65">
      <c r="A65" s="342" t="s">
        <v>2198</v>
      </c>
      <c r="B65" s="343" t="s">
        <v>2404</v>
      </c>
      <c r="C65" s="340">
        <v>74.0</v>
      </c>
      <c r="D65" s="342" t="s">
        <v>2198</v>
      </c>
    </row>
    <row r="66">
      <c r="A66" s="342" t="s">
        <v>2231</v>
      </c>
      <c r="B66" s="343" t="s">
        <v>2419</v>
      </c>
      <c r="C66" s="340">
        <v>76.0</v>
      </c>
      <c r="D66" s="342" t="s">
        <v>2231</v>
      </c>
    </row>
    <row r="67">
      <c r="A67" s="344" t="s">
        <v>107</v>
      </c>
      <c r="B67" s="345" t="s">
        <v>236</v>
      </c>
      <c r="C67" s="340">
        <v>87.0</v>
      </c>
      <c r="D67" s="344" t="s">
        <v>107</v>
      </c>
    </row>
    <row r="68">
      <c r="A68" s="344" t="s">
        <v>107</v>
      </c>
      <c r="B68" s="345" t="s">
        <v>528</v>
      </c>
      <c r="C68" s="340">
        <v>58.0</v>
      </c>
      <c r="D68" s="344" t="s">
        <v>107</v>
      </c>
    </row>
    <row r="69">
      <c r="A69" s="344" t="s">
        <v>107</v>
      </c>
      <c r="B69" s="345" t="s">
        <v>559</v>
      </c>
      <c r="C69" s="340">
        <v>48.0</v>
      </c>
      <c r="D69" s="344" t="s">
        <v>107</v>
      </c>
    </row>
    <row r="70">
      <c r="A70" s="344" t="s">
        <v>192</v>
      </c>
      <c r="B70" s="345" t="s">
        <v>234</v>
      </c>
      <c r="C70" s="340">
        <v>85.0</v>
      </c>
      <c r="D70" s="344" t="s">
        <v>192</v>
      </c>
    </row>
    <row r="71">
      <c r="A71" s="344" t="s">
        <v>192</v>
      </c>
      <c r="B71" s="345" t="s">
        <v>607</v>
      </c>
      <c r="C71" s="340">
        <v>77.0</v>
      </c>
      <c r="D71" s="344" t="s">
        <v>192</v>
      </c>
    </row>
    <row r="72">
      <c r="A72" s="344" t="s">
        <v>192</v>
      </c>
      <c r="B72" s="345" t="s">
        <v>636</v>
      </c>
      <c r="C72" s="340">
        <v>71.0</v>
      </c>
      <c r="D72" s="344" t="s">
        <v>192</v>
      </c>
    </row>
    <row r="73">
      <c r="A73" s="344" t="s">
        <v>192</v>
      </c>
      <c r="B73" s="345" t="s">
        <v>667</v>
      </c>
      <c r="C73" s="340">
        <v>65.0</v>
      </c>
      <c r="D73" s="344" t="s">
        <v>192</v>
      </c>
    </row>
    <row r="74">
      <c r="A74" s="344" t="s">
        <v>192</v>
      </c>
      <c r="B74" s="345" t="s">
        <v>696</v>
      </c>
      <c r="C74" s="340">
        <v>64.0</v>
      </c>
      <c r="D74" s="344" t="s">
        <v>192</v>
      </c>
    </row>
    <row r="75">
      <c r="A75" s="344" t="s">
        <v>614</v>
      </c>
      <c r="B75" s="345" t="s">
        <v>721</v>
      </c>
      <c r="C75" s="340">
        <v>62.0</v>
      </c>
      <c r="D75" s="344" t="s">
        <v>614</v>
      </c>
    </row>
    <row r="76">
      <c r="A76" s="344" t="s">
        <v>112</v>
      </c>
      <c r="B76" s="345" t="s">
        <v>238</v>
      </c>
      <c r="C76" s="340">
        <v>97.0</v>
      </c>
      <c r="D76" s="344" t="s">
        <v>112</v>
      </c>
    </row>
    <row r="77">
      <c r="A77" s="344" t="s">
        <v>112</v>
      </c>
      <c r="B77" s="345" t="s">
        <v>240</v>
      </c>
      <c r="C77" s="340">
        <v>82.0</v>
      </c>
      <c r="D77" s="344" t="s">
        <v>112</v>
      </c>
    </row>
    <row r="78">
      <c r="A78" s="344" t="s">
        <v>112</v>
      </c>
      <c r="B78" s="345" t="s">
        <v>787</v>
      </c>
      <c r="C78" s="340">
        <v>73.0</v>
      </c>
      <c r="D78" s="344" t="s">
        <v>112</v>
      </c>
    </row>
    <row r="79">
      <c r="A79" s="344" t="s">
        <v>112</v>
      </c>
      <c r="B79" s="345" t="s">
        <v>815</v>
      </c>
      <c r="C79" s="340">
        <v>67.0</v>
      </c>
      <c r="D79" s="344" t="s">
        <v>112</v>
      </c>
    </row>
    <row r="80">
      <c r="A80" s="344" t="s">
        <v>112</v>
      </c>
      <c r="B80" s="345" t="s">
        <v>845</v>
      </c>
      <c r="C80" s="340">
        <v>64.0</v>
      </c>
      <c r="D80" s="344" t="s">
        <v>112</v>
      </c>
    </row>
    <row r="81">
      <c r="A81" s="344" t="s">
        <v>112</v>
      </c>
      <c r="B81" s="345" t="s">
        <v>876</v>
      </c>
      <c r="C81" s="340">
        <v>63.0</v>
      </c>
      <c r="D81" s="344" t="s">
        <v>112</v>
      </c>
    </row>
    <row r="82">
      <c r="A82" s="344" t="s">
        <v>112</v>
      </c>
      <c r="B82" s="345" t="s">
        <v>906</v>
      </c>
      <c r="C82" s="340">
        <v>63.0</v>
      </c>
      <c r="D82" s="344" t="s">
        <v>112</v>
      </c>
    </row>
    <row r="83">
      <c r="A83" s="344" t="s">
        <v>108</v>
      </c>
      <c r="B83" s="345" t="s">
        <v>242</v>
      </c>
      <c r="C83" s="340">
        <v>89.0</v>
      </c>
      <c r="D83" s="344" t="s">
        <v>108</v>
      </c>
    </row>
    <row r="84">
      <c r="A84" s="344" t="s">
        <v>108</v>
      </c>
      <c r="B84" s="345" t="s">
        <v>958</v>
      </c>
      <c r="C84" s="340">
        <v>76.0</v>
      </c>
      <c r="D84" s="344" t="s">
        <v>108</v>
      </c>
    </row>
    <row r="85">
      <c r="A85" s="344" t="s">
        <v>108</v>
      </c>
      <c r="B85" s="345" t="s">
        <v>986</v>
      </c>
      <c r="C85" s="340">
        <v>66.0</v>
      </c>
      <c r="D85" s="344" t="s">
        <v>108</v>
      </c>
    </row>
    <row r="86">
      <c r="A86" s="344" t="s">
        <v>108</v>
      </c>
      <c r="B86" s="345" t="s">
        <v>1013</v>
      </c>
      <c r="C86" s="340">
        <v>51.0</v>
      </c>
      <c r="D86" s="344" t="s">
        <v>108</v>
      </c>
    </row>
    <row r="87">
      <c r="A87" s="344" t="s">
        <v>100</v>
      </c>
      <c r="B87" s="345" t="s">
        <v>1043</v>
      </c>
      <c r="C87" s="340">
        <v>78.0</v>
      </c>
      <c r="D87" s="344" t="s">
        <v>100</v>
      </c>
    </row>
    <row r="88">
      <c r="A88" s="344" t="s">
        <v>100</v>
      </c>
      <c r="B88" s="345" t="s">
        <v>1075</v>
      </c>
      <c r="C88" s="340">
        <v>63.0</v>
      </c>
      <c r="D88" s="344" t="s">
        <v>100</v>
      </c>
    </row>
    <row r="89">
      <c r="A89" s="344" t="s">
        <v>100</v>
      </c>
      <c r="B89" s="345" t="s">
        <v>1108</v>
      </c>
      <c r="C89" s="340">
        <v>59.0</v>
      </c>
      <c r="D89" s="344" t="s">
        <v>100</v>
      </c>
    </row>
    <row r="90">
      <c r="A90" s="344" t="s">
        <v>102</v>
      </c>
      <c r="B90" s="345" t="s">
        <v>1140</v>
      </c>
      <c r="C90" s="340">
        <v>69.0</v>
      </c>
      <c r="D90" s="344" t="s">
        <v>102</v>
      </c>
    </row>
    <row r="91">
      <c r="A91" s="344" t="s">
        <v>1076</v>
      </c>
      <c r="B91" s="345" t="s">
        <v>1172</v>
      </c>
      <c r="C91" s="340">
        <v>89.0</v>
      </c>
      <c r="D91" s="344" t="s">
        <v>1076</v>
      </c>
    </row>
    <row r="92">
      <c r="A92" s="344" t="s">
        <v>1076</v>
      </c>
      <c r="B92" s="345" t="s">
        <v>1204</v>
      </c>
      <c r="C92" s="340">
        <v>64.0</v>
      </c>
      <c r="D92" s="344" t="s">
        <v>1076</v>
      </c>
    </row>
    <row r="93">
      <c r="A93" s="344" t="s">
        <v>103</v>
      </c>
      <c r="B93" s="345" t="s">
        <v>1236</v>
      </c>
      <c r="C93" s="340">
        <v>70.0</v>
      </c>
      <c r="D93" s="344" t="s">
        <v>103</v>
      </c>
    </row>
    <row r="94">
      <c r="A94" s="344" t="s">
        <v>103</v>
      </c>
      <c r="B94" s="345" t="s">
        <v>1268</v>
      </c>
      <c r="C94" s="340">
        <v>69.0</v>
      </c>
      <c r="D94" s="344" t="s">
        <v>103</v>
      </c>
    </row>
    <row r="95">
      <c r="A95" s="344" t="s">
        <v>103</v>
      </c>
      <c r="B95" s="345" t="s">
        <v>1300</v>
      </c>
      <c r="C95" s="340">
        <v>55.0</v>
      </c>
      <c r="D95" s="344" t="s">
        <v>103</v>
      </c>
    </row>
    <row r="96">
      <c r="A96" s="344" t="s">
        <v>101</v>
      </c>
      <c r="B96" s="345" t="s">
        <v>1331</v>
      </c>
      <c r="C96" s="340">
        <v>67.0</v>
      </c>
      <c r="D96" s="344" t="s">
        <v>101</v>
      </c>
    </row>
    <row r="97">
      <c r="A97" s="344" t="s">
        <v>117</v>
      </c>
      <c r="B97" s="345" t="s">
        <v>1363</v>
      </c>
      <c r="C97" s="340">
        <v>90.0</v>
      </c>
      <c r="D97" s="344" t="s">
        <v>117</v>
      </c>
    </row>
    <row r="98">
      <c r="A98" s="344" t="s">
        <v>117</v>
      </c>
      <c r="B98" s="345" t="s">
        <v>1395</v>
      </c>
      <c r="C98" s="340">
        <v>77.0</v>
      </c>
      <c r="D98" s="344" t="s">
        <v>117</v>
      </c>
    </row>
    <row r="99">
      <c r="A99" s="344" t="s">
        <v>117</v>
      </c>
      <c r="B99" s="345" t="s">
        <v>1427</v>
      </c>
      <c r="C99" s="340">
        <v>71.0</v>
      </c>
      <c r="D99" s="344" t="s">
        <v>117</v>
      </c>
    </row>
    <row r="100">
      <c r="A100" s="344" t="s">
        <v>117</v>
      </c>
      <c r="B100" s="345" t="s">
        <v>1459</v>
      </c>
      <c r="C100" s="340">
        <v>70.0</v>
      </c>
      <c r="D100" s="344" t="s">
        <v>117</v>
      </c>
    </row>
    <row r="101">
      <c r="A101" s="344" t="s">
        <v>117</v>
      </c>
      <c r="B101" s="345" t="s">
        <v>1491</v>
      </c>
      <c r="C101" s="340">
        <v>64.0</v>
      </c>
      <c r="D101" s="344" t="s">
        <v>117</v>
      </c>
    </row>
    <row r="102">
      <c r="A102" s="344" t="s">
        <v>98</v>
      </c>
      <c r="B102" s="345" t="s">
        <v>1523</v>
      </c>
      <c r="C102" s="340">
        <v>75.0</v>
      </c>
      <c r="D102" s="344" t="s">
        <v>98</v>
      </c>
    </row>
    <row r="103">
      <c r="A103" s="344" t="s">
        <v>98</v>
      </c>
      <c r="B103" s="345" t="s">
        <v>1556</v>
      </c>
      <c r="C103" s="340">
        <v>74.0</v>
      </c>
      <c r="D103" s="344" t="s">
        <v>98</v>
      </c>
    </row>
    <row r="104">
      <c r="A104" s="344" t="s">
        <v>98</v>
      </c>
      <c r="B104" s="345" t="s">
        <v>1588</v>
      </c>
      <c r="C104" s="340">
        <v>68.0</v>
      </c>
      <c r="D104" s="344" t="s">
        <v>98</v>
      </c>
    </row>
    <row r="105">
      <c r="A105" s="344" t="s">
        <v>98</v>
      </c>
      <c r="B105" s="345" t="s">
        <v>1620</v>
      </c>
      <c r="C105" s="340">
        <v>67.0</v>
      </c>
      <c r="D105" s="344" t="s">
        <v>98</v>
      </c>
    </row>
    <row r="106">
      <c r="A106" s="344" t="s">
        <v>98</v>
      </c>
      <c r="B106" s="345" t="s">
        <v>1652</v>
      </c>
      <c r="C106" s="340">
        <v>61.0</v>
      </c>
      <c r="D106" s="344" t="s">
        <v>98</v>
      </c>
    </row>
    <row r="107">
      <c r="A107" s="344" t="s">
        <v>99</v>
      </c>
      <c r="B107" s="345" t="s">
        <v>1684</v>
      </c>
      <c r="C107" s="340">
        <v>79.0</v>
      </c>
      <c r="D107" s="344" t="s">
        <v>99</v>
      </c>
    </row>
    <row r="108">
      <c r="A108" s="344" t="s">
        <v>99</v>
      </c>
      <c r="B108" s="345" t="s">
        <v>1716</v>
      </c>
      <c r="C108" s="340">
        <v>79.0</v>
      </c>
      <c r="D108" s="344" t="s">
        <v>99</v>
      </c>
    </row>
    <row r="109">
      <c r="A109" s="344" t="s">
        <v>1635</v>
      </c>
      <c r="B109" s="345" t="s">
        <v>1748</v>
      </c>
      <c r="C109" s="340">
        <v>86.0</v>
      </c>
      <c r="D109" s="344" t="s">
        <v>1635</v>
      </c>
    </row>
    <row r="110">
      <c r="A110" s="344" t="s">
        <v>1635</v>
      </c>
      <c r="B110" s="345" t="s">
        <v>1779</v>
      </c>
      <c r="C110" s="340">
        <v>60.0</v>
      </c>
      <c r="D110" s="344" t="s">
        <v>1635</v>
      </c>
    </row>
    <row r="111">
      <c r="A111" s="344" t="s">
        <v>1785</v>
      </c>
      <c r="B111" s="345" t="s">
        <v>1812</v>
      </c>
      <c r="C111" s="340">
        <v>76.0</v>
      </c>
      <c r="D111" s="344" t="s">
        <v>1785</v>
      </c>
    </row>
    <row r="112">
      <c r="A112" s="344" t="s">
        <v>1785</v>
      </c>
      <c r="B112" s="345" t="s">
        <v>1844</v>
      </c>
      <c r="C112" s="340">
        <v>73.0</v>
      </c>
      <c r="D112" s="344" t="s">
        <v>1785</v>
      </c>
    </row>
    <row r="113">
      <c r="A113" s="344" t="s">
        <v>119</v>
      </c>
      <c r="B113" s="345" t="s">
        <v>1875</v>
      </c>
      <c r="C113" s="340">
        <v>78.0</v>
      </c>
      <c r="D113" s="344" t="s">
        <v>119</v>
      </c>
    </row>
    <row r="114">
      <c r="A114" s="344" t="s">
        <v>119</v>
      </c>
      <c r="B114" s="345" t="s">
        <v>1907</v>
      </c>
      <c r="C114" s="340">
        <v>65.0</v>
      </c>
      <c r="D114" s="344" t="s">
        <v>119</v>
      </c>
    </row>
    <row r="115">
      <c r="A115" s="344" t="s">
        <v>118</v>
      </c>
      <c r="B115" s="345" t="s">
        <v>1938</v>
      </c>
      <c r="C115" s="340">
        <v>85.0</v>
      </c>
      <c r="D115" s="344" t="s">
        <v>118</v>
      </c>
    </row>
    <row r="116">
      <c r="A116" s="344" t="s">
        <v>118</v>
      </c>
      <c r="B116" s="345" t="s">
        <v>1970</v>
      </c>
      <c r="C116" s="340">
        <v>80.0</v>
      </c>
      <c r="D116" s="344" t="s">
        <v>118</v>
      </c>
    </row>
    <row r="117">
      <c r="A117" s="344" t="s">
        <v>118</v>
      </c>
      <c r="B117" s="345" t="s">
        <v>2002</v>
      </c>
      <c r="C117" s="340">
        <v>76.0</v>
      </c>
      <c r="D117" s="344" t="s">
        <v>118</v>
      </c>
    </row>
    <row r="118">
      <c r="A118" s="344" t="s">
        <v>118</v>
      </c>
      <c r="B118" s="345" t="s">
        <v>2034</v>
      </c>
      <c r="C118" s="340">
        <v>68.0</v>
      </c>
      <c r="D118" s="344" t="s">
        <v>118</v>
      </c>
    </row>
    <row r="119">
      <c r="A119" s="344" t="s">
        <v>118</v>
      </c>
      <c r="B119" s="345" t="s">
        <v>2066</v>
      </c>
      <c r="C119" s="340">
        <v>68.0</v>
      </c>
      <c r="D119" s="344" t="s">
        <v>118</v>
      </c>
    </row>
    <row r="120">
      <c r="A120" s="344" t="s">
        <v>118</v>
      </c>
      <c r="B120" s="345" t="s">
        <v>2098</v>
      </c>
      <c r="C120" s="340">
        <v>61.0</v>
      </c>
      <c r="D120" s="344" t="s">
        <v>118</v>
      </c>
    </row>
    <row r="121">
      <c r="A121" s="344" t="s">
        <v>113</v>
      </c>
      <c r="B121" s="345" t="s">
        <v>2128</v>
      </c>
      <c r="C121" s="340">
        <v>84.0</v>
      </c>
      <c r="D121" s="344" t="s">
        <v>113</v>
      </c>
    </row>
    <row r="122">
      <c r="A122" s="344" t="s">
        <v>113</v>
      </c>
      <c r="B122" s="345" t="s">
        <v>2160</v>
      </c>
      <c r="C122" s="340">
        <v>73.0</v>
      </c>
      <c r="D122" s="344" t="s">
        <v>113</v>
      </c>
    </row>
    <row r="123">
      <c r="A123" s="344" t="s">
        <v>113</v>
      </c>
      <c r="B123" s="345" t="s">
        <v>2192</v>
      </c>
      <c r="C123" s="340">
        <v>70.0</v>
      </c>
      <c r="D123" s="344" t="s">
        <v>113</v>
      </c>
    </row>
    <row r="124">
      <c r="A124" s="344" t="s">
        <v>113</v>
      </c>
      <c r="B124" s="345" t="s">
        <v>2225</v>
      </c>
      <c r="C124" s="340">
        <v>70.0</v>
      </c>
      <c r="D124" s="344" t="s">
        <v>113</v>
      </c>
    </row>
    <row r="125">
      <c r="A125" s="344" t="s">
        <v>113</v>
      </c>
      <c r="B125" s="345" t="s">
        <v>2257</v>
      </c>
      <c r="C125" s="340">
        <v>66.0</v>
      </c>
      <c r="D125" s="344" t="s">
        <v>113</v>
      </c>
    </row>
    <row r="126">
      <c r="A126" s="344" t="s">
        <v>113</v>
      </c>
      <c r="B126" s="345" t="s">
        <v>2288</v>
      </c>
      <c r="C126" s="340">
        <v>65.0</v>
      </c>
      <c r="D126" s="344" t="s">
        <v>113</v>
      </c>
    </row>
    <row r="127">
      <c r="A127" s="344" t="s">
        <v>2198</v>
      </c>
      <c r="B127" s="345" t="s">
        <v>2316</v>
      </c>
      <c r="C127" s="340">
        <v>67.0</v>
      </c>
      <c r="D127" s="344" t="s">
        <v>2198</v>
      </c>
    </row>
    <row r="128">
      <c r="A128" s="344" t="s">
        <v>2231</v>
      </c>
      <c r="B128" s="345" t="s">
        <v>2342</v>
      </c>
      <c r="C128" s="340">
        <v>78.0</v>
      </c>
      <c r="D128" s="344" t="s">
        <v>2231</v>
      </c>
    </row>
    <row r="129">
      <c r="A129" s="344" t="s">
        <v>2231</v>
      </c>
      <c r="B129" s="345" t="s">
        <v>2368</v>
      </c>
      <c r="C129" s="340">
        <v>69.0</v>
      </c>
      <c r="D129" s="344" t="s">
        <v>2231</v>
      </c>
    </row>
    <row r="130">
      <c r="A130" s="344" t="s">
        <v>107</v>
      </c>
      <c r="B130" s="346" t="s">
        <v>292</v>
      </c>
      <c r="C130" s="340">
        <v>92.0</v>
      </c>
      <c r="D130" s="344" t="s">
        <v>107</v>
      </c>
    </row>
    <row r="131">
      <c r="A131" s="344" t="s">
        <v>107</v>
      </c>
      <c r="B131" s="346" t="s">
        <v>2463</v>
      </c>
      <c r="C131" s="340">
        <v>66.0</v>
      </c>
      <c r="D131" s="344" t="s">
        <v>107</v>
      </c>
    </row>
    <row r="132">
      <c r="A132" s="344" t="s">
        <v>107</v>
      </c>
      <c r="B132" s="346" t="s">
        <v>560</v>
      </c>
      <c r="C132" s="340">
        <v>55.0</v>
      </c>
      <c r="D132" s="344" t="s">
        <v>107</v>
      </c>
    </row>
    <row r="133">
      <c r="A133" s="344" t="s">
        <v>192</v>
      </c>
      <c r="B133" s="346" t="s">
        <v>291</v>
      </c>
      <c r="C133" s="340">
        <v>86.0</v>
      </c>
      <c r="D133" s="344" t="s">
        <v>192</v>
      </c>
    </row>
    <row r="134">
      <c r="A134" s="344" t="s">
        <v>192</v>
      </c>
      <c r="B134" s="346" t="s">
        <v>608</v>
      </c>
      <c r="C134" s="340">
        <v>77.0</v>
      </c>
      <c r="D134" s="344" t="s">
        <v>192</v>
      </c>
    </row>
    <row r="135">
      <c r="A135" s="344" t="s">
        <v>192</v>
      </c>
      <c r="B135" s="346" t="s">
        <v>637</v>
      </c>
      <c r="C135" s="340">
        <v>71.0</v>
      </c>
      <c r="D135" s="344" t="s">
        <v>192</v>
      </c>
    </row>
    <row r="136">
      <c r="A136" s="344" t="s">
        <v>614</v>
      </c>
      <c r="B136" s="346" t="s">
        <v>668</v>
      </c>
      <c r="C136" s="340">
        <v>81.0</v>
      </c>
      <c r="D136" s="344" t="s">
        <v>614</v>
      </c>
    </row>
    <row r="137">
      <c r="A137" s="344" t="s">
        <v>112</v>
      </c>
      <c r="B137" s="346" t="s">
        <v>293</v>
      </c>
      <c r="C137" s="340">
        <v>80.0</v>
      </c>
      <c r="D137" s="344" t="s">
        <v>112</v>
      </c>
    </row>
    <row r="138">
      <c r="A138" s="344" t="s">
        <v>112</v>
      </c>
      <c r="B138" s="346" t="s">
        <v>294</v>
      </c>
      <c r="C138" s="340">
        <v>78.0</v>
      </c>
      <c r="D138" s="344" t="s">
        <v>112</v>
      </c>
    </row>
    <row r="139">
      <c r="A139" s="344" t="s">
        <v>112</v>
      </c>
      <c r="B139" s="346" t="s">
        <v>744</v>
      </c>
      <c r="C139" s="340">
        <v>76.0</v>
      </c>
      <c r="D139" s="344" t="s">
        <v>112</v>
      </c>
    </row>
    <row r="140">
      <c r="A140" s="344" t="s">
        <v>112</v>
      </c>
      <c r="B140" s="346" t="s">
        <v>766</v>
      </c>
      <c r="C140" s="340">
        <v>72.0</v>
      </c>
      <c r="D140" s="344" t="s">
        <v>112</v>
      </c>
    </row>
    <row r="141">
      <c r="A141" s="344" t="s">
        <v>112</v>
      </c>
      <c r="B141" s="346" t="s">
        <v>788</v>
      </c>
      <c r="C141" s="340">
        <v>71.0</v>
      </c>
      <c r="D141" s="344" t="s">
        <v>112</v>
      </c>
    </row>
    <row r="142">
      <c r="A142" s="344" t="s">
        <v>112</v>
      </c>
      <c r="B142" s="346" t="s">
        <v>816</v>
      </c>
      <c r="C142" s="340">
        <v>68.0</v>
      </c>
      <c r="D142" s="344" t="s">
        <v>112</v>
      </c>
    </row>
    <row r="143">
      <c r="A143" s="344" t="s">
        <v>112</v>
      </c>
      <c r="B143" s="346" t="s">
        <v>846</v>
      </c>
      <c r="C143" s="340">
        <v>67.0</v>
      </c>
      <c r="D143" s="344" t="s">
        <v>112</v>
      </c>
    </row>
    <row r="144">
      <c r="A144" s="344" t="s">
        <v>108</v>
      </c>
      <c r="B144" s="346" t="s">
        <v>877</v>
      </c>
      <c r="C144" s="340">
        <v>85.0</v>
      </c>
      <c r="D144" s="344" t="s">
        <v>108</v>
      </c>
    </row>
    <row r="145">
      <c r="A145" s="344" t="s">
        <v>108</v>
      </c>
      <c r="B145" s="346" t="s">
        <v>295</v>
      </c>
      <c r="C145" s="340">
        <v>81.0</v>
      </c>
      <c r="D145" s="344" t="s">
        <v>108</v>
      </c>
    </row>
    <row r="146">
      <c r="A146" s="344" t="s">
        <v>108</v>
      </c>
      <c r="B146" s="346" t="s">
        <v>934</v>
      </c>
      <c r="C146" s="340">
        <v>78.0</v>
      </c>
      <c r="D146" s="344" t="s">
        <v>108</v>
      </c>
    </row>
    <row r="147">
      <c r="A147" s="344" t="s">
        <v>108</v>
      </c>
      <c r="B147" s="346" t="s">
        <v>959</v>
      </c>
      <c r="C147" s="340">
        <v>39.0</v>
      </c>
      <c r="D147" s="344" t="s">
        <v>108</v>
      </c>
    </row>
    <row r="148">
      <c r="A148" s="344" t="s">
        <v>100</v>
      </c>
      <c r="B148" s="346" t="s">
        <v>987</v>
      </c>
      <c r="C148" s="340">
        <v>93.0</v>
      </c>
      <c r="D148" s="344" t="s">
        <v>100</v>
      </c>
    </row>
    <row r="149">
      <c r="A149" s="344" t="s">
        <v>102</v>
      </c>
      <c r="B149" s="346" t="s">
        <v>1014</v>
      </c>
      <c r="C149" s="340">
        <v>71.0</v>
      </c>
      <c r="D149" s="344" t="s">
        <v>102</v>
      </c>
    </row>
    <row r="150">
      <c r="A150" s="344" t="s">
        <v>102</v>
      </c>
      <c r="B150" s="346" t="s">
        <v>1044</v>
      </c>
      <c r="C150" s="340">
        <v>64.0</v>
      </c>
      <c r="D150" s="344" t="s">
        <v>102</v>
      </c>
    </row>
    <row r="151">
      <c r="A151" s="344" t="s">
        <v>1076</v>
      </c>
      <c r="B151" s="346" t="s">
        <v>1077</v>
      </c>
      <c r="C151" s="340">
        <v>74.0</v>
      </c>
      <c r="D151" s="344" t="s">
        <v>1076</v>
      </c>
    </row>
    <row r="152">
      <c r="A152" s="344" t="s">
        <v>1076</v>
      </c>
      <c r="B152" s="346" t="s">
        <v>1109</v>
      </c>
      <c r="C152" s="340">
        <v>63.0</v>
      </c>
      <c r="D152" s="344" t="s">
        <v>1076</v>
      </c>
    </row>
    <row r="153">
      <c r="A153" s="344" t="s">
        <v>1076</v>
      </c>
      <c r="B153" s="346" t="s">
        <v>1141</v>
      </c>
      <c r="C153" s="340">
        <v>58.0</v>
      </c>
      <c r="D153" s="344" t="s">
        <v>1076</v>
      </c>
    </row>
    <row r="154">
      <c r="A154" s="344" t="s">
        <v>103</v>
      </c>
      <c r="B154" s="346" t="s">
        <v>1173</v>
      </c>
      <c r="C154" s="340">
        <v>92.0</v>
      </c>
      <c r="D154" s="344" t="s">
        <v>103</v>
      </c>
    </row>
    <row r="155">
      <c r="A155" s="344" t="s">
        <v>103</v>
      </c>
      <c r="B155" s="346" t="s">
        <v>1205</v>
      </c>
      <c r="C155" s="340">
        <v>58.0</v>
      </c>
      <c r="D155" s="344" t="s">
        <v>103</v>
      </c>
    </row>
    <row r="156">
      <c r="A156" s="344" t="s">
        <v>101</v>
      </c>
      <c r="B156" s="346" t="s">
        <v>1237</v>
      </c>
      <c r="C156" s="340">
        <v>83.0</v>
      </c>
      <c r="D156" s="344" t="s">
        <v>101</v>
      </c>
    </row>
    <row r="157">
      <c r="A157" s="344" t="s">
        <v>101</v>
      </c>
      <c r="B157" s="346" t="s">
        <v>1269</v>
      </c>
      <c r="C157" s="340">
        <v>66.0</v>
      </c>
      <c r="D157" s="344" t="s">
        <v>101</v>
      </c>
    </row>
    <row r="158">
      <c r="A158" s="344" t="s">
        <v>101</v>
      </c>
      <c r="B158" s="346" t="s">
        <v>1301</v>
      </c>
      <c r="C158" s="340">
        <v>65.0</v>
      </c>
      <c r="D158" s="344" t="s">
        <v>101</v>
      </c>
    </row>
    <row r="159">
      <c r="A159" s="344" t="s">
        <v>101</v>
      </c>
      <c r="B159" s="346" t="s">
        <v>1332</v>
      </c>
      <c r="C159" s="340">
        <v>53.0</v>
      </c>
      <c r="D159" s="344" t="s">
        <v>101</v>
      </c>
    </row>
    <row r="160">
      <c r="A160" s="344" t="s">
        <v>117</v>
      </c>
      <c r="B160" s="346" t="s">
        <v>1364</v>
      </c>
      <c r="C160" s="340">
        <v>91.0</v>
      </c>
      <c r="D160" s="344" t="s">
        <v>117</v>
      </c>
    </row>
    <row r="161">
      <c r="A161" s="344" t="s">
        <v>117</v>
      </c>
      <c r="B161" s="346" t="s">
        <v>1396</v>
      </c>
      <c r="C161" s="340">
        <v>72.0</v>
      </c>
      <c r="D161" s="344" t="s">
        <v>117</v>
      </c>
    </row>
    <row r="162">
      <c r="A162" s="344" t="s">
        <v>117</v>
      </c>
      <c r="B162" s="346" t="s">
        <v>1428</v>
      </c>
      <c r="C162" s="340">
        <v>67.0</v>
      </c>
      <c r="D162" s="344" t="s">
        <v>117</v>
      </c>
    </row>
    <row r="163">
      <c r="A163" s="344" t="s">
        <v>98</v>
      </c>
      <c r="B163" s="346" t="s">
        <v>1460</v>
      </c>
      <c r="C163" s="340">
        <v>84.0</v>
      </c>
      <c r="D163" s="344" t="s">
        <v>98</v>
      </c>
    </row>
    <row r="164">
      <c r="A164" s="344" t="s">
        <v>98</v>
      </c>
      <c r="B164" s="346" t="s">
        <v>1492</v>
      </c>
      <c r="C164" s="340">
        <v>69.0</v>
      </c>
      <c r="D164" s="344" t="s">
        <v>98</v>
      </c>
    </row>
    <row r="165">
      <c r="A165" s="344" t="s">
        <v>99</v>
      </c>
      <c r="B165" s="346" t="s">
        <v>1524</v>
      </c>
      <c r="C165" s="340">
        <v>72.0</v>
      </c>
      <c r="D165" s="344" t="s">
        <v>99</v>
      </c>
    </row>
    <row r="166">
      <c r="A166" s="344" t="s">
        <v>99</v>
      </c>
      <c r="B166" s="346" t="s">
        <v>1557</v>
      </c>
      <c r="C166" s="340">
        <v>71.0</v>
      </c>
      <c r="D166" s="344" t="s">
        <v>99</v>
      </c>
    </row>
    <row r="167">
      <c r="A167" s="344" t="s">
        <v>1539</v>
      </c>
      <c r="B167" s="346" t="s">
        <v>1589</v>
      </c>
      <c r="C167" s="340">
        <v>83.0</v>
      </c>
      <c r="D167" s="344" t="s">
        <v>1539</v>
      </c>
    </row>
    <row r="168">
      <c r="A168" s="344" t="s">
        <v>1539</v>
      </c>
      <c r="B168" s="346" t="s">
        <v>1621</v>
      </c>
      <c r="C168" s="340">
        <v>75.0</v>
      </c>
      <c r="D168" s="344" t="s">
        <v>1539</v>
      </c>
    </row>
    <row r="169">
      <c r="A169" s="344" t="s">
        <v>1635</v>
      </c>
      <c r="B169" s="346" t="s">
        <v>1653</v>
      </c>
      <c r="C169" s="340">
        <v>76.0</v>
      </c>
      <c r="D169" s="344" t="s">
        <v>1635</v>
      </c>
    </row>
    <row r="170">
      <c r="A170" s="344" t="s">
        <v>1635</v>
      </c>
      <c r="B170" s="346" t="s">
        <v>1685</v>
      </c>
      <c r="C170" s="340">
        <v>75.0</v>
      </c>
      <c r="D170" s="344" t="s">
        <v>1635</v>
      </c>
    </row>
    <row r="171">
      <c r="A171" s="344" t="s">
        <v>1635</v>
      </c>
      <c r="B171" s="346" t="s">
        <v>1717</v>
      </c>
      <c r="C171" s="340">
        <v>72.0</v>
      </c>
      <c r="D171" s="344" t="s">
        <v>1635</v>
      </c>
    </row>
    <row r="172">
      <c r="A172" s="344" t="s">
        <v>1635</v>
      </c>
      <c r="B172" s="346" t="s">
        <v>1749</v>
      </c>
      <c r="C172" s="340">
        <v>62.0</v>
      </c>
      <c r="D172" s="344" t="s">
        <v>1635</v>
      </c>
    </row>
    <row r="173">
      <c r="A173" s="344" t="s">
        <v>1635</v>
      </c>
      <c r="B173" s="346" t="s">
        <v>1780</v>
      </c>
      <c r="C173" s="340">
        <v>62.0</v>
      </c>
      <c r="D173" s="344" t="s">
        <v>1635</v>
      </c>
    </row>
    <row r="174">
      <c r="A174" s="344" t="s">
        <v>1785</v>
      </c>
      <c r="B174" s="346" t="s">
        <v>1813</v>
      </c>
      <c r="C174" s="340">
        <v>79.0</v>
      </c>
      <c r="D174" s="344" t="s">
        <v>1785</v>
      </c>
    </row>
    <row r="175">
      <c r="A175" s="344" t="s">
        <v>1785</v>
      </c>
      <c r="B175" s="346" t="s">
        <v>1845</v>
      </c>
      <c r="C175" s="340">
        <v>72.0</v>
      </c>
      <c r="D175" s="344" t="s">
        <v>1785</v>
      </c>
    </row>
    <row r="176">
      <c r="A176" s="344" t="s">
        <v>119</v>
      </c>
      <c r="B176" s="346" t="s">
        <v>1876</v>
      </c>
      <c r="C176" s="340">
        <v>93.0</v>
      </c>
      <c r="D176" s="344" t="s">
        <v>119</v>
      </c>
    </row>
    <row r="177">
      <c r="A177" s="344" t="s">
        <v>119</v>
      </c>
      <c r="B177" s="346" t="s">
        <v>1908</v>
      </c>
      <c r="C177" s="340">
        <v>66.0</v>
      </c>
      <c r="D177" s="344" t="s">
        <v>119</v>
      </c>
    </row>
    <row r="178">
      <c r="A178" s="344" t="s">
        <v>119</v>
      </c>
      <c r="B178" s="346" t="s">
        <v>1939</v>
      </c>
      <c r="C178" s="340">
        <v>63.0</v>
      </c>
      <c r="D178" s="344" t="s">
        <v>119</v>
      </c>
    </row>
    <row r="179">
      <c r="A179" s="344" t="s">
        <v>118</v>
      </c>
      <c r="B179" s="346" t="s">
        <v>1971</v>
      </c>
      <c r="C179" s="340">
        <v>83.0</v>
      </c>
      <c r="D179" s="344" t="s">
        <v>118</v>
      </c>
    </row>
    <row r="180">
      <c r="A180" s="344" t="s">
        <v>118</v>
      </c>
      <c r="B180" s="346" t="s">
        <v>2003</v>
      </c>
      <c r="C180" s="340">
        <v>76.0</v>
      </c>
      <c r="D180" s="344" t="s">
        <v>118</v>
      </c>
    </row>
    <row r="181">
      <c r="A181" s="344" t="s">
        <v>118</v>
      </c>
      <c r="B181" s="346" t="s">
        <v>2035</v>
      </c>
      <c r="C181" s="340">
        <v>75.0</v>
      </c>
      <c r="D181" s="344" t="s">
        <v>118</v>
      </c>
    </row>
    <row r="182">
      <c r="A182" s="344" t="s">
        <v>118</v>
      </c>
      <c r="B182" s="346" t="s">
        <v>2067</v>
      </c>
      <c r="C182" s="340">
        <v>69.0</v>
      </c>
      <c r="D182" s="344" t="s">
        <v>118</v>
      </c>
    </row>
    <row r="183">
      <c r="A183" s="344" t="s">
        <v>113</v>
      </c>
      <c r="B183" s="346" t="s">
        <v>2099</v>
      </c>
      <c r="C183" s="340">
        <v>89.0</v>
      </c>
      <c r="D183" s="344" t="s">
        <v>113</v>
      </c>
    </row>
    <row r="184">
      <c r="A184" s="344" t="s">
        <v>113</v>
      </c>
      <c r="B184" s="346" t="s">
        <v>2129</v>
      </c>
      <c r="C184" s="340">
        <v>85.0</v>
      </c>
      <c r="D184" s="344" t="s">
        <v>113</v>
      </c>
    </row>
    <row r="185">
      <c r="A185" s="344" t="s">
        <v>113</v>
      </c>
      <c r="B185" s="346" t="s">
        <v>2161</v>
      </c>
      <c r="C185" s="340">
        <v>83.0</v>
      </c>
      <c r="D185" s="344" t="s">
        <v>113</v>
      </c>
    </row>
    <row r="186">
      <c r="A186" s="344" t="s">
        <v>113</v>
      </c>
      <c r="B186" s="346" t="s">
        <v>2193</v>
      </c>
      <c r="C186" s="340">
        <v>79.0</v>
      </c>
      <c r="D186" s="344" t="s">
        <v>113</v>
      </c>
    </row>
    <row r="187">
      <c r="A187" s="344" t="s">
        <v>113</v>
      </c>
      <c r="B187" s="346" t="s">
        <v>2226</v>
      </c>
      <c r="C187" s="340">
        <v>77.0</v>
      </c>
      <c r="D187" s="344" t="s">
        <v>113</v>
      </c>
    </row>
    <row r="188">
      <c r="A188" s="344" t="s">
        <v>113</v>
      </c>
      <c r="B188" s="346" t="s">
        <v>2258</v>
      </c>
      <c r="C188" s="340">
        <v>67.0</v>
      </c>
      <c r="D188" s="344" t="s">
        <v>113</v>
      </c>
    </row>
    <row r="189">
      <c r="A189" s="344" t="s">
        <v>113</v>
      </c>
      <c r="B189" s="346" t="s">
        <v>2289</v>
      </c>
      <c r="C189" s="340">
        <v>66.0</v>
      </c>
      <c r="D189" s="344" t="s">
        <v>113</v>
      </c>
    </row>
    <row r="190">
      <c r="A190" s="344" t="s">
        <v>2198</v>
      </c>
      <c r="B190" s="346" t="s">
        <v>2317</v>
      </c>
      <c r="C190" s="340">
        <v>87.0</v>
      </c>
      <c r="D190" s="344" t="s">
        <v>2198</v>
      </c>
    </row>
    <row r="191">
      <c r="A191" s="344" t="s">
        <v>2231</v>
      </c>
      <c r="B191" s="346" t="s">
        <v>2343</v>
      </c>
      <c r="C191" s="340">
        <v>84.0</v>
      </c>
      <c r="D191" s="344" t="s">
        <v>2231</v>
      </c>
    </row>
    <row r="192">
      <c r="A192" s="344" t="s">
        <v>107</v>
      </c>
      <c r="B192" s="346" t="s">
        <v>246</v>
      </c>
      <c r="C192" s="340">
        <v>77.0</v>
      </c>
      <c r="D192" s="344" t="s">
        <v>107</v>
      </c>
    </row>
    <row r="193">
      <c r="A193" s="344" t="s">
        <v>107</v>
      </c>
      <c r="B193" s="346" t="s">
        <v>530</v>
      </c>
      <c r="C193" s="340">
        <v>64.0</v>
      </c>
      <c r="D193" s="344" t="s">
        <v>107</v>
      </c>
    </row>
    <row r="194">
      <c r="A194" s="344" t="s">
        <v>192</v>
      </c>
      <c r="B194" s="346" t="s">
        <v>561</v>
      </c>
      <c r="C194" s="340">
        <v>80.0</v>
      </c>
      <c r="D194" s="344" t="s">
        <v>192</v>
      </c>
    </row>
    <row r="195">
      <c r="A195" s="344" t="s">
        <v>192</v>
      </c>
      <c r="B195" s="346" t="s">
        <v>244</v>
      </c>
      <c r="C195" s="340">
        <v>80.0</v>
      </c>
      <c r="D195" s="344" t="s">
        <v>192</v>
      </c>
    </row>
    <row r="196">
      <c r="A196" s="344" t="s">
        <v>192</v>
      </c>
      <c r="B196" s="346" t="s">
        <v>609</v>
      </c>
      <c r="C196" s="340">
        <v>76.0</v>
      </c>
      <c r="D196" s="344" t="s">
        <v>192</v>
      </c>
    </row>
    <row r="197">
      <c r="A197" s="344" t="s">
        <v>192</v>
      </c>
      <c r="B197" s="346" t="s">
        <v>638</v>
      </c>
      <c r="C197" s="340">
        <v>59.0</v>
      </c>
      <c r="D197" s="344" t="s">
        <v>192</v>
      </c>
    </row>
    <row r="198">
      <c r="A198" s="344" t="s">
        <v>614</v>
      </c>
      <c r="B198" s="346" t="s">
        <v>669</v>
      </c>
      <c r="C198" s="340">
        <v>67.0</v>
      </c>
      <c r="D198" s="344" t="s">
        <v>614</v>
      </c>
    </row>
    <row r="199">
      <c r="A199" s="344" t="s">
        <v>112</v>
      </c>
      <c r="B199" s="346" t="s">
        <v>248</v>
      </c>
      <c r="C199" s="340">
        <v>83.0</v>
      </c>
      <c r="D199" s="344" t="s">
        <v>112</v>
      </c>
    </row>
    <row r="200">
      <c r="A200" s="344" t="s">
        <v>112</v>
      </c>
      <c r="B200" s="346" t="s">
        <v>250</v>
      </c>
      <c r="C200" s="340">
        <v>83.0</v>
      </c>
      <c r="D200" s="344" t="s">
        <v>112</v>
      </c>
    </row>
    <row r="201">
      <c r="A201" s="344" t="s">
        <v>112</v>
      </c>
      <c r="B201" s="346" t="s">
        <v>745</v>
      </c>
      <c r="C201" s="340">
        <v>73.0</v>
      </c>
      <c r="D201" s="344" t="s">
        <v>112</v>
      </c>
    </row>
    <row r="202">
      <c r="A202" s="344" t="s">
        <v>112</v>
      </c>
      <c r="B202" s="346" t="s">
        <v>767</v>
      </c>
      <c r="C202" s="340">
        <v>72.0</v>
      </c>
      <c r="D202" s="344" t="s">
        <v>112</v>
      </c>
    </row>
    <row r="203">
      <c r="A203" s="344" t="s">
        <v>112</v>
      </c>
      <c r="B203" s="346" t="s">
        <v>789</v>
      </c>
      <c r="C203" s="340">
        <v>70.0</v>
      </c>
      <c r="D203" s="344" t="s">
        <v>112</v>
      </c>
    </row>
    <row r="204">
      <c r="A204" s="344" t="s">
        <v>112</v>
      </c>
      <c r="B204" s="346" t="s">
        <v>817</v>
      </c>
      <c r="C204" s="340">
        <v>67.0</v>
      </c>
      <c r="D204" s="344" t="s">
        <v>112</v>
      </c>
    </row>
    <row r="205">
      <c r="A205" s="344" t="s">
        <v>108</v>
      </c>
      <c r="B205" s="346" t="s">
        <v>847</v>
      </c>
      <c r="C205" s="340">
        <v>76.0</v>
      </c>
      <c r="D205" s="344" t="s">
        <v>108</v>
      </c>
    </row>
    <row r="206">
      <c r="A206" s="344" t="s">
        <v>108</v>
      </c>
      <c r="B206" s="346" t="s">
        <v>878</v>
      </c>
      <c r="C206" s="340">
        <v>75.0</v>
      </c>
      <c r="D206" s="344" t="s">
        <v>108</v>
      </c>
    </row>
    <row r="207">
      <c r="A207" s="344" t="s">
        <v>108</v>
      </c>
      <c r="B207" s="346" t="s">
        <v>907</v>
      </c>
      <c r="C207" s="340">
        <v>73.0</v>
      </c>
      <c r="D207" s="344" t="s">
        <v>108</v>
      </c>
    </row>
    <row r="208">
      <c r="A208" s="344" t="s">
        <v>108</v>
      </c>
      <c r="B208" s="346" t="s">
        <v>252</v>
      </c>
      <c r="C208" s="340">
        <v>73.0</v>
      </c>
      <c r="D208" s="344" t="s">
        <v>108</v>
      </c>
    </row>
    <row r="209">
      <c r="A209" s="344" t="s">
        <v>108</v>
      </c>
      <c r="B209" s="346" t="s">
        <v>960</v>
      </c>
      <c r="C209" s="340">
        <v>68.0</v>
      </c>
      <c r="D209" s="344" t="s">
        <v>108</v>
      </c>
    </row>
    <row r="210">
      <c r="A210" s="344" t="s">
        <v>108</v>
      </c>
      <c r="B210" s="346" t="s">
        <v>988</v>
      </c>
      <c r="C210" s="340">
        <v>45.0</v>
      </c>
      <c r="D210" s="344" t="s">
        <v>108</v>
      </c>
    </row>
    <row r="211">
      <c r="A211" s="344" t="s">
        <v>100</v>
      </c>
      <c r="B211" s="346" t="s">
        <v>1015</v>
      </c>
      <c r="C211" s="340">
        <v>77.0</v>
      </c>
      <c r="D211" s="344" t="s">
        <v>100</v>
      </c>
    </row>
    <row r="212">
      <c r="A212" s="344" t="s">
        <v>100</v>
      </c>
      <c r="B212" s="346" t="s">
        <v>1045</v>
      </c>
      <c r="C212" s="340">
        <v>63.0</v>
      </c>
      <c r="D212" s="344" t="s">
        <v>100</v>
      </c>
    </row>
    <row r="213">
      <c r="A213" s="344" t="s">
        <v>100</v>
      </c>
      <c r="B213" s="346" t="s">
        <v>1078</v>
      </c>
      <c r="C213" s="340">
        <v>56.0</v>
      </c>
      <c r="D213" s="344" t="s">
        <v>100</v>
      </c>
    </row>
    <row r="214">
      <c r="A214" s="344" t="s">
        <v>102</v>
      </c>
      <c r="B214" s="346" t="s">
        <v>1110</v>
      </c>
      <c r="C214" s="340">
        <v>77.0</v>
      </c>
      <c r="D214" s="344" t="s">
        <v>102</v>
      </c>
    </row>
    <row r="215">
      <c r="A215" s="344" t="s">
        <v>102</v>
      </c>
      <c r="B215" s="346" t="s">
        <v>1142</v>
      </c>
      <c r="C215" s="340">
        <v>51.0</v>
      </c>
      <c r="D215" s="344" t="s">
        <v>102</v>
      </c>
    </row>
    <row r="216">
      <c r="A216" s="344" t="s">
        <v>1076</v>
      </c>
      <c r="B216" s="346" t="s">
        <v>1174</v>
      </c>
      <c r="C216" s="340">
        <v>82.0</v>
      </c>
      <c r="D216" s="344" t="s">
        <v>1076</v>
      </c>
    </row>
    <row r="217">
      <c r="A217" s="344" t="s">
        <v>103</v>
      </c>
      <c r="B217" s="346" t="s">
        <v>1206</v>
      </c>
      <c r="C217" s="340">
        <v>74.0</v>
      </c>
      <c r="D217" s="344" t="s">
        <v>103</v>
      </c>
    </row>
    <row r="218">
      <c r="A218" s="344" t="s">
        <v>103</v>
      </c>
      <c r="B218" s="346" t="s">
        <v>1238</v>
      </c>
      <c r="C218" s="340">
        <v>64.0</v>
      </c>
      <c r="D218" s="344" t="s">
        <v>103</v>
      </c>
    </row>
    <row r="219">
      <c r="A219" s="344" t="s">
        <v>101</v>
      </c>
      <c r="B219" s="346" t="s">
        <v>1270</v>
      </c>
      <c r="C219" s="340">
        <v>72.0</v>
      </c>
      <c r="D219" s="344" t="s">
        <v>101</v>
      </c>
    </row>
    <row r="220">
      <c r="A220" s="344" t="s">
        <v>101</v>
      </c>
      <c r="B220" s="346" t="s">
        <v>1302</v>
      </c>
      <c r="C220" s="340">
        <v>70.0</v>
      </c>
      <c r="D220" s="344" t="s">
        <v>101</v>
      </c>
    </row>
    <row r="221">
      <c r="A221" s="344" t="s">
        <v>117</v>
      </c>
      <c r="B221" s="346" t="s">
        <v>1333</v>
      </c>
      <c r="C221" s="340">
        <v>81.0</v>
      </c>
      <c r="D221" s="344" t="s">
        <v>117</v>
      </c>
    </row>
    <row r="222">
      <c r="A222" s="344" t="s">
        <v>117</v>
      </c>
      <c r="B222" s="346" t="s">
        <v>1365</v>
      </c>
      <c r="C222" s="340">
        <v>75.0</v>
      </c>
      <c r="D222" s="344" t="s">
        <v>117</v>
      </c>
    </row>
    <row r="223">
      <c r="A223" s="344" t="s">
        <v>117</v>
      </c>
      <c r="B223" s="346" t="s">
        <v>1397</v>
      </c>
      <c r="C223" s="340">
        <v>74.0</v>
      </c>
      <c r="D223" s="344" t="s">
        <v>117</v>
      </c>
    </row>
    <row r="224">
      <c r="A224" s="344" t="s">
        <v>117</v>
      </c>
      <c r="B224" s="346" t="s">
        <v>1429</v>
      </c>
      <c r="C224" s="340">
        <v>73.0</v>
      </c>
      <c r="D224" s="344" t="s">
        <v>117</v>
      </c>
    </row>
    <row r="225">
      <c r="A225" s="344" t="s">
        <v>117</v>
      </c>
      <c r="B225" s="346" t="s">
        <v>1461</v>
      </c>
      <c r="C225" s="340">
        <v>73.0</v>
      </c>
      <c r="D225" s="344" t="s">
        <v>117</v>
      </c>
    </row>
    <row r="226">
      <c r="A226" s="344" t="s">
        <v>117</v>
      </c>
      <c r="B226" s="346" t="s">
        <v>1493</v>
      </c>
      <c r="C226" s="340">
        <v>71.0</v>
      </c>
      <c r="D226" s="344" t="s">
        <v>117</v>
      </c>
    </row>
    <row r="227">
      <c r="A227" s="344" t="s">
        <v>98</v>
      </c>
      <c r="B227" s="346" t="s">
        <v>1525</v>
      </c>
      <c r="C227" s="340">
        <v>79.0</v>
      </c>
      <c r="D227" s="344" t="s">
        <v>98</v>
      </c>
    </row>
    <row r="228">
      <c r="A228" s="344" t="s">
        <v>98</v>
      </c>
      <c r="B228" s="346" t="s">
        <v>1558</v>
      </c>
      <c r="C228" s="340">
        <v>63.0</v>
      </c>
      <c r="D228" s="344" t="s">
        <v>98</v>
      </c>
    </row>
    <row r="229">
      <c r="A229" s="344" t="s">
        <v>99</v>
      </c>
      <c r="B229" s="346" t="s">
        <v>1590</v>
      </c>
      <c r="C229" s="340">
        <v>82.0</v>
      </c>
      <c r="D229" s="344" t="s">
        <v>99</v>
      </c>
    </row>
    <row r="230">
      <c r="A230" s="344" t="s">
        <v>99</v>
      </c>
      <c r="B230" s="346" t="s">
        <v>1622</v>
      </c>
      <c r="C230" s="340">
        <v>78.0</v>
      </c>
      <c r="D230" s="344" t="s">
        <v>99</v>
      </c>
    </row>
    <row r="231">
      <c r="A231" s="344" t="s">
        <v>99</v>
      </c>
      <c r="B231" s="346" t="s">
        <v>1654</v>
      </c>
      <c r="C231" s="340">
        <v>63.0</v>
      </c>
      <c r="D231" s="344" t="s">
        <v>99</v>
      </c>
    </row>
    <row r="232">
      <c r="A232" s="344" t="s">
        <v>1539</v>
      </c>
      <c r="B232" s="346" t="s">
        <v>1686</v>
      </c>
      <c r="C232" s="340">
        <v>79.0</v>
      </c>
      <c r="D232" s="344" t="s">
        <v>1539</v>
      </c>
    </row>
    <row r="233">
      <c r="A233" s="344" t="s">
        <v>1635</v>
      </c>
      <c r="B233" s="346" t="s">
        <v>1718</v>
      </c>
      <c r="C233" s="340">
        <v>80.0</v>
      </c>
      <c r="D233" s="344" t="s">
        <v>1635</v>
      </c>
    </row>
    <row r="234">
      <c r="A234" s="344" t="s">
        <v>1635</v>
      </c>
      <c r="B234" s="346" t="s">
        <v>1750</v>
      </c>
      <c r="C234" s="340">
        <v>67.0</v>
      </c>
      <c r="D234" s="344" t="s">
        <v>1635</v>
      </c>
    </row>
    <row r="235">
      <c r="A235" s="344" t="s">
        <v>1635</v>
      </c>
      <c r="B235" s="346" t="s">
        <v>1781</v>
      </c>
      <c r="C235" s="340">
        <v>64.0</v>
      </c>
      <c r="D235" s="344" t="s">
        <v>1635</v>
      </c>
    </row>
    <row r="236">
      <c r="A236" s="344" t="s">
        <v>1635</v>
      </c>
      <c r="B236" s="346" t="s">
        <v>1814</v>
      </c>
      <c r="C236" s="340">
        <v>63.0</v>
      </c>
      <c r="D236" s="344" t="s">
        <v>1635</v>
      </c>
    </row>
    <row r="237">
      <c r="A237" s="344" t="s">
        <v>1785</v>
      </c>
      <c r="B237" s="346" t="s">
        <v>1846</v>
      </c>
      <c r="C237" s="340">
        <v>83.0</v>
      </c>
      <c r="D237" s="344" t="s">
        <v>1785</v>
      </c>
    </row>
    <row r="238">
      <c r="A238" s="344" t="s">
        <v>1785</v>
      </c>
      <c r="B238" s="346" t="s">
        <v>1877</v>
      </c>
      <c r="C238" s="340">
        <v>64.0</v>
      </c>
      <c r="D238" s="344" t="s">
        <v>1785</v>
      </c>
    </row>
    <row r="239">
      <c r="A239" s="344" t="s">
        <v>119</v>
      </c>
      <c r="B239" s="346" t="s">
        <v>1909</v>
      </c>
      <c r="C239" s="340">
        <v>88.0</v>
      </c>
      <c r="D239" s="344" t="s">
        <v>119</v>
      </c>
    </row>
    <row r="240">
      <c r="A240" s="344" t="s">
        <v>119</v>
      </c>
      <c r="B240" s="346" t="s">
        <v>1940</v>
      </c>
      <c r="C240" s="340">
        <v>70.0</v>
      </c>
      <c r="D240" s="344" t="s">
        <v>119</v>
      </c>
    </row>
    <row r="241">
      <c r="A241" s="344" t="s">
        <v>118</v>
      </c>
      <c r="B241" s="346" t="s">
        <v>1972</v>
      </c>
      <c r="C241" s="340">
        <v>85.0</v>
      </c>
      <c r="D241" s="344" t="s">
        <v>118</v>
      </c>
    </row>
    <row r="242">
      <c r="A242" s="344" t="s">
        <v>118</v>
      </c>
      <c r="B242" s="346" t="s">
        <v>2004</v>
      </c>
      <c r="C242" s="340">
        <v>68.0</v>
      </c>
      <c r="D242" s="344" t="s">
        <v>118</v>
      </c>
    </row>
    <row r="243">
      <c r="A243" s="344" t="s">
        <v>118</v>
      </c>
      <c r="B243" s="346" t="s">
        <v>2036</v>
      </c>
      <c r="C243" s="340">
        <v>66.0</v>
      </c>
      <c r="D243" s="344" t="s">
        <v>118</v>
      </c>
    </row>
    <row r="244">
      <c r="A244" s="344" t="s">
        <v>118</v>
      </c>
      <c r="B244" s="346" t="s">
        <v>2068</v>
      </c>
      <c r="C244" s="340">
        <v>65.0</v>
      </c>
      <c r="D244" s="344" t="s">
        <v>118</v>
      </c>
    </row>
    <row r="245">
      <c r="A245" s="344" t="s">
        <v>113</v>
      </c>
      <c r="B245" s="346" t="s">
        <v>2100</v>
      </c>
      <c r="C245" s="340">
        <v>88.0</v>
      </c>
      <c r="D245" s="344" t="s">
        <v>113</v>
      </c>
    </row>
    <row r="246">
      <c r="A246" s="344" t="s">
        <v>113</v>
      </c>
      <c r="B246" s="346" t="s">
        <v>2130</v>
      </c>
      <c r="C246" s="340">
        <v>78.0</v>
      </c>
      <c r="D246" s="344" t="s">
        <v>113</v>
      </c>
    </row>
    <row r="247">
      <c r="A247" s="344" t="s">
        <v>113</v>
      </c>
      <c r="B247" s="346" t="s">
        <v>2162</v>
      </c>
      <c r="C247" s="340">
        <v>76.0</v>
      </c>
      <c r="D247" s="344" t="s">
        <v>113</v>
      </c>
    </row>
    <row r="248">
      <c r="A248" s="344" t="s">
        <v>113</v>
      </c>
      <c r="B248" s="346" t="s">
        <v>2194</v>
      </c>
      <c r="C248" s="340">
        <v>72.0</v>
      </c>
      <c r="D248" s="344" t="s">
        <v>113</v>
      </c>
    </row>
    <row r="249">
      <c r="A249" s="344" t="s">
        <v>2198</v>
      </c>
      <c r="B249" s="346" t="s">
        <v>2227</v>
      </c>
      <c r="C249" s="340">
        <v>75.0</v>
      </c>
      <c r="D249" s="344" t="s">
        <v>2198</v>
      </c>
    </row>
    <row r="250">
      <c r="A250" s="344" t="s">
        <v>2231</v>
      </c>
      <c r="B250" s="346" t="s">
        <v>2259</v>
      </c>
      <c r="C250" s="340">
        <v>71.0</v>
      </c>
      <c r="D250" s="344" t="s">
        <v>2231</v>
      </c>
    </row>
    <row r="251">
      <c r="A251" s="344" t="s">
        <v>107</v>
      </c>
      <c r="B251" s="346" t="s">
        <v>519</v>
      </c>
      <c r="C251" s="340">
        <v>79.0</v>
      </c>
      <c r="D251" s="344" t="s">
        <v>107</v>
      </c>
    </row>
    <row r="252">
      <c r="A252" s="344" t="s">
        <v>107</v>
      </c>
      <c r="B252" s="346" t="s">
        <v>531</v>
      </c>
      <c r="C252" s="340">
        <v>65.0</v>
      </c>
      <c r="D252" s="344" t="s">
        <v>107</v>
      </c>
    </row>
    <row r="253">
      <c r="A253" s="344" t="s">
        <v>107</v>
      </c>
      <c r="B253" s="346" t="s">
        <v>562</v>
      </c>
      <c r="C253" s="340">
        <v>62.0</v>
      </c>
      <c r="D253" s="344" t="s">
        <v>107</v>
      </c>
    </row>
    <row r="254">
      <c r="A254" s="344" t="s">
        <v>192</v>
      </c>
      <c r="B254" s="346" t="s">
        <v>588</v>
      </c>
      <c r="C254" s="340">
        <v>99.0</v>
      </c>
      <c r="D254" s="344" t="s">
        <v>192</v>
      </c>
    </row>
    <row r="255">
      <c r="A255" s="344" t="s">
        <v>192</v>
      </c>
      <c r="B255" s="346" t="s">
        <v>610</v>
      </c>
      <c r="C255" s="340">
        <v>74.0</v>
      </c>
      <c r="D255" s="344" t="s">
        <v>192</v>
      </c>
    </row>
    <row r="256">
      <c r="A256" s="344" t="s">
        <v>192</v>
      </c>
      <c r="B256" s="346" t="s">
        <v>639</v>
      </c>
      <c r="C256" s="340">
        <v>65.0</v>
      </c>
      <c r="D256" s="344" t="s">
        <v>192</v>
      </c>
    </row>
    <row r="257">
      <c r="A257" s="344" t="s">
        <v>192</v>
      </c>
      <c r="B257" s="346" t="s">
        <v>670</v>
      </c>
      <c r="C257" s="340">
        <v>61.0</v>
      </c>
      <c r="D257" s="344" t="s">
        <v>192</v>
      </c>
    </row>
    <row r="258">
      <c r="A258" s="344" t="s">
        <v>614</v>
      </c>
      <c r="B258" s="346" t="s">
        <v>697</v>
      </c>
      <c r="C258" s="340">
        <v>67.0</v>
      </c>
      <c r="D258" s="344" t="s">
        <v>614</v>
      </c>
    </row>
    <row r="259">
      <c r="A259" s="344" t="s">
        <v>112</v>
      </c>
      <c r="B259" s="346" t="s">
        <v>722</v>
      </c>
      <c r="C259" s="340">
        <v>85.0</v>
      </c>
      <c r="D259" s="344" t="s">
        <v>112</v>
      </c>
    </row>
    <row r="260">
      <c r="A260" s="344" t="s">
        <v>112</v>
      </c>
      <c r="B260" s="346" t="s">
        <v>746</v>
      </c>
      <c r="C260" s="340">
        <v>80.0</v>
      </c>
      <c r="D260" s="344" t="s">
        <v>112</v>
      </c>
    </row>
    <row r="261">
      <c r="A261" s="344" t="s">
        <v>112</v>
      </c>
      <c r="B261" s="346" t="s">
        <v>768</v>
      </c>
      <c r="C261" s="340">
        <v>76.0</v>
      </c>
      <c r="D261" s="344" t="s">
        <v>112</v>
      </c>
    </row>
    <row r="262">
      <c r="A262" s="344" t="s">
        <v>112</v>
      </c>
      <c r="B262" s="346" t="s">
        <v>790</v>
      </c>
      <c r="C262" s="340">
        <v>74.0</v>
      </c>
      <c r="D262" s="344" t="s">
        <v>112</v>
      </c>
    </row>
    <row r="263">
      <c r="A263" s="344" t="s">
        <v>112</v>
      </c>
      <c r="B263" s="346" t="s">
        <v>818</v>
      </c>
      <c r="C263" s="340">
        <v>63.0</v>
      </c>
      <c r="D263" s="344" t="s">
        <v>112</v>
      </c>
    </row>
    <row r="264">
      <c r="A264" s="344" t="s">
        <v>112</v>
      </c>
      <c r="B264" s="346" t="s">
        <v>848</v>
      </c>
      <c r="C264" s="340">
        <v>63.0</v>
      </c>
      <c r="D264" s="344" t="s">
        <v>112</v>
      </c>
    </row>
    <row r="265">
      <c r="A265" s="344" t="s">
        <v>108</v>
      </c>
      <c r="B265" s="346" t="s">
        <v>879</v>
      </c>
      <c r="C265" s="340">
        <v>88.0</v>
      </c>
      <c r="D265" s="344" t="s">
        <v>108</v>
      </c>
    </row>
    <row r="266">
      <c r="A266" s="344" t="s">
        <v>108</v>
      </c>
      <c r="B266" s="346" t="s">
        <v>908</v>
      </c>
      <c r="C266" s="340">
        <v>73.0</v>
      </c>
      <c r="D266" s="344" t="s">
        <v>108</v>
      </c>
    </row>
    <row r="267">
      <c r="A267" s="344" t="s">
        <v>108</v>
      </c>
      <c r="B267" s="346" t="s">
        <v>935</v>
      </c>
      <c r="C267" s="340">
        <v>73.0</v>
      </c>
      <c r="D267" s="344" t="s">
        <v>108</v>
      </c>
    </row>
    <row r="268">
      <c r="A268" s="344" t="s">
        <v>108</v>
      </c>
      <c r="B268" s="346" t="s">
        <v>961</v>
      </c>
      <c r="C268" s="340">
        <v>62.0</v>
      </c>
      <c r="D268" s="344" t="s">
        <v>108</v>
      </c>
    </row>
    <row r="269">
      <c r="A269" s="344" t="s">
        <v>108</v>
      </c>
      <c r="B269" s="346" t="s">
        <v>989</v>
      </c>
      <c r="C269" s="340">
        <v>47.0</v>
      </c>
      <c r="D269" s="344" t="s">
        <v>108</v>
      </c>
    </row>
    <row r="270">
      <c r="A270" s="344" t="s">
        <v>100</v>
      </c>
      <c r="B270" s="346" t="s">
        <v>1016</v>
      </c>
      <c r="C270" s="340">
        <v>69.0</v>
      </c>
      <c r="D270" s="344" t="s">
        <v>100</v>
      </c>
    </row>
    <row r="271">
      <c r="A271" s="344" t="s">
        <v>100</v>
      </c>
      <c r="B271" s="346" t="s">
        <v>1046</v>
      </c>
      <c r="C271" s="340">
        <v>65.0</v>
      </c>
      <c r="D271" s="344" t="s">
        <v>100</v>
      </c>
    </row>
    <row r="272">
      <c r="A272" s="344" t="s">
        <v>102</v>
      </c>
      <c r="B272" s="346" t="s">
        <v>1079</v>
      </c>
      <c r="C272" s="340">
        <v>71.0</v>
      </c>
      <c r="D272" s="344" t="s">
        <v>102</v>
      </c>
    </row>
    <row r="273">
      <c r="A273" s="344" t="s">
        <v>102</v>
      </c>
      <c r="B273" s="346" t="s">
        <v>1111</v>
      </c>
      <c r="C273" s="340">
        <v>68.0</v>
      </c>
      <c r="D273" s="344" t="s">
        <v>102</v>
      </c>
    </row>
    <row r="274">
      <c r="A274" s="344" t="s">
        <v>102</v>
      </c>
      <c r="B274" s="346" t="s">
        <v>1143</v>
      </c>
      <c r="C274" s="340">
        <v>54.0</v>
      </c>
      <c r="D274" s="344" t="s">
        <v>102</v>
      </c>
    </row>
    <row r="275">
      <c r="A275" s="344" t="s">
        <v>1076</v>
      </c>
      <c r="B275" s="346" t="s">
        <v>1175</v>
      </c>
      <c r="C275" s="340">
        <v>81.0</v>
      </c>
      <c r="D275" s="344" t="s">
        <v>1076</v>
      </c>
    </row>
    <row r="276">
      <c r="A276" s="344" t="s">
        <v>1076</v>
      </c>
      <c r="B276" s="346" t="s">
        <v>1207</v>
      </c>
      <c r="C276" s="340">
        <v>64.0</v>
      </c>
      <c r="D276" s="344" t="s">
        <v>1076</v>
      </c>
    </row>
    <row r="277">
      <c r="A277" s="344" t="s">
        <v>1076</v>
      </c>
      <c r="B277" s="346" t="s">
        <v>1239</v>
      </c>
      <c r="C277" s="340">
        <v>59.0</v>
      </c>
      <c r="D277" s="344" t="s">
        <v>1076</v>
      </c>
    </row>
    <row r="278">
      <c r="A278" s="344" t="s">
        <v>103</v>
      </c>
      <c r="B278" s="346" t="s">
        <v>1271</v>
      </c>
      <c r="C278" s="340">
        <v>82.0</v>
      </c>
      <c r="D278" s="344" t="s">
        <v>103</v>
      </c>
    </row>
    <row r="279">
      <c r="A279" s="344" t="s">
        <v>101</v>
      </c>
      <c r="B279" s="346" t="s">
        <v>1303</v>
      </c>
      <c r="C279" s="340">
        <v>81.0</v>
      </c>
      <c r="D279" s="344" t="s">
        <v>101</v>
      </c>
    </row>
    <row r="280">
      <c r="A280" s="344" t="s">
        <v>101</v>
      </c>
      <c r="B280" s="346" t="s">
        <v>1334</v>
      </c>
      <c r="C280" s="340">
        <v>58.0</v>
      </c>
      <c r="D280" s="344" t="s">
        <v>101</v>
      </c>
    </row>
    <row r="281">
      <c r="A281" s="344" t="s">
        <v>101</v>
      </c>
      <c r="B281" s="346" t="s">
        <v>1366</v>
      </c>
      <c r="C281" s="340">
        <v>50.0</v>
      </c>
      <c r="D281" s="344" t="s">
        <v>101</v>
      </c>
    </row>
    <row r="282">
      <c r="A282" s="344" t="s">
        <v>117</v>
      </c>
      <c r="B282" s="346" t="s">
        <v>1398</v>
      </c>
      <c r="C282" s="340">
        <v>78.0</v>
      </c>
      <c r="D282" s="344" t="s">
        <v>117</v>
      </c>
    </row>
    <row r="283">
      <c r="A283" s="344" t="s">
        <v>117</v>
      </c>
      <c r="B283" s="346" t="s">
        <v>1430</v>
      </c>
      <c r="C283" s="340">
        <v>70.0</v>
      </c>
      <c r="D283" s="344" t="s">
        <v>117</v>
      </c>
    </row>
    <row r="284">
      <c r="A284" s="344" t="s">
        <v>117</v>
      </c>
      <c r="B284" s="346" t="s">
        <v>1462</v>
      </c>
      <c r="C284" s="340">
        <v>69.0</v>
      </c>
      <c r="D284" s="344" t="s">
        <v>117</v>
      </c>
    </row>
    <row r="285">
      <c r="A285" s="344" t="s">
        <v>117</v>
      </c>
      <c r="B285" s="346" t="s">
        <v>1494</v>
      </c>
      <c r="C285" s="340">
        <v>63.0</v>
      </c>
      <c r="D285" s="344" t="s">
        <v>117</v>
      </c>
    </row>
    <row r="286">
      <c r="A286" s="344" t="s">
        <v>98</v>
      </c>
      <c r="B286" s="346" t="s">
        <v>1526</v>
      </c>
      <c r="C286" s="340">
        <v>85.0</v>
      </c>
      <c r="D286" s="344" t="s">
        <v>98</v>
      </c>
    </row>
    <row r="287">
      <c r="A287" s="344" t="s">
        <v>98</v>
      </c>
      <c r="B287" s="346" t="s">
        <v>1559</v>
      </c>
      <c r="C287" s="340">
        <v>67.0</v>
      </c>
      <c r="D287" s="344" t="s">
        <v>98</v>
      </c>
    </row>
    <row r="288">
      <c r="A288" s="344" t="s">
        <v>99</v>
      </c>
      <c r="B288" s="346" t="s">
        <v>1591</v>
      </c>
      <c r="C288" s="340">
        <v>84.0</v>
      </c>
      <c r="D288" s="344" t="s">
        <v>99</v>
      </c>
    </row>
    <row r="289">
      <c r="A289" s="344" t="s">
        <v>99</v>
      </c>
      <c r="B289" s="346" t="s">
        <v>1623</v>
      </c>
      <c r="C289" s="340">
        <v>70.0</v>
      </c>
      <c r="D289" s="344" t="s">
        <v>99</v>
      </c>
    </row>
    <row r="290">
      <c r="A290" s="344" t="s">
        <v>99</v>
      </c>
      <c r="B290" s="346" t="s">
        <v>1655</v>
      </c>
      <c r="C290" s="340">
        <v>69.0</v>
      </c>
      <c r="D290" s="344" t="s">
        <v>99</v>
      </c>
    </row>
    <row r="291">
      <c r="A291" s="344" t="s">
        <v>1539</v>
      </c>
      <c r="B291" s="346" t="s">
        <v>1687</v>
      </c>
      <c r="C291" s="340">
        <v>74.0</v>
      </c>
      <c r="D291" s="344" t="s">
        <v>1539</v>
      </c>
    </row>
    <row r="292">
      <c r="A292" s="344" t="s">
        <v>1539</v>
      </c>
      <c r="B292" s="346" t="s">
        <v>1719</v>
      </c>
      <c r="C292" s="340">
        <v>67.0</v>
      </c>
      <c r="D292" s="344" t="s">
        <v>1539</v>
      </c>
    </row>
    <row r="293">
      <c r="A293" s="344" t="s">
        <v>1539</v>
      </c>
      <c r="B293" s="346" t="s">
        <v>1751</v>
      </c>
      <c r="C293" s="340">
        <v>65.0</v>
      </c>
      <c r="D293" s="344" t="s">
        <v>1539</v>
      </c>
    </row>
    <row r="294">
      <c r="A294" s="344" t="s">
        <v>1635</v>
      </c>
      <c r="B294" s="346" t="s">
        <v>1782</v>
      </c>
      <c r="C294" s="340">
        <v>99.0</v>
      </c>
      <c r="D294" s="344" t="s">
        <v>1635</v>
      </c>
    </row>
    <row r="295">
      <c r="A295" s="344" t="s">
        <v>1635</v>
      </c>
      <c r="B295" s="346" t="s">
        <v>1815</v>
      </c>
      <c r="C295" s="340">
        <v>76.0</v>
      </c>
      <c r="D295" s="344" t="s">
        <v>1635</v>
      </c>
    </row>
    <row r="296">
      <c r="A296" s="344" t="s">
        <v>1635</v>
      </c>
      <c r="B296" s="346" t="s">
        <v>1847</v>
      </c>
      <c r="C296" s="340">
        <v>64.0</v>
      </c>
      <c r="D296" s="344" t="s">
        <v>1635</v>
      </c>
    </row>
    <row r="297">
      <c r="A297" s="344" t="s">
        <v>1635</v>
      </c>
      <c r="B297" s="347" t="s">
        <v>1878</v>
      </c>
      <c r="C297" s="340">
        <v>62.0</v>
      </c>
      <c r="D297" s="344" t="s">
        <v>1635</v>
      </c>
    </row>
    <row r="298">
      <c r="A298" s="344" t="s">
        <v>1635</v>
      </c>
      <c r="B298" s="346" t="s">
        <v>1301</v>
      </c>
      <c r="C298" s="340">
        <v>62.0</v>
      </c>
      <c r="D298" s="344" t="s">
        <v>1635</v>
      </c>
    </row>
    <row r="299">
      <c r="A299" s="344" t="s">
        <v>1785</v>
      </c>
      <c r="B299" s="346" t="s">
        <v>1941</v>
      </c>
      <c r="C299" s="340">
        <v>79.0</v>
      </c>
      <c r="D299" s="344" t="s">
        <v>1785</v>
      </c>
    </row>
    <row r="300">
      <c r="A300" s="344" t="s">
        <v>1785</v>
      </c>
      <c r="B300" s="346" t="s">
        <v>1973</v>
      </c>
      <c r="C300" s="340">
        <v>76.0</v>
      </c>
      <c r="D300" s="344" t="s">
        <v>1785</v>
      </c>
    </row>
    <row r="301">
      <c r="A301" s="344" t="s">
        <v>119</v>
      </c>
      <c r="B301" s="346" t="s">
        <v>2005</v>
      </c>
      <c r="C301" s="340">
        <v>79.0</v>
      </c>
      <c r="D301" s="344" t="s">
        <v>119</v>
      </c>
    </row>
    <row r="302">
      <c r="A302" s="344" t="s">
        <v>119</v>
      </c>
      <c r="B302" s="346" t="s">
        <v>2037</v>
      </c>
      <c r="C302" s="340">
        <v>69.0</v>
      </c>
      <c r="D302" s="344" t="s">
        <v>119</v>
      </c>
    </row>
    <row r="303">
      <c r="A303" s="344" t="s">
        <v>119</v>
      </c>
      <c r="B303" s="346" t="s">
        <v>2069</v>
      </c>
      <c r="C303" s="340">
        <v>57.0</v>
      </c>
      <c r="D303" s="344" t="s">
        <v>119</v>
      </c>
    </row>
    <row r="304">
      <c r="A304" s="344" t="s">
        <v>118</v>
      </c>
      <c r="B304" s="346" t="s">
        <v>2101</v>
      </c>
      <c r="C304" s="340">
        <v>75.0</v>
      </c>
      <c r="D304" s="344" t="s">
        <v>118</v>
      </c>
    </row>
    <row r="305">
      <c r="A305" s="344" t="s">
        <v>118</v>
      </c>
      <c r="B305" s="346" t="s">
        <v>2131</v>
      </c>
      <c r="C305" s="340">
        <v>63.0</v>
      </c>
      <c r="D305" s="344" t="s">
        <v>118</v>
      </c>
    </row>
    <row r="306">
      <c r="A306" s="344" t="s">
        <v>113</v>
      </c>
      <c r="B306" s="346" t="s">
        <v>2163</v>
      </c>
      <c r="C306" s="340">
        <v>81.0</v>
      </c>
      <c r="D306" s="344" t="s">
        <v>113</v>
      </c>
    </row>
    <row r="307">
      <c r="A307" s="344" t="s">
        <v>113</v>
      </c>
      <c r="B307" s="346" t="s">
        <v>2195</v>
      </c>
      <c r="C307" s="340">
        <v>79.0</v>
      </c>
      <c r="D307" s="344" t="s">
        <v>113</v>
      </c>
    </row>
    <row r="308">
      <c r="A308" s="344" t="s">
        <v>113</v>
      </c>
      <c r="B308" s="346" t="s">
        <v>2228</v>
      </c>
      <c r="C308" s="340">
        <v>73.0</v>
      </c>
      <c r="D308" s="344" t="s">
        <v>113</v>
      </c>
    </row>
    <row r="309">
      <c r="A309" s="344" t="s">
        <v>113</v>
      </c>
      <c r="B309" s="346" t="s">
        <v>2260</v>
      </c>
      <c r="C309" s="340">
        <v>67.0</v>
      </c>
      <c r="D309" s="344" t="s">
        <v>113</v>
      </c>
    </row>
    <row r="310">
      <c r="A310" s="344" t="s">
        <v>113</v>
      </c>
      <c r="B310" s="346" t="s">
        <v>2290</v>
      </c>
      <c r="C310" s="340">
        <v>65.0</v>
      </c>
      <c r="D310" s="344" t="s">
        <v>113</v>
      </c>
    </row>
    <row r="311">
      <c r="A311" s="344" t="s">
        <v>2198</v>
      </c>
      <c r="B311" s="346" t="s">
        <v>2318</v>
      </c>
      <c r="C311" s="340">
        <v>79.0</v>
      </c>
      <c r="D311" s="344" t="s">
        <v>2198</v>
      </c>
    </row>
    <row r="312">
      <c r="A312" s="344" t="s">
        <v>2198</v>
      </c>
      <c r="B312" s="346" t="s">
        <v>2344</v>
      </c>
      <c r="C312" s="340">
        <v>73.0</v>
      </c>
      <c r="D312" s="344" t="s">
        <v>2198</v>
      </c>
    </row>
    <row r="313">
      <c r="A313" s="344" t="s">
        <v>2231</v>
      </c>
      <c r="B313" s="346" t="s">
        <v>2369</v>
      </c>
      <c r="C313" s="340">
        <v>78.0</v>
      </c>
      <c r="D313" s="344" t="s">
        <v>2231</v>
      </c>
    </row>
    <row r="314">
      <c r="A314" s="344" t="s">
        <v>107</v>
      </c>
      <c r="B314" s="346" t="s">
        <v>255</v>
      </c>
      <c r="C314" s="340">
        <v>73.0</v>
      </c>
      <c r="D314" s="344" t="s">
        <v>107</v>
      </c>
    </row>
    <row r="315">
      <c r="A315" s="344" t="s">
        <v>107</v>
      </c>
      <c r="B315" s="346" t="s">
        <v>532</v>
      </c>
      <c r="C315" s="340">
        <v>63.0</v>
      </c>
      <c r="D315" s="344" t="s">
        <v>107</v>
      </c>
    </row>
    <row r="316">
      <c r="A316" s="344" t="s">
        <v>192</v>
      </c>
      <c r="B316" s="346" t="s">
        <v>563</v>
      </c>
      <c r="C316" s="340">
        <v>78.0</v>
      </c>
      <c r="D316" s="344" t="s">
        <v>192</v>
      </c>
    </row>
    <row r="317">
      <c r="A317" s="344" t="s">
        <v>192</v>
      </c>
      <c r="B317" s="346" t="s">
        <v>254</v>
      </c>
      <c r="C317" s="340">
        <v>76.0</v>
      </c>
      <c r="D317" s="344" t="s">
        <v>192</v>
      </c>
    </row>
    <row r="318">
      <c r="A318" s="344" t="s">
        <v>192</v>
      </c>
      <c r="B318" s="346" t="s">
        <v>611</v>
      </c>
      <c r="C318" s="340">
        <v>58.0</v>
      </c>
      <c r="D318" s="344" t="s">
        <v>192</v>
      </c>
    </row>
    <row r="319">
      <c r="A319" s="344" t="s">
        <v>112</v>
      </c>
      <c r="B319" s="346" t="s">
        <v>256</v>
      </c>
      <c r="C319" s="340">
        <v>89.0</v>
      </c>
      <c r="D319" s="344" t="s">
        <v>112</v>
      </c>
    </row>
    <row r="320">
      <c r="A320" s="344" t="s">
        <v>112</v>
      </c>
      <c r="B320" s="346" t="s">
        <v>257</v>
      </c>
      <c r="C320" s="340">
        <v>81.0</v>
      </c>
      <c r="D320" s="344" t="s">
        <v>112</v>
      </c>
    </row>
    <row r="321">
      <c r="A321" s="344" t="s">
        <v>112</v>
      </c>
      <c r="B321" s="346" t="s">
        <v>306</v>
      </c>
      <c r="C321" s="340">
        <v>76.0</v>
      </c>
      <c r="D321" s="344" t="s">
        <v>112</v>
      </c>
    </row>
    <row r="322">
      <c r="A322" s="344" t="s">
        <v>112</v>
      </c>
      <c r="B322" s="346" t="s">
        <v>723</v>
      </c>
      <c r="C322" s="340">
        <v>75.0</v>
      </c>
      <c r="D322" s="344" t="s">
        <v>112</v>
      </c>
    </row>
    <row r="323">
      <c r="A323" s="344" t="s">
        <v>112</v>
      </c>
      <c r="B323" s="346" t="s">
        <v>747</v>
      </c>
      <c r="C323" s="340">
        <v>69.0</v>
      </c>
      <c r="D323" s="344" t="s">
        <v>112</v>
      </c>
    </row>
    <row r="324">
      <c r="A324" s="344" t="s">
        <v>112</v>
      </c>
      <c r="B324" s="346" t="s">
        <v>769</v>
      </c>
      <c r="C324" s="340">
        <v>69.0</v>
      </c>
      <c r="D324" s="344" t="s">
        <v>112</v>
      </c>
    </row>
    <row r="325">
      <c r="A325" s="344" t="s">
        <v>108</v>
      </c>
      <c r="B325" s="346" t="s">
        <v>258</v>
      </c>
      <c r="C325" s="340">
        <v>82.0</v>
      </c>
      <c r="D325" s="344" t="s">
        <v>108</v>
      </c>
    </row>
    <row r="326">
      <c r="A326" s="344" t="s">
        <v>108</v>
      </c>
      <c r="B326" s="346" t="s">
        <v>819</v>
      </c>
      <c r="C326" s="340">
        <v>72.0</v>
      </c>
      <c r="D326" s="344" t="s">
        <v>108</v>
      </c>
    </row>
    <row r="327">
      <c r="A327" s="344" t="s">
        <v>108</v>
      </c>
      <c r="B327" s="346" t="s">
        <v>849</v>
      </c>
      <c r="C327" s="340">
        <v>71.0</v>
      </c>
      <c r="D327" s="344" t="s">
        <v>108</v>
      </c>
    </row>
    <row r="328">
      <c r="A328" s="344" t="s">
        <v>108</v>
      </c>
      <c r="B328" s="346" t="s">
        <v>880</v>
      </c>
      <c r="C328" s="340">
        <v>68.0</v>
      </c>
      <c r="D328" s="344" t="s">
        <v>108</v>
      </c>
    </row>
    <row r="329">
      <c r="A329" s="344" t="s">
        <v>108</v>
      </c>
      <c r="B329" s="346" t="s">
        <v>909</v>
      </c>
      <c r="C329" s="340">
        <v>68.0</v>
      </c>
      <c r="D329" s="344" t="s">
        <v>108</v>
      </c>
    </row>
    <row r="330">
      <c r="A330" s="344" t="s">
        <v>108</v>
      </c>
      <c r="B330" s="346" t="s">
        <v>936</v>
      </c>
      <c r="C330" s="340">
        <v>66.0</v>
      </c>
      <c r="D330" s="344" t="s">
        <v>108</v>
      </c>
    </row>
    <row r="331">
      <c r="A331" s="344" t="s">
        <v>108</v>
      </c>
      <c r="B331" s="346" t="s">
        <v>962</v>
      </c>
      <c r="C331" s="340">
        <v>66.0</v>
      </c>
      <c r="D331" s="344" t="s">
        <v>108</v>
      </c>
    </row>
    <row r="332">
      <c r="A332" s="344" t="s">
        <v>108</v>
      </c>
      <c r="B332" s="346" t="s">
        <v>990</v>
      </c>
      <c r="C332" s="340">
        <v>42.0</v>
      </c>
      <c r="D332" s="344" t="s">
        <v>108</v>
      </c>
    </row>
    <row r="333">
      <c r="A333" s="344" t="s">
        <v>100</v>
      </c>
      <c r="B333" s="346" t="s">
        <v>1017</v>
      </c>
      <c r="C333" s="340">
        <v>81.0</v>
      </c>
      <c r="D333" s="344" t="s">
        <v>100</v>
      </c>
    </row>
    <row r="334">
      <c r="A334" s="344" t="s">
        <v>100</v>
      </c>
      <c r="B334" s="346" t="s">
        <v>1047</v>
      </c>
      <c r="C334" s="340">
        <v>59.0</v>
      </c>
      <c r="D334" s="344" t="s">
        <v>100</v>
      </c>
    </row>
    <row r="335">
      <c r="A335" s="344" t="s">
        <v>100</v>
      </c>
      <c r="B335" s="346" t="s">
        <v>1080</v>
      </c>
      <c r="C335" s="340">
        <v>58.0</v>
      </c>
      <c r="D335" s="344" t="s">
        <v>100</v>
      </c>
    </row>
    <row r="336">
      <c r="A336" s="344" t="s">
        <v>102</v>
      </c>
      <c r="B336" s="346" t="s">
        <v>1112</v>
      </c>
      <c r="C336" s="340">
        <v>78.0</v>
      </c>
      <c r="D336" s="344" t="s">
        <v>102</v>
      </c>
    </row>
    <row r="337">
      <c r="A337" s="344" t="s">
        <v>102</v>
      </c>
      <c r="B337" s="346" t="s">
        <v>1144</v>
      </c>
      <c r="C337" s="340">
        <v>57.0</v>
      </c>
      <c r="D337" s="344" t="s">
        <v>102</v>
      </c>
    </row>
    <row r="338">
      <c r="A338" s="344" t="s">
        <v>1076</v>
      </c>
      <c r="B338" s="346" t="s">
        <v>1176</v>
      </c>
      <c r="C338" s="340">
        <v>81.0</v>
      </c>
      <c r="D338" s="344" t="s">
        <v>1076</v>
      </c>
    </row>
    <row r="339">
      <c r="A339" s="344" t="s">
        <v>1076</v>
      </c>
      <c r="B339" s="346" t="s">
        <v>1208</v>
      </c>
      <c r="C339" s="340">
        <v>58.0</v>
      </c>
      <c r="D339" s="344" t="s">
        <v>1076</v>
      </c>
    </row>
    <row r="340">
      <c r="A340" s="344" t="s">
        <v>103</v>
      </c>
      <c r="B340" s="346" t="s">
        <v>1240</v>
      </c>
      <c r="C340" s="340">
        <v>79.0</v>
      </c>
      <c r="D340" s="344" t="s">
        <v>103</v>
      </c>
    </row>
    <row r="341">
      <c r="A341" s="344" t="s">
        <v>103</v>
      </c>
      <c r="B341" s="346" t="s">
        <v>1272</v>
      </c>
      <c r="C341" s="340">
        <v>58.0</v>
      </c>
      <c r="D341" s="344" t="s">
        <v>103</v>
      </c>
    </row>
    <row r="342">
      <c r="A342" s="344" t="s">
        <v>101</v>
      </c>
      <c r="B342" s="346" t="s">
        <v>1304</v>
      </c>
      <c r="C342" s="340">
        <v>77.0</v>
      </c>
      <c r="D342" s="344" t="s">
        <v>101</v>
      </c>
    </row>
    <row r="343">
      <c r="A343" s="344" t="s">
        <v>101</v>
      </c>
      <c r="B343" s="346" t="s">
        <v>1335</v>
      </c>
      <c r="C343" s="340">
        <v>59.0</v>
      </c>
      <c r="D343" s="344" t="s">
        <v>101</v>
      </c>
    </row>
    <row r="344">
      <c r="A344" s="344" t="s">
        <v>117</v>
      </c>
      <c r="B344" s="346" t="s">
        <v>1367</v>
      </c>
      <c r="C344" s="340">
        <v>84.0</v>
      </c>
      <c r="D344" s="344" t="s">
        <v>117</v>
      </c>
    </row>
    <row r="345">
      <c r="A345" s="344" t="s">
        <v>117</v>
      </c>
      <c r="B345" s="346" t="s">
        <v>1399</v>
      </c>
      <c r="C345" s="340">
        <v>68.0</v>
      </c>
      <c r="D345" s="344" t="s">
        <v>117</v>
      </c>
    </row>
    <row r="346">
      <c r="A346" s="344" t="s">
        <v>98</v>
      </c>
      <c r="B346" s="346" t="s">
        <v>1431</v>
      </c>
      <c r="C346" s="340">
        <v>88.0</v>
      </c>
      <c r="D346" s="344" t="s">
        <v>98</v>
      </c>
    </row>
    <row r="347">
      <c r="A347" s="344" t="s">
        <v>98</v>
      </c>
      <c r="B347" s="346" t="s">
        <v>1463</v>
      </c>
      <c r="C347" s="340">
        <v>71.0</v>
      </c>
      <c r="D347" s="344" t="s">
        <v>98</v>
      </c>
    </row>
    <row r="348">
      <c r="A348" s="344" t="s">
        <v>98</v>
      </c>
      <c r="B348" s="346" t="s">
        <v>1495</v>
      </c>
      <c r="C348" s="340">
        <v>70.0</v>
      </c>
      <c r="D348" s="344" t="s">
        <v>98</v>
      </c>
    </row>
    <row r="349">
      <c r="A349" s="344" t="s">
        <v>99</v>
      </c>
      <c r="B349" s="346" t="s">
        <v>1527</v>
      </c>
      <c r="C349" s="340">
        <v>73.0</v>
      </c>
      <c r="D349" s="344" t="s">
        <v>99</v>
      </c>
    </row>
    <row r="350">
      <c r="A350" s="344" t="s">
        <v>99</v>
      </c>
      <c r="B350" s="346" t="s">
        <v>1560</v>
      </c>
      <c r="C350" s="340">
        <v>61.0</v>
      </c>
      <c r="D350" s="344" t="s">
        <v>99</v>
      </c>
    </row>
    <row r="351">
      <c r="A351" s="344" t="s">
        <v>1539</v>
      </c>
      <c r="B351" s="346" t="s">
        <v>1592</v>
      </c>
      <c r="C351" s="340">
        <v>98.0</v>
      </c>
      <c r="D351" s="344" t="s">
        <v>1539</v>
      </c>
    </row>
    <row r="352">
      <c r="A352" s="344" t="s">
        <v>1539</v>
      </c>
      <c r="B352" s="346" t="s">
        <v>1624</v>
      </c>
      <c r="C352" s="340">
        <v>65.0</v>
      </c>
      <c r="D352" s="344" t="s">
        <v>1539</v>
      </c>
    </row>
    <row r="353">
      <c r="A353" s="344" t="s">
        <v>1635</v>
      </c>
      <c r="B353" s="346" t="s">
        <v>1656</v>
      </c>
      <c r="C353" s="340">
        <v>83.0</v>
      </c>
      <c r="D353" s="344" t="s">
        <v>1635</v>
      </c>
    </row>
    <row r="354">
      <c r="A354" s="344" t="s">
        <v>1635</v>
      </c>
      <c r="B354" s="346" t="s">
        <v>1688</v>
      </c>
      <c r="C354" s="340">
        <v>80.0</v>
      </c>
      <c r="D354" s="344" t="s">
        <v>1635</v>
      </c>
    </row>
    <row r="355">
      <c r="A355" s="344" t="s">
        <v>1635</v>
      </c>
      <c r="B355" s="346" t="s">
        <v>1720</v>
      </c>
      <c r="C355" s="340">
        <v>77.0</v>
      </c>
      <c r="D355" s="344" t="s">
        <v>1635</v>
      </c>
    </row>
    <row r="356">
      <c r="A356" s="344" t="s">
        <v>1635</v>
      </c>
      <c r="B356" s="346" t="s">
        <v>1752</v>
      </c>
      <c r="C356" s="340">
        <v>71.0</v>
      </c>
      <c r="D356" s="344" t="s">
        <v>1635</v>
      </c>
    </row>
    <row r="357">
      <c r="A357" s="344" t="s">
        <v>1635</v>
      </c>
      <c r="B357" s="346" t="s">
        <v>1783</v>
      </c>
      <c r="C357" s="340">
        <v>65.0</v>
      </c>
      <c r="D357" s="344" t="s">
        <v>1635</v>
      </c>
    </row>
    <row r="358">
      <c r="A358" s="344" t="s">
        <v>1635</v>
      </c>
      <c r="B358" s="346" t="s">
        <v>1816</v>
      </c>
      <c r="C358" s="340">
        <v>56.0</v>
      </c>
      <c r="D358" s="344" t="s">
        <v>1635</v>
      </c>
    </row>
    <row r="359">
      <c r="A359" s="344" t="s">
        <v>1785</v>
      </c>
      <c r="B359" s="346" t="s">
        <v>1848</v>
      </c>
      <c r="C359" s="340">
        <v>77.0</v>
      </c>
      <c r="D359" s="344" t="s">
        <v>1785</v>
      </c>
    </row>
    <row r="360">
      <c r="A360" s="344" t="s">
        <v>1785</v>
      </c>
      <c r="B360" s="346" t="s">
        <v>1879</v>
      </c>
      <c r="C360" s="340">
        <v>76.0</v>
      </c>
      <c r="D360" s="344" t="s">
        <v>1785</v>
      </c>
    </row>
    <row r="361">
      <c r="A361" s="344" t="s">
        <v>1785</v>
      </c>
      <c r="B361" s="346" t="s">
        <v>1910</v>
      </c>
      <c r="C361" s="340">
        <v>65.0</v>
      </c>
      <c r="D361" s="344" t="s">
        <v>1785</v>
      </c>
    </row>
    <row r="362">
      <c r="A362" s="344" t="s">
        <v>119</v>
      </c>
      <c r="B362" s="346" t="s">
        <v>1942</v>
      </c>
      <c r="C362" s="340">
        <v>89.0</v>
      </c>
      <c r="D362" s="344" t="s">
        <v>119</v>
      </c>
    </row>
    <row r="363">
      <c r="A363" s="344" t="s">
        <v>119</v>
      </c>
      <c r="B363" s="346" t="s">
        <v>1974</v>
      </c>
      <c r="C363" s="340">
        <v>69.0</v>
      </c>
      <c r="D363" s="344" t="s">
        <v>119</v>
      </c>
    </row>
    <row r="364">
      <c r="A364" s="344" t="s">
        <v>119</v>
      </c>
      <c r="B364" s="346" t="s">
        <v>2006</v>
      </c>
      <c r="C364" s="340">
        <v>60.0</v>
      </c>
      <c r="D364" s="344" t="s">
        <v>119</v>
      </c>
    </row>
    <row r="365">
      <c r="A365" s="344" t="s">
        <v>118</v>
      </c>
      <c r="B365" s="346" t="s">
        <v>2038</v>
      </c>
      <c r="C365" s="340">
        <v>80.0</v>
      </c>
      <c r="D365" s="344" t="s">
        <v>118</v>
      </c>
    </row>
    <row r="366">
      <c r="A366" s="344" t="s">
        <v>118</v>
      </c>
      <c r="B366" s="346" t="s">
        <v>2070</v>
      </c>
      <c r="C366" s="340">
        <v>63.0</v>
      </c>
      <c r="D366" s="344" t="s">
        <v>118</v>
      </c>
    </row>
    <row r="367">
      <c r="A367" s="344" t="s">
        <v>113</v>
      </c>
      <c r="B367" s="346" t="s">
        <v>1358</v>
      </c>
      <c r="C367" s="340">
        <v>86.0</v>
      </c>
      <c r="D367" s="344" t="s">
        <v>113</v>
      </c>
    </row>
    <row r="368">
      <c r="A368" s="344" t="s">
        <v>113</v>
      </c>
      <c r="B368" s="346" t="s">
        <v>2132</v>
      </c>
      <c r="C368" s="340">
        <v>79.0</v>
      </c>
      <c r="D368" s="344" t="s">
        <v>113</v>
      </c>
    </row>
    <row r="369">
      <c r="A369" s="344" t="s">
        <v>113</v>
      </c>
      <c r="B369" s="346" t="s">
        <v>2164</v>
      </c>
      <c r="C369" s="340">
        <v>77.0</v>
      </c>
      <c r="D369" s="344" t="s">
        <v>113</v>
      </c>
    </row>
    <row r="370">
      <c r="A370" s="344" t="s">
        <v>113</v>
      </c>
      <c r="B370" s="346" t="s">
        <v>2196</v>
      </c>
      <c r="C370" s="340">
        <v>65.0</v>
      </c>
      <c r="D370" s="344" t="s">
        <v>113</v>
      </c>
    </row>
    <row r="371">
      <c r="A371" s="344" t="s">
        <v>113</v>
      </c>
      <c r="B371" s="346" t="s">
        <v>2229</v>
      </c>
      <c r="C371" s="340">
        <v>62.0</v>
      </c>
      <c r="D371" s="344" t="s">
        <v>113</v>
      </c>
    </row>
    <row r="372">
      <c r="A372" s="344" t="s">
        <v>2198</v>
      </c>
      <c r="B372" s="346" t="s">
        <v>2261</v>
      </c>
      <c r="C372" s="340">
        <v>72.0</v>
      </c>
      <c r="D372" s="344" t="s">
        <v>2198</v>
      </c>
    </row>
    <row r="373">
      <c r="A373" s="344" t="s">
        <v>2231</v>
      </c>
      <c r="B373" s="346" t="s">
        <v>2291</v>
      </c>
      <c r="C373" s="340">
        <v>73.0</v>
      </c>
      <c r="D373" s="344" t="s">
        <v>2231</v>
      </c>
    </row>
    <row r="374">
      <c r="A374" s="344" t="s">
        <v>107</v>
      </c>
      <c r="B374" s="346" t="s">
        <v>260</v>
      </c>
      <c r="C374" s="340">
        <v>72.0</v>
      </c>
      <c r="D374" s="344" t="s">
        <v>107</v>
      </c>
    </row>
    <row r="375">
      <c r="A375" s="344" t="s">
        <v>107</v>
      </c>
      <c r="B375" s="346" t="s">
        <v>533</v>
      </c>
      <c r="C375" s="340">
        <v>56.0</v>
      </c>
      <c r="D375" s="344" t="s">
        <v>107</v>
      </c>
    </row>
    <row r="376">
      <c r="A376" s="344" t="s">
        <v>107</v>
      </c>
      <c r="B376" s="346" t="s">
        <v>564</v>
      </c>
      <c r="C376" s="340">
        <v>54.0</v>
      </c>
      <c r="D376" s="344" t="s">
        <v>107</v>
      </c>
    </row>
    <row r="377">
      <c r="A377" s="344" t="s">
        <v>192</v>
      </c>
      <c r="B377" s="346" t="s">
        <v>259</v>
      </c>
      <c r="C377" s="340">
        <v>87.0</v>
      </c>
      <c r="D377" s="344" t="s">
        <v>192</v>
      </c>
    </row>
    <row r="378">
      <c r="A378" s="344" t="s">
        <v>192</v>
      </c>
      <c r="B378" s="346" t="s">
        <v>612</v>
      </c>
      <c r="C378" s="340">
        <v>78.0</v>
      </c>
      <c r="D378" s="344" t="s">
        <v>192</v>
      </c>
    </row>
    <row r="379">
      <c r="A379" s="344" t="s">
        <v>192</v>
      </c>
      <c r="B379" s="346" t="s">
        <v>641</v>
      </c>
      <c r="C379" s="340">
        <v>67.0</v>
      </c>
      <c r="D379" s="344" t="s">
        <v>192</v>
      </c>
    </row>
    <row r="380">
      <c r="A380" s="344" t="s">
        <v>192</v>
      </c>
      <c r="B380" s="346" t="s">
        <v>671</v>
      </c>
      <c r="C380" s="340">
        <v>66.0</v>
      </c>
      <c r="D380" s="344" t="s">
        <v>192</v>
      </c>
    </row>
    <row r="381">
      <c r="A381" s="344" t="s">
        <v>614</v>
      </c>
      <c r="B381" s="346" t="s">
        <v>698</v>
      </c>
      <c r="C381" s="340">
        <v>66.0</v>
      </c>
      <c r="D381" s="344" t="s">
        <v>614</v>
      </c>
    </row>
    <row r="382">
      <c r="A382" s="344" t="s">
        <v>112</v>
      </c>
      <c r="B382" s="346" t="s">
        <v>724</v>
      </c>
      <c r="C382" s="340">
        <v>90.0</v>
      </c>
      <c r="D382" s="344" t="s">
        <v>112</v>
      </c>
    </row>
    <row r="383">
      <c r="A383" s="344" t="s">
        <v>112</v>
      </c>
      <c r="B383" s="346" t="s">
        <v>262</v>
      </c>
      <c r="C383" s="340">
        <v>83.0</v>
      </c>
      <c r="D383" s="344" t="s">
        <v>112</v>
      </c>
    </row>
    <row r="384">
      <c r="A384" s="344" t="s">
        <v>112</v>
      </c>
      <c r="B384" s="346" t="s">
        <v>264</v>
      </c>
      <c r="C384" s="340">
        <v>76.0</v>
      </c>
      <c r="D384" s="344" t="s">
        <v>112</v>
      </c>
    </row>
    <row r="385">
      <c r="A385" s="344" t="s">
        <v>112</v>
      </c>
      <c r="B385" s="346" t="s">
        <v>791</v>
      </c>
      <c r="C385" s="340">
        <v>75.0</v>
      </c>
      <c r="D385" s="344" t="s">
        <v>112</v>
      </c>
    </row>
    <row r="386">
      <c r="A386" s="344" t="s">
        <v>112</v>
      </c>
      <c r="B386" s="346" t="s">
        <v>820</v>
      </c>
      <c r="C386" s="340">
        <v>72.0</v>
      </c>
      <c r="D386" s="344" t="s">
        <v>112</v>
      </c>
    </row>
    <row r="387">
      <c r="A387" s="344" t="s">
        <v>112</v>
      </c>
      <c r="B387" s="346" t="s">
        <v>850</v>
      </c>
      <c r="C387" s="340">
        <v>66.0</v>
      </c>
      <c r="D387" s="344" t="s">
        <v>112</v>
      </c>
    </row>
    <row r="388">
      <c r="A388" s="344" t="s">
        <v>112</v>
      </c>
      <c r="B388" s="346" t="s">
        <v>881</v>
      </c>
      <c r="C388" s="340">
        <v>66.0</v>
      </c>
      <c r="D388" s="344" t="s">
        <v>112</v>
      </c>
    </row>
    <row r="389">
      <c r="A389" s="344" t="s">
        <v>108</v>
      </c>
      <c r="B389" s="346" t="s">
        <v>296</v>
      </c>
      <c r="C389" s="340">
        <v>79.0</v>
      </c>
      <c r="D389" s="344" t="s">
        <v>108</v>
      </c>
    </row>
    <row r="390">
      <c r="A390" s="344" t="s">
        <v>108</v>
      </c>
      <c r="B390" s="346" t="s">
        <v>265</v>
      </c>
      <c r="C390" s="340">
        <v>75.0</v>
      </c>
      <c r="D390" s="344" t="s">
        <v>108</v>
      </c>
    </row>
    <row r="391">
      <c r="A391" s="344" t="s">
        <v>108</v>
      </c>
      <c r="B391" s="346" t="s">
        <v>963</v>
      </c>
      <c r="C391" s="340">
        <v>71.0</v>
      </c>
      <c r="D391" s="344" t="s">
        <v>108</v>
      </c>
    </row>
    <row r="392">
      <c r="A392" s="344" t="s">
        <v>108</v>
      </c>
      <c r="B392" s="346" t="s">
        <v>991</v>
      </c>
      <c r="C392" s="340">
        <v>65.0</v>
      </c>
      <c r="D392" s="344" t="s">
        <v>108</v>
      </c>
    </row>
    <row r="393">
      <c r="A393" s="344" t="s">
        <v>108</v>
      </c>
      <c r="B393" s="346" t="s">
        <v>1018</v>
      </c>
      <c r="C393" s="340">
        <v>52.0</v>
      </c>
      <c r="D393" s="344" t="s">
        <v>108</v>
      </c>
    </row>
    <row r="394">
      <c r="A394" s="344" t="s">
        <v>100</v>
      </c>
      <c r="B394" s="346" t="s">
        <v>1048</v>
      </c>
      <c r="C394" s="340">
        <v>72.0</v>
      </c>
      <c r="D394" s="344" t="s">
        <v>100</v>
      </c>
    </row>
    <row r="395">
      <c r="A395" s="344" t="s">
        <v>100</v>
      </c>
      <c r="B395" s="346" t="s">
        <v>1081</v>
      </c>
      <c r="C395" s="340">
        <v>60.0</v>
      </c>
      <c r="D395" s="344" t="s">
        <v>100</v>
      </c>
    </row>
    <row r="396">
      <c r="A396" s="344" t="s">
        <v>100</v>
      </c>
      <c r="B396" s="346" t="s">
        <v>1113</v>
      </c>
      <c r="C396" s="340">
        <v>60.0</v>
      </c>
      <c r="D396" s="344" t="s">
        <v>100</v>
      </c>
    </row>
    <row r="397">
      <c r="A397" s="344" t="s">
        <v>102</v>
      </c>
      <c r="B397" s="346" t="s">
        <v>1145</v>
      </c>
      <c r="C397" s="340">
        <v>73.0</v>
      </c>
      <c r="D397" s="344" t="s">
        <v>102</v>
      </c>
    </row>
    <row r="398">
      <c r="A398" s="344" t="s">
        <v>102</v>
      </c>
      <c r="B398" s="346" t="s">
        <v>1177</v>
      </c>
      <c r="C398" s="340">
        <v>67.0</v>
      </c>
      <c r="D398" s="344" t="s">
        <v>102</v>
      </c>
    </row>
    <row r="399">
      <c r="A399" s="344" t="s">
        <v>102</v>
      </c>
      <c r="B399" s="346" t="s">
        <v>1209</v>
      </c>
      <c r="C399" s="340">
        <v>61.0</v>
      </c>
      <c r="D399" s="344" t="s">
        <v>102</v>
      </c>
    </row>
    <row r="400">
      <c r="A400" s="344" t="s">
        <v>1076</v>
      </c>
      <c r="B400" s="346" t="s">
        <v>1241</v>
      </c>
      <c r="C400" s="340">
        <v>89.0</v>
      </c>
      <c r="D400" s="344" t="s">
        <v>1076</v>
      </c>
    </row>
    <row r="401">
      <c r="A401" s="344" t="s">
        <v>103</v>
      </c>
      <c r="B401" s="346" t="s">
        <v>1273</v>
      </c>
      <c r="C401" s="340">
        <v>69.0</v>
      </c>
      <c r="D401" s="344" t="s">
        <v>103</v>
      </c>
    </row>
    <row r="402">
      <c r="A402" s="344" t="s">
        <v>103</v>
      </c>
      <c r="B402" s="346" t="s">
        <v>1305</v>
      </c>
      <c r="C402" s="340">
        <v>65.0</v>
      </c>
      <c r="D402" s="344" t="s">
        <v>103</v>
      </c>
    </row>
    <row r="403">
      <c r="A403" s="344" t="s">
        <v>103</v>
      </c>
      <c r="B403" s="346" t="s">
        <v>1336</v>
      </c>
      <c r="C403" s="340">
        <v>54.0</v>
      </c>
      <c r="D403" s="344" t="s">
        <v>103</v>
      </c>
    </row>
    <row r="404">
      <c r="A404" s="344" t="s">
        <v>101</v>
      </c>
      <c r="B404" s="346" t="s">
        <v>1368</v>
      </c>
      <c r="C404" s="340">
        <v>66.0</v>
      </c>
      <c r="D404" s="344" t="s">
        <v>101</v>
      </c>
    </row>
    <row r="405">
      <c r="A405" s="344" t="s">
        <v>117</v>
      </c>
      <c r="B405" s="346" t="s">
        <v>1400</v>
      </c>
      <c r="C405" s="340">
        <v>88.0</v>
      </c>
      <c r="D405" s="344" t="s">
        <v>117</v>
      </c>
    </row>
    <row r="406">
      <c r="A406" s="344" t="s">
        <v>117</v>
      </c>
      <c r="B406" s="346" t="s">
        <v>1432</v>
      </c>
      <c r="C406" s="340">
        <v>76.0</v>
      </c>
      <c r="D406" s="344" t="s">
        <v>117</v>
      </c>
    </row>
    <row r="407">
      <c r="A407" s="344" t="s">
        <v>117</v>
      </c>
      <c r="B407" s="346" t="s">
        <v>1464</v>
      </c>
      <c r="C407" s="340">
        <v>69.0</v>
      </c>
      <c r="D407" s="344" t="s">
        <v>117</v>
      </c>
    </row>
    <row r="408">
      <c r="A408" s="344" t="s">
        <v>117</v>
      </c>
      <c r="B408" s="346" t="s">
        <v>1496</v>
      </c>
      <c r="C408" s="340">
        <v>68.0</v>
      </c>
      <c r="D408" s="344" t="s">
        <v>117</v>
      </c>
    </row>
    <row r="409">
      <c r="A409" s="344" t="s">
        <v>117</v>
      </c>
      <c r="B409" s="346" t="s">
        <v>1528</v>
      </c>
      <c r="C409" s="340">
        <v>64.0</v>
      </c>
      <c r="D409" s="344" t="s">
        <v>117</v>
      </c>
    </row>
    <row r="410">
      <c r="A410" s="344" t="s">
        <v>117</v>
      </c>
      <c r="B410" s="346" t="s">
        <v>1561</v>
      </c>
      <c r="C410" s="340">
        <v>60.0</v>
      </c>
      <c r="D410" s="344" t="s">
        <v>117</v>
      </c>
    </row>
    <row r="411">
      <c r="A411" s="344" t="s">
        <v>117</v>
      </c>
      <c r="B411" s="347" t="s">
        <v>1593</v>
      </c>
      <c r="C411" s="340">
        <v>59.0</v>
      </c>
      <c r="D411" s="344" t="s">
        <v>117</v>
      </c>
    </row>
    <row r="412">
      <c r="A412" s="344" t="s">
        <v>98</v>
      </c>
      <c r="B412" s="346" t="s">
        <v>1625</v>
      </c>
      <c r="C412" s="340">
        <v>82.0</v>
      </c>
      <c r="D412" s="344" t="s">
        <v>98</v>
      </c>
    </row>
    <row r="413">
      <c r="A413" s="344" t="s">
        <v>98</v>
      </c>
      <c r="B413" s="346" t="s">
        <v>1657</v>
      </c>
      <c r="C413" s="340">
        <v>69.0</v>
      </c>
      <c r="D413" s="344" t="s">
        <v>98</v>
      </c>
    </row>
    <row r="414">
      <c r="A414" s="344" t="s">
        <v>99</v>
      </c>
      <c r="B414" s="346" t="s">
        <v>1689</v>
      </c>
      <c r="C414" s="340">
        <v>80.0</v>
      </c>
      <c r="D414" s="344" t="s">
        <v>99</v>
      </c>
    </row>
    <row r="415">
      <c r="A415" s="344" t="s">
        <v>99</v>
      </c>
      <c r="B415" s="346" t="s">
        <v>1721</v>
      </c>
      <c r="C415" s="340">
        <v>75.0</v>
      </c>
      <c r="D415" s="344" t="s">
        <v>99</v>
      </c>
    </row>
    <row r="416">
      <c r="A416" s="344" t="s">
        <v>99</v>
      </c>
      <c r="B416" s="346" t="s">
        <v>1753</v>
      </c>
      <c r="C416" s="340">
        <v>66.0</v>
      </c>
      <c r="D416" s="344" t="s">
        <v>99</v>
      </c>
    </row>
    <row r="417">
      <c r="A417" s="344" t="s">
        <v>1539</v>
      </c>
      <c r="B417" s="346" t="s">
        <v>1784</v>
      </c>
      <c r="C417" s="340">
        <v>73.0</v>
      </c>
      <c r="D417" s="344" t="s">
        <v>1539</v>
      </c>
    </row>
    <row r="418">
      <c r="A418" s="344" t="s">
        <v>1635</v>
      </c>
      <c r="B418" s="346" t="s">
        <v>1817</v>
      </c>
      <c r="C418" s="340">
        <v>70.0</v>
      </c>
      <c r="D418" s="344" t="s">
        <v>1635</v>
      </c>
    </row>
    <row r="419">
      <c r="A419" s="344" t="s">
        <v>1635</v>
      </c>
      <c r="B419" s="346" t="s">
        <v>1849</v>
      </c>
      <c r="C419" s="340">
        <v>66.0</v>
      </c>
      <c r="D419" s="344" t="s">
        <v>1635</v>
      </c>
    </row>
    <row r="420">
      <c r="A420" s="344" t="s">
        <v>1785</v>
      </c>
      <c r="B420" s="346" t="s">
        <v>1880</v>
      </c>
      <c r="C420" s="340">
        <v>67.0</v>
      </c>
      <c r="D420" s="344" t="s">
        <v>1785</v>
      </c>
    </row>
    <row r="421">
      <c r="A421" s="344" t="s">
        <v>1785</v>
      </c>
      <c r="B421" s="347" t="s">
        <v>1911</v>
      </c>
      <c r="C421" s="340">
        <v>66.0</v>
      </c>
      <c r="D421" s="344" t="s">
        <v>1785</v>
      </c>
    </row>
    <row r="422">
      <c r="A422" s="344" t="s">
        <v>1785</v>
      </c>
      <c r="B422" s="346" t="s">
        <v>1943</v>
      </c>
      <c r="C422" s="340">
        <v>62.0</v>
      </c>
      <c r="D422" s="344" t="s">
        <v>1785</v>
      </c>
    </row>
    <row r="423">
      <c r="A423" s="344" t="s">
        <v>119</v>
      </c>
      <c r="B423" s="346" t="s">
        <v>1975</v>
      </c>
      <c r="C423" s="340">
        <v>79.0</v>
      </c>
      <c r="D423" s="344" t="s">
        <v>119</v>
      </c>
    </row>
    <row r="424">
      <c r="A424" s="344" t="s">
        <v>119</v>
      </c>
      <c r="B424" s="346" t="s">
        <v>2007</v>
      </c>
      <c r="C424" s="340">
        <v>61.0</v>
      </c>
      <c r="D424" s="344" t="s">
        <v>119</v>
      </c>
    </row>
    <row r="425">
      <c r="A425" s="344" t="s">
        <v>118</v>
      </c>
      <c r="B425" s="346" t="s">
        <v>2039</v>
      </c>
      <c r="C425" s="340">
        <v>76.0</v>
      </c>
      <c r="D425" s="344" t="s">
        <v>118</v>
      </c>
    </row>
    <row r="426">
      <c r="A426" s="344" t="s">
        <v>118</v>
      </c>
      <c r="B426" s="346" t="s">
        <v>2071</v>
      </c>
      <c r="C426" s="340">
        <v>69.0</v>
      </c>
      <c r="D426" s="344" t="s">
        <v>118</v>
      </c>
    </row>
    <row r="427">
      <c r="A427" s="344" t="s">
        <v>118</v>
      </c>
      <c r="B427" s="346" t="s">
        <v>2102</v>
      </c>
      <c r="C427" s="340">
        <v>62.0</v>
      </c>
      <c r="D427" s="344" t="s">
        <v>118</v>
      </c>
    </row>
    <row r="428">
      <c r="A428" s="344" t="s">
        <v>113</v>
      </c>
      <c r="B428" s="346" t="s">
        <v>2133</v>
      </c>
      <c r="C428" s="340">
        <v>81.0</v>
      </c>
      <c r="D428" s="344" t="s">
        <v>113</v>
      </c>
    </row>
    <row r="429">
      <c r="A429" s="344" t="s">
        <v>113</v>
      </c>
      <c r="B429" s="346" t="s">
        <v>2165</v>
      </c>
      <c r="C429" s="340">
        <v>77.0</v>
      </c>
      <c r="D429" s="344" t="s">
        <v>113</v>
      </c>
    </row>
    <row r="430">
      <c r="A430" s="344" t="s">
        <v>113</v>
      </c>
      <c r="B430" s="346" t="s">
        <v>2197</v>
      </c>
      <c r="C430" s="340">
        <v>76.0</v>
      </c>
      <c r="D430" s="344" t="s">
        <v>113</v>
      </c>
    </row>
    <row r="431">
      <c r="A431" s="344" t="s">
        <v>113</v>
      </c>
      <c r="B431" s="346" t="s">
        <v>2230</v>
      </c>
      <c r="C431" s="340">
        <v>71.0</v>
      </c>
      <c r="D431" s="344" t="s">
        <v>113</v>
      </c>
    </row>
    <row r="432">
      <c r="A432" s="344" t="s">
        <v>113</v>
      </c>
      <c r="B432" s="346" t="s">
        <v>2262</v>
      </c>
      <c r="C432" s="340">
        <v>71.0</v>
      </c>
      <c r="D432" s="344" t="s">
        <v>113</v>
      </c>
    </row>
    <row r="433">
      <c r="A433" s="344" t="s">
        <v>113</v>
      </c>
      <c r="B433" s="346" t="s">
        <v>2292</v>
      </c>
      <c r="C433" s="340">
        <v>67.0</v>
      </c>
      <c r="D433" s="344" t="s">
        <v>113</v>
      </c>
    </row>
    <row r="434">
      <c r="A434" s="344" t="s">
        <v>113</v>
      </c>
      <c r="B434" s="346" t="s">
        <v>2319</v>
      </c>
      <c r="C434" s="340">
        <v>67.0</v>
      </c>
      <c r="D434" s="344" t="s">
        <v>113</v>
      </c>
    </row>
    <row r="435">
      <c r="A435" s="344" t="s">
        <v>113</v>
      </c>
      <c r="B435" s="346" t="s">
        <v>2345</v>
      </c>
      <c r="C435" s="340">
        <v>62.0</v>
      </c>
      <c r="D435" s="344" t="s">
        <v>113</v>
      </c>
    </row>
    <row r="436">
      <c r="A436" s="344" t="s">
        <v>2198</v>
      </c>
      <c r="B436" s="346" t="s">
        <v>2370</v>
      </c>
      <c r="C436" s="340">
        <v>73.0</v>
      </c>
      <c r="D436" s="344" t="s">
        <v>2198</v>
      </c>
    </row>
    <row r="437">
      <c r="A437" s="344" t="s">
        <v>2231</v>
      </c>
      <c r="B437" s="346" t="s">
        <v>2388</v>
      </c>
      <c r="C437" s="340">
        <v>68.0</v>
      </c>
      <c r="D437" s="344" t="s">
        <v>2231</v>
      </c>
    </row>
    <row r="438">
      <c r="A438" s="344" t="s">
        <v>107</v>
      </c>
      <c r="B438" s="346" t="s">
        <v>520</v>
      </c>
      <c r="C438" s="340">
        <v>76.0</v>
      </c>
      <c r="D438" s="344" t="s">
        <v>107</v>
      </c>
    </row>
    <row r="439">
      <c r="A439" s="344" t="s">
        <v>107</v>
      </c>
      <c r="B439" s="346" t="s">
        <v>534</v>
      </c>
      <c r="C439" s="340">
        <v>59.0</v>
      </c>
      <c r="D439" s="344" t="s">
        <v>107</v>
      </c>
    </row>
    <row r="440">
      <c r="A440" s="344" t="s">
        <v>107</v>
      </c>
      <c r="B440" s="346" t="s">
        <v>565</v>
      </c>
      <c r="C440" s="340">
        <v>48.0</v>
      </c>
      <c r="D440" s="344" t="s">
        <v>107</v>
      </c>
    </row>
    <row r="441">
      <c r="A441" s="344" t="s">
        <v>192</v>
      </c>
      <c r="B441" s="346" t="s">
        <v>589</v>
      </c>
      <c r="C441" s="340">
        <v>92.0</v>
      </c>
      <c r="D441" s="344" t="s">
        <v>192</v>
      </c>
    </row>
    <row r="442">
      <c r="A442" s="344" t="s">
        <v>192</v>
      </c>
      <c r="B442" s="346" t="s">
        <v>613</v>
      </c>
      <c r="C442" s="340">
        <v>88.0</v>
      </c>
      <c r="D442" s="344" t="s">
        <v>192</v>
      </c>
    </row>
    <row r="443">
      <c r="A443" s="344" t="s">
        <v>192</v>
      </c>
      <c r="B443" s="346" t="s">
        <v>642</v>
      </c>
      <c r="C443" s="340">
        <v>65.0</v>
      </c>
      <c r="D443" s="344" t="s">
        <v>192</v>
      </c>
    </row>
    <row r="444">
      <c r="A444" s="344" t="s">
        <v>192</v>
      </c>
      <c r="B444" s="346" t="s">
        <v>672</v>
      </c>
      <c r="C444" s="340">
        <v>65.0</v>
      </c>
      <c r="D444" s="344" t="s">
        <v>192</v>
      </c>
    </row>
    <row r="445">
      <c r="A445" s="344" t="s">
        <v>112</v>
      </c>
      <c r="B445" s="346" t="s">
        <v>699</v>
      </c>
      <c r="C445" s="340">
        <v>90.0</v>
      </c>
      <c r="D445" s="344" t="s">
        <v>112</v>
      </c>
    </row>
    <row r="446">
      <c r="A446" s="344" t="s">
        <v>112</v>
      </c>
      <c r="B446" s="346" t="s">
        <v>725</v>
      </c>
      <c r="C446" s="340">
        <v>84.0</v>
      </c>
      <c r="D446" s="344" t="s">
        <v>112</v>
      </c>
    </row>
    <row r="447">
      <c r="A447" s="344" t="s">
        <v>112</v>
      </c>
      <c r="B447" s="346" t="s">
        <v>748</v>
      </c>
      <c r="C447" s="340">
        <v>73.0</v>
      </c>
      <c r="D447" s="344" t="s">
        <v>112</v>
      </c>
    </row>
    <row r="448">
      <c r="A448" s="344" t="s">
        <v>112</v>
      </c>
      <c r="B448" s="346" t="s">
        <v>771</v>
      </c>
      <c r="C448" s="340">
        <v>72.0</v>
      </c>
      <c r="D448" s="344" t="s">
        <v>112</v>
      </c>
    </row>
    <row r="449">
      <c r="A449" s="344" t="s">
        <v>112</v>
      </c>
      <c r="B449" s="346" t="s">
        <v>792</v>
      </c>
      <c r="C449" s="340">
        <v>69.0</v>
      </c>
      <c r="D449" s="344" t="s">
        <v>112</v>
      </c>
    </row>
    <row r="450">
      <c r="A450" s="344" t="s">
        <v>112</v>
      </c>
      <c r="B450" s="346" t="s">
        <v>821</v>
      </c>
      <c r="C450" s="340">
        <v>66.0</v>
      </c>
      <c r="D450" s="344" t="s">
        <v>112</v>
      </c>
    </row>
    <row r="451">
      <c r="A451" s="344" t="s">
        <v>108</v>
      </c>
      <c r="B451" s="346" t="s">
        <v>851</v>
      </c>
      <c r="C451" s="340">
        <v>80.0</v>
      </c>
      <c r="D451" s="344" t="s">
        <v>108</v>
      </c>
    </row>
    <row r="452">
      <c r="A452" s="344" t="s">
        <v>108</v>
      </c>
      <c r="B452" s="346" t="s">
        <v>882</v>
      </c>
      <c r="C452" s="340">
        <v>76.0</v>
      </c>
      <c r="D452" s="344" t="s">
        <v>108</v>
      </c>
    </row>
    <row r="453">
      <c r="A453" s="344" t="s">
        <v>108</v>
      </c>
      <c r="B453" s="346" t="s">
        <v>910</v>
      </c>
      <c r="C453" s="340">
        <v>74.0</v>
      </c>
      <c r="D453" s="344" t="s">
        <v>108</v>
      </c>
    </row>
    <row r="454">
      <c r="A454" s="344" t="s">
        <v>108</v>
      </c>
      <c r="B454" s="346" t="s">
        <v>937</v>
      </c>
      <c r="C454" s="340">
        <v>68.0</v>
      </c>
      <c r="D454" s="344" t="s">
        <v>108</v>
      </c>
    </row>
    <row r="455">
      <c r="A455" s="344" t="s">
        <v>108</v>
      </c>
      <c r="B455" s="346" t="s">
        <v>964</v>
      </c>
      <c r="C455" s="340">
        <v>65.0</v>
      </c>
      <c r="D455" s="344" t="s">
        <v>108</v>
      </c>
    </row>
    <row r="456">
      <c r="A456" s="344" t="s">
        <v>108</v>
      </c>
      <c r="B456" s="346" t="s">
        <v>992</v>
      </c>
      <c r="C456" s="340">
        <v>62.0</v>
      </c>
      <c r="D456" s="344" t="s">
        <v>108</v>
      </c>
    </row>
    <row r="457">
      <c r="A457" s="344" t="s">
        <v>100</v>
      </c>
      <c r="B457" s="346" t="s">
        <v>1019</v>
      </c>
      <c r="C457" s="340">
        <v>65.0</v>
      </c>
      <c r="D457" s="344" t="s">
        <v>100</v>
      </c>
    </row>
    <row r="458">
      <c r="A458" s="344" t="s">
        <v>100</v>
      </c>
      <c r="B458" s="346" t="s">
        <v>1049</v>
      </c>
      <c r="C458" s="340">
        <v>65.0</v>
      </c>
      <c r="D458" s="344" t="s">
        <v>100</v>
      </c>
    </row>
    <row r="459">
      <c r="A459" s="344" t="s">
        <v>102</v>
      </c>
      <c r="B459" s="346" t="s">
        <v>1082</v>
      </c>
      <c r="C459" s="340">
        <v>86.0</v>
      </c>
      <c r="D459" s="344" t="s">
        <v>102</v>
      </c>
    </row>
    <row r="460">
      <c r="A460" s="344" t="s">
        <v>102</v>
      </c>
      <c r="B460" s="346" t="s">
        <v>1114</v>
      </c>
      <c r="C460" s="340">
        <v>64.0</v>
      </c>
      <c r="D460" s="344" t="s">
        <v>102</v>
      </c>
    </row>
    <row r="461">
      <c r="A461" s="344" t="s">
        <v>1076</v>
      </c>
      <c r="B461" s="346" t="s">
        <v>1146</v>
      </c>
      <c r="C461" s="340">
        <v>80.0</v>
      </c>
      <c r="D461" s="344" t="s">
        <v>1076</v>
      </c>
    </row>
    <row r="462">
      <c r="A462" s="344" t="s">
        <v>103</v>
      </c>
      <c r="B462" s="346" t="s">
        <v>1178</v>
      </c>
      <c r="C462" s="340">
        <v>68.0</v>
      </c>
      <c r="D462" s="344" t="s">
        <v>103</v>
      </c>
    </row>
    <row r="463">
      <c r="A463" s="344" t="s">
        <v>103</v>
      </c>
      <c r="B463" s="346" t="s">
        <v>1210</v>
      </c>
      <c r="C463" s="340">
        <v>66.0</v>
      </c>
      <c r="D463" s="344" t="s">
        <v>103</v>
      </c>
    </row>
    <row r="464">
      <c r="A464" s="344" t="s">
        <v>101</v>
      </c>
      <c r="B464" s="346" t="s">
        <v>1242</v>
      </c>
      <c r="C464" s="340">
        <v>69.0</v>
      </c>
      <c r="D464" s="344" t="s">
        <v>101</v>
      </c>
    </row>
    <row r="465">
      <c r="A465" s="344" t="s">
        <v>101</v>
      </c>
      <c r="B465" s="346" t="s">
        <v>1274</v>
      </c>
      <c r="C465" s="340">
        <v>68.0</v>
      </c>
      <c r="D465" s="344" t="s">
        <v>101</v>
      </c>
    </row>
    <row r="466">
      <c r="A466" s="344" t="s">
        <v>117</v>
      </c>
      <c r="B466" s="346" t="s">
        <v>1306</v>
      </c>
      <c r="C466" s="340">
        <v>82.0</v>
      </c>
      <c r="D466" s="344" t="s">
        <v>117</v>
      </c>
    </row>
    <row r="467">
      <c r="A467" s="344" t="s">
        <v>117</v>
      </c>
      <c r="B467" s="346" t="s">
        <v>1337</v>
      </c>
      <c r="C467" s="340">
        <v>77.0</v>
      </c>
      <c r="D467" s="344" t="s">
        <v>117</v>
      </c>
    </row>
    <row r="468">
      <c r="A468" s="344" t="s">
        <v>117</v>
      </c>
      <c r="B468" s="346" t="s">
        <v>1369</v>
      </c>
      <c r="C468" s="340">
        <v>66.0</v>
      </c>
      <c r="D468" s="344" t="s">
        <v>117</v>
      </c>
    </row>
    <row r="469">
      <c r="A469" s="344" t="s">
        <v>117</v>
      </c>
      <c r="B469" s="346" t="s">
        <v>1401</v>
      </c>
      <c r="C469" s="340">
        <v>62.0</v>
      </c>
      <c r="D469" s="344" t="s">
        <v>117</v>
      </c>
    </row>
    <row r="470">
      <c r="A470" s="344" t="s">
        <v>117</v>
      </c>
      <c r="B470" s="346" t="s">
        <v>1433</v>
      </c>
      <c r="C470" s="340">
        <v>62.0</v>
      </c>
      <c r="D470" s="344" t="s">
        <v>117</v>
      </c>
    </row>
    <row r="471">
      <c r="A471" s="344" t="s">
        <v>98</v>
      </c>
      <c r="B471" s="346" t="s">
        <v>1465</v>
      </c>
      <c r="C471" s="340">
        <v>83.0</v>
      </c>
      <c r="D471" s="344" t="s">
        <v>98</v>
      </c>
    </row>
    <row r="472">
      <c r="A472" s="344" t="s">
        <v>98</v>
      </c>
      <c r="B472" s="346" t="s">
        <v>1497</v>
      </c>
      <c r="C472" s="340">
        <v>67.0</v>
      </c>
      <c r="D472" s="344" t="s">
        <v>98</v>
      </c>
    </row>
    <row r="473">
      <c r="A473" s="344" t="s">
        <v>98</v>
      </c>
      <c r="B473" s="346" t="s">
        <v>1529</v>
      </c>
      <c r="C473" s="340">
        <v>67.0</v>
      </c>
      <c r="D473" s="344" t="s">
        <v>98</v>
      </c>
    </row>
    <row r="474">
      <c r="A474" s="344" t="s">
        <v>99</v>
      </c>
      <c r="B474" s="346" t="s">
        <v>1562</v>
      </c>
      <c r="C474" s="340">
        <v>93.0</v>
      </c>
      <c r="D474" s="344" t="s">
        <v>99</v>
      </c>
    </row>
    <row r="475">
      <c r="A475" s="344" t="s">
        <v>99</v>
      </c>
      <c r="B475" s="346" t="s">
        <v>1594</v>
      </c>
      <c r="C475" s="340">
        <v>67.0</v>
      </c>
      <c r="D475" s="344" t="s">
        <v>99</v>
      </c>
    </row>
    <row r="476">
      <c r="A476" s="344" t="s">
        <v>1539</v>
      </c>
      <c r="B476" s="346" t="s">
        <v>1626</v>
      </c>
      <c r="C476" s="340">
        <v>68.0</v>
      </c>
      <c r="D476" s="344" t="s">
        <v>1539</v>
      </c>
    </row>
    <row r="477">
      <c r="A477" s="344" t="s">
        <v>1539</v>
      </c>
      <c r="B477" s="346" t="s">
        <v>1658</v>
      </c>
      <c r="C477" s="340">
        <v>68.0</v>
      </c>
      <c r="D477" s="344" t="s">
        <v>1539</v>
      </c>
    </row>
    <row r="478">
      <c r="A478" s="344" t="s">
        <v>1539</v>
      </c>
      <c r="B478" s="346" t="s">
        <v>1690</v>
      </c>
      <c r="C478" s="340">
        <v>66.0</v>
      </c>
      <c r="D478" s="344" t="s">
        <v>1539</v>
      </c>
    </row>
    <row r="479">
      <c r="A479" s="344" t="s">
        <v>1635</v>
      </c>
      <c r="B479" s="346" t="s">
        <v>1722</v>
      </c>
      <c r="C479" s="340">
        <v>82.0</v>
      </c>
      <c r="D479" s="344" t="s">
        <v>1635</v>
      </c>
    </row>
    <row r="480">
      <c r="A480" s="344" t="s">
        <v>1635</v>
      </c>
      <c r="B480" s="346" t="s">
        <v>1754</v>
      </c>
      <c r="C480" s="340">
        <v>60.0</v>
      </c>
      <c r="D480" s="344" t="s">
        <v>1635</v>
      </c>
    </row>
    <row r="481">
      <c r="A481" s="344" t="s">
        <v>1785</v>
      </c>
      <c r="B481" s="346" t="s">
        <v>1786</v>
      </c>
      <c r="C481" s="340">
        <v>75.0</v>
      </c>
      <c r="D481" s="344" t="s">
        <v>1785</v>
      </c>
    </row>
    <row r="482">
      <c r="A482" s="344" t="s">
        <v>1785</v>
      </c>
      <c r="B482" s="346" t="s">
        <v>1818</v>
      </c>
      <c r="C482" s="340">
        <v>74.0</v>
      </c>
      <c r="D482" s="344" t="s">
        <v>1785</v>
      </c>
    </row>
    <row r="483">
      <c r="A483" s="344" t="s">
        <v>119</v>
      </c>
      <c r="B483" s="346" t="s">
        <v>1850</v>
      </c>
      <c r="C483" s="340">
        <v>83.0</v>
      </c>
      <c r="D483" s="344" t="s">
        <v>119</v>
      </c>
    </row>
    <row r="484">
      <c r="A484" s="344" t="s">
        <v>119</v>
      </c>
      <c r="B484" s="346" t="s">
        <v>1881</v>
      </c>
      <c r="C484" s="340">
        <v>72.0</v>
      </c>
      <c r="D484" s="344" t="s">
        <v>119</v>
      </c>
    </row>
    <row r="485">
      <c r="A485" s="344" t="s">
        <v>119</v>
      </c>
      <c r="B485" s="346" t="s">
        <v>1912</v>
      </c>
      <c r="C485" s="340">
        <v>68.0</v>
      </c>
      <c r="D485" s="344" t="s">
        <v>119</v>
      </c>
    </row>
    <row r="486">
      <c r="A486" s="344" t="s">
        <v>118</v>
      </c>
      <c r="B486" s="346" t="s">
        <v>1944</v>
      </c>
      <c r="C486" s="340">
        <v>75.0</v>
      </c>
      <c r="D486" s="344" t="s">
        <v>118</v>
      </c>
    </row>
    <row r="487">
      <c r="A487" s="344" t="s">
        <v>118</v>
      </c>
      <c r="B487" s="346" t="s">
        <v>1976</v>
      </c>
      <c r="C487" s="340">
        <v>64.0</v>
      </c>
      <c r="D487" s="344" t="s">
        <v>118</v>
      </c>
    </row>
    <row r="488">
      <c r="A488" s="344" t="s">
        <v>113</v>
      </c>
      <c r="B488" s="346" t="s">
        <v>2008</v>
      </c>
      <c r="C488" s="340">
        <v>85.0</v>
      </c>
      <c r="D488" s="344" t="s">
        <v>113</v>
      </c>
    </row>
    <row r="489">
      <c r="A489" s="344" t="s">
        <v>113</v>
      </c>
      <c r="B489" s="346" t="s">
        <v>2040</v>
      </c>
      <c r="C489" s="340">
        <v>73.0</v>
      </c>
      <c r="D489" s="344" t="s">
        <v>113</v>
      </c>
    </row>
    <row r="490">
      <c r="A490" s="344" t="s">
        <v>113</v>
      </c>
      <c r="B490" s="346" t="s">
        <v>2072</v>
      </c>
      <c r="C490" s="340">
        <v>72.0</v>
      </c>
      <c r="D490" s="344" t="s">
        <v>113</v>
      </c>
    </row>
    <row r="491">
      <c r="A491" s="344" t="s">
        <v>113</v>
      </c>
      <c r="B491" s="346" t="s">
        <v>2103</v>
      </c>
      <c r="C491" s="340">
        <v>71.0</v>
      </c>
      <c r="D491" s="344" t="s">
        <v>113</v>
      </c>
    </row>
    <row r="492">
      <c r="A492" s="344" t="s">
        <v>113</v>
      </c>
      <c r="B492" s="346" t="s">
        <v>2134</v>
      </c>
      <c r="C492" s="340">
        <v>59.0</v>
      </c>
      <c r="D492" s="344" t="s">
        <v>113</v>
      </c>
    </row>
    <row r="493">
      <c r="A493" s="344" t="s">
        <v>113</v>
      </c>
      <c r="B493" s="346" t="s">
        <v>2166</v>
      </c>
      <c r="C493" s="340">
        <v>59.0</v>
      </c>
      <c r="D493" s="344" t="s">
        <v>113</v>
      </c>
    </row>
    <row r="494">
      <c r="A494" s="344" t="s">
        <v>2198</v>
      </c>
      <c r="B494" s="346" t="s">
        <v>2199</v>
      </c>
      <c r="C494" s="340">
        <v>71.0</v>
      </c>
      <c r="D494" s="344" t="s">
        <v>2198</v>
      </c>
    </row>
    <row r="495">
      <c r="A495" s="344" t="s">
        <v>2231</v>
      </c>
      <c r="B495" s="346" t="s">
        <v>2232</v>
      </c>
      <c r="C495" s="340">
        <v>77.0</v>
      </c>
      <c r="D495" s="344" t="s">
        <v>2231</v>
      </c>
    </row>
    <row r="496">
      <c r="A496" s="344" t="s">
        <v>107</v>
      </c>
      <c r="B496" s="346" t="s">
        <v>287</v>
      </c>
      <c r="C496" s="340">
        <v>81.0</v>
      </c>
      <c r="D496" s="344" t="s">
        <v>107</v>
      </c>
    </row>
    <row r="497">
      <c r="A497" s="344" t="s">
        <v>107</v>
      </c>
      <c r="B497" s="346" t="s">
        <v>535</v>
      </c>
      <c r="C497" s="340">
        <v>53.0</v>
      </c>
      <c r="D497" s="344" t="s">
        <v>107</v>
      </c>
    </row>
    <row r="498">
      <c r="A498" s="344" t="s">
        <v>192</v>
      </c>
      <c r="B498" s="346" t="s">
        <v>286</v>
      </c>
      <c r="C498" s="340">
        <v>93.0</v>
      </c>
      <c r="D498" s="344" t="s">
        <v>192</v>
      </c>
    </row>
    <row r="499">
      <c r="A499" s="344" t="s">
        <v>192</v>
      </c>
      <c r="B499" s="346" t="s">
        <v>590</v>
      </c>
      <c r="C499" s="340">
        <v>75.0</v>
      </c>
      <c r="D499" s="344" t="s">
        <v>192</v>
      </c>
    </row>
    <row r="500">
      <c r="A500" s="344" t="s">
        <v>614</v>
      </c>
      <c r="B500" s="346" t="s">
        <v>615</v>
      </c>
      <c r="C500" s="340">
        <v>68.0</v>
      </c>
      <c r="D500" s="344" t="s">
        <v>614</v>
      </c>
    </row>
    <row r="501">
      <c r="A501" s="344" t="s">
        <v>112</v>
      </c>
      <c r="B501" s="346" t="s">
        <v>288</v>
      </c>
      <c r="C501" s="340">
        <v>91.0</v>
      </c>
      <c r="D501" s="344" t="s">
        <v>112</v>
      </c>
    </row>
    <row r="502">
      <c r="A502" s="344" t="s">
        <v>112</v>
      </c>
      <c r="B502" s="346" t="s">
        <v>289</v>
      </c>
      <c r="C502" s="340">
        <v>80.0</v>
      </c>
      <c r="D502" s="344" t="s">
        <v>112</v>
      </c>
    </row>
    <row r="503">
      <c r="A503" s="344" t="s">
        <v>112</v>
      </c>
      <c r="B503" s="346" t="s">
        <v>700</v>
      </c>
      <c r="C503" s="340">
        <v>78.0</v>
      </c>
      <c r="D503" s="344" t="s">
        <v>112</v>
      </c>
    </row>
    <row r="504">
      <c r="A504" s="344" t="s">
        <v>112</v>
      </c>
      <c r="B504" s="346" t="s">
        <v>726</v>
      </c>
      <c r="C504" s="340">
        <v>72.0</v>
      </c>
      <c r="D504" s="344" t="s">
        <v>112</v>
      </c>
    </row>
    <row r="505">
      <c r="A505" s="344" t="s">
        <v>112</v>
      </c>
      <c r="B505" s="346" t="s">
        <v>749</v>
      </c>
      <c r="C505" s="340">
        <v>70.0</v>
      </c>
      <c r="D505" s="344" t="s">
        <v>112</v>
      </c>
    </row>
    <row r="506">
      <c r="A506" s="344" t="s">
        <v>112</v>
      </c>
      <c r="B506" s="346" t="s">
        <v>772</v>
      </c>
      <c r="C506" s="340">
        <v>69.0</v>
      </c>
      <c r="D506" s="344" t="s">
        <v>112</v>
      </c>
    </row>
    <row r="507">
      <c r="A507" s="344" t="s">
        <v>112</v>
      </c>
      <c r="B507" s="346" t="s">
        <v>793</v>
      </c>
      <c r="C507" s="340">
        <v>69.0</v>
      </c>
      <c r="D507" s="344" t="s">
        <v>112</v>
      </c>
    </row>
    <row r="508">
      <c r="A508" s="344" t="s">
        <v>112</v>
      </c>
      <c r="B508" s="347" t="s">
        <v>822</v>
      </c>
      <c r="C508" s="340">
        <v>65.0</v>
      </c>
      <c r="D508" s="344" t="s">
        <v>112</v>
      </c>
    </row>
    <row r="509">
      <c r="A509" s="344" t="s">
        <v>112</v>
      </c>
      <c r="B509" s="346" t="s">
        <v>852</v>
      </c>
      <c r="C509" s="340">
        <v>62.0</v>
      </c>
      <c r="D509" s="344" t="s">
        <v>112</v>
      </c>
    </row>
    <row r="510">
      <c r="A510" s="344" t="s">
        <v>112</v>
      </c>
      <c r="B510" s="346" t="s">
        <v>883</v>
      </c>
      <c r="C510" s="340">
        <v>61.0</v>
      </c>
      <c r="D510" s="344" t="s">
        <v>112</v>
      </c>
    </row>
    <row r="511">
      <c r="A511" s="344" t="s">
        <v>108</v>
      </c>
      <c r="B511" s="346" t="s">
        <v>290</v>
      </c>
      <c r="C511" s="340">
        <v>79.0</v>
      </c>
      <c r="D511" s="344" t="s">
        <v>108</v>
      </c>
    </row>
    <row r="512">
      <c r="A512" s="344" t="s">
        <v>108</v>
      </c>
      <c r="B512" s="346" t="s">
        <v>938</v>
      </c>
      <c r="C512" s="340">
        <v>75.0</v>
      </c>
      <c r="D512" s="344" t="s">
        <v>108</v>
      </c>
    </row>
    <row r="513">
      <c r="A513" s="344" t="s">
        <v>108</v>
      </c>
      <c r="B513" s="346" t="s">
        <v>965</v>
      </c>
      <c r="C513" s="340">
        <v>71.0</v>
      </c>
      <c r="D513" s="344" t="s">
        <v>108</v>
      </c>
    </row>
    <row r="514">
      <c r="A514" s="344" t="s">
        <v>108</v>
      </c>
      <c r="B514" s="347" t="s">
        <v>993</v>
      </c>
      <c r="C514" s="340">
        <v>47.0</v>
      </c>
      <c r="D514" s="344" t="s">
        <v>108</v>
      </c>
    </row>
    <row r="515">
      <c r="A515" s="344" t="s">
        <v>100</v>
      </c>
      <c r="B515" s="346" t="s">
        <v>1020</v>
      </c>
      <c r="C515" s="340">
        <v>91.0</v>
      </c>
      <c r="D515" s="344" t="s">
        <v>100</v>
      </c>
    </row>
    <row r="516">
      <c r="A516" s="344" t="s">
        <v>100</v>
      </c>
      <c r="B516" s="346" t="s">
        <v>1050</v>
      </c>
      <c r="C516" s="340">
        <v>56.0</v>
      </c>
      <c r="D516" s="344" t="s">
        <v>100</v>
      </c>
    </row>
    <row r="517">
      <c r="A517" s="344" t="s">
        <v>102</v>
      </c>
      <c r="B517" s="346" t="s">
        <v>1083</v>
      </c>
      <c r="C517" s="340">
        <v>71.0</v>
      </c>
      <c r="D517" s="344" t="s">
        <v>102</v>
      </c>
    </row>
    <row r="518">
      <c r="A518" s="344" t="s">
        <v>102</v>
      </c>
      <c r="B518" s="346" t="s">
        <v>1115</v>
      </c>
      <c r="C518" s="340">
        <v>68.0</v>
      </c>
      <c r="D518" s="344" t="s">
        <v>102</v>
      </c>
    </row>
    <row r="519">
      <c r="A519" s="344" t="s">
        <v>102</v>
      </c>
      <c r="B519" s="346" t="s">
        <v>1147</v>
      </c>
      <c r="C519" s="340">
        <v>59.0</v>
      </c>
      <c r="D519" s="344" t="s">
        <v>102</v>
      </c>
    </row>
    <row r="520">
      <c r="A520" s="344" t="s">
        <v>1076</v>
      </c>
      <c r="B520" s="346" t="s">
        <v>1179</v>
      </c>
      <c r="C520" s="340">
        <v>87.0</v>
      </c>
      <c r="D520" s="344" t="s">
        <v>1076</v>
      </c>
    </row>
    <row r="521">
      <c r="A521" s="344" t="s">
        <v>1076</v>
      </c>
      <c r="B521" s="346" t="s">
        <v>1211</v>
      </c>
      <c r="C521" s="340">
        <v>69.0</v>
      </c>
      <c r="D521" s="344" t="s">
        <v>1076</v>
      </c>
    </row>
    <row r="522">
      <c r="A522" s="344" t="s">
        <v>1076</v>
      </c>
      <c r="B522" s="346" t="s">
        <v>1243</v>
      </c>
      <c r="C522" s="340">
        <v>55.0</v>
      </c>
      <c r="D522" s="344" t="s">
        <v>1076</v>
      </c>
    </row>
    <row r="523">
      <c r="A523" s="344" t="s">
        <v>103</v>
      </c>
      <c r="B523" s="346" t="s">
        <v>1275</v>
      </c>
      <c r="C523" s="340">
        <v>97.0</v>
      </c>
      <c r="D523" s="344" t="s">
        <v>103</v>
      </c>
    </row>
    <row r="524">
      <c r="A524" s="344" t="s">
        <v>103</v>
      </c>
      <c r="B524" s="346" t="s">
        <v>1212</v>
      </c>
      <c r="C524" s="340">
        <v>64.0</v>
      </c>
      <c r="D524" s="344" t="s">
        <v>103</v>
      </c>
    </row>
    <row r="525">
      <c r="A525" s="344" t="s">
        <v>101</v>
      </c>
      <c r="B525" s="346" t="s">
        <v>1338</v>
      </c>
      <c r="C525" s="340">
        <v>86.0</v>
      </c>
      <c r="D525" s="344" t="s">
        <v>101</v>
      </c>
    </row>
    <row r="526">
      <c r="A526" s="344" t="s">
        <v>101</v>
      </c>
      <c r="B526" s="346" t="s">
        <v>1370</v>
      </c>
      <c r="C526" s="340">
        <v>65.0</v>
      </c>
      <c r="D526" s="344" t="s">
        <v>101</v>
      </c>
    </row>
    <row r="527">
      <c r="A527" s="344" t="s">
        <v>101</v>
      </c>
      <c r="B527" s="346" t="s">
        <v>1402</v>
      </c>
      <c r="C527" s="340">
        <v>58.0</v>
      </c>
      <c r="D527" s="344" t="s">
        <v>101</v>
      </c>
    </row>
    <row r="528">
      <c r="A528" s="344" t="s">
        <v>117</v>
      </c>
      <c r="B528" s="346" t="s">
        <v>1434</v>
      </c>
      <c r="C528" s="340">
        <v>76.0</v>
      </c>
      <c r="D528" s="344" t="s">
        <v>117</v>
      </c>
    </row>
    <row r="529">
      <c r="A529" s="344" t="s">
        <v>117</v>
      </c>
      <c r="B529" s="346" t="s">
        <v>1466</v>
      </c>
      <c r="C529" s="340">
        <v>76.0</v>
      </c>
      <c r="D529" s="344" t="s">
        <v>117</v>
      </c>
    </row>
    <row r="530">
      <c r="A530" s="344" t="s">
        <v>117</v>
      </c>
      <c r="B530" s="346" t="s">
        <v>1498</v>
      </c>
      <c r="C530" s="340">
        <v>72.0</v>
      </c>
      <c r="D530" s="344" t="s">
        <v>117</v>
      </c>
    </row>
    <row r="531">
      <c r="A531" s="344" t="s">
        <v>117</v>
      </c>
      <c r="B531" s="346" t="s">
        <v>1530</v>
      </c>
      <c r="C531" s="340">
        <v>71.0</v>
      </c>
      <c r="D531" s="344" t="s">
        <v>117</v>
      </c>
    </row>
    <row r="532">
      <c r="A532" s="344" t="s">
        <v>117</v>
      </c>
      <c r="B532" s="346" t="s">
        <v>1563</v>
      </c>
      <c r="C532" s="340">
        <v>67.0</v>
      </c>
      <c r="D532" s="344" t="s">
        <v>117</v>
      </c>
    </row>
    <row r="533">
      <c r="A533" s="344" t="s">
        <v>98</v>
      </c>
      <c r="B533" s="346" t="s">
        <v>1595</v>
      </c>
      <c r="C533" s="340">
        <v>88.0</v>
      </c>
      <c r="D533" s="344" t="s">
        <v>98</v>
      </c>
    </row>
    <row r="534">
      <c r="A534" s="344" t="s">
        <v>98</v>
      </c>
      <c r="B534" s="346" t="s">
        <v>1491</v>
      </c>
      <c r="C534" s="340">
        <v>81.0</v>
      </c>
      <c r="D534" s="344" t="s">
        <v>98</v>
      </c>
    </row>
    <row r="535">
      <c r="A535" s="344" t="s">
        <v>98</v>
      </c>
      <c r="B535" s="346" t="s">
        <v>1659</v>
      </c>
      <c r="C535" s="340">
        <v>70.0</v>
      </c>
      <c r="D535" s="344" t="s">
        <v>98</v>
      </c>
    </row>
    <row r="536">
      <c r="A536" s="344" t="s">
        <v>98</v>
      </c>
      <c r="B536" s="346" t="s">
        <v>1691</v>
      </c>
      <c r="C536" s="340">
        <v>61.0</v>
      </c>
      <c r="D536" s="344" t="s">
        <v>98</v>
      </c>
    </row>
    <row r="537">
      <c r="A537" s="344" t="s">
        <v>99</v>
      </c>
      <c r="B537" s="346" t="s">
        <v>1723</v>
      </c>
      <c r="C537" s="340">
        <v>83.0</v>
      </c>
      <c r="D537" s="344" t="s">
        <v>99</v>
      </c>
    </row>
    <row r="538">
      <c r="A538" s="344" t="s">
        <v>99</v>
      </c>
      <c r="B538" s="346" t="s">
        <v>1755</v>
      </c>
      <c r="C538" s="340">
        <v>78.0</v>
      </c>
      <c r="D538" s="344" t="s">
        <v>99</v>
      </c>
    </row>
    <row r="539">
      <c r="A539" s="344" t="s">
        <v>99</v>
      </c>
      <c r="B539" s="346" t="s">
        <v>1787</v>
      </c>
      <c r="C539" s="340">
        <v>76.0</v>
      </c>
      <c r="D539" s="344" t="s">
        <v>99</v>
      </c>
    </row>
    <row r="540">
      <c r="A540" s="344" t="s">
        <v>99</v>
      </c>
      <c r="B540" s="346" t="s">
        <v>1819</v>
      </c>
      <c r="C540" s="340">
        <v>71.0</v>
      </c>
      <c r="D540" s="344" t="s">
        <v>99</v>
      </c>
    </row>
    <row r="541">
      <c r="A541" s="344" t="s">
        <v>99</v>
      </c>
      <c r="B541" s="346" t="s">
        <v>1851</v>
      </c>
      <c r="C541" s="340">
        <v>64.0</v>
      </c>
      <c r="D541" s="344" t="s">
        <v>99</v>
      </c>
    </row>
    <row r="542">
      <c r="A542" s="344" t="s">
        <v>1539</v>
      </c>
      <c r="B542" s="346" t="s">
        <v>1882</v>
      </c>
      <c r="C542" s="340">
        <v>83.0</v>
      </c>
      <c r="D542" s="344" t="s">
        <v>1539</v>
      </c>
    </row>
    <row r="543">
      <c r="A543" s="344" t="s">
        <v>1539</v>
      </c>
      <c r="B543" s="346" t="s">
        <v>1913</v>
      </c>
      <c r="C543" s="340">
        <v>71.0</v>
      </c>
      <c r="D543" s="344" t="s">
        <v>1539</v>
      </c>
    </row>
    <row r="544">
      <c r="A544" s="344" t="s">
        <v>1539</v>
      </c>
      <c r="B544" s="346" t="s">
        <v>1945</v>
      </c>
      <c r="C544" s="340">
        <v>65.0</v>
      </c>
      <c r="D544" s="344" t="s">
        <v>1539</v>
      </c>
    </row>
    <row r="545">
      <c r="A545" s="344" t="s">
        <v>1635</v>
      </c>
      <c r="B545" s="346" t="s">
        <v>1977</v>
      </c>
      <c r="C545" s="340">
        <v>81.0</v>
      </c>
      <c r="D545" s="344" t="s">
        <v>1635</v>
      </c>
    </row>
    <row r="546">
      <c r="A546" s="344" t="s">
        <v>1635</v>
      </c>
      <c r="B546" s="346" t="s">
        <v>2009</v>
      </c>
      <c r="C546" s="340">
        <v>68.0</v>
      </c>
      <c r="D546" s="344" t="s">
        <v>1635</v>
      </c>
    </row>
    <row r="547">
      <c r="A547" s="344" t="s">
        <v>1635</v>
      </c>
      <c r="B547" s="346" t="s">
        <v>2041</v>
      </c>
      <c r="C547" s="340">
        <v>59.0</v>
      </c>
      <c r="D547" s="344" t="s">
        <v>1635</v>
      </c>
    </row>
    <row r="548">
      <c r="A548" s="344" t="s">
        <v>1785</v>
      </c>
      <c r="B548" s="346" t="s">
        <v>2073</v>
      </c>
      <c r="C548" s="340">
        <v>76.0</v>
      </c>
      <c r="D548" s="344" t="s">
        <v>1785</v>
      </c>
    </row>
    <row r="549">
      <c r="A549" s="344" t="s">
        <v>1785</v>
      </c>
      <c r="B549" s="346" t="s">
        <v>2104</v>
      </c>
      <c r="C549" s="340">
        <v>69.0</v>
      </c>
      <c r="D549" s="344" t="s">
        <v>1785</v>
      </c>
    </row>
    <row r="550">
      <c r="A550" s="344" t="s">
        <v>1785</v>
      </c>
      <c r="B550" s="346" t="s">
        <v>2135</v>
      </c>
      <c r="C550" s="340">
        <v>63.0</v>
      </c>
      <c r="D550" s="344" t="s">
        <v>1785</v>
      </c>
    </row>
    <row r="551">
      <c r="A551" s="344" t="s">
        <v>119</v>
      </c>
      <c r="B551" s="346" t="s">
        <v>2167</v>
      </c>
      <c r="C551" s="340">
        <v>77.0</v>
      </c>
      <c r="D551" s="344" t="s">
        <v>119</v>
      </c>
    </row>
    <row r="552">
      <c r="A552" s="344" t="s">
        <v>119</v>
      </c>
      <c r="B552" s="346" t="s">
        <v>2200</v>
      </c>
      <c r="C552" s="340">
        <v>68.0</v>
      </c>
      <c r="D552" s="344" t="s">
        <v>119</v>
      </c>
    </row>
    <row r="553">
      <c r="A553" s="344" t="s">
        <v>118</v>
      </c>
      <c r="B553" s="346" t="s">
        <v>2233</v>
      </c>
      <c r="C553" s="340">
        <v>74.0</v>
      </c>
      <c r="D553" s="344" t="s">
        <v>118</v>
      </c>
    </row>
    <row r="554">
      <c r="A554" s="344" t="s">
        <v>118</v>
      </c>
      <c r="B554" s="346" t="s">
        <v>2263</v>
      </c>
      <c r="C554" s="340">
        <v>69.0</v>
      </c>
      <c r="D554" s="344" t="s">
        <v>118</v>
      </c>
    </row>
    <row r="555">
      <c r="A555" s="344" t="s">
        <v>118</v>
      </c>
      <c r="B555" s="346" t="s">
        <v>2293</v>
      </c>
      <c r="C555" s="340">
        <v>65.0</v>
      </c>
      <c r="D555" s="344" t="s">
        <v>118</v>
      </c>
    </row>
    <row r="556">
      <c r="A556" s="344" t="s">
        <v>113</v>
      </c>
      <c r="B556" s="346" t="s">
        <v>2320</v>
      </c>
      <c r="C556" s="340">
        <v>88.0</v>
      </c>
      <c r="D556" s="344" t="s">
        <v>113</v>
      </c>
    </row>
    <row r="557">
      <c r="A557" s="344" t="s">
        <v>113</v>
      </c>
      <c r="B557" s="346" t="s">
        <v>2346</v>
      </c>
      <c r="C557" s="340">
        <v>82.0</v>
      </c>
      <c r="D557" s="344" t="s">
        <v>113</v>
      </c>
    </row>
    <row r="558">
      <c r="A558" s="344" t="s">
        <v>113</v>
      </c>
      <c r="B558" s="346" t="s">
        <v>2371</v>
      </c>
      <c r="C558" s="340">
        <v>77.0</v>
      </c>
      <c r="D558" s="344" t="s">
        <v>113</v>
      </c>
    </row>
    <row r="559">
      <c r="A559" s="344" t="s">
        <v>113</v>
      </c>
      <c r="B559" s="346" t="s">
        <v>2389</v>
      </c>
      <c r="C559" s="340">
        <v>75.0</v>
      </c>
      <c r="D559" s="344" t="s">
        <v>113</v>
      </c>
    </row>
    <row r="560">
      <c r="A560" s="344" t="s">
        <v>113</v>
      </c>
      <c r="B560" s="346" t="s">
        <v>2405</v>
      </c>
      <c r="C560" s="340">
        <v>64.0</v>
      </c>
      <c r="D560" s="344" t="s">
        <v>113</v>
      </c>
    </row>
    <row r="561">
      <c r="A561" s="344" t="s">
        <v>113</v>
      </c>
      <c r="B561" s="346" t="s">
        <v>2420</v>
      </c>
      <c r="C561" s="340">
        <v>62.0</v>
      </c>
      <c r="D561" s="344" t="s">
        <v>113</v>
      </c>
    </row>
    <row r="562">
      <c r="A562" s="344" t="s">
        <v>113</v>
      </c>
      <c r="B562" s="346" t="s">
        <v>2432</v>
      </c>
      <c r="C562" s="340">
        <v>61.0</v>
      </c>
      <c r="D562" s="344" t="s">
        <v>113</v>
      </c>
    </row>
    <row r="563">
      <c r="A563" s="344" t="s">
        <v>113</v>
      </c>
      <c r="B563" s="346" t="s">
        <v>2441</v>
      </c>
      <c r="C563" s="340">
        <v>60.0</v>
      </c>
      <c r="D563" s="344" t="s">
        <v>113</v>
      </c>
    </row>
    <row r="564">
      <c r="A564" s="344" t="s">
        <v>2198</v>
      </c>
      <c r="B564" s="346" t="s">
        <v>2447</v>
      </c>
      <c r="C564" s="340">
        <v>70.0</v>
      </c>
      <c r="D564" s="344" t="s">
        <v>2198</v>
      </c>
    </row>
    <row r="565">
      <c r="A565" s="344" t="s">
        <v>2231</v>
      </c>
      <c r="B565" s="346" t="s">
        <v>1441</v>
      </c>
      <c r="C565" s="340">
        <v>81.0</v>
      </c>
      <c r="D565" s="344" t="s">
        <v>2231</v>
      </c>
    </row>
    <row r="566">
      <c r="A566" s="344" t="s">
        <v>107</v>
      </c>
      <c r="B566" s="346" t="s">
        <v>521</v>
      </c>
      <c r="C566" s="340">
        <v>71.0</v>
      </c>
      <c r="D566" s="344" t="s">
        <v>107</v>
      </c>
    </row>
    <row r="567">
      <c r="A567" s="344" t="s">
        <v>107</v>
      </c>
      <c r="B567" s="346" t="s">
        <v>247</v>
      </c>
      <c r="C567" s="340">
        <v>68.0</v>
      </c>
      <c r="D567" s="344" t="s">
        <v>107</v>
      </c>
    </row>
    <row r="568">
      <c r="A568" s="344" t="s">
        <v>107</v>
      </c>
      <c r="B568" s="346" t="s">
        <v>566</v>
      </c>
      <c r="C568" s="340">
        <v>51.0</v>
      </c>
      <c r="D568" s="344" t="s">
        <v>107</v>
      </c>
    </row>
    <row r="569">
      <c r="A569" s="344" t="s">
        <v>192</v>
      </c>
      <c r="B569" s="346" t="s">
        <v>245</v>
      </c>
      <c r="C569" s="340">
        <v>85.0</v>
      </c>
      <c r="D569" s="344" t="s">
        <v>192</v>
      </c>
    </row>
    <row r="570">
      <c r="A570" s="344" t="s">
        <v>192</v>
      </c>
      <c r="B570" s="346" t="s">
        <v>616</v>
      </c>
      <c r="C570" s="340">
        <v>76.0</v>
      </c>
      <c r="D570" s="344" t="s">
        <v>192</v>
      </c>
    </row>
    <row r="571">
      <c r="A571" s="344" t="s">
        <v>192</v>
      </c>
      <c r="B571" s="346" t="s">
        <v>643</v>
      </c>
      <c r="C571" s="340">
        <v>75.0</v>
      </c>
      <c r="D571" s="344" t="s">
        <v>192</v>
      </c>
    </row>
    <row r="572">
      <c r="A572" s="344" t="s">
        <v>192</v>
      </c>
      <c r="B572" s="346" t="s">
        <v>673</v>
      </c>
      <c r="C572" s="340">
        <v>72.0</v>
      </c>
      <c r="D572" s="344" t="s">
        <v>192</v>
      </c>
    </row>
    <row r="573">
      <c r="A573" s="344" t="s">
        <v>614</v>
      </c>
      <c r="B573" s="346" t="s">
        <v>701</v>
      </c>
      <c r="C573" s="340">
        <v>74.0</v>
      </c>
      <c r="D573" s="344" t="s">
        <v>614</v>
      </c>
    </row>
    <row r="574">
      <c r="A574" s="344" t="s">
        <v>112</v>
      </c>
      <c r="B574" s="346" t="s">
        <v>249</v>
      </c>
      <c r="C574" s="340">
        <v>84.0</v>
      </c>
      <c r="D574" s="344" t="s">
        <v>112</v>
      </c>
    </row>
    <row r="575">
      <c r="A575" s="344" t="s">
        <v>112</v>
      </c>
      <c r="B575" s="346" t="s">
        <v>750</v>
      </c>
      <c r="C575" s="340">
        <v>70.0</v>
      </c>
      <c r="D575" s="344" t="s">
        <v>112</v>
      </c>
    </row>
    <row r="576">
      <c r="A576" s="344" t="s">
        <v>112</v>
      </c>
      <c r="B576" s="346" t="s">
        <v>251</v>
      </c>
      <c r="C576" s="340">
        <v>70.0</v>
      </c>
      <c r="D576" s="344" t="s">
        <v>112</v>
      </c>
    </row>
    <row r="577">
      <c r="A577" s="344" t="s">
        <v>112</v>
      </c>
      <c r="B577" s="346" t="s">
        <v>794</v>
      </c>
      <c r="C577" s="340">
        <v>65.0</v>
      </c>
      <c r="D577" s="344" t="s">
        <v>112</v>
      </c>
    </row>
    <row r="578">
      <c r="A578" s="344" t="s">
        <v>112</v>
      </c>
      <c r="B578" s="346" t="s">
        <v>823</v>
      </c>
      <c r="C578" s="340">
        <v>65.0</v>
      </c>
      <c r="D578" s="344" t="s">
        <v>112</v>
      </c>
    </row>
    <row r="579">
      <c r="A579" s="344" t="s">
        <v>112</v>
      </c>
      <c r="B579" s="346" t="s">
        <v>853</v>
      </c>
      <c r="C579" s="340">
        <v>64.0</v>
      </c>
      <c r="D579" s="344" t="s">
        <v>112</v>
      </c>
    </row>
    <row r="580">
      <c r="A580" s="344" t="s">
        <v>108</v>
      </c>
      <c r="B580" s="346" t="s">
        <v>253</v>
      </c>
      <c r="C580" s="340">
        <v>75.0</v>
      </c>
      <c r="D580" s="344" t="s">
        <v>108</v>
      </c>
    </row>
    <row r="581">
      <c r="A581" s="344" t="s">
        <v>108</v>
      </c>
      <c r="B581" s="346" t="s">
        <v>911</v>
      </c>
      <c r="C581" s="340">
        <v>74.0</v>
      </c>
      <c r="D581" s="344" t="s">
        <v>108</v>
      </c>
    </row>
    <row r="582">
      <c r="A582" s="344" t="s">
        <v>108</v>
      </c>
      <c r="B582" s="346" t="s">
        <v>939</v>
      </c>
      <c r="C582" s="340">
        <v>73.0</v>
      </c>
      <c r="D582" s="344" t="s">
        <v>108</v>
      </c>
    </row>
    <row r="583">
      <c r="A583" s="344" t="s">
        <v>108</v>
      </c>
      <c r="B583" s="346" t="s">
        <v>966</v>
      </c>
      <c r="C583" s="340">
        <v>70.0</v>
      </c>
      <c r="D583" s="344" t="s">
        <v>108</v>
      </c>
    </row>
    <row r="584">
      <c r="A584" s="344" t="s">
        <v>108</v>
      </c>
      <c r="B584" s="346" t="s">
        <v>994</v>
      </c>
      <c r="C584" s="340">
        <v>66.0</v>
      </c>
      <c r="D584" s="344" t="s">
        <v>108</v>
      </c>
    </row>
    <row r="585">
      <c r="A585" s="344" t="s">
        <v>108</v>
      </c>
      <c r="B585" s="346" t="s">
        <v>1021</v>
      </c>
      <c r="C585" s="340">
        <v>63.0</v>
      </c>
      <c r="D585" s="344" t="s">
        <v>108</v>
      </c>
    </row>
    <row r="586">
      <c r="A586" s="344" t="s">
        <v>108</v>
      </c>
      <c r="B586" s="346" t="s">
        <v>1051</v>
      </c>
      <c r="C586" s="340">
        <v>43.0</v>
      </c>
      <c r="D586" s="344" t="s">
        <v>108</v>
      </c>
    </row>
    <row r="587">
      <c r="A587" s="344" t="s">
        <v>100</v>
      </c>
      <c r="B587" s="346" t="s">
        <v>1084</v>
      </c>
      <c r="C587" s="340">
        <v>69.0</v>
      </c>
      <c r="D587" s="344" t="s">
        <v>100</v>
      </c>
    </row>
    <row r="588">
      <c r="A588" s="344" t="s">
        <v>100</v>
      </c>
      <c r="B588" s="346" t="s">
        <v>1116</v>
      </c>
      <c r="C588" s="340">
        <v>55.0</v>
      </c>
      <c r="D588" s="344" t="s">
        <v>100</v>
      </c>
    </row>
    <row r="589">
      <c r="A589" s="344" t="s">
        <v>102</v>
      </c>
      <c r="B589" s="346" t="s">
        <v>1148</v>
      </c>
      <c r="C589" s="340">
        <v>77.0</v>
      </c>
      <c r="D589" s="344" t="s">
        <v>102</v>
      </c>
    </row>
    <row r="590">
      <c r="A590" s="344" t="s">
        <v>102</v>
      </c>
      <c r="B590" s="346" t="s">
        <v>1180</v>
      </c>
      <c r="C590" s="340">
        <v>58.0</v>
      </c>
      <c r="D590" s="344" t="s">
        <v>102</v>
      </c>
    </row>
    <row r="591">
      <c r="A591" s="344" t="s">
        <v>1076</v>
      </c>
      <c r="B591" s="346" t="s">
        <v>1212</v>
      </c>
      <c r="C591" s="340">
        <v>73.0</v>
      </c>
      <c r="D591" s="344" t="s">
        <v>1076</v>
      </c>
    </row>
    <row r="592">
      <c r="A592" s="344" t="s">
        <v>1076</v>
      </c>
      <c r="B592" s="346" t="s">
        <v>1244</v>
      </c>
      <c r="C592" s="340">
        <v>60.0</v>
      </c>
      <c r="D592" s="344" t="s">
        <v>1076</v>
      </c>
    </row>
    <row r="593">
      <c r="A593" s="344" t="s">
        <v>1076</v>
      </c>
      <c r="B593" s="346" t="s">
        <v>1276</v>
      </c>
      <c r="C593" s="340">
        <v>49.0</v>
      </c>
      <c r="D593" s="344" t="s">
        <v>1076</v>
      </c>
    </row>
    <row r="594">
      <c r="A594" s="344" t="s">
        <v>103</v>
      </c>
      <c r="B594" s="346" t="s">
        <v>1307</v>
      </c>
      <c r="C594" s="340">
        <v>81.0</v>
      </c>
      <c r="D594" s="344" t="s">
        <v>103</v>
      </c>
    </row>
    <row r="595">
      <c r="A595" s="344" t="s">
        <v>103</v>
      </c>
      <c r="B595" s="346" t="s">
        <v>1339</v>
      </c>
      <c r="C595" s="340">
        <v>68.0</v>
      </c>
      <c r="D595" s="344" t="s">
        <v>103</v>
      </c>
    </row>
    <row r="596">
      <c r="A596" s="344" t="s">
        <v>101</v>
      </c>
      <c r="B596" s="346" t="s">
        <v>1371</v>
      </c>
      <c r="C596" s="340">
        <v>78.0</v>
      </c>
      <c r="D596" s="344" t="s">
        <v>101</v>
      </c>
    </row>
    <row r="597">
      <c r="A597" s="344" t="s">
        <v>101</v>
      </c>
      <c r="B597" s="346" t="s">
        <v>1403</v>
      </c>
      <c r="C597" s="340">
        <v>53.0</v>
      </c>
      <c r="D597" s="344" t="s">
        <v>101</v>
      </c>
    </row>
    <row r="598">
      <c r="A598" s="344" t="s">
        <v>117</v>
      </c>
      <c r="B598" s="346" t="s">
        <v>1435</v>
      </c>
      <c r="C598" s="340">
        <v>77.0</v>
      </c>
      <c r="D598" s="344" t="s">
        <v>117</v>
      </c>
    </row>
    <row r="599">
      <c r="A599" s="344" t="s">
        <v>117</v>
      </c>
      <c r="B599" s="346" t="s">
        <v>1467</v>
      </c>
      <c r="C599" s="340">
        <v>68.0</v>
      </c>
      <c r="D599" s="344" t="s">
        <v>117</v>
      </c>
    </row>
    <row r="600">
      <c r="A600" s="344" t="s">
        <v>98</v>
      </c>
      <c r="B600" s="346" t="s">
        <v>1499</v>
      </c>
      <c r="C600" s="340">
        <v>79.0</v>
      </c>
      <c r="D600" s="344" t="s">
        <v>98</v>
      </c>
    </row>
    <row r="601">
      <c r="A601" s="344" t="s">
        <v>98</v>
      </c>
      <c r="B601" s="346" t="s">
        <v>1531</v>
      </c>
      <c r="C601" s="340">
        <v>69.0</v>
      </c>
      <c r="D601" s="344" t="s">
        <v>98</v>
      </c>
    </row>
    <row r="602">
      <c r="A602" s="344" t="s">
        <v>98</v>
      </c>
      <c r="B602" s="346" t="s">
        <v>1564</v>
      </c>
      <c r="C602" s="340">
        <v>61.0</v>
      </c>
      <c r="D602" s="344" t="s">
        <v>98</v>
      </c>
    </row>
    <row r="603">
      <c r="A603" s="344" t="s">
        <v>99</v>
      </c>
      <c r="B603" s="346" t="s">
        <v>1596</v>
      </c>
      <c r="C603" s="340">
        <v>74.0</v>
      </c>
      <c r="D603" s="344" t="s">
        <v>99</v>
      </c>
    </row>
    <row r="604">
      <c r="A604" s="344" t="s">
        <v>99</v>
      </c>
      <c r="B604" s="346" t="s">
        <v>1627</v>
      </c>
      <c r="C604" s="340">
        <v>69.0</v>
      </c>
      <c r="D604" s="344" t="s">
        <v>99</v>
      </c>
    </row>
    <row r="605">
      <c r="A605" s="344" t="s">
        <v>99</v>
      </c>
      <c r="B605" s="346" t="s">
        <v>1660</v>
      </c>
      <c r="C605" s="340">
        <v>63.0</v>
      </c>
      <c r="D605" s="344" t="s">
        <v>99</v>
      </c>
    </row>
    <row r="606">
      <c r="A606" s="344" t="s">
        <v>99</v>
      </c>
      <c r="B606" s="346" t="s">
        <v>1692</v>
      </c>
      <c r="C606" s="340">
        <v>60.0</v>
      </c>
      <c r="D606" s="344" t="s">
        <v>99</v>
      </c>
    </row>
    <row r="607">
      <c r="A607" s="344" t="s">
        <v>1539</v>
      </c>
      <c r="B607" s="346" t="s">
        <v>1724</v>
      </c>
      <c r="C607" s="340">
        <v>96.0</v>
      </c>
      <c r="D607" s="344" t="s">
        <v>1539</v>
      </c>
    </row>
    <row r="608">
      <c r="A608" s="344" t="s">
        <v>1539</v>
      </c>
      <c r="B608" s="346" t="s">
        <v>1756</v>
      </c>
      <c r="C608" s="340">
        <v>70.0</v>
      </c>
      <c r="D608" s="344" t="s">
        <v>1539</v>
      </c>
    </row>
    <row r="609">
      <c r="A609" s="344" t="s">
        <v>1635</v>
      </c>
      <c r="B609" s="346" t="s">
        <v>1788</v>
      </c>
      <c r="C609" s="340">
        <v>78.0</v>
      </c>
      <c r="D609" s="344" t="s">
        <v>1635</v>
      </c>
    </row>
    <row r="610">
      <c r="A610" s="344" t="s">
        <v>1635</v>
      </c>
      <c r="B610" s="346" t="s">
        <v>1820</v>
      </c>
      <c r="C610" s="340">
        <v>74.0</v>
      </c>
      <c r="D610" s="344" t="s">
        <v>1635</v>
      </c>
    </row>
    <row r="611">
      <c r="A611" s="344" t="s">
        <v>1635</v>
      </c>
      <c r="B611" s="346" t="s">
        <v>1852</v>
      </c>
      <c r="C611" s="340">
        <v>69.0</v>
      </c>
      <c r="D611" s="344" t="s">
        <v>1635</v>
      </c>
    </row>
    <row r="612">
      <c r="A612" s="344" t="s">
        <v>1635</v>
      </c>
      <c r="B612" s="346" t="s">
        <v>1883</v>
      </c>
      <c r="C612" s="340">
        <v>65.0</v>
      </c>
      <c r="D612" s="344" t="s">
        <v>1635</v>
      </c>
    </row>
    <row r="613">
      <c r="A613" s="344" t="s">
        <v>1635</v>
      </c>
      <c r="B613" s="346" t="s">
        <v>1914</v>
      </c>
      <c r="C613" s="340">
        <v>62.0</v>
      </c>
      <c r="D613" s="344" t="s">
        <v>1635</v>
      </c>
    </row>
    <row r="614">
      <c r="A614" s="344" t="s">
        <v>1635</v>
      </c>
      <c r="B614" s="346" t="s">
        <v>1946</v>
      </c>
      <c r="C614" s="340">
        <v>60.0</v>
      </c>
      <c r="D614" s="344" t="s">
        <v>1635</v>
      </c>
    </row>
    <row r="615">
      <c r="A615" s="344" t="s">
        <v>1785</v>
      </c>
      <c r="B615" s="346" t="s">
        <v>1978</v>
      </c>
      <c r="C615" s="340">
        <v>81.0</v>
      </c>
      <c r="D615" s="344" t="s">
        <v>1785</v>
      </c>
    </row>
    <row r="616">
      <c r="A616" s="344" t="s">
        <v>1785</v>
      </c>
      <c r="B616" s="346" t="s">
        <v>2010</v>
      </c>
      <c r="C616" s="340">
        <v>67.0</v>
      </c>
      <c r="D616" s="344" t="s">
        <v>1785</v>
      </c>
    </row>
    <row r="617">
      <c r="A617" s="344" t="s">
        <v>1785</v>
      </c>
      <c r="B617" s="346" t="s">
        <v>2042</v>
      </c>
      <c r="C617" s="340">
        <v>65.0</v>
      </c>
      <c r="D617" s="344" t="s">
        <v>1785</v>
      </c>
    </row>
    <row r="618">
      <c r="A618" s="344" t="s">
        <v>119</v>
      </c>
      <c r="B618" s="346" t="s">
        <v>2074</v>
      </c>
      <c r="C618" s="340">
        <v>89.0</v>
      </c>
      <c r="D618" s="344" t="s">
        <v>119</v>
      </c>
    </row>
    <row r="619">
      <c r="A619" s="344" t="s">
        <v>118</v>
      </c>
      <c r="B619" s="346" t="s">
        <v>2105</v>
      </c>
      <c r="C619" s="340">
        <v>87.0</v>
      </c>
      <c r="D619" s="344" t="s">
        <v>118</v>
      </c>
    </row>
    <row r="620">
      <c r="A620" s="344" t="s">
        <v>118</v>
      </c>
      <c r="B620" s="346" t="s">
        <v>2136</v>
      </c>
      <c r="C620" s="340">
        <v>75.0</v>
      </c>
      <c r="D620" s="344" t="s">
        <v>118</v>
      </c>
    </row>
    <row r="621">
      <c r="A621" s="344" t="s">
        <v>118</v>
      </c>
      <c r="B621" s="346" t="s">
        <v>2168</v>
      </c>
      <c r="C621" s="340">
        <v>62.0</v>
      </c>
      <c r="D621" s="344" t="s">
        <v>118</v>
      </c>
    </row>
    <row r="622">
      <c r="A622" s="344" t="s">
        <v>113</v>
      </c>
      <c r="B622" s="346" t="s">
        <v>2201</v>
      </c>
      <c r="C622" s="340">
        <v>90.0</v>
      </c>
      <c r="D622" s="344" t="s">
        <v>113</v>
      </c>
    </row>
    <row r="623">
      <c r="A623" s="344" t="s">
        <v>113</v>
      </c>
      <c r="B623" s="346" t="s">
        <v>2234</v>
      </c>
      <c r="C623" s="340">
        <v>81.0</v>
      </c>
      <c r="D623" s="344" t="s">
        <v>113</v>
      </c>
    </row>
    <row r="624">
      <c r="A624" s="344" t="s">
        <v>113</v>
      </c>
      <c r="B624" s="346" t="s">
        <v>2264</v>
      </c>
      <c r="C624" s="340">
        <v>69.0</v>
      </c>
      <c r="D624" s="344" t="s">
        <v>113</v>
      </c>
    </row>
    <row r="625">
      <c r="A625" s="344" t="s">
        <v>113</v>
      </c>
      <c r="B625" s="346" t="s">
        <v>2294</v>
      </c>
      <c r="C625" s="340">
        <v>69.0</v>
      </c>
      <c r="D625" s="344" t="s">
        <v>113</v>
      </c>
    </row>
    <row r="626">
      <c r="A626" s="344" t="s">
        <v>113</v>
      </c>
      <c r="B626" s="346" t="s">
        <v>2321</v>
      </c>
      <c r="C626" s="340">
        <v>68.0</v>
      </c>
      <c r="D626" s="344" t="s">
        <v>113</v>
      </c>
    </row>
    <row r="627">
      <c r="A627" s="344" t="s">
        <v>113</v>
      </c>
      <c r="B627" s="346" t="s">
        <v>2347</v>
      </c>
      <c r="C627" s="340">
        <v>65.0</v>
      </c>
      <c r="D627" s="344" t="s">
        <v>113</v>
      </c>
    </row>
    <row r="628">
      <c r="A628" s="344" t="s">
        <v>113</v>
      </c>
      <c r="B628" s="346" t="s">
        <v>2372</v>
      </c>
      <c r="C628" s="340">
        <v>63.0</v>
      </c>
      <c r="D628" s="344" t="s">
        <v>113</v>
      </c>
    </row>
    <row r="629">
      <c r="A629" s="344" t="s">
        <v>113</v>
      </c>
      <c r="B629" s="346" t="s">
        <v>2390</v>
      </c>
      <c r="C629" s="340">
        <v>62.0</v>
      </c>
      <c r="D629" s="344" t="s">
        <v>113</v>
      </c>
    </row>
    <row r="630">
      <c r="A630" s="344" t="s">
        <v>113</v>
      </c>
      <c r="B630" s="346" t="s">
        <v>2406</v>
      </c>
      <c r="C630" s="340">
        <v>58.0</v>
      </c>
      <c r="D630" s="344" t="s">
        <v>113</v>
      </c>
    </row>
    <row r="631">
      <c r="A631" s="344" t="s">
        <v>2198</v>
      </c>
      <c r="B631" s="346" t="s">
        <v>2421</v>
      </c>
      <c r="C631" s="340">
        <v>76.0</v>
      </c>
      <c r="D631" s="344" t="s">
        <v>2198</v>
      </c>
    </row>
    <row r="632">
      <c r="A632" s="344" t="s">
        <v>2231</v>
      </c>
      <c r="B632" s="346" t="s">
        <v>2433</v>
      </c>
      <c r="C632" s="340">
        <v>64.0</v>
      </c>
      <c r="D632" s="344" t="s">
        <v>2231</v>
      </c>
    </row>
    <row r="633">
      <c r="A633" s="344" t="s">
        <v>107</v>
      </c>
      <c r="B633" s="346" t="s">
        <v>298</v>
      </c>
      <c r="C633" s="340">
        <v>82.0</v>
      </c>
      <c r="D633" s="344" t="s">
        <v>107</v>
      </c>
    </row>
    <row r="634">
      <c r="A634" s="344" t="s">
        <v>107</v>
      </c>
      <c r="B634" s="346" t="s">
        <v>536</v>
      </c>
      <c r="C634" s="340">
        <v>61.0</v>
      </c>
      <c r="D634" s="344" t="s">
        <v>107</v>
      </c>
    </row>
    <row r="635">
      <c r="A635" s="344" t="s">
        <v>107</v>
      </c>
      <c r="B635" s="346" t="s">
        <v>567</v>
      </c>
      <c r="C635" s="340">
        <v>57.0</v>
      </c>
      <c r="D635" s="344" t="s">
        <v>107</v>
      </c>
    </row>
    <row r="636">
      <c r="A636" s="344" t="s">
        <v>107</v>
      </c>
      <c r="B636" s="346" t="s">
        <v>591</v>
      </c>
      <c r="C636" s="340">
        <v>55.0</v>
      </c>
      <c r="D636" s="344" t="s">
        <v>107</v>
      </c>
    </row>
    <row r="637">
      <c r="A637" s="344" t="s">
        <v>192</v>
      </c>
      <c r="B637" s="346" t="s">
        <v>297</v>
      </c>
      <c r="C637" s="340">
        <v>82.0</v>
      </c>
      <c r="D637" s="344" t="s">
        <v>192</v>
      </c>
    </row>
    <row r="638">
      <c r="A638" s="344" t="s">
        <v>192</v>
      </c>
      <c r="B638" s="346" t="s">
        <v>644</v>
      </c>
      <c r="C638" s="340">
        <v>74.0</v>
      </c>
      <c r="D638" s="344" t="s">
        <v>192</v>
      </c>
    </row>
    <row r="639">
      <c r="A639" s="344" t="s">
        <v>192</v>
      </c>
      <c r="B639" s="346" t="s">
        <v>674</v>
      </c>
      <c r="C639" s="340">
        <v>69.0</v>
      </c>
      <c r="D639" s="344" t="s">
        <v>192</v>
      </c>
    </row>
    <row r="640">
      <c r="A640" s="344" t="s">
        <v>192</v>
      </c>
      <c r="B640" s="346" t="s">
        <v>702</v>
      </c>
      <c r="C640" s="340">
        <v>67.0</v>
      </c>
      <c r="D640" s="344" t="s">
        <v>192</v>
      </c>
    </row>
    <row r="641">
      <c r="A641" s="344" t="s">
        <v>192</v>
      </c>
      <c r="B641" s="346" t="s">
        <v>727</v>
      </c>
      <c r="C641" s="340">
        <v>64.0</v>
      </c>
      <c r="D641" s="344" t="s">
        <v>192</v>
      </c>
    </row>
    <row r="642">
      <c r="A642" s="344" t="s">
        <v>614</v>
      </c>
      <c r="B642" s="346" t="s">
        <v>751</v>
      </c>
      <c r="C642" s="340">
        <v>66.0</v>
      </c>
      <c r="D642" s="344" t="s">
        <v>614</v>
      </c>
    </row>
    <row r="643">
      <c r="A643" s="344" t="s">
        <v>112</v>
      </c>
      <c r="B643" s="346" t="s">
        <v>299</v>
      </c>
      <c r="C643" s="340">
        <v>86.0</v>
      </c>
      <c r="D643" s="344" t="s">
        <v>112</v>
      </c>
    </row>
    <row r="644">
      <c r="A644" s="344" t="s">
        <v>112</v>
      </c>
      <c r="B644" s="346" t="s">
        <v>795</v>
      </c>
      <c r="C644" s="340">
        <v>85.0</v>
      </c>
      <c r="D644" s="344" t="s">
        <v>112</v>
      </c>
    </row>
    <row r="645">
      <c r="A645" s="344" t="s">
        <v>112</v>
      </c>
      <c r="B645" s="346" t="s">
        <v>300</v>
      </c>
      <c r="C645" s="340">
        <v>80.0</v>
      </c>
      <c r="D645" s="344" t="s">
        <v>112</v>
      </c>
    </row>
    <row r="646">
      <c r="A646" s="344" t="s">
        <v>112</v>
      </c>
      <c r="B646" s="346" t="s">
        <v>854</v>
      </c>
      <c r="C646" s="340">
        <v>77.0</v>
      </c>
      <c r="D646" s="344" t="s">
        <v>112</v>
      </c>
    </row>
    <row r="647">
      <c r="A647" s="344" t="s">
        <v>112</v>
      </c>
      <c r="B647" s="346" t="s">
        <v>884</v>
      </c>
      <c r="C647" s="340">
        <v>71.0</v>
      </c>
      <c r="D647" s="344" t="s">
        <v>112</v>
      </c>
    </row>
    <row r="648">
      <c r="A648" s="344" t="s">
        <v>112</v>
      </c>
      <c r="B648" s="346" t="s">
        <v>912</v>
      </c>
      <c r="C648" s="340">
        <v>66.0</v>
      </c>
      <c r="D648" s="344" t="s">
        <v>112</v>
      </c>
    </row>
    <row r="649">
      <c r="A649" s="344" t="s">
        <v>112</v>
      </c>
      <c r="B649" s="346" t="s">
        <v>940</v>
      </c>
      <c r="C649" s="340">
        <v>65.0</v>
      </c>
      <c r="D649" s="344" t="s">
        <v>112</v>
      </c>
    </row>
    <row r="650">
      <c r="A650" s="344" t="s">
        <v>108</v>
      </c>
      <c r="B650" s="346" t="s">
        <v>301</v>
      </c>
      <c r="C650" s="340">
        <v>78.0</v>
      </c>
      <c r="D650" s="344" t="s">
        <v>108</v>
      </c>
    </row>
    <row r="651">
      <c r="A651" s="344" t="s">
        <v>108</v>
      </c>
      <c r="B651" s="346" t="s">
        <v>995</v>
      </c>
      <c r="C651" s="340">
        <v>74.0</v>
      </c>
      <c r="D651" s="344" t="s">
        <v>108</v>
      </c>
    </row>
    <row r="652">
      <c r="A652" s="344" t="s">
        <v>108</v>
      </c>
      <c r="B652" s="346" t="s">
        <v>1022</v>
      </c>
      <c r="C652" s="340">
        <v>69.0</v>
      </c>
      <c r="D652" s="344" t="s">
        <v>108</v>
      </c>
    </row>
    <row r="653">
      <c r="A653" s="344" t="s">
        <v>108</v>
      </c>
      <c r="B653" s="346" t="s">
        <v>1052</v>
      </c>
      <c r="C653" s="340">
        <v>67.0</v>
      </c>
      <c r="D653" s="344" t="s">
        <v>108</v>
      </c>
    </row>
    <row r="654">
      <c r="A654" s="344" t="s">
        <v>108</v>
      </c>
      <c r="B654" s="346" t="s">
        <v>1085</v>
      </c>
      <c r="C654" s="340">
        <v>55.0</v>
      </c>
      <c r="D654" s="344" t="s">
        <v>108</v>
      </c>
    </row>
    <row r="655">
      <c r="A655" s="344" t="s">
        <v>100</v>
      </c>
      <c r="B655" s="346" t="s">
        <v>1117</v>
      </c>
      <c r="C655" s="340">
        <v>75.0</v>
      </c>
      <c r="D655" s="344" t="s">
        <v>100</v>
      </c>
    </row>
    <row r="656">
      <c r="A656" s="344" t="s">
        <v>102</v>
      </c>
      <c r="B656" s="346" t="s">
        <v>1149</v>
      </c>
      <c r="C656" s="340">
        <v>68.0</v>
      </c>
      <c r="D656" s="344" t="s">
        <v>102</v>
      </c>
    </row>
    <row r="657">
      <c r="A657" s="344" t="s">
        <v>102</v>
      </c>
      <c r="B657" s="346" t="s">
        <v>1181</v>
      </c>
      <c r="C657" s="340">
        <v>64.0</v>
      </c>
      <c r="D657" s="344" t="s">
        <v>102</v>
      </c>
    </row>
    <row r="658">
      <c r="A658" s="344" t="s">
        <v>102</v>
      </c>
      <c r="B658" s="346" t="s">
        <v>1213</v>
      </c>
      <c r="C658" s="340">
        <v>62.0</v>
      </c>
      <c r="D658" s="344" t="s">
        <v>102</v>
      </c>
    </row>
    <row r="659">
      <c r="A659" s="344" t="s">
        <v>1076</v>
      </c>
      <c r="B659" s="346" t="s">
        <v>1245</v>
      </c>
      <c r="C659" s="340">
        <v>83.0</v>
      </c>
      <c r="D659" s="344" t="s">
        <v>1076</v>
      </c>
    </row>
    <row r="660">
      <c r="A660" s="344" t="s">
        <v>1076</v>
      </c>
      <c r="B660" s="346" t="s">
        <v>1277</v>
      </c>
      <c r="C660" s="340">
        <v>57.0</v>
      </c>
      <c r="D660" s="344" t="s">
        <v>1076</v>
      </c>
    </row>
    <row r="661">
      <c r="A661" s="344" t="s">
        <v>103</v>
      </c>
      <c r="B661" s="346" t="s">
        <v>1308</v>
      </c>
      <c r="C661" s="340">
        <v>76.0</v>
      </c>
      <c r="D661" s="344" t="s">
        <v>103</v>
      </c>
    </row>
    <row r="662">
      <c r="A662" s="344" t="s">
        <v>103</v>
      </c>
      <c r="B662" s="346" t="s">
        <v>1340</v>
      </c>
      <c r="C662" s="340">
        <v>63.0</v>
      </c>
      <c r="D662" s="344" t="s">
        <v>103</v>
      </c>
    </row>
    <row r="663">
      <c r="A663" s="344" t="s">
        <v>101</v>
      </c>
      <c r="B663" s="346" t="s">
        <v>1372</v>
      </c>
      <c r="C663" s="340">
        <v>76.0</v>
      </c>
      <c r="D663" s="344" t="s">
        <v>101</v>
      </c>
    </row>
    <row r="664">
      <c r="A664" s="344" t="s">
        <v>101</v>
      </c>
      <c r="B664" s="346" t="s">
        <v>1404</v>
      </c>
      <c r="C664" s="340">
        <v>67.0</v>
      </c>
      <c r="D664" s="344" t="s">
        <v>101</v>
      </c>
    </row>
    <row r="665">
      <c r="A665" s="344" t="s">
        <v>101</v>
      </c>
      <c r="B665" s="346" t="s">
        <v>1436</v>
      </c>
      <c r="C665" s="340">
        <v>54.0</v>
      </c>
      <c r="D665" s="344" t="s">
        <v>101</v>
      </c>
    </row>
    <row r="666">
      <c r="A666" s="344" t="s">
        <v>117</v>
      </c>
      <c r="B666" s="346" t="s">
        <v>1468</v>
      </c>
      <c r="C666" s="340">
        <v>89.0</v>
      </c>
      <c r="D666" s="344" t="s">
        <v>117</v>
      </c>
    </row>
    <row r="667">
      <c r="A667" s="344" t="s">
        <v>117</v>
      </c>
      <c r="B667" s="346" t="s">
        <v>1500</v>
      </c>
      <c r="C667" s="340">
        <v>75.0</v>
      </c>
      <c r="D667" s="344" t="s">
        <v>117</v>
      </c>
    </row>
    <row r="668">
      <c r="A668" s="344" t="s">
        <v>117</v>
      </c>
      <c r="B668" s="346" t="s">
        <v>1532</v>
      </c>
      <c r="C668" s="340">
        <v>62.0</v>
      </c>
      <c r="D668" s="344" t="s">
        <v>117</v>
      </c>
    </row>
    <row r="669">
      <c r="A669" s="344" t="s">
        <v>117</v>
      </c>
      <c r="B669" s="346" t="s">
        <v>1565</v>
      </c>
      <c r="C669" s="340">
        <v>62.0</v>
      </c>
      <c r="D669" s="344" t="s">
        <v>117</v>
      </c>
    </row>
    <row r="670">
      <c r="A670" s="344" t="s">
        <v>117</v>
      </c>
      <c r="B670" s="346" t="s">
        <v>1597</v>
      </c>
      <c r="C670" s="340">
        <v>58.0</v>
      </c>
      <c r="D670" s="344" t="s">
        <v>117</v>
      </c>
    </row>
    <row r="671">
      <c r="A671" s="344" t="s">
        <v>98</v>
      </c>
      <c r="B671" s="346" t="s">
        <v>1628</v>
      </c>
      <c r="C671" s="340">
        <v>78.0</v>
      </c>
      <c r="D671" s="344" t="s">
        <v>98</v>
      </c>
    </row>
    <row r="672">
      <c r="A672" s="344" t="s">
        <v>98</v>
      </c>
      <c r="B672" s="346" t="s">
        <v>1661</v>
      </c>
      <c r="C672" s="340">
        <v>77.0</v>
      </c>
      <c r="D672" s="344" t="s">
        <v>98</v>
      </c>
    </row>
    <row r="673">
      <c r="A673" s="344" t="s">
        <v>98</v>
      </c>
      <c r="B673" s="346" t="s">
        <v>1693</v>
      </c>
      <c r="C673" s="340">
        <v>66.0</v>
      </c>
      <c r="D673" s="344" t="s">
        <v>98</v>
      </c>
    </row>
    <row r="674">
      <c r="A674" s="344" t="s">
        <v>98</v>
      </c>
      <c r="B674" s="346" t="s">
        <v>1725</v>
      </c>
      <c r="C674" s="340">
        <v>63.0</v>
      </c>
      <c r="D674" s="344" t="s">
        <v>98</v>
      </c>
    </row>
    <row r="675">
      <c r="A675" s="344" t="s">
        <v>99</v>
      </c>
      <c r="B675" s="346" t="s">
        <v>1757</v>
      </c>
      <c r="C675" s="340">
        <v>86.0</v>
      </c>
      <c r="D675" s="344" t="s">
        <v>99</v>
      </c>
    </row>
    <row r="676">
      <c r="A676" s="344" t="s">
        <v>99</v>
      </c>
      <c r="B676" s="346" t="s">
        <v>1789</v>
      </c>
      <c r="C676" s="340">
        <v>71.0</v>
      </c>
      <c r="D676" s="344" t="s">
        <v>99</v>
      </c>
    </row>
    <row r="677">
      <c r="A677" s="344" t="s">
        <v>1539</v>
      </c>
      <c r="B677" s="346" t="s">
        <v>1821</v>
      </c>
      <c r="C677" s="340">
        <v>76.0</v>
      </c>
      <c r="D677" s="344" t="s">
        <v>1539</v>
      </c>
    </row>
    <row r="678">
      <c r="A678" s="344" t="s">
        <v>1635</v>
      </c>
      <c r="B678" s="346" t="s">
        <v>1853</v>
      </c>
      <c r="C678" s="340">
        <v>72.0</v>
      </c>
      <c r="D678" s="344" t="s">
        <v>1635</v>
      </c>
    </row>
    <row r="679">
      <c r="A679" s="344" t="s">
        <v>1635</v>
      </c>
      <c r="B679" s="346" t="s">
        <v>1884</v>
      </c>
      <c r="C679" s="340">
        <v>70.0</v>
      </c>
      <c r="D679" s="344" t="s">
        <v>1635</v>
      </c>
    </row>
    <row r="680">
      <c r="A680" s="344" t="s">
        <v>1635</v>
      </c>
      <c r="B680" s="346" t="s">
        <v>1915</v>
      </c>
      <c r="C680" s="340">
        <v>64.0</v>
      </c>
      <c r="D680" s="344" t="s">
        <v>1635</v>
      </c>
    </row>
    <row r="681">
      <c r="A681" s="344" t="s">
        <v>1635</v>
      </c>
      <c r="B681" s="346" t="s">
        <v>1947</v>
      </c>
      <c r="C681" s="340">
        <v>64.0</v>
      </c>
      <c r="D681" s="344" t="s">
        <v>1635</v>
      </c>
    </row>
    <row r="682">
      <c r="A682" s="344" t="s">
        <v>1785</v>
      </c>
      <c r="B682" s="346" t="s">
        <v>1979</v>
      </c>
      <c r="C682" s="340">
        <v>73.0</v>
      </c>
      <c r="D682" s="344" t="s">
        <v>1785</v>
      </c>
    </row>
    <row r="683">
      <c r="A683" s="344" t="s">
        <v>1785</v>
      </c>
      <c r="B683" s="346" t="s">
        <v>2011</v>
      </c>
      <c r="C683" s="340">
        <v>62.0</v>
      </c>
      <c r="D683" s="344" t="s">
        <v>1785</v>
      </c>
    </row>
    <row r="684">
      <c r="A684" s="344" t="s">
        <v>119</v>
      </c>
      <c r="B684" s="346" t="s">
        <v>2043</v>
      </c>
      <c r="C684" s="340">
        <v>77.0</v>
      </c>
      <c r="D684" s="344" t="s">
        <v>119</v>
      </c>
    </row>
    <row r="685">
      <c r="A685" s="344" t="s">
        <v>119</v>
      </c>
      <c r="B685" s="346" t="s">
        <v>2075</v>
      </c>
      <c r="C685" s="340">
        <v>67.0</v>
      </c>
      <c r="D685" s="344" t="s">
        <v>119</v>
      </c>
    </row>
    <row r="686">
      <c r="A686" s="344" t="s">
        <v>119</v>
      </c>
      <c r="B686" s="346" t="s">
        <v>2106</v>
      </c>
      <c r="C686" s="340">
        <v>62.0</v>
      </c>
      <c r="D686" s="344" t="s">
        <v>119</v>
      </c>
    </row>
    <row r="687">
      <c r="A687" s="344" t="s">
        <v>118</v>
      </c>
      <c r="B687" s="346" t="s">
        <v>2137</v>
      </c>
      <c r="C687" s="340">
        <v>76.0</v>
      </c>
      <c r="D687" s="344" t="s">
        <v>118</v>
      </c>
    </row>
    <row r="688">
      <c r="A688" s="344" t="s">
        <v>118</v>
      </c>
      <c r="B688" s="346" t="s">
        <v>2169</v>
      </c>
      <c r="C688" s="340">
        <v>69.0</v>
      </c>
      <c r="D688" s="344" t="s">
        <v>118</v>
      </c>
    </row>
    <row r="689">
      <c r="A689" s="344" t="s">
        <v>113</v>
      </c>
      <c r="B689" s="346" t="s">
        <v>2202</v>
      </c>
      <c r="C689" s="340">
        <v>87.0</v>
      </c>
      <c r="D689" s="344" t="s">
        <v>113</v>
      </c>
    </row>
    <row r="690">
      <c r="A690" s="344" t="s">
        <v>113</v>
      </c>
      <c r="B690" s="346" t="s">
        <v>2235</v>
      </c>
      <c r="C690" s="340">
        <v>84.0</v>
      </c>
      <c r="D690" s="344" t="s">
        <v>113</v>
      </c>
    </row>
    <row r="691">
      <c r="A691" s="344" t="s">
        <v>113</v>
      </c>
      <c r="B691" s="346" t="s">
        <v>2265</v>
      </c>
      <c r="C691" s="340">
        <v>75.0</v>
      </c>
      <c r="D691" s="344" t="s">
        <v>113</v>
      </c>
    </row>
    <row r="692">
      <c r="A692" s="344" t="s">
        <v>113</v>
      </c>
      <c r="B692" s="346" t="s">
        <v>2295</v>
      </c>
      <c r="C692" s="340">
        <v>71.0</v>
      </c>
      <c r="D692" s="344" t="s">
        <v>113</v>
      </c>
    </row>
    <row r="693">
      <c r="A693" s="344" t="s">
        <v>113</v>
      </c>
      <c r="B693" s="346" t="s">
        <v>2322</v>
      </c>
      <c r="C693" s="340">
        <v>70.0</v>
      </c>
      <c r="D693" s="344" t="s">
        <v>113</v>
      </c>
    </row>
    <row r="694">
      <c r="A694" s="344" t="s">
        <v>113</v>
      </c>
      <c r="B694" s="346" t="s">
        <v>2348</v>
      </c>
      <c r="C694" s="340">
        <v>66.0</v>
      </c>
      <c r="D694" s="344" t="s">
        <v>113</v>
      </c>
    </row>
    <row r="695">
      <c r="A695" s="344" t="s">
        <v>113</v>
      </c>
      <c r="B695" s="346" t="s">
        <v>2373</v>
      </c>
      <c r="C695" s="340">
        <v>65.0</v>
      </c>
      <c r="D695" s="344" t="s">
        <v>113</v>
      </c>
    </row>
    <row r="696">
      <c r="A696" s="344" t="s">
        <v>113</v>
      </c>
      <c r="B696" s="346" t="s">
        <v>2391</v>
      </c>
      <c r="C696" s="340">
        <v>59.0</v>
      </c>
      <c r="D696" s="344" t="s">
        <v>113</v>
      </c>
    </row>
    <row r="697">
      <c r="A697" s="344" t="s">
        <v>2198</v>
      </c>
      <c r="B697" s="346" t="s">
        <v>2407</v>
      </c>
      <c r="C697" s="340">
        <v>81.0</v>
      </c>
      <c r="D697" s="344" t="s">
        <v>2198</v>
      </c>
    </row>
    <row r="698">
      <c r="A698" s="344" t="s">
        <v>2231</v>
      </c>
      <c r="B698" s="346" t="s">
        <v>2422</v>
      </c>
      <c r="C698" s="340">
        <v>75.0</v>
      </c>
      <c r="D698" s="344" t="s">
        <v>2231</v>
      </c>
    </row>
    <row r="699">
      <c r="A699" s="344" t="s">
        <v>107</v>
      </c>
      <c r="B699" s="346" t="s">
        <v>303</v>
      </c>
      <c r="C699" s="340">
        <v>89.0</v>
      </c>
      <c r="D699" s="344" t="s">
        <v>107</v>
      </c>
    </row>
    <row r="700">
      <c r="A700" s="344" t="s">
        <v>107</v>
      </c>
      <c r="B700" s="346" t="s">
        <v>537</v>
      </c>
      <c r="C700" s="340">
        <v>59.0</v>
      </c>
      <c r="D700" s="344" t="s">
        <v>107</v>
      </c>
    </row>
    <row r="701">
      <c r="A701" s="344" t="s">
        <v>192</v>
      </c>
      <c r="B701" s="346" t="s">
        <v>302</v>
      </c>
      <c r="C701" s="340">
        <v>87.0</v>
      </c>
      <c r="D701" s="344" t="s">
        <v>192</v>
      </c>
    </row>
    <row r="702">
      <c r="A702" s="344" t="s">
        <v>192</v>
      </c>
      <c r="B702" s="346" t="s">
        <v>592</v>
      </c>
      <c r="C702" s="340">
        <v>78.0</v>
      </c>
      <c r="D702" s="344" t="s">
        <v>192</v>
      </c>
    </row>
    <row r="703">
      <c r="A703" s="344" t="s">
        <v>192</v>
      </c>
      <c r="B703" s="346" t="s">
        <v>617</v>
      </c>
      <c r="C703" s="340">
        <v>67.0</v>
      </c>
      <c r="D703" s="344" t="s">
        <v>192</v>
      </c>
    </row>
    <row r="704">
      <c r="A704" s="344" t="s">
        <v>192</v>
      </c>
      <c r="B704" s="346" t="s">
        <v>645</v>
      </c>
      <c r="C704" s="340">
        <v>65.0</v>
      </c>
      <c r="D704" s="344" t="s">
        <v>192</v>
      </c>
    </row>
    <row r="705">
      <c r="A705" s="344" t="s">
        <v>614</v>
      </c>
      <c r="B705" s="346" t="s">
        <v>675</v>
      </c>
      <c r="C705" s="340">
        <v>66.0</v>
      </c>
      <c r="D705" s="344" t="s">
        <v>614</v>
      </c>
    </row>
    <row r="706">
      <c r="A706" s="344" t="s">
        <v>112</v>
      </c>
      <c r="B706" s="346" t="s">
        <v>304</v>
      </c>
      <c r="C706" s="340">
        <v>94.0</v>
      </c>
      <c r="D706" s="344" t="s">
        <v>112</v>
      </c>
    </row>
    <row r="707">
      <c r="A707" s="344" t="s">
        <v>112</v>
      </c>
      <c r="B707" s="346" t="s">
        <v>305</v>
      </c>
      <c r="C707" s="340">
        <v>73.0</v>
      </c>
      <c r="D707" s="344" t="s">
        <v>112</v>
      </c>
    </row>
    <row r="708">
      <c r="A708" s="344" t="s">
        <v>112</v>
      </c>
      <c r="B708" s="346" t="s">
        <v>752</v>
      </c>
      <c r="C708" s="340">
        <v>73.0</v>
      </c>
      <c r="D708" s="344" t="s">
        <v>112</v>
      </c>
    </row>
    <row r="709">
      <c r="A709" s="344" t="s">
        <v>112</v>
      </c>
      <c r="B709" s="346" t="s">
        <v>773</v>
      </c>
      <c r="C709" s="340">
        <v>72.0</v>
      </c>
      <c r="D709" s="344" t="s">
        <v>112</v>
      </c>
    </row>
    <row r="710">
      <c r="A710" s="344" t="s">
        <v>112</v>
      </c>
      <c r="B710" s="346" t="s">
        <v>796</v>
      </c>
      <c r="C710" s="340">
        <v>70.0</v>
      </c>
      <c r="D710" s="344" t="s">
        <v>112</v>
      </c>
    </row>
    <row r="711">
      <c r="A711" s="344" t="s">
        <v>112</v>
      </c>
      <c r="B711" s="346" t="s">
        <v>824</v>
      </c>
      <c r="C711" s="340">
        <v>70.0</v>
      </c>
      <c r="D711" s="344" t="s">
        <v>112</v>
      </c>
    </row>
    <row r="712">
      <c r="A712" s="344" t="s">
        <v>112</v>
      </c>
      <c r="B712" s="346" t="s">
        <v>855</v>
      </c>
      <c r="C712" s="340">
        <v>67.0</v>
      </c>
      <c r="D712" s="344" t="s">
        <v>112</v>
      </c>
    </row>
    <row r="713">
      <c r="A713" s="344" t="s">
        <v>108</v>
      </c>
      <c r="B713" s="346" t="s">
        <v>307</v>
      </c>
      <c r="C713" s="340">
        <v>80.0</v>
      </c>
      <c r="D713" s="344" t="s">
        <v>108</v>
      </c>
    </row>
    <row r="714">
      <c r="A714" s="344" t="s">
        <v>108</v>
      </c>
      <c r="B714" s="346" t="s">
        <v>913</v>
      </c>
      <c r="C714" s="340">
        <v>78.0</v>
      </c>
      <c r="D714" s="344" t="s">
        <v>108</v>
      </c>
    </row>
    <row r="715">
      <c r="A715" s="344" t="s">
        <v>108</v>
      </c>
      <c r="B715" s="346" t="s">
        <v>941</v>
      </c>
      <c r="C715" s="340">
        <v>71.0</v>
      </c>
      <c r="D715" s="344" t="s">
        <v>108</v>
      </c>
    </row>
    <row r="716">
      <c r="A716" s="344" t="s">
        <v>108</v>
      </c>
      <c r="B716" s="346" t="s">
        <v>967</v>
      </c>
      <c r="C716" s="340">
        <v>67.0</v>
      </c>
      <c r="D716" s="344" t="s">
        <v>108</v>
      </c>
    </row>
    <row r="717">
      <c r="A717" s="344" t="s">
        <v>108</v>
      </c>
      <c r="B717" s="346" t="s">
        <v>996</v>
      </c>
      <c r="C717" s="340">
        <v>39.0</v>
      </c>
      <c r="D717" s="344" t="s">
        <v>108</v>
      </c>
    </row>
    <row r="718">
      <c r="A718" s="344" t="s">
        <v>100</v>
      </c>
      <c r="B718" s="346" t="s">
        <v>1023</v>
      </c>
      <c r="C718" s="340">
        <v>96.0</v>
      </c>
      <c r="D718" s="344" t="s">
        <v>100</v>
      </c>
    </row>
    <row r="719">
      <c r="A719" s="344" t="s">
        <v>100</v>
      </c>
      <c r="B719" s="346" t="s">
        <v>1053</v>
      </c>
      <c r="C719" s="340">
        <v>56.0</v>
      </c>
      <c r="D719" s="344" t="s">
        <v>100</v>
      </c>
    </row>
    <row r="720">
      <c r="A720" s="344" t="s">
        <v>100</v>
      </c>
      <c r="B720" s="346" t="s">
        <v>1086</v>
      </c>
      <c r="C720" s="340">
        <v>52.0</v>
      </c>
      <c r="D720" s="344" t="s">
        <v>100</v>
      </c>
    </row>
    <row r="721">
      <c r="A721" s="344" t="s">
        <v>102</v>
      </c>
      <c r="B721" s="346" t="s">
        <v>1118</v>
      </c>
      <c r="C721" s="340">
        <v>79.0</v>
      </c>
      <c r="D721" s="344" t="s">
        <v>102</v>
      </c>
    </row>
    <row r="722">
      <c r="A722" s="344" t="s">
        <v>102</v>
      </c>
      <c r="B722" s="346" t="s">
        <v>1150</v>
      </c>
      <c r="C722" s="340">
        <v>69.0</v>
      </c>
      <c r="D722" s="344" t="s">
        <v>102</v>
      </c>
    </row>
    <row r="723">
      <c r="A723" s="344" t="s">
        <v>102</v>
      </c>
      <c r="B723" s="346" t="s">
        <v>1182</v>
      </c>
      <c r="C723" s="340">
        <v>54.0</v>
      </c>
      <c r="D723" s="344" t="s">
        <v>102</v>
      </c>
    </row>
    <row r="724">
      <c r="A724" s="344" t="s">
        <v>1076</v>
      </c>
      <c r="B724" s="346" t="s">
        <v>1214</v>
      </c>
      <c r="C724" s="340">
        <v>78.0</v>
      </c>
      <c r="D724" s="344" t="s">
        <v>1076</v>
      </c>
    </row>
    <row r="725">
      <c r="A725" s="344" t="s">
        <v>1076</v>
      </c>
      <c r="B725" s="346" t="s">
        <v>1246</v>
      </c>
      <c r="C725" s="340">
        <v>58.0</v>
      </c>
      <c r="D725" s="344" t="s">
        <v>1076</v>
      </c>
    </row>
    <row r="726">
      <c r="A726" s="344" t="s">
        <v>1076</v>
      </c>
      <c r="B726" s="346" t="s">
        <v>1278</v>
      </c>
      <c r="C726" s="340">
        <v>51.0</v>
      </c>
      <c r="D726" s="344" t="s">
        <v>1076</v>
      </c>
    </row>
    <row r="727">
      <c r="A727" s="344" t="s">
        <v>103</v>
      </c>
      <c r="B727" s="346" t="s">
        <v>1309</v>
      </c>
      <c r="C727" s="340">
        <v>64.0</v>
      </c>
      <c r="D727" s="344" t="s">
        <v>103</v>
      </c>
    </row>
    <row r="728">
      <c r="A728" s="344" t="s">
        <v>101</v>
      </c>
      <c r="B728" s="346" t="s">
        <v>1341</v>
      </c>
      <c r="C728" s="340">
        <v>88.0</v>
      </c>
      <c r="D728" s="344" t="s">
        <v>101</v>
      </c>
    </row>
    <row r="729">
      <c r="A729" s="344" t="s">
        <v>101</v>
      </c>
      <c r="B729" s="346" t="s">
        <v>1373</v>
      </c>
      <c r="C729" s="340">
        <v>73.0</v>
      </c>
      <c r="D729" s="344" t="s">
        <v>101</v>
      </c>
    </row>
    <row r="730">
      <c r="A730" s="344" t="s">
        <v>101</v>
      </c>
      <c r="B730" s="346" t="s">
        <v>1405</v>
      </c>
      <c r="C730" s="340">
        <v>61.0</v>
      </c>
      <c r="D730" s="344" t="s">
        <v>101</v>
      </c>
    </row>
    <row r="731">
      <c r="A731" s="344" t="s">
        <v>117</v>
      </c>
      <c r="B731" s="346" t="s">
        <v>1437</v>
      </c>
      <c r="C731" s="340">
        <v>90.0</v>
      </c>
      <c r="D731" s="344" t="s">
        <v>117</v>
      </c>
    </row>
    <row r="732">
      <c r="A732" s="344" t="s">
        <v>117</v>
      </c>
      <c r="B732" s="346" t="s">
        <v>1469</v>
      </c>
      <c r="C732" s="340">
        <v>71.0</v>
      </c>
      <c r="D732" s="344" t="s">
        <v>117</v>
      </c>
    </row>
    <row r="733">
      <c r="A733" s="344" t="s">
        <v>98</v>
      </c>
      <c r="B733" s="346" t="s">
        <v>1501</v>
      </c>
      <c r="C733" s="340">
        <v>75.0</v>
      </c>
      <c r="D733" s="344" t="s">
        <v>98</v>
      </c>
    </row>
    <row r="734">
      <c r="A734" s="344" t="s">
        <v>99</v>
      </c>
      <c r="B734" s="346" t="s">
        <v>1533</v>
      </c>
      <c r="C734" s="340">
        <v>66.0</v>
      </c>
      <c r="D734" s="344" t="s">
        <v>99</v>
      </c>
    </row>
    <row r="735">
      <c r="A735" s="344" t="s">
        <v>99</v>
      </c>
      <c r="B735" s="346" t="s">
        <v>1566</v>
      </c>
      <c r="C735" s="340">
        <v>65.0</v>
      </c>
      <c r="D735" s="344" t="s">
        <v>99</v>
      </c>
    </row>
    <row r="736">
      <c r="A736" s="344" t="s">
        <v>1539</v>
      </c>
      <c r="B736" s="346" t="s">
        <v>1598</v>
      </c>
      <c r="C736" s="340">
        <v>88.0</v>
      </c>
      <c r="D736" s="344" t="s">
        <v>1539</v>
      </c>
    </row>
    <row r="737">
      <c r="A737" s="344" t="s">
        <v>1539</v>
      </c>
      <c r="B737" s="346" t="s">
        <v>1629</v>
      </c>
      <c r="C737" s="340">
        <v>72.0</v>
      </c>
      <c r="D737" s="344" t="s">
        <v>1539</v>
      </c>
    </row>
    <row r="738">
      <c r="A738" s="344" t="s">
        <v>1635</v>
      </c>
      <c r="B738" s="346" t="s">
        <v>1662</v>
      </c>
      <c r="C738" s="340">
        <v>72.0</v>
      </c>
      <c r="D738" s="344" t="s">
        <v>1635</v>
      </c>
    </row>
    <row r="739">
      <c r="A739" s="344" t="s">
        <v>1635</v>
      </c>
      <c r="B739" s="346" t="s">
        <v>1694</v>
      </c>
      <c r="C739" s="340">
        <v>67.0</v>
      </c>
      <c r="D739" s="344" t="s">
        <v>1635</v>
      </c>
    </row>
    <row r="740">
      <c r="A740" s="344" t="s">
        <v>1635</v>
      </c>
      <c r="B740" s="346" t="s">
        <v>1726</v>
      </c>
      <c r="C740" s="340">
        <v>65.0</v>
      </c>
      <c r="D740" s="344" t="s">
        <v>1635</v>
      </c>
    </row>
    <row r="741">
      <c r="A741" s="344" t="s">
        <v>1635</v>
      </c>
      <c r="B741" s="346" t="s">
        <v>1758</v>
      </c>
      <c r="C741" s="340">
        <v>63.0</v>
      </c>
      <c r="D741" s="344" t="s">
        <v>1635</v>
      </c>
    </row>
    <row r="742">
      <c r="A742" s="344" t="s">
        <v>1635</v>
      </c>
      <c r="B742" s="346" t="s">
        <v>1790</v>
      </c>
      <c r="C742" s="340">
        <v>61.0</v>
      </c>
      <c r="D742" s="344" t="s">
        <v>1635</v>
      </c>
    </row>
    <row r="743">
      <c r="A743" s="344" t="s">
        <v>1785</v>
      </c>
      <c r="B743" s="346" t="s">
        <v>1822</v>
      </c>
      <c r="C743" s="340">
        <v>84.0</v>
      </c>
      <c r="D743" s="344" t="s">
        <v>1785</v>
      </c>
    </row>
    <row r="744">
      <c r="A744" s="344" t="s">
        <v>1785</v>
      </c>
      <c r="B744" s="346" t="s">
        <v>1854</v>
      </c>
      <c r="C744" s="340">
        <v>75.0</v>
      </c>
      <c r="D744" s="344" t="s">
        <v>1785</v>
      </c>
    </row>
    <row r="745">
      <c r="A745" s="344" t="s">
        <v>119</v>
      </c>
      <c r="B745" s="346" t="s">
        <v>1885</v>
      </c>
      <c r="C745" s="340">
        <v>76.0</v>
      </c>
      <c r="D745" s="344" t="s">
        <v>119</v>
      </c>
    </row>
    <row r="746">
      <c r="A746" s="344" t="s">
        <v>119</v>
      </c>
      <c r="B746" s="346" t="s">
        <v>1916</v>
      </c>
      <c r="C746" s="340">
        <v>70.0</v>
      </c>
      <c r="D746" s="344" t="s">
        <v>119</v>
      </c>
    </row>
    <row r="747">
      <c r="A747" s="344" t="s">
        <v>119</v>
      </c>
      <c r="B747" s="346" t="s">
        <v>1948</v>
      </c>
      <c r="C747" s="340">
        <v>62.0</v>
      </c>
      <c r="D747" s="344" t="s">
        <v>119</v>
      </c>
    </row>
    <row r="748">
      <c r="A748" s="344" t="s">
        <v>118</v>
      </c>
      <c r="B748" s="346" t="s">
        <v>1980</v>
      </c>
      <c r="C748" s="340">
        <v>87.0</v>
      </c>
      <c r="D748" s="344" t="s">
        <v>118</v>
      </c>
    </row>
    <row r="749">
      <c r="A749" s="344" t="s">
        <v>118</v>
      </c>
      <c r="B749" s="346" t="s">
        <v>2012</v>
      </c>
      <c r="C749" s="340">
        <v>60.0</v>
      </c>
      <c r="D749" s="344" t="s">
        <v>118</v>
      </c>
    </row>
    <row r="750">
      <c r="A750" s="344" t="s">
        <v>113</v>
      </c>
      <c r="B750" s="346" t="s">
        <v>2044</v>
      </c>
      <c r="C750" s="340">
        <v>89.0</v>
      </c>
      <c r="D750" s="344" t="s">
        <v>113</v>
      </c>
    </row>
    <row r="751">
      <c r="A751" s="344" t="s">
        <v>113</v>
      </c>
      <c r="B751" s="346" t="s">
        <v>2076</v>
      </c>
      <c r="C751" s="340">
        <v>76.0</v>
      </c>
      <c r="D751" s="344" t="s">
        <v>113</v>
      </c>
    </row>
    <row r="752">
      <c r="A752" s="344" t="s">
        <v>113</v>
      </c>
      <c r="B752" s="346" t="s">
        <v>2107</v>
      </c>
      <c r="C752" s="340">
        <v>72.0</v>
      </c>
      <c r="D752" s="344" t="s">
        <v>113</v>
      </c>
    </row>
    <row r="753">
      <c r="A753" s="344" t="s">
        <v>113</v>
      </c>
      <c r="B753" s="346" t="s">
        <v>2138</v>
      </c>
      <c r="C753" s="340">
        <v>71.0</v>
      </c>
      <c r="D753" s="344" t="s">
        <v>113</v>
      </c>
    </row>
    <row r="754">
      <c r="A754" s="344" t="s">
        <v>113</v>
      </c>
      <c r="B754" s="346" t="s">
        <v>2170</v>
      </c>
      <c r="C754" s="340">
        <v>68.0</v>
      </c>
      <c r="D754" s="344" t="s">
        <v>113</v>
      </c>
    </row>
    <row r="755">
      <c r="A755" s="344" t="s">
        <v>113</v>
      </c>
      <c r="B755" s="346" t="s">
        <v>2203</v>
      </c>
      <c r="C755" s="340">
        <v>66.0</v>
      </c>
      <c r="D755" s="344" t="s">
        <v>113</v>
      </c>
    </row>
    <row r="756">
      <c r="A756" s="344" t="s">
        <v>2198</v>
      </c>
      <c r="B756" s="346" t="s">
        <v>2236</v>
      </c>
      <c r="C756" s="340">
        <v>77.0</v>
      </c>
      <c r="D756" s="344" t="s">
        <v>2198</v>
      </c>
    </row>
    <row r="757">
      <c r="A757" s="344" t="s">
        <v>2231</v>
      </c>
      <c r="B757" s="346" t="s">
        <v>2266</v>
      </c>
      <c r="C757" s="340">
        <v>80.0</v>
      </c>
      <c r="D757" s="344" t="s">
        <v>2231</v>
      </c>
    </row>
    <row r="758">
      <c r="A758" s="344" t="s">
        <v>107</v>
      </c>
      <c r="B758" s="346" t="s">
        <v>226</v>
      </c>
      <c r="C758" s="340">
        <v>86.0</v>
      </c>
      <c r="D758" s="344" t="s">
        <v>107</v>
      </c>
    </row>
    <row r="759">
      <c r="A759" s="344" t="s">
        <v>107</v>
      </c>
      <c r="B759" s="346" t="s">
        <v>538</v>
      </c>
      <c r="C759" s="340">
        <v>60.0</v>
      </c>
      <c r="D759" s="344" t="s">
        <v>107</v>
      </c>
    </row>
    <row r="760">
      <c r="A760" s="344" t="s">
        <v>107</v>
      </c>
      <c r="B760" s="346" t="s">
        <v>568</v>
      </c>
      <c r="C760" s="340">
        <v>53.0</v>
      </c>
      <c r="D760" s="344" t="s">
        <v>107</v>
      </c>
    </row>
    <row r="761">
      <c r="A761" s="344" t="s">
        <v>192</v>
      </c>
      <c r="B761" s="346" t="s">
        <v>224</v>
      </c>
      <c r="C761" s="340">
        <v>84.0</v>
      </c>
      <c r="D761" s="344" t="s">
        <v>192</v>
      </c>
    </row>
    <row r="762">
      <c r="A762" s="344" t="s">
        <v>192</v>
      </c>
      <c r="B762" s="346" t="s">
        <v>618</v>
      </c>
      <c r="C762" s="340">
        <v>82.0</v>
      </c>
      <c r="D762" s="344" t="s">
        <v>192</v>
      </c>
    </row>
    <row r="763">
      <c r="A763" s="344" t="s">
        <v>192</v>
      </c>
      <c r="B763" s="346" t="s">
        <v>646</v>
      </c>
      <c r="C763" s="340">
        <v>79.0</v>
      </c>
      <c r="D763" s="344" t="s">
        <v>192</v>
      </c>
    </row>
    <row r="764">
      <c r="A764" s="344" t="s">
        <v>192</v>
      </c>
      <c r="B764" s="346" t="s">
        <v>676</v>
      </c>
      <c r="C764" s="340">
        <v>70.0</v>
      </c>
      <c r="D764" s="344" t="s">
        <v>192</v>
      </c>
    </row>
    <row r="765">
      <c r="A765" s="344" t="s">
        <v>192</v>
      </c>
      <c r="B765" s="346" t="s">
        <v>703</v>
      </c>
      <c r="C765" s="340">
        <v>59.0</v>
      </c>
      <c r="D765" s="344" t="s">
        <v>192</v>
      </c>
    </row>
    <row r="766">
      <c r="A766" s="344" t="s">
        <v>614</v>
      </c>
      <c r="B766" s="346" t="s">
        <v>728</v>
      </c>
      <c r="C766" s="340">
        <v>64.0</v>
      </c>
      <c r="D766" s="344" t="s">
        <v>614</v>
      </c>
    </row>
    <row r="767">
      <c r="A767" s="344" t="s">
        <v>112</v>
      </c>
      <c r="B767" s="346" t="s">
        <v>228</v>
      </c>
      <c r="C767" s="340">
        <v>98.0</v>
      </c>
      <c r="D767" s="344" t="s">
        <v>112</v>
      </c>
    </row>
    <row r="768">
      <c r="A768" s="344" t="s">
        <v>112</v>
      </c>
      <c r="B768" s="346" t="s">
        <v>230</v>
      </c>
      <c r="C768" s="340">
        <v>82.0</v>
      </c>
      <c r="D768" s="344" t="s">
        <v>112</v>
      </c>
    </row>
    <row r="769">
      <c r="A769" s="344" t="s">
        <v>112</v>
      </c>
      <c r="B769" s="346" t="s">
        <v>797</v>
      </c>
      <c r="C769" s="340">
        <v>82.0</v>
      </c>
      <c r="D769" s="344" t="s">
        <v>112</v>
      </c>
    </row>
    <row r="770">
      <c r="A770" s="344" t="s">
        <v>112</v>
      </c>
      <c r="B770" s="346" t="s">
        <v>825</v>
      </c>
      <c r="C770" s="340">
        <v>73.0</v>
      </c>
      <c r="D770" s="344" t="s">
        <v>112</v>
      </c>
    </row>
    <row r="771">
      <c r="A771" s="344" t="s">
        <v>112</v>
      </c>
      <c r="B771" s="346" t="s">
        <v>856</v>
      </c>
      <c r="C771" s="340">
        <v>67.0</v>
      </c>
      <c r="D771" s="344" t="s">
        <v>112</v>
      </c>
    </row>
    <row r="772">
      <c r="A772" s="344" t="s">
        <v>112</v>
      </c>
      <c r="B772" s="346" t="s">
        <v>885</v>
      </c>
      <c r="C772" s="340">
        <v>61.0</v>
      </c>
      <c r="D772" s="344" t="s">
        <v>112</v>
      </c>
    </row>
    <row r="773">
      <c r="A773" s="344" t="s">
        <v>112</v>
      </c>
      <c r="B773" s="346" t="s">
        <v>914</v>
      </c>
      <c r="C773" s="340">
        <v>53.0</v>
      </c>
      <c r="D773" s="344" t="s">
        <v>112</v>
      </c>
    </row>
    <row r="774">
      <c r="A774" s="344" t="s">
        <v>108</v>
      </c>
      <c r="B774" s="346" t="s">
        <v>232</v>
      </c>
      <c r="C774" s="340">
        <v>77.0</v>
      </c>
      <c r="D774" s="344" t="s">
        <v>108</v>
      </c>
    </row>
    <row r="775">
      <c r="A775" s="344" t="s">
        <v>108</v>
      </c>
      <c r="B775" s="346" t="s">
        <v>968</v>
      </c>
      <c r="C775" s="340">
        <v>72.0</v>
      </c>
      <c r="D775" s="344" t="s">
        <v>108</v>
      </c>
    </row>
    <row r="776">
      <c r="A776" s="344" t="s">
        <v>108</v>
      </c>
      <c r="B776" s="346" t="s">
        <v>997</v>
      </c>
      <c r="C776" s="340">
        <v>72.0</v>
      </c>
      <c r="D776" s="344" t="s">
        <v>108</v>
      </c>
    </row>
    <row r="777">
      <c r="A777" s="344" t="s">
        <v>108</v>
      </c>
      <c r="B777" s="346" t="s">
        <v>1024</v>
      </c>
      <c r="C777" s="340">
        <v>70.0</v>
      </c>
      <c r="D777" s="344" t="s">
        <v>108</v>
      </c>
    </row>
    <row r="778">
      <c r="A778" s="344" t="s">
        <v>108</v>
      </c>
      <c r="B778" s="346" t="s">
        <v>1054</v>
      </c>
      <c r="C778" s="340">
        <v>39.0</v>
      </c>
      <c r="D778" s="344" t="s">
        <v>108</v>
      </c>
    </row>
    <row r="779">
      <c r="A779" s="344" t="s">
        <v>100</v>
      </c>
      <c r="B779" s="346" t="s">
        <v>1087</v>
      </c>
      <c r="C779" s="340">
        <v>87.0</v>
      </c>
      <c r="D779" s="344" t="s">
        <v>100</v>
      </c>
    </row>
    <row r="780">
      <c r="A780" s="344" t="s">
        <v>102</v>
      </c>
      <c r="B780" s="346" t="s">
        <v>1119</v>
      </c>
      <c r="C780" s="340">
        <v>70.0</v>
      </c>
      <c r="D780" s="344" t="s">
        <v>102</v>
      </c>
    </row>
    <row r="781">
      <c r="A781" s="344" t="s">
        <v>102</v>
      </c>
      <c r="B781" s="346" t="s">
        <v>1151</v>
      </c>
      <c r="C781" s="340">
        <v>67.0</v>
      </c>
      <c r="D781" s="344" t="s">
        <v>102</v>
      </c>
    </row>
    <row r="782">
      <c r="A782" s="344" t="s">
        <v>1076</v>
      </c>
      <c r="B782" s="346" t="s">
        <v>1183</v>
      </c>
      <c r="C782" s="340">
        <v>71.0</v>
      </c>
      <c r="D782" s="344" t="s">
        <v>1076</v>
      </c>
    </row>
    <row r="783">
      <c r="A783" s="344" t="s">
        <v>1076</v>
      </c>
      <c r="B783" s="346" t="s">
        <v>1215</v>
      </c>
      <c r="C783" s="340">
        <v>61.0</v>
      </c>
      <c r="D783" s="344" t="s">
        <v>1076</v>
      </c>
    </row>
    <row r="784">
      <c r="A784" s="344" t="s">
        <v>103</v>
      </c>
      <c r="B784" s="346" t="s">
        <v>1247</v>
      </c>
      <c r="C784" s="340">
        <v>75.0</v>
      </c>
      <c r="D784" s="344" t="s">
        <v>103</v>
      </c>
    </row>
    <row r="785">
      <c r="A785" s="344" t="s">
        <v>101</v>
      </c>
      <c r="B785" s="346" t="s">
        <v>1279</v>
      </c>
      <c r="C785" s="340">
        <v>71.0</v>
      </c>
      <c r="D785" s="344" t="s">
        <v>101</v>
      </c>
    </row>
    <row r="786">
      <c r="A786" s="344" t="s">
        <v>101</v>
      </c>
      <c r="B786" s="346" t="s">
        <v>1310</v>
      </c>
      <c r="C786" s="340">
        <v>61.0</v>
      </c>
      <c r="D786" s="344" t="s">
        <v>101</v>
      </c>
    </row>
    <row r="787">
      <c r="A787" s="344" t="s">
        <v>101</v>
      </c>
      <c r="B787" s="346" t="s">
        <v>1342</v>
      </c>
      <c r="C787" s="340">
        <v>60.0</v>
      </c>
      <c r="D787" s="344" t="s">
        <v>101</v>
      </c>
    </row>
    <row r="788">
      <c r="A788" s="344" t="s">
        <v>101</v>
      </c>
      <c r="B788" s="346" t="s">
        <v>1374</v>
      </c>
      <c r="C788" s="340">
        <v>58.0</v>
      </c>
      <c r="D788" s="344" t="s">
        <v>101</v>
      </c>
    </row>
    <row r="789">
      <c r="A789" s="344" t="s">
        <v>101</v>
      </c>
      <c r="B789" s="346" t="s">
        <v>1406</v>
      </c>
      <c r="C789" s="340">
        <v>51.0</v>
      </c>
      <c r="D789" s="344" t="s">
        <v>101</v>
      </c>
    </row>
    <row r="790">
      <c r="A790" s="344" t="s">
        <v>117</v>
      </c>
      <c r="B790" s="346" t="s">
        <v>1438</v>
      </c>
      <c r="C790" s="340">
        <v>84.0</v>
      </c>
      <c r="D790" s="344" t="s">
        <v>117</v>
      </c>
    </row>
    <row r="791">
      <c r="A791" s="344" t="s">
        <v>117</v>
      </c>
      <c r="B791" s="346" t="s">
        <v>1470</v>
      </c>
      <c r="C791" s="340">
        <v>68.0</v>
      </c>
      <c r="D791" s="344" t="s">
        <v>117</v>
      </c>
    </row>
    <row r="792">
      <c r="A792" s="344" t="s">
        <v>98</v>
      </c>
      <c r="B792" s="346" t="s">
        <v>1502</v>
      </c>
      <c r="C792" s="340">
        <v>97.0</v>
      </c>
      <c r="D792" s="344" t="s">
        <v>98</v>
      </c>
    </row>
    <row r="793">
      <c r="A793" s="344" t="s">
        <v>98</v>
      </c>
      <c r="B793" s="346" t="s">
        <v>1534</v>
      </c>
      <c r="C793" s="340">
        <v>72.0</v>
      </c>
      <c r="D793" s="344" t="s">
        <v>98</v>
      </c>
    </row>
    <row r="794">
      <c r="A794" s="344" t="s">
        <v>98</v>
      </c>
      <c r="B794" s="346" t="s">
        <v>1567</v>
      </c>
      <c r="C794" s="340">
        <v>68.0</v>
      </c>
      <c r="D794" s="344" t="s">
        <v>98</v>
      </c>
    </row>
    <row r="795">
      <c r="A795" s="344" t="s">
        <v>99</v>
      </c>
      <c r="B795" s="346" t="s">
        <v>1599</v>
      </c>
      <c r="C795" s="340">
        <v>68.0</v>
      </c>
      <c r="D795" s="344" t="s">
        <v>99</v>
      </c>
    </row>
    <row r="796">
      <c r="A796" s="344" t="s">
        <v>99</v>
      </c>
      <c r="B796" s="346" t="s">
        <v>1630</v>
      </c>
      <c r="C796" s="340">
        <v>66.0</v>
      </c>
      <c r="D796" s="344" t="s">
        <v>99</v>
      </c>
    </row>
    <row r="797">
      <c r="A797" s="344" t="s">
        <v>1539</v>
      </c>
      <c r="B797" s="346" t="s">
        <v>1663</v>
      </c>
      <c r="C797" s="340">
        <v>73.0</v>
      </c>
      <c r="D797" s="344" t="s">
        <v>1539</v>
      </c>
    </row>
    <row r="798">
      <c r="A798" s="344" t="s">
        <v>1539</v>
      </c>
      <c r="B798" s="346" t="s">
        <v>1695</v>
      </c>
      <c r="C798" s="340">
        <v>69.0</v>
      </c>
      <c r="D798" s="344" t="s">
        <v>1539</v>
      </c>
    </row>
    <row r="799">
      <c r="A799" s="344" t="s">
        <v>1635</v>
      </c>
      <c r="B799" s="346" t="s">
        <v>1727</v>
      </c>
      <c r="C799" s="340">
        <v>82.0</v>
      </c>
      <c r="D799" s="344" t="s">
        <v>1635</v>
      </c>
    </row>
    <row r="800">
      <c r="A800" s="344" t="s">
        <v>1635</v>
      </c>
      <c r="B800" s="346" t="s">
        <v>1759</v>
      </c>
      <c r="C800" s="340">
        <v>75.0</v>
      </c>
      <c r="D800" s="344" t="s">
        <v>1635</v>
      </c>
    </row>
    <row r="801">
      <c r="A801" s="344" t="s">
        <v>1635</v>
      </c>
      <c r="B801" s="346" t="s">
        <v>1791</v>
      </c>
      <c r="C801" s="340">
        <v>71.0</v>
      </c>
      <c r="D801" s="344" t="s">
        <v>1635</v>
      </c>
    </row>
    <row r="802">
      <c r="A802" s="344" t="s">
        <v>1635</v>
      </c>
      <c r="B802" s="346" t="s">
        <v>1823</v>
      </c>
      <c r="C802" s="340">
        <v>59.0</v>
      </c>
      <c r="D802" s="344" t="s">
        <v>1635</v>
      </c>
    </row>
    <row r="803">
      <c r="A803" s="344" t="s">
        <v>1635</v>
      </c>
      <c r="B803" s="346" t="s">
        <v>1855</v>
      </c>
      <c r="C803" s="340">
        <v>59.0</v>
      </c>
      <c r="D803" s="344" t="s">
        <v>1635</v>
      </c>
    </row>
    <row r="804">
      <c r="A804" s="344" t="s">
        <v>1785</v>
      </c>
      <c r="B804" s="346" t="s">
        <v>1886</v>
      </c>
      <c r="C804" s="340">
        <v>82.0</v>
      </c>
      <c r="D804" s="344" t="s">
        <v>1785</v>
      </c>
    </row>
    <row r="805">
      <c r="A805" s="344" t="s">
        <v>1785</v>
      </c>
      <c r="B805" s="346" t="s">
        <v>1917</v>
      </c>
      <c r="C805" s="340">
        <v>71.0</v>
      </c>
      <c r="D805" s="344" t="s">
        <v>1785</v>
      </c>
    </row>
    <row r="806">
      <c r="A806" s="344" t="s">
        <v>1785</v>
      </c>
      <c r="B806" s="346" t="s">
        <v>1949</v>
      </c>
      <c r="C806" s="340">
        <v>71.0</v>
      </c>
      <c r="D806" s="344" t="s">
        <v>1785</v>
      </c>
    </row>
    <row r="807">
      <c r="A807" s="344" t="s">
        <v>1785</v>
      </c>
      <c r="B807" s="346" t="s">
        <v>1981</v>
      </c>
      <c r="C807" s="340">
        <v>57.0</v>
      </c>
      <c r="D807" s="344" t="s">
        <v>1785</v>
      </c>
    </row>
    <row r="808">
      <c r="A808" s="344" t="s">
        <v>119</v>
      </c>
      <c r="B808" s="346" t="s">
        <v>2013</v>
      </c>
      <c r="C808" s="340">
        <v>84.0</v>
      </c>
      <c r="D808" s="344" t="s">
        <v>119</v>
      </c>
    </row>
    <row r="809">
      <c r="A809" s="344" t="s">
        <v>119</v>
      </c>
      <c r="B809" s="346" t="s">
        <v>2045</v>
      </c>
      <c r="C809" s="340">
        <v>73.0</v>
      </c>
      <c r="D809" s="344" t="s">
        <v>119</v>
      </c>
    </row>
    <row r="810">
      <c r="A810" s="344" t="s">
        <v>119</v>
      </c>
      <c r="B810" s="346" t="s">
        <v>2077</v>
      </c>
      <c r="C810" s="340">
        <v>64.0</v>
      </c>
      <c r="D810" s="344" t="s">
        <v>119</v>
      </c>
    </row>
    <row r="811">
      <c r="A811" s="344" t="s">
        <v>118</v>
      </c>
      <c r="B811" s="346" t="s">
        <v>2108</v>
      </c>
      <c r="C811" s="340">
        <v>79.0</v>
      </c>
      <c r="D811" s="344" t="s">
        <v>118</v>
      </c>
    </row>
    <row r="812">
      <c r="A812" s="344" t="s">
        <v>118</v>
      </c>
      <c r="B812" s="346" t="s">
        <v>2139</v>
      </c>
      <c r="C812" s="340">
        <v>74.0</v>
      </c>
      <c r="D812" s="344" t="s">
        <v>118</v>
      </c>
    </row>
    <row r="813">
      <c r="A813" s="344" t="s">
        <v>113</v>
      </c>
      <c r="B813" s="346" t="s">
        <v>2171</v>
      </c>
      <c r="C813" s="340">
        <v>82.0</v>
      </c>
      <c r="D813" s="344" t="s">
        <v>113</v>
      </c>
    </row>
    <row r="814">
      <c r="A814" s="344" t="s">
        <v>113</v>
      </c>
      <c r="B814" s="346" t="s">
        <v>2204</v>
      </c>
      <c r="C814" s="340">
        <v>81.0</v>
      </c>
      <c r="D814" s="344" t="s">
        <v>113</v>
      </c>
    </row>
    <row r="815">
      <c r="A815" s="344" t="s">
        <v>113</v>
      </c>
      <c r="B815" s="346" t="s">
        <v>2237</v>
      </c>
      <c r="C815" s="340">
        <v>77.0</v>
      </c>
      <c r="D815" s="344" t="s">
        <v>113</v>
      </c>
    </row>
    <row r="816">
      <c r="A816" s="344" t="s">
        <v>113</v>
      </c>
      <c r="B816" s="346" t="s">
        <v>2267</v>
      </c>
      <c r="C816" s="340">
        <v>73.0</v>
      </c>
      <c r="D816" s="344" t="s">
        <v>113</v>
      </c>
    </row>
    <row r="817">
      <c r="A817" s="344" t="s">
        <v>113</v>
      </c>
      <c r="B817" s="346" t="s">
        <v>2296</v>
      </c>
      <c r="C817" s="340">
        <v>70.0</v>
      </c>
      <c r="D817" s="344" t="s">
        <v>113</v>
      </c>
    </row>
    <row r="818">
      <c r="A818" s="344" t="s">
        <v>113</v>
      </c>
      <c r="B818" s="346" t="s">
        <v>2323</v>
      </c>
      <c r="C818" s="340">
        <v>69.0</v>
      </c>
      <c r="D818" s="344" t="s">
        <v>113</v>
      </c>
    </row>
    <row r="819">
      <c r="A819" s="344" t="s">
        <v>113</v>
      </c>
      <c r="B819" s="346" t="s">
        <v>2349</v>
      </c>
      <c r="C819" s="340">
        <v>68.0</v>
      </c>
      <c r="D819" s="344" t="s">
        <v>113</v>
      </c>
    </row>
    <row r="820">
      <c r="A820" s="344" t="s">
        <v>113</v>
      </c>
      <c r="B820" s="346" t="s">
        <v>2374</v>
      </c>
      <c r="C820" s="340">
        <v>62.0</v>
      </c>
      <c r="D820" s="344" t="s">
        <v>113</v>
      </c>
    </row>
    <row r="821">
      <c r="A821" s="344" t="s">
        <v>2198</v>
      </c>
      <c r="B821" s="346" t="s">
        <v>2392</v>
      </c>
      <c r="C821" s="340">
        <v>72.0</v>
      </c>
      <c r="D821" s="344" t="s">
        <v>2198</v>
      </c>
    </row>
    <row r="822">
      <c r="A822" s="344" t="s">
        <v>2231</v>
      </c>
      <c r="B822" s="346" t="s">
        <v>2408</v>
      </c>
      <c r="C822" s="340">
        <v>73.0</v>
      </c>
      <c r="D822" s="344" t="s">
        <v>2231</v>
      </c>
    </row>
    <row r="823">
      <c r="A823" s="344" t="s">
        <v>107</v>
      </c>
      <c r="B823" s="346" t="s">
        <v>227</v>
      </c>
      <c r="C823" s="340">
        <v>72.0</v>
      </c>
      <c r="D823" s="344" t="s">
        <v>107</v>
      </c>
    </row>
    <row r="824">
      <c r="A824" s="344" t="s">
        <v>107</v>
      </c>
      <c r="B824" s="346" t="s">
        <v>539</v>
      </c>
      <c r="C824" s="340">
        <v>63.0</v>
      </c>
      <c r="D824" s="344" t="s">
        <v>107</v>
      </c>
    </row>
    <row r="825">
      <c r="A825" s="344" t="s">
        <v>107</v>
      </c>
      <c r="B825" s="346" t="s">
        <v>569</v>
      </c>
      <c r="C825" s="340">
        <v>59.0</v>
      </c>
      <c r="D825" s="344" t="s">
        <v>107</v>
      </c>
    </row>
    <row r="826">
      <c r="A826" s="344" t="s">
        <v>192</v>
      </c>
      <c r="B826" s="346" t="s">
        <v>225</v>
      </c>
      <c r="C826" s="340">
        <v>84.0</v>
      </c>
      <c r="D826" s="344" t="s">
        <v>192</v>
      </c>
    </row>
    <row r="827">
      <c r="A827" s="344" t="s">
        <v>192</v>
      </c>
      <c r="B827" s="346" t="s">
        <v>619</v>
      </c>
      <c r="C827" s="340">
        <v>75.0</v>
      </c>
      <c r="D827" s="344" t="s">
        <v>192</v>
      </c>
    </row>
    <row r="828">
      <c r="A828" s="344" t="s">
        <v>192</v>
      </c>
      <c r="B828" s="346" t="s">
        <v>647</v>
      </c>
      <c r="C828" s="340">
        <v>72.0</v>
      </c>
      <c r="D828" s="344" t="s">
        <v>192</v>
      </c>
    </row>
    <row r="829">
      <c r="A829" s="344" t="s">
        <v>192</v>
      </c>
      <c r="B829" s="346" t="s">
        <v>677</v>
      </c>
      <c r="C829" s="340">
        <v>67.0</v>
      </c>
      <c r="D829" s="344" t="s">
        <v>192</v>
      </c>
    </row>
    <row r="830">
      <c r="A830" s="344" t="s">
        <v>112</v>
      </c>
      <c r="B830" s="346" t="s">
        <v>229</v>
      </c>
      <c r="C830" s="340">
        <v>88.0</v>
      </c>
      <c r="D830" s="344" t="s">
        <v>112</v>
      </c>
    </row>
    <row r="831">
      <c r="A831" s="344" t="s">
        <v>112</v>
      </c>
      <c r="B831" s="346" t="s">
        <v>231</v>
      </c>
      <c r="C831" s="340">
        <v>79.0</v>
      </c>
      <c r="D831" s="344" t="s">
        <v>112</v>
      </c>
    </row>
    <row r="832">
      <c r="A832" s="344" t="s">
        <v>112</v>
      </c>
      <c r="B832" s="346" t="s">
        <v>753</v>
      </c>
      <c r="C832" s="340">
        <v>74.0</v>
      </c>
      <c r="D832" s="344" t="s">
        <v>112</v>
      </c>
    </row>
    <row r="833">
      <c r="A833" s="344" t="s">
        <v>112</v>
      </c>
      <c r="B833" s="346" t="s">
        <v>775</v>
      </c>
      <c r="C833" s="340">
        <v>73.0</v>
      </c>
      <c r="D833" s="344" t="s">
        <v>112</v>
      </c>
    </row>
    <row r="834">
      <c r="A834" s="344" t="s">
        <v>112</v>
      </c>
      <c r="B834" s="346" t="s">
        <v>798</v>
      </c>
      <c r="C834" s="340">
        <v>72.0</v>
      </c>
      <c r="D834" s="344" t="s">
        <v>112</v>
      </c>
    </row>
    <row r="835">
      <c r="A835" s="344" t="s">
        <v>112</v>
      </c>
      <c r="B835" s="346" t="s">
        <v>826</v>
      </c>
      <c r="C835" s="340">
        <v>71.0</v>
      </c>
      <c r="D835" s="344" t="s">
        <v>112</v>
      </c>
    </row>
    <row r="836">
      <c r="A836" s="344" t="s">
        <v>112</v>
      </c>
      <c r="B836" s="346" t="s">
        <v>857</v>
      </c>
      <c r="C836" s="340">
        <v>70.0</v>
      </c>
      <c r="D836" s="344" t="s">
        <v>112</v>
      </c>
    </row>
    <row r="837">
      <c r="A837" s="344" t="s">
        <v>112</v>
      </c>
      <c r="B837" s="346" t="s">
        <v>886</v>
      </c>
      <c r="C837" s="340">
        <v>70.0</v>
      </c>
      <c r="D837" s="344" t="s">
        <v>112</v>
      </c>
    </row>
    <row r="838">
      <c r="A838" s="344" t="s">
        <v>112</v>
      </c>
      <c r="B838" s="346" t="s">
        <v>915</v>
      </c>
      <c r="C838" s="340">
        <v>67.0</v>
      </c>
      <c r="D838" s="344" t="s">
        <v>112</v>
      </c>
    </row>
    <row r="839">
      <c r="A839" s="344" t="s">
        <v>112</v>
      </c>
      <c r="B839" s="346" t="s">
        <v>942</v>
      </c>
      <c r="C839" s="340">
        <v>65.0</v>
      </c>
      <c r="D839" s="344" t="s">
        <v>112</v>
      </c>
    </row>
    <row r="840">
      <c r="A840" s="344" t="s">
        <v>112</v>
      </c>
      <c r="B840" s="346" t="s">
        <v>969</v>
      </c>
      <c r="C840" s="340">
        <v>64.0</v>
      </c>
      <c r="D840" s="344" t="s">
        <v>112</v>
      </c>
    </row>
    <row r="841">
      <c r="A841" s="344" t="s">
        <v>108</v>
      </c>
      <c r="B841" s="346" t="s">
        <v>233</v>
      </c>
      <c r="C841" s="340">
        <v>86.0</v>
      </c>
      <c r="D841" s="344" t="s">
        <v>108</v>
      </c>
    </row>
    <row r="842">
      <c r="A842" s="344" t="s">
        <v>108</v>
      </c>
      <c r="B842" s="346" t="s">
        <v>1025</v>
      </c>
      <c r="C842" s="340">
        <v>83.0</v>
      </c>
      <c r="D842" s="344" t="s">
        <v>108</v>
      </c>
    </row>
    <row r="843">
      <c r="A843" s="344" t="s">
        <v>108</v>
      </c>
      <c r="B843" s="346" t="s">
        <v>1055</v>
      </c>
      <c r="C843" s="340">
        <v>70.0</v>
      </c>
      <c r="D843" s="344" t="s">
        <v>108</v>
      </c>
    </row>
    <row r="844">
      <c r="A844" s="344" t="s">
        <v>108</v>
      </c>
      <c r="B844" s="346" t="s">
        <v>1088</v>
      </c>
      <c r="C844" s="340">
        <v>65.0</v>
      </c>
      <c r="D844" s="344" t="s">
        <v>108</v>
      </c>
    </row>
    <row r="845">
      <c r="A845" s="344" t="s">
        <v>108</v>
      </c>
      <c r="B845" s="346" t="s">
        <v>1120</v>
      </c>
      <c r="C845" s="340">
        <v>37.0</v>
      </c>
      <c r="D845" s="344" t="s">
        <v>108</v>
      </c>
    </row>
    <row r="846">
      <c r="A846" s="344" t="s">
        <v>100</v>
      </c>
      <c r="B846" s="346" t="s">
        <v>1152</v>
      </c>
      <c r="C846" s="340">
        <v>85.0</v>
      </c>
      <c r="D846" s="344" t="s">
        <v>100</v>
      </c>
    </row>
    <row r="847">
      <c r="A847" s="344" t="s">
        <v>100</v>
      </c>
      <c r="B847" s="346" t="s">
        <v>1184</v>
      </c>
      <c r="C847" s="340">
        <v>56.0</v>
      </c>
      <c r="D847" s="344" t="s">
        <v>100</v>
      </c>
    </row>
    <row r="848">
      <c r="A848" s="344" t="s">
        <v>102</v>
      </c>
      <c r="B848" s="346" t="s">
        <v>1216</v>
      </c>
      <c r="C848" s="340">
        <v>94.0</v>
      </c>
      <c r="D848" s="344" t="s">
        <v>102</v>
      </c>
    </row>
    <row r="849">
      <c r="A849" s="344" t="s">
        <v>102</v>
      </c>
      <c r="B849" s="346" t="s">
        <v>1248</v>
      </c>
      <c r="C849" s="340">
        <v>58.0</v>
      </c>
      <c r="D849" s="344" t="s">
        <v>102</v>
      </c>
    </row>
    <row r="850">
      <c r="A850" s="344" t="s">
        <v>1076</v>
      </c>
      <c r="B850" s="346" t="s">
        <v>1280</v>
      </c>
      <c r="C850" s="340">
        <v>85.0</v>
      </c>
      <c r="D850" s="344" t="s">
        <v>1076</v>
      </c>
    </row>
    <row r="851">
      <c r="A851" s="344" t="s">
        <v>1076</v>
      </c>
      <c r="B851" s="346" t="s">
        <v>1311</v>
      </c>
      <c r="C851" s="340">
        <v>58.0</v>
      </c>
      <c r="D851" s="344" t="s">
        <v>1076</v>
      </c>
    </row>
    <row r="852">
      <c r="A852" s="344" t="s">
        <v>103</v>
      </c>
      <c r="B852" s="346" t="s">
        <v>1343</v>
      </c>
      <c r="C852" s="340">
        <v>74.0</v>
      </c>
      <c r="D852" s="344" t="s">
        <v>103</v>
      </c>
    </row>
    <row r="853">
      <c r="A853" s="344" t="s">
        <v>103</v>
      </c>
      <c r="B853" s="346" t="s">
        <v>1375</v>
      </c>
      <c r="C853" s="340">
        <v>64.0</v>
      </c>
      <c r="D853" s="344" t="s">
        <v>103</v>
      </c>
    </row>
    <row r="854">
      <c r="A854" s="344" t="s">
        <v>103</v>
      </c>
      <c r="B854" s="346" t="s">
        <v>1407</v>
      </c>
      <c r="C854" s="340">
        <v>55.0</v>
      </c>
      <c r="D854" s="344" t="s">
        <v>103</v>
      </c>
    </row>
    <row r="855">
      <c r="A855" s="344" t="s">
        <v>101</v>
      </c>
      <c r="B855" s="346" t="s">
        <v>1439</v>
      </c>
      <c r="C855" s="340">
        <v>82.0</v>
      </c>
      <c r="D855" s="344" t="s">
        <v>101</v>
      </c>
    </row>
    <row r="856">
      <c r="A856" s="344" t="s">
        <v>117</v>
      </c>
      <c r="B856" s="346" t="s">
        <v>1471</v>
      </c>
      <c r="C856" s="340">
        <v>76.0</v>
      </c>
      <c r="D856" s="344" t="s">
        <v>117</v>
      </c>
    </row>
    <row r="857">
      <c r="A857" s="344" t="s">
        <v>117</v>
      </c>
      <c r="B857" s="346" t="s">
        <v>1503</v>
      </c>
      <c r="C857" s="340">
        <v>74.0</v>
      </c>
      <c r="D857" s="344" t="s">
        <v>117</v>
      </c>
    </row>
    <row r="858">
      <c r="A858" s="344" t="s">
        <v>117</v>
      </c>
      <c r="B858" s="346" t="s">
        <v>1535</v>
      </c>
      <c r="C858" s="340">
        <v>71.0</v>
      </c>
      <c r="D858" s="344" t="s">
        <v>117</v>
      </c>
    </row>
    <row r="859">
      <c r="A859" s="344" t="s">
        <v>117</v>
      </c>
      <c r="B859" s="346" t="s">
        <v>1568</v>
      </c>
      <c r="C859" s="340">
        <v>68.0</v>
      </c>
      <c r="D859" s="344" t="s">
        <v>117</v>
      </c>
    </row>
    <row r="860">
      <c r="A860" s="344" t="s">
        <v>117</v>
      </c>
      <c r="B860" s="346" t="s">
        <v>1600</v>
      </c>
      <c r="C860" s="340">
        <v>65.0</v>
      </c>
      <c r="D860" s="344" t="s">
        <v>117</v>
      </c>
    </row>
    <row r="861">
      <c r="A861" s="344" t="s">
        <v>98</v>
      </c>
      <c r="B861" s="346" t="s">
        <v>1631</v>
      </c>
      <c r="C861" s="340">
        <v>81.0</v>
      </c>
      <c r="D861" s="344" t="s">
        <v>98</v>
      </c>
    </row>
    <row r="862">
      <c r="A862" s="344" t="s">
        <v>98</v>
      </c>
      <c r="B862" s="346" t="s">
        <v>1664</v>
      </c>
      <c r="C862" s="340">
        <v>70.0</v>
      </c>
      <c r="D862" s="344" t="s">
        <v>98</v>
      </c>
    </row>
    <row r="863">
      <c r="A863" s="344" t="s">
        <v>99</v>
      </c>
      <c r="B863" s="346" t="s">
        <v>1696</v>
      </c>
      <c r="C863" s="340">
        <v>86.0</v>
      </c>
      <c r="D863" s="344" t="s">
        <v>99</v>
      </c>
    </row>
    <row r="864">
      <c r="A864" s="344" t="s">
        <v>99</v>
      </c>
      <c r="B864" s="346" t="s">
        <v>1728</v>
      </c>
      <c r="C864" s="340">
        <v>75.0</v>
      </c>
      <c r="D864" s="344" t="s">
        <v>99</v>
      </c>
    </row>
    <row r="865">
      <c r="A865" s="344" t="s">
        <v>99</v>
      </c>
      <c r="B865" s="346" t="s">
        <v>1760</v>
      </c>
      <c r="C865" s="340">
        <v>66.0</v>
      </c>
      <c r="D865" s="344" t="s">
        <v>99</v>
      </c>
    </row>
    <row r="866">
      <c r="A866" s="344" t="s">
        <v>1539</v>
      </c>
      <c r="B866" s="346" t="s">
        <v>1792</v>
      </c>
      <c r="C866" s="340">
        <v>85.0</v>
      </c>
      <c r="D866" s="344" t="s">
        <v>1539</v>
      </c>
    </row>
    <row r="867">
      <c r="A867" s="344" t="s">
        <v>1539</v>
      </c>
      <c r="B867" s="346" t="s">
        <v>1824</v>
      </c>
      <c r="C867" s="340">
        <v>62.0</v>
      </c>
      <c r="D867" s="344" t="s">
        <v>1539</v>
      </c>
    </row>
    <row r="868">
      <c r="A868" s="344" t="s">
        <v>1635</v>
      </c>
      <c r="B868" s="346" t="s">
        <v>1856</v>
      </c>
      <c r="C868" s="340">
        <v>73.0</v>
      </c>
      <c r="D868" s="344" t="s">
        <v>1635</v>
      </c>
    </row>
    <row r="869">
      <c r="A869" s="344" t="s">
        <v>1635</v>
      </c>
      <c r="B869" s="346" t="s">
        <v>1887</v>
      </c>
      <c r="C869" s="340">
        <v>71.0</v>
      </c>
      <c r="D869" s="344" t="s">
        <v>1635</v>
      </c>
    </row>
    <row r="870">
      <c r="A870" s="344" t="s">
        <v>1635</v>
      </c>
      <c r="B870" s="346" t="s">
        <v>1918</v>
      </c>
      <c r="C870" s="340">
        <v>62.0</v>
      </c>
      <c r="D870" s="344" t="s">
        <v>1635</v>
      </c>
    </row>
    <row r="871">
      <c r="A871" s="344" t="s">
        <v>1785</v>
      </c>
      <c r="B871" s="346" t="s">
        <v>1950</v>
      </c>
      <c r="C871" s="340">
        <v>67.0</v>
      </c>
      <c r="D871" s="344" t="s">
        <v>1785</v>
      </c>
    </row>
    <row r="872">
      <c r="A872" s="344" t="s">
        <v>1785</v>
      </c>
      <c r="B872" s="346" t="s">
        <v>1982</v>
      </c>
      <c r="C872" s="340">
        <v>66.0</v>
      </c>
      <c r="D872" s="344" t="s">
        <v>1785</v>
      </c>
    </row>
    <row r="873">
      <c r="A873" s="344" t="s">
        <v>119</v>
      </c>
      <c r="B873" s="346" t="s">
        <v>2014</v>
      </c>
      <c r="C873" s="340">
        <v>82.0</v>
      </c>
      <c r="D873" s="344" t="s">
        <v>119</v>
      </c>
    </row>
    <row r="874">
      <c r="A874" s="344" t="s">
        <v>119</v>
      </c>
      <c r="B874" s="346" t="s">
        <v>2046</v>
      </c>
      <c r="C874" s="340">
        <v>69.0</v>
      </c>
      <c r="D874" s="344" t="s">
        <v>119</v>
      </c>
    </row>
    <row r="875">
      <c r="A875" s="344" t="s">
        <v>119</v>
      </c>
      <c r="B875" s="346" t="s">
        <v>2078</v>
      </c>
      <c r="C875" s="340">
        <v>65.0</v>
      </c>
      <c r="D875" s="344" t="s">
        <v>119</v>
      </c>
    </row>
    <row r="876">
      <c r="A876" s="344" t="s">
        <v>119</v>
      </c>
      <c r="B876" s="346" t="s">
        <v>2109</v>
      </c>
      <c r="C876" s="340">
        <v>62.0</v>
      </c>
      <c r="D876" s="344" t="s">
        <v>119</v>
      </c>
    </row>
    <row r="877">
      <c r="A877" s="344" t="s">
        <v>118</v>
      </c>
      <c r="B877" s="346" t="s">
        <v>2140</v>
      </c>
      <c r="C877" s="340">
        <v>74.0</v>
      </c>
      <c r="D877" s="344" t="s">
        <v>118</v>
      </c>
    </row>
    <row r="878">
      <c r="A878" s="344" t="s">
        <v>118</v>
      </c>
      <c r="B878" s="346" t="s">
        <v>2172</v>
      </c>
      <c r="C878" s="340">
        <v>73.0</v>
      </c>
      <c r="D878" s="344" t="s">
        <v>118</v>
      </c>
    </row>
    <row r="879">
      <c r="A879" s="344" t="s">
        <v>118</v>
      </c>
      <c r="B879" s="346" t="s">
        <v>2205</v>
      </c>
      <c r="C879" s="340">
        <v>58.0</v>
      </c>
      <c r="D879" s="344" t="s">
        <v>118</v>
      </c>
    </row>
    <row r="880">
      <c r="A880" s="344" t="s">
        <v>113</v>
      </c>
      <c r="B880" s="346" t="s">
        <v>2238</v>
      </c>
      <c r="C880" s="340">
        <v>80.0</v>
      </c>
      <c r="D880" s="344" t="s">
        <v>113</v>
      </c>
    </row>
    <row r="881">
      <c r="A881" s="344" t="s">
        <v>113</v>
      </c>
      <c r="B881" s="346" t="s">
        <v>2268</v>
      </c>
      <c r="C881" s="340">
        <v>79.0</v>
      </c>
      <c r="D881" s="344" t="s">
        <v>113</v>
      </c>
    </row>
    <row r="882">
      <c r="A882" s="344" t="s">
        <v>113</v>
      </c>
      <c r="B882" s="346" t="s">
        <v>2297</v>
      </c>
      <c r="C882" s="340">
        <v>75.0</v>
      </c>
      <c r="D882" s="344" t="s">
        <v>113</v>
      </c>
    </row>
    <row r="883">
      <c r="A883" s="344" t="s">
        <v>113</v>
      </c>
      <c r="B883" s="346" t="s">
        <v>2324</v>
      </c>
      <c r="C883" s="340">
        <v>71.0</v>
      </c>
      <c r="D883" s="344" t="s">
        <v>113</v>
      </c>
    </row>
    <row r="884">
      <c r="A884" s="344" t="s">
        <v>113</v>
      </c>
      <c r="B884" s="346" t="s">
        <v>2350</v>
      </c>
      <c r="C884" s="340">
        <v>70.0</v>
      </c>
      <c r="D884" s="344" t="s">
        <v>113</v>
      </c>
    </row>
    <row r="885">
      <c r="A885" s="344" t="s">
        <v>2198</v>
      </c>
      <c r="B885" s="346" t="s">
        <v>2375</v>
      </c>
      <c r="C885" s="340">
        <v>74.0</v>
      </c>
      <c r="D885" s="344" t="s">
        <v>2198</v>
      </c>
    </row>
    <row r="886">
      <c r="A886" s="344" t="s">
        <v>2198</v>
      </c>
      <c r="B886" s="346" t="s">
        <v>2393</v>
      </c>
      <c r="C886" s="340">
        <v>66.0</v>
      </c>
      <c r="D886" s="344" t="s">
        <v>2198</v>
      </c>
    </row>
    <row r="887">
      <c r="A887" s="344" t="s">
        <v>2231</v>
      </c>
      <c r="B887" s="346" t="s">
        <v>2409</v>
      </c>
      <c r="C887" s="340">
        <v>74.0</v>
      </c>
      <c r="D887" s="344" t="s">
        <v>2231</v>
      </c>
    </row>
    <row r="888">
      <c r="A888" s="344" t="s">
        <v>107</v>
      </c>
      <c r="B888" s="346" t="s">
        <v>522</v>
      </c>
      <c r="C888" s="340">
        <v>71.0</v>
      </c>
      <c r="D888" s="344" t="s">
        <v>107</v>
      </c>
    </row>
    <row r="889">
      <c r="A889" s="344" t="s">
        <v>107</v>
      </c>
      <c r="B889" s="346" t="s">
        <v>2464</v>
      </c>
      <c r="C889" s="340">
        <v>69.0</v>
      </c>
      <c r="D889" s="344" t="s">
        <v>107</v>
      </c>
    </row>
    <row r="890">
      <c r="A890" s="344" t="s">
        <v>107</v>
      </c>
      <c r="B890" s="346" t="s">
        <v>570</v>
      </c>
      <c r="C890" s="340">
        <v>62.0</v>
      </c>
      <c r="D890" s="344" t="s">
        <v>107</v>
      </c>
    </row>
    <row r="891">
      <c r="A891" s="344" t="s">
        <v>192</v>
      </c>
      <c r="B891" s="346" t="s">
        <v>593</v>
      </c>
      <c r="C891" s="340">
        <v>83.0</v>
      </c>
      <c r="D891" s="344" t="s">
        <v>192</v>
      </c>
    </row>
    <row r="892">
      <c r="A892" s="344" t="s">
        <v>192</v>
      </c>
      <c r="B892" s="346" t="s">
        <v>620</v>
      </c>
      <c r="C892" s="340">
        <v>65.0</v>
      </c>
      <c r="D892" s="344" t="s">
        <v>192</v>
      </c>
    </row>
    <row r="893">
      <c r="A893" s="344" t="s">
        <v>192</v>
      </c>
      <c r="B893" s="346" t="s">
        <v>648</v>
      </c>
      <c r="C893" s="340">
        <v>62.0</v>
      </c>
      <c r="D893" s="344" t="s">
        <v>192</v>
      </c>
    </row>
    <row r="894">
      <c r="A894" s="344" t="s">
        <v>192</v>
      </c>
      <c r="B894" s="346" t="s">
        <v>678</v>
      </c>
      <c r="C894" s="340">
        <v>57.0</v>
      </c>
      <c r="D894" s="344" t="s">
        <v>192</v>
      </c>
    </row>
    <row r="895">
      <c r="A895" s="344" t="s">
        <v>112</v>
      </c>
      <c r="B895" s="346" t="s">
        <v>704</v>
      </c>
      <c r="C895" s="340">
        <v>81.0</v>
      </c>
      <c r="D895" s="344" t="s">
        <v>112</v>
      </c>
    </row>
    <row r="896">
      <c r="A896" s="344" t="s">
        <v>112</v>
      </c>
      <c r="B896" s="346" t="s">
        <v>729</v>
      </c>
      <c r="C896" s="340">
        <v>79.0</v>
      </c>
      <c r="D896" s="344" t="s">
        <v>112</v>
      </c>
    </row>
    <row r="897">
      <c r="A897" s="344" t="s">
        <v>112</v>
      </c>
      <c r="B897" s="345" t="s">
        <v>754</v>
      </c>
      <c r="C897" s="340">
        <v>77.0</v>
      </c>
      <c r="D897" s="344" t="s">
        <v>112</v>
      </c>
    </row>
    <row r="898">
      <c r="A898" s="344" t="s">
        <v>112</v>
      </c>
      <c r="B898" s="346" t="s">
        <v>776</v>
      </c>
      <c r="C898" s="340">
        <v>76.0</v>
      </c>
      <c r="D898" s="344" t="s">
        <v>112</v>
      </c>
    </row>
    <row r="899">
      <c r="A899" s="344" t="s">
        <v>112</v>
      </c>
      <c r="B899" s="346" t="s">
        <v>799</v>
      </c>
      <c r="C899" s="340">
        <v>75.0</v>
      </c>
      <c r="D899" s="344" t="s">
        <v>112</v>
      </c>
    </row>
    <row r="900">
      <c r="A900" s="344" t="s">
        <v>112</v>
      </c>
      <c r="B900" s="346" t="s">
        <v>827</v>
      </c>
      <c r="C900" s="340">
        <v>66.0</v>
      </c>
      <c r="D900" s="344" t="s">
        <v>112</v>
      </c>
    </row>
    <row r="901">
      <c r="A901" s="344" t="s">
        <v>112</v>
      </c>
      <c r="B901" s="346" t="s">
        <v>858</v>
      </c>
      <c r="C901" s="340">
        <v>64.0</v>
      </c>
      <c r="D901" s="344" t="s">
        <v>112</v>
      </c>
    </row>
    <row r="902">
      <c r="A902" s="344" t="s">
        <v>108</v>
      </c>
      <c r="B902" s="346" t="s">
        <v>887</v>
      </c>
      <c r="C902" s="340">
        <v>75.0</v>
      </c>
      <c r="D902" s="344" t="s">
        <v>108</v>
      </c>
    </row>
    <row r="903">
      <c r="A903" s="344" t="s">
        <v>108</v>
      </c>
      <c r="B903" s="346" t="s">
        <v>916</v>
      </c>
      <c r="C903" s="340">
        <v>74.0</v>
      </c>
      <c r="D903" s="344" t="s">
        <v>108</v>
      </c>
    </row>
    <row r="904">
      <c r="A904" s="344" t="s">
        <v>108</v>
      </c>
      <c r="B904" s="346" t="s">
        <v>943</v>
      </c>
      <c r="C904" s="340">
        <v>73.0</v>
      </c>
      <c r="D904" s="344" t="s">
        <v>108</v>
      </c>
    </row>
    <row r="905">
      <c r="A905" s="344" t="s">
        <v>108</v>
      </c>
      <c r="B905" s="346" t="s">
        <v>970</v>
      </c>
      <c r="C905" s="340">
        <v>71.0</v>
      </c>
      <c r="D905" s="344" t="s">
        <v>108</v>
      </c>
    </row>
    <row r="906">
      <c r="A906" s="344" t="s">
        <v>108</v>
      </c>
      <c r="B906" s="346" t="s">
        <v>998</v>
      </c>
      <c r="C906" s="340">
        <v>70.0</v>
      </c>
      <c r="D906" s="344" t="s">
        <v>108</v>
      </c>
    </row>
    <row r="907">
      <c r="A907" s="344" t="s">
        <v>108</v>
      </c>
      <c r="B907" s="346" t="s">
        <v>1026</v>
      </c>
      <c r="C907" s="340">
        <v>70.0</v>
      </c>
      <c r="D907" s="344" t="s">
        <v>108</v>
      </c>
    </row>
    <row r="908">
      <c r="A908" s="344" t="s">
        <v>108</v>
      </c>
      <c r="B908" s="346" t="s">
        <v>1056</v>
      </c>
      <c r="C908" s="340">
        <v>65.0</v>
      </c>
      <c r="D908" s="344" t="s">
        <v>108</v>
      </c>
    </row>
    <row r="909">
      <c r="A909" s="344" t="s">
        <v>108</v>
      </c>
      <c r="B909" s="346" t="s">
        <v>1089</v>
      </c>
      <c r="C909" s="340">
        <v>36.0</v>
      </c>
      <c r="D909" s="344" t="s">
        <v>108</v>
      </c>
    </row>
    <row r="910">
      <c r="A910" s="344" t="s">
        <v>100</v>
      </c>
      <c r="B910" s="346" t="s">
        <v>1121</v>
      </c>
      <c r="C910" s="340">
        <v>71.0</v>
      </c>
      <c r="D910" s="344" t="s">
        <v>100</v>
      </c>
    </row>
    <row r="911">
      <c r="A911" s="344" t="s">
        <v>100</v>
      </c>
      <c r="B911" s="346" t="s">
        <v>1153</v>
      </c>
      <c r="C911" s="340">
        <v>61.0</v>
      </c>
      <c r="D911" s="344" t="s">
        <v>100</v>
      </c>
    </row>
    <row r="912">
      <c r="A912" s="344" t="s">
        <v>102</v>
      </c>
      <c r="B912" s="346" t="s">
        <v>1185</v>
      </c>
      <c r="C912" s="340">
        <v>83.0</v>
      </c>
      <c r="D912" s="344" t="s">
        <v>102</v>
      </c>
    </row>
    <row r="913">
      <c r="A913" s="344" t="s">
        <v>102</v>
      </c>
      <c r="B913" s="346" t="s">
        <v>1217</v>
      </c>
      <c r="C913" s="340">
        <v>62.0</v>
      </c>
      <c r="D913" s="344" t="s">
        <v>102</v>
      </c>
    </row>
    <row r="914">
      <c r="A914" s="344" t="s">
        <v>102</v>
      </c>
      <c r="B914" s="346" t="s">
        <v>1249</v>
      </c>
      <c r="C914" s="340">
        <v>58.0</v>
      </c>
      <c r="D914" s="344" t="s">
        <v>102</v>
      </c>
    </row>
    <row r="915">
      <c r="A915" s="344" t="s">
        <v>1076</v>
      </c>
      <c r="B915" s="346" t="s">
        <v>1281</v>
      </c>
      <c r="C915" s="340">
        <v>87.0</v>
      </c>
      <c r="D915" s="344" t="s">
        <v>1076</v>
      </c>
    </row>
    <row r="916">
      <c r="A916" s="344" t="s">
        <v>1076</v>
      </c>
      <c r="B916" s="346" t="s">
        <v>1312</v>
      </c>
      <c r="C916" s="340">
        <v>60.0</v>
      </c>
      <c r="D916" s="344" t="s">
        <v>1076</v>
      </c>
    </row>
    <row r="917">
      <c r="A917" s="344" t="s">
        <v>1076</v>
      </c>
      <c r="B917" s="347" t="s">
        <v>1344</v>
      </c>
      <c r="C917" s="340">
        <v>54.0</v>
      </c>
      <c r="D917" s="344" t="s">
        <v>1076</v>
      </c>
    </row>
    <row r="918">
      <c r="A918" s="344" t="s">
        <v>1076</v>
      </c>
      <c r="B918" s="346" t="s">
        <v>1376</v>
      </c>
      <c r="C918" s="340">
        <v>52.0</v>
      </c>
      <c r="D918" s="344" t="s">
        <v>1076</v>
      </c>
    </row>
    <row r="919">
      <c r="A919" s="344" t="s">
        <v>103</v>
      </c>
      <c r="B919" s="346" t="s">
        <v>1408</v>
      </c>
      <c r="C919" s="340">
        <v>71.0</v>
      </c>
      <c r="D919" s="344" t="s">
        <v>103</v>
      </c>
    </row>
    <row r="920">
      <c r="A920" s="344" t="s">
        <v>103</v>
      </c>
      <c r="B920" s="346" t="s">
        <v>1440</v>
      </c>
      <c r="C920" s="340">
        <v>63.0</v>
      </c>
      <c r="D920" s="344" t="s">
        <v>103</v>
      </c>
    </row>
    <row r="921">
      <c r="A921" s="344" t="s">
        <v>101</v>
      </c>
      <c r="B921" s="346" t="s">
        <v>1472</v>
      </c>
      <c r="C921" s="340">
        <v>70.0</v>
      </c>
      <c r="D921" s="344" t="s">
        <v>101</v>
      </c>
    </row>
    <row r="922">
      <c r="A922" s="344" t="s">
        <v>101</v>
      </c>
      <c r="B922" s="346" t="s">
        <v>1504</v>
      </c>
      <c r="C922" s="340">
        <v>61.0</v>
      </c>
      <c r="D922" s="344" t="s">
        <v>101</v>
      </c>
    </row>
    <row r="923">
      <c r="A923" s="344" t="s">
        <v>117</v>
      </c>
      <c r="B923" s="346" t="s">
        <v>1536</v>
      </c>
      <c r="C923" s="340">
        <v>80.0</v>
      </c>
      <c r="D923" s="344" t="s">
        <v>117</v>
      </c>
    </row>
    <row r="924">
      <c r="A924" s="344" t="s">
        <v>117</v>
      </c>
      <c r="B924" s="346" t="s">
        <v>1569</v>
      </c>
      <c r="C924" s="340">
        <v>75.0</v>
      </c>
      <c r="D924" s="344" t="s">
        <v>117</v>
      </c>
    </row>
    <row r="925">
      <c r="A925" s="344" t="s">
        <v>117</v>
      </c>
      <c r="B925" s="346" t="s">
        <v>1601</v>
      </c>
      <c r="C925" s="340">
        <v>72.0</v>
      </c>
      <c r="D925" s="344" t="s">
        <v>117</v>
      </c>
    </row>
    <row r="926">
      <c r="A926" s="344" t="s">
        <v>117</v>
      </c>
      <c r="B926" s="346" t="s">
        <v>1632</v>
      </c>
      <c r="C926" s="340">
        <v>70.0</v>
      </c>
      <c r="D926" s="344" t="s">
        <v>117</v>
      </c>
    </row>
    <row r="927">
      <c r="A927" s="344" t="s">
        <v>117</v>
      </c>
      <c r="B927" s="346" t="s">
        <v>1665</v>
      </c>
      <c r="C927" s="340">
        <v>68.0</v>
      </c>
      <c r="D927" s="344" t="s">
        <v>117</v>
      </c>
    </row>
    <row r="928">
      <c r="A928" s="344" t="s">
        <v>117</v>
      </c>
      <c r="B928" s="346" t="s">
        <v>1697</v>
      </c>
      <c r="C928" s="340">
        <v>64.0</v>
      </c>
      <c r="D928" s="344" t="s">
        <v>117</v>
      </c>
    </row>
    <row r="929">
      <c r="A929" s="344" t="s">
        <v>98</v>
      </c>
      <c r="B929" s="346" t="s">
        <v>1729</v>
      </c>
      <c r="C929" s="340">
        <v>95.0</v>
      </c>
      <c r="D929" s="344" t="s">
        <v>98</v>
      </c>
    </row>
    <row r="930">
      <c r="A930" s="344" t="s">
        <v>98</v>
      </c>
      <c r="B930" s="346" t="s">
        <v>246</v>
      </c>
      <c r="C930" s="340">
        <v>80.0</v>
      </c>
      <c r="D930" s="344" t="s">
        <v>98</v>
      </c>
    </row>
    <row r="931">
      <c r="A931" s="344" t="s">
        <v>98</v>
      </c>
      <c r="B931" s="346" t="s">
        <v>1793</v>
      </c>
      <c r="C931" s="340">
        <v>66.0</v>
      </c>
      <c r="D931" s="344" t="s">
        <v>98</v>
      </c>
    </row>
    <row r="932">
      <c r="A932" s="344" t="s">
        <v>99</v>
      </c>
      <c r="B932" s="346" t="s">
        <v>1825</v>
      </c>
      <c r="C932" s="340">
        <v>84.0</v>
      </c>
      <c r="D932" s="344" t="s">
        <v>99</v>
      </c>
    </row>
    <row r="933">
      <c r="A933" s="344" t="s">
        <v>99</v>
      </c>
      <c r="B933" s="346" t="s">
        <v>1857</v>
      </c>
      <c r="C933" s="340">
        <v>70.0</v>
      </c>
      <c r="D933" s="344" t="s">
        <v>99</v>
      </c>
    </row>
    <row r="934">
      <c r="A934" s="344" t="s">
        <v>1539</v>
      </c>
      <c r="B934" s="346" t="s">
        <v>1888</v>
      </c>
      <c r="C934" s="340">
        <v>78.0</v>
      </c>
      <c r="D934" s="344" t="s">
        <v>1539</v>
      </c>
    </row>
    <row r="935">
      <c r="A935" s="344" t="s">
        <v>1539</v>
      </c>
      <c r="B935" s="346" t="s">
        <v>1919</v>
      </c>
      <c r="C935" s="340">
        <v>69.0</v>
      </c>
      <c r="D935" s="344" t="s">
        <v>1539</v>
      </c>
    </row>
    <row r="936">
      <c r="A936" s="344" t="s">
        <v>1539</v>
      </c>
      <c r="B936" s="346" t="s">
        <v>1951</v>
      </c>
      <c r="C936" s="340">
        <v>66.0</v>
      </c>
      <c r="D936" s="344" t="s">
        <v>1539</v>
      </c>
    </row>
    <row r="937">
      <c r="A937" s="344" t="s">
        <v>1539</v>
      </c>
      <c r="B937" s="346" t="s">
        <v>1983</v>
      </c>
      <c r="C937" s="340">
        <v>65.0</v>
      </c>
      <c r="D937" s="344" t="s">
        <v>1539</v>
      </c>
    </row>
    <row r="938">
      <c r="A938" s="344" t="s">
        <v>1539</v>
      </c>
      <c r="B938" s="346" t="s">
        <v>2015</v>
      </c>
      <c r="C938" s="340">
        <v>64.0</v>
      </c>
      <c r="D938" s="344" t="s">
        <v>1539</v>
      </c>
    </row>
    <row r="939">
      <c r="A939" s="344" t="s">
        <v>1635</v>
      </c>
      <c r="B939" s="346" t="s">
        <v>2047</v>
      </c>
      <c r="C939" s="340">
        <v>79.0</v>
      </c>
      <c r="D939" s="344" t="s">
        <v>1635</v>
      </c>
    </row>
    <row r="940">
      <c r="A940" s="344" t="s">
        <v>1635</v>
      </c>
      <c r="B940" s="346" t="s">
        <v>2079</v>
      </c>
      <c r="C940" s="340">
        <v>67.0</v>
      </c>
      <c r="D940" s="344" t="s">
        <v>1635</v>
      </c>
    </row>
    <row r="941">
      <c r="A941" s="344" t="s">
        <v>1635</v>
      </c>
      <c r="B941" s="346" t="s">
        <v>2110</v>
      </c>
      <c r="C941" s="340">
        <v>67.0</v>
      </c>
      <c r="D941" s="344" t="s">
        <v>1635</v>
      </c>
    </row>
    <row r="942">
      <c r="A942" s="344" t="s">
        <v>1785</v>
      </c>
      <c r="B942" s="346" t="s">
        <v>2141</v>
      </c>
      <c r="C942" s="340">
        <v>84.0</v>
      </c>
      <c r="D942" s="344" t="s">
        <v>1785</v>
      </c>
    </row>
    <row r="943">
      <c r="A943" s="344" t="s">
        <v>1785</v>
      </c>
      <c r="B943" s="346" t="s">
        <v>2173</v>
      </c>
      <c r="C943" s="340">
        <v>72.0</v>
      </c>
      <c r="D943" s="344" t="s">
        <v>1785</v>
      </c>
    </row>
    <row r="944">
      <c r="A944" s="344" t="s">
        <v>1785</v>
      </c>
      <c r="B944" s="346" t="s">
        <v>2206</v>
      </c>
      <c r="C944" s="340">
        <v>69.0</v>
      </c>
      <c r="D944" s="344" t="s">
        <v>1785</v>
      </c>
    </row>
    <row r="945">
      <c r="A945" s="344" t="s">
        <v>1785</v>
      </c>
      <c r="B945" s="346" t="s">
        <v>2239</v>
      </c>
      <c r="C945" s="340">
        <v>68.0</v>
      </c>
      <c r="D945" s="344" t="s">
        <v>1785</v>
      </c>
    </row>
    <row r="946">
      <c r="A946" s="344" t="s">
        <v>1785</v>
      </c>
      <c r="B946" s="346" t="s">
        <v>2269</v>
      </c>
      <c r="C946" s="340">
        <v>64.0</v>
      </c>
      <c r="D946" s="344" t="s">
        <v>1785</v>
      </c>
    </row>
    <row r="947">
      <c r="A947" s="344" t="s">
        <v>119</v>
      </c>
      <c r="B947" s="346" t="s">
        <v>2298</v>
      </c>
      <c r="C947" s="340">
        <v>72.0</v>
      </c>
      <c r="D947" s="344" t="s">
        <v>119</v>
      </c>
    </row>
    <row r="948">
      <c r="A948" s="344" t="s">
        <v>119</v>
      </c>
      <c r="B948" s="346" t="s">
        <v>2325</v>
      </c>
      <c r="C948" s="340">
        <v>71.0</v>
      </c>
      <c r="D948" s="344" t="s">
        <v>119</v>
      </c>
    </row>
    <row r="949">
      <c r="A949" s="344" t="s">
        <v>118</v>
      </c>
      <c r="B949" s="346" t="s">
        <v>2351</v>
      </c>
      <c r="C949" s="340">
        <v>74.0</v>
      </c>
      <c r="D949" s="344" t="s">
        <v>118</v>
      </c>
    </row>
    <row r="950">
      <c r="A950" s="344" t="s">
        <v>118</v>
      </c>
      <c r="B950" s="346" t="s">
        <v>2376</v>
      </c>
      <c r="C950" s="340">
        <v>64.0</v>
      </c>
      <c r="D950" s="344" t="s">
        <v>118</v>
      </c>
    </row>
    <row r="951">
      <c r="A951" s="344" t="s">
        <v>118</v>
      </c>
      <c r="B951" s="346" t="s">
        <v>2394</v>
      </c>
      <c r="C951" s="340">
        <v>62.0</v>
      </c>
      <c r="D951" s="344" t="s">
        <v>118</v>
      </c>
    </row>
    <row r="952">
      <c r="A952" s="344" t="s">
        <v>113</v>
      </c>
      <c r="B952" s="346" t="s">
        <v>2410</v>
      </c>
      <c r="C952" s="340">
        <v>84.0</v>
      </c>
      <c r="D952" s="344" t="s">
        <v>113</v>
      </c>
    </row>
    <row r="953">
      <c r="A953" s="344" t="s">
        <v>113</v>
      </c>
      <c r="B953" s="346" t="s">
        <v>2423</v>
      </c>
      <c r="C953" s="340">
        <v>76.0</v>
      </c>
      <c r="D953" s="344" t="s">
        <v>113</v>
      </c>
    </row>
    <row r="954">
      <c r="A954" s="344" t="s">
        <v>113</v>
      </c>
      <c r="B954" s="346" t="s">
        <v>2434</v>
      </c>
      <c r="C954" s="340">
        <v>74.0</v>
      </c>
      <c r="D954" s="344" t="s">
        <v>113</v>
      </c>
    </row>
    <row r="955">
      <c r="A955" s="344" t="s">
        <v>113</v>
      </c>
      <c r="B955" s="346" t="s">
        <v>2442</v>
      </c>
      <c r="C955" s="340">
        <v>69.0</v>
      </c>
      <c r="D955" s="344" t="s">
        <v>113</v>
      </c>
    </row>
    <row r="956">
      <c r="A956" s="344" t="s">
        <v>113</v>
      </c>
      <c r="B956" s="346" t="s">
        <v>2448</v>
      </c>
      <c r="C956" s="340">
        <v>62.0</v>
      </c>
      <c r="D956" s="344" t="s">
        <v>113</v>
      </c>
    </row>
    <row r="957">
      <c r="A957" s="344" t="s">
        <v>2198</v>
      </c>
      <c r="B957" s="346" t="s">
        <v>2453</v>
      </c>
      <c r="C957" s="340">
        <v>85.0</v>
      </c>
      <c r="D957" s="344" t="s">
        <v>2198</v>
      </c>
    </row>
    <row r="958">
      <c r="A958" s="344" t="s">
        <v>2231</v>
      </c>
      <c r="B958" s="346" t="s">
        <v>2457</v>
      </c>
      <c r="C958" s="340">
        <v>70.0</v>
      </c>
      <c r="D958" s="344" t="s">
        <v>2231</v>
      </c>
    </row>
    <row r="959">
      <c r="A959" s="344" t="s">
        <v>107</v>
      </c>
      <c r="B959" s="346" t="s">
        <v>309</v>
      </c>
      <c r="C959" s="340">
        <v>99.0</v>
      </c>
      <c r="D959" s="344" t="s">
        <v>107</v>
      </c>
    </row>
    <row r="960">
      <c r="A960" s="344" t="s">
        <v>107</v>
      </c>
      <c r="B960" s="346" t="s">
        <v>541</v>
      </c>
      <c r="C960" s="340">
        <v>65.0</v>
      </c>
      <c r="D960" s="344" t="s">
        <v>107</v>
      </c>
    </row>
    <row r="961">
      <c r="A961" s="344" t="s">
        <v>107</v>
      </c>
      <c r="B961" s="346" t="s">
        <v>571</v>
      </c>
      <c r="C961" s="340">
        <v>58.0</v>
      </c>
      <c r="D961" s="344" t="s">
        <v>107</v>
      </c>
    </row>
    <row r="962">
      <c r="A962" s="344" t="s">
        <v>192</v>
      </c>
      <c r="B962" s="346" t="s">
        <v>308</v>
      </c>
      <c r="C962" s="340">
        <v>83.0</v>
      </c>
      <c r="D962" s="344" t="s">
        <v>192</v>
      </c>
    </row>
    <row r="963">
      <c r="A963" s="344" t="s">
        <v>192</v>
      </c>
      <c r="B963" s="346" t="s">
        <v>621</v>
      </c>
      <c r="C963" s="340">
        <v>80.0</v>
      </c>
      <c r="D963" s="344" t="s">
        <v>192</v>
      </c>
    </row>
    <row r="964">
      <c r="A964" s="344" t="s">
        <v>192</v>
      </c>
      <c r="B964" s="346" t="s">
        <v>649</v>
      </c>
      <c r="C964" s="340">
        <v>74.0</v>
      </c>
      <c r="D964" s="344" t="s">
        <v>192</v>
      </c>
    </row>
    <row r="965">
      <c r="A965" s="344" t="s">
        <v>192</v>
      </c>
      <c r="B965" s="346" t="s">
        <v>679</v>
      </c>
      <c r="C965" s="340">
        <v>68.0</v>
      </c>
      <c r="D965" s="344" t="s">
        <v>192</v>
      </c>
    </row>
    <row r="966">
      <c r="A966" s="344" t="s">
        <v>192</v>
      </c>
      <c r="B966" s="346" t="s">
        <v>705</v>
      </c>
      <c r="C966" s="340">
        <v>66.0</v>
      </c>
      <c r="D966" s="344" t="s">
        <v>192</v>
      </c>
    </row>
    <row r="967">
      <c r="A967" s="344" t="s">
        <v>614</v>
      </c>
      <c r="B967" s="346" t="s">
        <v>730</v>
      </c>
      <c r="C967" s="340">
        <v>77.0</v>
      </c>
      <c r="D967" s="344" t="s">
        <v>614</v>
      </c>
    </row>
    <row r="968">
      <c r="A968" s="344" t="s">
        <v>112</v>
      </c>
      <c r="B968" s="346" t="s">
        <v>310</v>
      </c>
      <c r="C968" s="340">
        <v>96.0</v>
      </c>
      <c r="D968" s="344" t="s">
        <v>112</v>
      </c>
    </row>
    <row r="969">
      <c r="A969" s="344" t="s">
        <v>112</v>
      </c>
      <c r="B969" s="346" t="s">
        <v>311</v>
      </c>
      <c r="C969" s="340">
        <v>81.0</v>
      </c>
      <c r="D969" s="344" t="s">
        <v>112</v>
      </c>
    </row>
    <row r="970">
      <c r="A970" s="344" t="s">
        <v>112</v>
      </c>
      <c r="B970" s="346" t="s">
        <v>800</v>
      </c>
      <c r="C970" s="340">
        <v>76.0</v>
      </c>
      <c r="D970" s="344" t="s">
        <v>112</v>
      </c>
    </row>
    <row r="971">
      <c r="A971" s="344" t="s">
        <v>112</v>
      </c>
      <c r="B971" s="346" t="s">
        <v>828</v>
      </c>
      <c r="C971" s="340">
        <v>75.0</v>
      </c>
      <c r="D971" s="344" t="s">
        <v>112</v>
      </c>
    </row>
    <row r="972">
      <c r="A972" s="344" t="s">
        <v>112</v>
      </c>
      <c r="B972" s="346" t="s">
        <v>859</v>
      </c>
      <c r="C972" s="340">
        <v>68.0</v>
      </c>
      <c r="D972" s="344" t="s">
        <v>112</v>
      </c>
    </row>
    <row r="973">
      <c r="A973" s="344" t="s">
        <v>112</v>
      </c>
      <c r="B973" s="346" t="s">
        <v>888</v>
      </c>
      <c r="C973" s="340">
        <v>62.0</v>
      </c>
      <c r="D973" s="344" t="s">
        <v>112</v>
      </c>
    </row>
    <row r="974">
      <c r="A974" s="344" t="s">
        <v>108</v>
      </c>
      <c r="B974" s="346" t="s">
        <v>312</v>
      </c>
      <c r="C974" s="340">
        <v>96.0</v>
      </c>
      <c r="D974" s="344" t="s">
        <v>108</v>
      </c>
    </row>
    <row r="975">
      <c r="A975" s="344" t="s">
        <v>108</v>
      </c>
      <c r="B975" s="346" t="s">
        <v>944</v>
      </c>
      <c r="C975" s="340">
        <v>67.0</v>
      </c>
      <c r="D975" s="344" t="s">
        <v>108</v>
      </c>
    </row>
    <row r="976">
      <c r="A976" s="344" t="s">
        <v>108</v>
      </c>
      <c r="B976" s="346" t="s">
        <v>971</v>
      </c>
      <c r="C976" s="340">
        <v>67.0</v>
      </c>
      <c r="D976" s="344" t="s">
        <v>108</v>
      </c>
    </row>
    <row r="977">
      <c r="A977" s="344" t="s">
        <v>108</v>
      </c>
      <c r="B977" s="346" t="s">
        <v>999</v>
      </c>
      <c r="C977" s="340">
        <v>66.0</v>
      </c>
      <c r="D977" s="344" t="s">
        <v>108</v>
      </c>
    </row>
    <row r="978">
      <c r="A978" s="344" t="s">
        <v>108</v>
      </c>
      <c r="B978" s="346" t="s">
        <v>1027</v>
      </c>
      <c r="C978" s="340">
        <v>41.0</v>
      </c>
      <c r="D978" s="344" t="s">
        <v>108</v>
      </c>
    </row>
    <row r="979">
      <c r="A979" s="344" t="s">
        <v>100</v>
      </c>
      <c r="B979" s="346" t="s">
        <v>1057</v>
      </c>
      <c r="C979" s="340">
        <v>74.0</v>
      </c>
      <c r="D979" s="344" t="s">
        <v>100</v>
      </c>
    </row>
    <row r="980">
      <c r="A980" s="344" t="s">
        <v>100</v>
      </c>
      <c r="B980" s="346" t="s">
        <v>1090</v>
      </c>
      <c r="C980" s="340">
        <v>68.0</v>
      </c>
      <c r="D980" s="344" t="s">
        <v>100</v>
      </c>
    </row>
    <row r="981">
      <c r="A981" s="344" t="s">
        <v>100</v>
      </c>
      <c r="B981" s="346" t="s">
        <v>1122</v>
      </c>
      <c r="C981" s="340">
        <v>57.0</v>
      </c>
      <c r="D981" s="344" t="s">
        <v>100</v>
      </c>
    </row>
    <row r="982">
      <c r="A982" s="344" t="s">
        <v>100</v>
      </c>
      <c r="B982" s="346" t="s">
        <v>1154</v>
      </c>
      <c r="C982" s="340">
        <v>54.0</v>
      </c>
      <c r="D982" s="344" t="s">
        <v>100</v>
      </c>
    </row>
    <row r="983">
      <c r="A983" s="344" t="s">
        <v>102</v>
      </c>
      <c r="B983" s="346" t="s">
        <v>1186</v>
      </c>
      <c r="C983" s="340">
        <v>68.0</v>
      </c>
      <c r="D983" s="344" t="s">
        <v>102</v>
      </c>
    </row>
    <row r="984">
      <c r="A984" s="344" t="s">
        <v>102</v>
      </c>
      <c r="B984" s="346" t="s">
        <v>1218</v>
      </c>
      <c r="C984" s="340">
        <v>67.0</v>
      </c>
      <c r="D984" s="344" t="s">
        <v>102</v>
      </c>
    </row>
    <row r="985">
      <c r="A985" s="344" t="s">
        <v>1076</v>
      </c>
      <c r="B985" s="346" t="s">
        <v>1250</v>
      </c>
      <c r="C985" s="340">
        <v>67.0</v>
      </c>
      <c r="D985" s="344" t="s">
        <v>1076</v>
      </c>
    </row>
    <row r="986">
      <c r="A986" s="344" t="s">
        <v>1076</v>
      </c>
      <c r="B986" s="346" t="s">
        <v>1282</v>
      </c>
      <c r="C986" s="340">
        <v>58.0</v>
      </c>
      <c r="D986" s="344" t="s">
        <v>1076</v>
      </c>
    </row>
    <row r="987">
      <c r="A987" s="344" t="s">
        <v>103</v>
      </c>
      <c r="B987" s="346" t="s">
        <v>1313</v>
      </c>
      <c r="C987" s="340">
        <v>79.0</v>
      </c>
      <c r="D987" s="344" t="s">
        <v>103</v>
      </c>
    </row>
    <row r="988">
      <c r="A988" s="344" t="s">
        <v>103</v>
      </c>
      <c r="B988" s="346" t="s">
        <v>1345</v>
      </c>
      <c r="C988" s="340">
        <v>55.0</v>
      </c>
      <c r="D988" s="344" t="s">
        <v>103</v>
      </c>
    </row>
    <row r="989">
      <c r="A989" s="344" t="s">
        <v>101</v>
      </c>
      <c r="B989" s="346" t="s">
        <v>1377</v>
      </c>
      <c r="C989" s="340">
        <v>95.0</v>
      </c>
      <c r="D989" s="344" t="s">
        <v>101</v>
      </c>
    </row>
    <row r="990">
      <c r="A990" s="344" t="s">
        <v>101</v>
      </c>
      <c r="B990" s="346" t="s">
        <v>1409</v>
      </c>
      <c r="C990" s="340">
        <v>62.0</v>
      </c>
      <c r="D990" s="344" t="s">
        <v>101</v>
      </c>
    </row>
    <row r="991">
      <c r="A991" s="344" t="s">
        <v>117</v>
      </c>
      <c r="B991" s="346" t="s">
        <v>1441</v>
      </c>
      <c r="C991" s="340">
        <v>92.0</v>
      </c>
      <c r="D991" s="344" t="s">
        <v>117</v>
      </c>
    </row>
    <row r="992">
      <c r="A992" s="344" t="s">
        <v>117</v>
      </c>
      <c r="B992" s="346" t="s">
        <v>1473</v>
      </c>
      <c r="C992" s="340">
        <v>78.0</v>
      </c>
      <c r="D992" s="344" t="s">
        <v>117</v>
      </c>
    </row>
    <row r="993">
      <c r="A993" s="344" t="s">
        <v>117</v>
      </c>
      <c r="B993" s="346" t="s">
        <v>1505</v>
      </c>
      <c r="C993" s="340">
        <v>73.0</v>
      </c>
      <c r="D993" s="344" t="s">
        <v>117</v>
      </c>
    </row>
    <row r="994">
      <c r="A994" s="344" t="s">
        <v>117</v>
      </c>
      <c r="B994" s="346" t="s">
        <v>1537</v>
      </c>
      <c r="C994" s="340">
        <v>71.0</v>
      </c>
      <c r="D994" s="344" t="s">
        <v>117</v>
      </c>
    </row>
    <row r="995">
      <c r="A995" s="344" t="s">
        <v>117</v>
      </c>
      <c r="B995" s="346" t="s">
        <v>1570</v>
      </c>
      <c r="C995" s="340">
        <v>70.0</v>
      </c>
      <c r="D995" s="344" t="s">
        <v>117</v>
      </c>
    </row>
    <row r="996">
      <c r="A996" s="344" t="s">
        <v>98</v>
      </c>
      <c r="B996" s="346" t="s">
        <v>1602</v>
      </c>
      <c r="C996" s="340">
        <v>79.0</v>
      </c>
      <c r="D996" s="344" t="s">
        <v>98</v>
      </c>
    </row>
    <row r="997">
      <c r="A997" s="344" t="s">
        <v>98</v>
      </c>
      <c r="B997" s="346" t="s">
        <v>1633</v>
      </c>
      <c r="C997" s="340">
        <v>76.0</v>
      </c>
      <c r="D997" s="344" t="s">
        <v>98</v>
      </c>
    </row>
    <row r="998">
      <c r="A998" s="344" t="s">
        <v>98</v>
      </c>
      <c r="B998" s="346" t="s">
        <v>1666</v>
      </c>
      <c r="C998" s="340">
        <v>76.0</v>
      </c>
      <c r="D998" s="344" t="s">
        <v>98</v>
      </c>
    </row>
    <row r="999">
      <c r="A999" s="344" t="s">
        <v>98</v>
      </c>
      <c r="B999" s="346" t="s">
        <v>1698</v>
      </c>
      <c r="C999" s="340">
        <v>72.0</v>
      </c>
      <c r="D999" s="344" t="s">
        <v>98</v>
      </c>
    </row>
    <row r="1000">
      <c r="A1000" s="344" t="s">
        <v>98</v>
      </c>
      <c r="B1000" s="346" t="s">
        <v>1730</v>
      </c>
      <c r="C1000" s="340">
        <v>70.0</v>
      </c>
      <c r="D1000" s="344" t="s">
        <v>98</v>
      </c>
    </row>
    <row r="1001">
      <c r="A1001" s="344" t="s">
        <v>98</v>
      </c>
      <c r="B1001" s="346" t="s">
        <v>1761</v>
      </c>
      <c r="C1001" s="340">
        <v>62.0</v>
      </c>
      <c r="D1001" s="344" t="s">
        <v>98</v>
      </c>
    </row>
    <row r="1002">
      <c r="A1002" s="344" t="s">
        <v>99</v>
      </c>
      <c r="B1002" s="346" t="s">
        <v>1794</v>
      </c>
      <c r="C1002" s="340">
        <v>83.0</v>
      </c>
      <c r="D1002" s="344" t="s">
        <v>99</v>
      </c>
    </row>
    <row r="1003">
      <c r="A1003" s="344" t="s">
        <v>1539</v>
      </c>
      <c r="B1003" s="346" t="s">
        <v>1826</v>
      </c>
      <c r="C1003" s="340">
        <v>70.0</v>
      </c>
      <c r="D1003" s="344" t="s">
        <v>1539</v>
      </c>
    </row>
    <row r="1004">
      <c r="A1004" s="344" t="s">
        <v>1539</v>
      </c>
      <c r="B1004" s="346" t="s">
        <v>1858</v>
      </c>
      <c r="C1004" s="340">
        <v>69.0</v>
      </c>
      <c r="D1004" s="344" t="s">
        <v>1539</v>
      </c>
    </row>
    <row r="1005">
      <c r="A1005" s="344" t="s">
        <v>1635</v>
      </c>
      <c r="B1005" s="346" t="s">
        <v>1889</v>
      </c>
      <c r="C1005" s="340">
        <v>73.0</v>
      </c>
      <c r="D1005" s="344" t="s">
        <v>1635</v>
      </c>
    </row>
    <row r="1006">
      <c r="A1006" s="344" t="s">
        <v>1635</v>
      </c>
      <c r="B1006" s="346" t="s">
        <v>1920</v>
      </c>
      <c r="C1006" s="340">
        <v>68.0</v>
      </c>
      <c r="D1006" s="344" t="s">
        <v>1635</v>
      </c>
    </row>
    <row r="1007">
      <c r="A1007" s="344" t="s">
        <v>1785</v>
      </c>
      <c r="B1007" s="346" t="s">
        <v>1952</v>
      </c>
      <c r="C1007" s="340">
        <v>74.0</v>
      </c>
      <c r="D1007" s="344" t="s">
        <v>1785</v>
      </c>
    </row>
    <row r="1008">
      <c r="A1008" s="344" t="s">
        <v>1785</v>
      </c>
      <c r="B1008" s="346" t="s">
        <v>1984</v>
      </c>
      <c r="C1008" s="340">
        <v>72.0</v>
      </c>
      <c r="D1008" s="344" t="s">
        <v>1785</v>
      </c>
    </row>
    <row r="1009">
      <c r="A1009" s="344" t="s">
        <v>119</v>
      </c>
      <c r="B1009" s="346" t="s">
        <v>2016</v>
      </c>
      <c r="C1009" s="340">
        <v>77.0</v>
      </c>
      <c r="D1009" s="344" t="s">
        <v>119</v>
      </c>
    </row>
    <row r="1010">
      <c r="A1010" s="344" t="s">
        <v>119</v>
      </c>
      <c r="B1010" s="346" t="s">
        <v>2048</v>
      </c>
      <c r="C1010" s="340">
        <v>69.0</v>
      </c>
      <c r="D1010" s="344" t="s">
        <v>119</v>
      </c>
    </row>
    <row r="1011">
      <c r="A1011" s="344" t="s">
        <v>119</v>
      </c>
      <c r="B1011" s="346" t="s">
        <v>2080</v>
      </c>
      <c r="C1011" s="340">
        <v>63.0</v>
      </c>
      <c r="D1011" s="344" t="s">
        <v>119</v>
      </c>
    </row>
    <row r="1012">
      <c r="A1012" s="344" t="s">
        <v>118</v>
      </c>
      <c r="B1012" s="346" t="s">
        <v>2111</v>
      </c>
      <c r="C1012" s="340">
        <v>92.0</v>
      </c>
      <c r="D1012" s="344" t="s">
        <v>118</v>
      </c>
    </row>
    <row r="1013">
      <c r="A1013" s="344" t="s">
        <v>118</v>
      </c>
      <c r="B1013" s="346" t="s">
        <v>2142</v>
      </c>
      <c r="C1013" s="340">
        <v>71.0</v>
      </c>
      <c r="D1013" s="344" t="s">
        <v>118</v>
      </c>
    </row>
    <row r="1014">
      <c r="A1014" s="344" t="s">
        <v>113</v>
      </c>
      <c r="B1014" s="346" t="s">
        <v>2174</v>
      </c>
      <c r="C1014" s="340">
        <v>86.0</v>
      </c>
      <c r="D1014" s="344" t="s">
        <v>113</v>
      </c>
    </row>
    <row r="1015">
      <c r="A1015" s="344" t="s">
        <v>113</v>
      </c>
      <c r="B1015" s="346" t="s">
        <v>2207</v>
      </c>
      <c r="C1015" s="340">
        <v>76.0</v>
      </c>
      <c r="D1015" s="344" t="s">
        <v>113</v>
      </c>
    </row>
    <row r="1016">
      <c r="A1016" s="344" t="s">
        <v>113</v>
      </c>
      <c r="B1016" s="346" t="s">
        <v>2240</v>
      </c>
      <c r="C1016" s="340">
        <v>74.0</v>
      </c>
      <c r="D1016" s="344" t="s">
        <v>113</v>
      </c>
    </row>
    <row r="1017">
      <c r="A1017" s="344" t="s">
        <v>113</v>
      </c>
      <c r="B1017" s="346" t="s">
        <v>2270</v>
      </c>
      <c r="C1017" s="340">
        <v>72.0</v>
      </c>
      <c r="D1017" s="344" t="s">
        <v>113</v>
      </c>
    </row>
    <row r="1018">
      <c r="A1018" s="344" t="s">
        <v>113</v>
      </c>
      <c r="B1018" s="346" t="s">
        <v>2299</v>
      </c>
      <c r="C1018" s="340">
        <v>69.0</v>
      </c>
      <c r="D1018" s="344" t="s">
        <v>113</v>
      </c>
    </row>
    <row r="1019">
      <c r="A1019" s="344" t="s">
        <v>113</v>
      </c>
      <c r="B1019" s="346" t="s">
        <v>2326</v>
      </c>
      <c r="C1019" s="340">
        <v>65.0</v>
      </c>
      <c r="D1019" s="344" t="s">
        <v>113</v>
      </c>
    </row>
    <row r="1020">
      <c r="A1020" s="344" t="s">
        <v>113</v>
      </c>
      <c r="B1020" s="346" t="s">
        <v>2352</v>
      </c>
      <c r="C1020" s="340">
        <v>60.0</v>
      </c>
      <c r="D1020" s="344" t="s">
        <v>113</v>
      </c>
    </row>
    <row r="1021">
      <c r="A1021" s="344" t="s">
        <v>2198</v>
      </c>
      <c r="B1021" s="346" t="s">
        <v>2377</v>
      </c>
      <c r="C1021" s="340">
        <v>82.0</v>
      </c>
      <c r="D1021" s="344" t="s">
        <v>2198</v>
      </c>
    </row>
    <row r="1022">
      <c r="A1022" s="344" t="s">
        <v>2231</v>
      </c>
      <c r="B1022" s="346" t="s">
        <v>2395</v>
      </c>
      <c r="C1022" s="340">
        <v>81.0</v>
      </c>
      <c r="D1022" s="344" t="s">
        <v>2231</v>
      </c>
    </row>
    <row r="1023">
      <c r="A1023" s="344" t="s">
        <v>107</v>
      </c>
      <c r="B1023" s="346" t="s">
        <v>324</v>
      </c>
      <c r="C1023" s="340">
        <v>84.0</v>
      </c>
      <c r="D1023" s="344" t="s">
        <v>107</v>
      </c>
    </row>
    <row r="1024">
      <c r="A1024" s="344" t="s">
        <v>107</v>
      </c>
      <c r="B1024" s="346" t="s">
        <v>542</v>
      </c>
      <c r="C1024" s="340">
        <v>70.0</v>
      </c>
      <c r="D1024" s="344" t="s">
        <v>107</v>
      </c>
    </row>
    <row r="1025">
      <c r="A1025" s="344" t="s">
        <v>107</v>
      </c>
      <c r="B1025" s="346" t="s">
        <v>572</v>
      </c>
      <c r="C1025" s="340">
        <v>61.0</v>
      </c>
      <c r="D1025" s="344" t="s">
        <v>107</v>
      </c>
    </row>
    <row r="1026">
      <c r="A1026" s="344" t="s">
        <v>192</v>
      </c>
      <c r="B1026" s="346" t="s">
        <v>323</v>
      </c>
      <c r="C1026" s="340">
        <v>84.0</v>
      </c>
      <c r="D1026" s="344" t="s">
        <v>192</v>
      </c>
    </row>
    <row r="1027">
      <c r="A1027" s="344" t="s">
        <v>192</v>
      </c>
      <c r="B1027" s="346" t="s">
        <v>622</v>
      </c>
      <c r="C1027" s="340">
        <v>83.0</v>
      </c>
      <c r="D1027" s="344" t="s">
        <v>192</v>
      </c>
    </row>
    <row r="1028">
      <c r="A1028" s="344" t="s">
        <v>192</v>
      </c>
      <c r="B1028" s="346" t="s">
        <v>650</v>
      </c>
      <c r="C1028" s="340">
        <v>73.0</v>
      </c>
      <c r="D1028" s="344" t="s">
        <v>192</v>
      </c>
    </row>
    <row r="1029">
      <c r="A1029" s="344" t="s">
        <v>192</v>
      </c>
      <c r="B1029" s="346" t="s">
        <v>680</v>
      </c>
      <c r="C1029" s="340">
        <v>62.0</v>
      </c>
      <c r="D1029" s="344" t="s">
        <v>192</v>
      </c>
    </row>
    <row r="1030">
      <c r="A1030" s="344" t="s">
        <v>614</v>
      </c>
      <c r="B1030" s="346" t="s">
        <v>706</v>
      </c>
      <c r="C1030" s="340">
        <v>70.0</v>
      </c>
      <c r="D1030" s="344" t="s">
        <v>614</v>
      </c>
    </row>
    <row r="1031">
      <c r="A1031" s="344" t="s">
        <v>112</v>
      </c>
      <c r="B1031" s="346" t="s">
        <v>325</v>
      </c>
      <c r="C1031" s="340">
        <v>92.0</v>
      </c>
      <c r="D1031" s="344" t="s">
        <v>112</v>
      </c>
    </row>
    <row r="1032">
      <c r="A1032" s="344" t="s">
        <v>112</v>
      </c>
      <c r="B1032" s="346" t="s">
        <v>326</v>
      </c>
      <c r="C1032" s="340">
        <v>81.0</v>
      </c>
      <c r="D1032" s="344" t="s">
        <v>112</v>
      </c>
    </row>
    <row r="1033">
      <c r="A1033" s="344" t="s">
        <v>112</v>
      </c>
      <c r="B1033" s="346" t="s">
        <v>777</v>
      </c>
      <c r="C1033" s="340">
        <v>74.0</v>
      </c>
      <c r="D1033" s="344" t="s">
        <v>112</v>
      </c>
    </row>
    <row r="1034">
      <c r="A1034" s="344" t="s">
        <v>112</v>
      </c>
      <c r="B1034" s="346" t="s">
        <v>801</v>
      </c>
      <c r="C1034" s="340">
        <v>69.0</v>
      </c>
      <c r="D1034" s="344" t="s">
        <v>112</v>
      </c>
    </row>
    <row r="1035">
      <c r="A1035" s="344" t="s">
        <v>112</v>
      </c>
      <c r="B1035" s="346" t="s">
        <v>829</v>
      </c>
      <c r="C1035" s="340">
        <v>66.0</v>
      </c>
      <c r="D1035" s="344" t="s">
        <v>112</v>
      </c>
    </row>
    <row r="1036">
      <c r="A1036" s="344" t="s">
        <v>112</v>
      </c>
      <c r="B1036" s="346" t="s">
        <v>860</v>
      </c>
      <c r="C1036" s="340">
        <v>64.0</v>
      </c>
      <c r="D1036" s="344" t="s">
        <v>112</v>
      </c>
    </row>
    <row r="1037">
      <c r="A1037" s="344" t="s">
        <v>112</v>
      </c>
      <c r="B1037" s="346" t="s">
        <v>889</v>
      </c>
      <c r="C1037" s="340">
        <v>62.0</v>
      </c>
      <c r="D1037" s="344" t="s">
        <v>112</v>
      </c>
    </row>
    <row r="1038">
      <c r="A1038" s="344" t="s">
        <v>112</v>
      </c>
      <c r="B1038" s="346" t="s">
        <v>917</v>
      </c>
      <c r="C1038" s="340">
        <v>62.0</v>
      </c>
      <c r="D1038" s="344" t="s">
        <v>112</v>
      </c>
    </row>
    <row r="1039">
      <c r="A1039" s="344" t="s">
        <v>108</v>
      </c>
      <c r="B1039" s="346" t="s">
        <v>327</v>
      </c>
      <c r="C1039" s="340">
        <v>87.0</v>
      </c>
      <c r="D1039" s="344" t="s">
        <v>108</v>
      </c>
    </row>
    <row r="1040">
      <c r="A1040" s="344" t="s">
        <v>108</v>
      </c>
      <c r="B1040" s="346" t="s">
        <v>972</v>
      </c>
      <c r="C1040" s="340">
        <v>76.0</v>
      </c>
      <c r="D1040" s="344" t="s">
        <v>108</v>
      </c>
    </row>
    <row r="1041">
      <c r="A1041" s="344" t="s">
        <v>108</v>
      </c>
      <c r="B1041" s="346" t="s">
        <v>1000</v>
      </c>
      <c r="C1041" s="340">
        <v>74.0</v>
      </c>
      <c r="D1041" s="344" t="s">
        <v>108</v>
      </c>
    </row>
    <row r="1042">
      <c r="A1042" s="344" t="s">
        <v>108</v>
      </c>
      <c r="B1042" s="346" t="s">
        <v>1028</v>
      </c>
      <c r="C1042" s="340">
        <v>68.0</v>
      </c>
      <c r="D1042" s="344" t="s">
        <v>108</v>
      </c>
    </row>
    <row r="1043">
      <c r="A1043" s="344" t="s">
        <v>108</v>
      </c>
      <c r="B1043" s="346" t="s">
        <v>1058</v>
      </c>
      <c r="C1043" s="340">
        <v>60.0</v>
      </c>
      <c r="D1043" s="344" t="s">
        <v>108</v>
      </c>
    </row>
    <row r="1044">
      <c r="A1044" s="344" t="s">
        <v>108</v>
      </c>
      <c r="B1044" s="346" t="s">
        <v>1091</v>
      </c>
      <c r="C1044" s="340">
        <v>39.0</v>
      </c>
      <c r="D1044" s="344" t="s">
        <v>108</v>
      </c>
    </row>
    <row r="1045">
      <c r="A1045" s="344" t="s">
        <v>100</v>
      </c>
      <c r="B1045" s="346" t="s">
        <v>1123</v>
      </c>
      <c r="C1045" s="340">
        <v>76.0</v>
      </c>
      <c r="D1045" s="344" t="s">
        <v>100</v>
      </c>
    </row>
    <row r="1046">
      <c r="A1046" s="344" t="s">
        <v>100</v>
      </c>
      <c r="B1046" s="346" t="s">
        <v>1155</v>
      </c>
      <c r="C1046" s="340">
        <v>62.0</v>
      </c>
      <c r="D1046" s="344" t="s">
        <v>100</v>
      </c>
    </row>
    <row r="1047">
      <c r="A1047" s="344" t="s">
        <v>102</v>
      </c>
      <c r="B1047" s="346" t="s">
        <v>1187</v>
      </c>
      <c r="C1047" s="340">
        <v>68.0</v>
      </c>
      <c r="D1047" s="344" t="s">
        <v>102</v>
      </c>
    </row>
    <row r="1048">
      <c r="A1048" s="344" t="s">
        <v>102</v>
      </c>
      <c r="B1048" s="346" t="s">
        <v>1219</v>
      </c>
      <c r="C1048" s="340">
        <v>67.0</v>
      </c>
      <c r="D1048" s="344" t="s">
        <v>102</v>
      </c>
    </row>
    <row r="1049">
      <c r="A1049" s="344" t="s">
        <v>1076</v>
      </c>
      <c r="B1049" s="346" t="s">
        <v>1251</v>
      </c>
      <c r="C1049" s="340">
        <v>79.0</v>
      </c>
      <c r="D1049" s="344" t="s">
        <v>1076</v>
      </c>
    </row>
    <row r="1050">
      <c r="A1050" s="344" t="s">
        <v>1076</v>
      </c>
      <c r="B1050" s="346" t="s">
        <v>1283</v>
      </c>
      <c r="C1050" s="340">
        <v>65.0</v>
      </c>
      <c r="D1050" s="344" t="s">
        <v>1076</v>
      </c>
    </row>
    <row r="1051">
      <c r="A1051" s="344" t="s">
        <v>1076</v>
      </c>
      <c r="B1051" s="346" t="s">
        <v>1314</v>
      </c>
      <c r="C1051" s="340">
        <v>61.0</v>
      </c>
      <c r="D1051" s="344" t="s">
        <v>1076</v>
      </c>
    </row>
    <row r="1052">
      <c r="A1052" s="344" t="s">
        <v>103</v>
      </c>
      <c r="B1052" s="346" t="s">
        <v>1346</v>
      </c>
      <c r="C1052" s="340">
        <v>68.0</v>
      </c>
      <c r="D1052" s="344" t="s">
        <v>103</v>
      </c>
    </row>
    <row r="1053">
      <c r="A1053" s="344" t="s">
        <v>101</v>
      </c>
      <c r="B1053" s="346" t="s">
        <v>1378</v>
      </c>
      <c r="C1053" s="340">
        <v>60.0</v>
      </c>
      <c r="D1053" s="344" t="s">
        <v>101</v>
      </c>
    </row>
    <row r="1054">
      <c r="A1054" s="344" t="s">
        <v>101</v>
      </c>
      <c r="B1054" s="346" t="s">
        <v>1410</v>
      </c>
      <c r="C1054" s="340">
        <v>59.0</v>
      </c>
      <c r="D1054" s="344" t="s">
        <v>101</v>
      </c>
    </row>
    <row r="1055">
      <c r="A1055" s="344" t="s">
        <v>101</v>
      </c>
      <c r="B1055" s="346" t="s">
        <v>1442</v>
      </c>
      <c r="C1055" s="340">
        <v>54.0</v>
      </c>
      <c r="D1055" s="344" t="s">
        <v>101</v>
      </c>
    </row>
    <row r="1056">
      <c r="A1056" s="344" t="s">
        <v>117</v>
      </c>
      <c r="B1056" s="346" t="s">
        <v>1474</v>
      </c>
      <c r="C1056" s="340">
        <v>73.0</v>
      </c>
      <c r="D1056" s="344" t="s">
        <v>117</v>
      </c>
    </row>
    <row r="1057">
      <c r="A1057" s="344" t="s">
        <v>117</v>
      </c>
      <c r="B1057" s="346" t="s">
        <v>1506</v>
      </c>
      <c r="C1057" s="340">
        <v>71.0</v>
      </c>
      <c r="D1057" s="344" t="s">
        <v>117</v>
      </c>
    </row>
    <row r="1058">
      <c r="A1058" s="344" t="s">
        <v>117</v>
      </c>
      <c r="B1058" s="346" t="s">
        <v>1538</v>
      </c>
      <c r="C1058" s="340">
        <v>69.0</v>
      </c>
      <c r="D1058" s="344" t="s">
        <v>117</v>
      </c>
    </row>
    <row r="1059">
      <c r="A1059" s="344" t="s">
        <v>117</v>
      </c>
      <c r="B1059" s="346" t="s">
        <v>1571</v>
      </c>
      <c r="C1059" s="340">
        <v>69.0</v>
      </c>
      <c r="D1059" s="344" t="s">
        <v>117</v>
      </c>
    </row>
    <row r="1060">
      <c r="A1060" s="344" t="s">
        <v>117</v>
      </c>
      <c r="B1060" s="346" t="s">
        <v>1603</v>
      </c>
      <c r="C1060" s="340">
        <v>67.0</v>
      </c>
      <c r="D1060" s="344" t="s">
        <v>117</v>
      </c>
    </row>
    <row r="1061">
      <c r="A1061" s="344" t="s">
        <v>117</v>
      </c>
      <c r="B1061" s="346" t="s">
        <v>1634</v>
      </c>
      <c r="C1061" s="340">
        <v>63.0</v>
      </c>
      <c r="D1061" s="344" t="s">
        <v>117</v>
      </c>
    </row>
    <row r="1062">
      <c r="A1062" s="344" t="s">
        <v>98</v>
      </c>
      <c r="B1062" s="346" t="s">
        <v>1667</v>
      </c>
      <c r="C1062" s="340">
        <v>91.0</v>
      </c>
      <c r="D1062" s="344" t="s">
        <v>98</v>
      </c>
    </row>
    <row r="1063">
      <c r="A1063" s="344" t="s">
        <v>98</v>
      </c>
      <c r="B1063" s="346" t="s">
        <v>1699</v>
      </c>
      <c r="C1063" s="340">
        <v>67.0</v>
      </c>
      <c r="D1063" s="344" t="s">
        <v>98</v>
      </c>
    </row>
    <row r="1064">
      <c r="A1064" s="344" t="s">
        <v>99</v>
      </c>
      <c r="B1064" s="346" t="s">
        <v>1731</v>
      </c>
      <c r="C1064" s="340">
        <v>88.0</v>
      </c>
      <c r="D1064" s="344" t="s">
        <v>99</v>
      </c>
    </row>
    <row r="1065">
      <c r="A1065" s="344" t="s">
        <v>1539</v>
      </c>
      <c r="B1065" s="346" t="s">
        <v>1762</v>
      </c>
      <c r="C1065" s="340">
        <v>77.0</v>
      </c>
      <c r="D1065" s="344" t="s">
        <v>1539</v>
      </c>
    </row>
    <row r="1066">
      <c r="A1066" s="344" t="s">
        <v>1539</v>
      </c>
      <c r="B1066" s="346" t="s">
        <v>1795</v>
      </c>
      <c r="C1066" s="340">
        <v>71.0</v>
      </c>
      <c r="D1066" s="344" t="s">
        <v>1539</v>
      </c>
    </row>
    <row r="1067">
      <c r="A1067" s="344" t="s">
        <v>1539</v>
      </c>
      <c r="B1067" s="346" t="s">
        <v>1827</v>
      </c>
      <c r="C1067" s="340">
        <v>70.0</v>
      </c>
      <c r="D1067" s="344" t="s">
        <v>1539</v>
      </c>
    </row>
    <row r="1068">
      <c r="A1068" s="344" t="s">
        <v>1539</v>
      </c>
      <c r="B1068" s="346" t="s">
        <v>1859</v>
      </c>
      <c r="C1068" s="340">
        <v>63.0</v>
      </c>
      <c r="D1068" s="344" t="s">
        <v>1539</v>
      </c>
    </row>
    <row r="1069">
      <c r="A1069" s="344" t="s">
        <v>1635</v>
      </c>
      <c r="B1069" s="346" t="s">
        <v>1890</v>
      </c>
      <c r="C1069" s="340">
        <v>72.0</v>
      </c>
      <c r="D1069" s="344" t="s">
        <v>1635</v>
      </c>
    </row>
    <row r="1070">
      <c r="A1070" s="344" t="s">
        <v>1635</v>
      </c>
      <c r="B1070" s="346" t="s">
        <v>1921</v>
      </c>
      <c r="C1070" s="340">
        <v>72.0</v>
      </c>
      <c r="D1070" s="344" t="s">
        <v>1635</v>
      </c>
    </row>
    <row r="1071">
      <c r="A1071" s="344" t="s">
        <v>1635</v>
      </c>
      <c r="B1071" s="346" t="s">
        <v>1953</v>
      </c>
      <c r="C1071" s="340">
        <v>61.0</v>
      </c>
      <c r="D1071" s="344" t="s">
        <v>1635</v>
      </c>
    </row>
    <row r="1072">
      <c r="A1072" s="344" t="s">
        <v>1635</v>
      </c>
      <c r="B1072" s="346" t="s">
        <v>1985</v>
      </c>
      <c r="C1072" s="340">
        <v>54.0</v>
      </c>
      <c r="D1072" s="344" t="s">
        <v>1635</v>
      </c>
    </row>
    <row r="1073">
      <c r="A1073" s="344" t="s">
        <v>1785</v>
      </c>
      <c r="B1073" s="346" t="s">
        <v>2017</v>
      </c>
      <c r="C1073" s="340">
        <v>79.0</v>
      </c>
      <c r="D1073" s="344" t="s">
        <v>1785</v>
      </c>
    </row>
    <row r="1074">
      <c r="A1074" s="344" t="s">
        <v>119</v>
      </c>
      <c r="B1074" s="346" t="s">
        <v>2049</v>
      </c>
      <c r="C1074" s="340">
        <v>77.0</v>
      </c>
      <c r="D1074" s="344" t="s">
        <v>119</v>
      </c>
    </row>
    <row r="1075">
      <c r="A1075" s="344" t="s">
        <v>119</v>
      </c>
      <c r="B1075" s="346" t="s">
        <v>2081</v>
      </c>
      <c r="C1075" s="340">
        <v>71.0</v>
      </c>
      <c r="D1075" s="344" t="s">
        <v>119</v>
      </c>
    </row>
    <row r="1076">
      <c r="A1076" s="344" t="s">
        <v>119</v>
      </c>
      <c r="B1076" s="346" t="s">
        <v>2112</v>
      </c>
      <c r="C1076" s="340">
        <v>69.0</v>
      </c>
      <c r="D1076" s="344" t="s">
        <v>119</v>
      </c>
    </row>
    <row r="1077">
      <c r="A1077" s="344" t="s">
        <v>118</v>
      </c>
      <c r="B1077" s="346" t="s">
        <v>2143</v>
      </c>
      <c r="C1077" s="340">
        <v>88.0</v>
      </c>
      <c r="D1077" s="344" t="s">
        <v>118</v>
      </c>
    </row>
    <row r="1078">
      <c r="A1078" s="344" t="s">
        <v>118</v>
      </c>
      <c r="B1078" s="346" t="s">
        <v>2175</v>
      </c>
      <c r="C1078" s="340">
        <v>72.0</v>
      </c>
      <c r="D1078" s="344" t="s">
        <v>118</v>
      </c>
    </row>
    <row r="1079">
      <c r="A1079" s="344" t="s">
        <v>118</v>
      </c>
      <c r="B1079" s="346" t="s">
        <v>2208</v>
      </c>
      <c r="C1079" s="340">
        <v>67.0</v>
      </c>
      <c r="D1079" s="344" t="s">
        <v>118</v>
      </c>
    </row>
    <row r="1080">
      <c r="A1080" s="344" t="s">
        <v>113</v>
      </c>
      <c r="B1080" s="346" t="s">
        <v>2241</v>
      </c>
      <c r="C1080" s="340">
        <v>91.0</v>
      </c>
      <c r="D1080" s="344" t="s">
        <v>113</v>
      </c>
    </row>
    <row r="1081">
      <c r="A1081" s="344" t="s">
        <v>113</v>
      </c>
      <c r="B1081" s="346" t="s">
        <v>2271</v>
      </c>
      <c r="C1081" s="340">
        <v>87.0</v>
      </c>
      <c r="D1081" s="344" t="s">
        <v>113</v>
      </c>
    </row>
    <row r="1082">
      <c r="A1082" s="344" t="s">
        <v>113</v>
      </c>
      <c r="B1082" s="346" t="s">
        <v>2300</v>
      </c>
      <c r="C1082" s="340">
        <v>72.0</v>
      </c>
      <c r="D1082" s="344" t="s">
        <v>113</v>
      </c>
    </row>
    <row r="1083">
      <c r="A1083" s="344" t="s">
        <v>113</v>
      </c>
      <c r="B1083" s="346" t="s">
        <v>2327</v>
      </c>
      <c r="C1083" s="340">
        <v>65.0</v>
      </c>
      <c r="D1083" s="344" t="s">
        <v>113</v>
      </c>
    </row>
    <row r="1084">
      <c r="A1084" s="344" t="s">
        <v>2198</v>
      </c>
      <c r="B1084" s="346" t="s">
        <v>2353</v>
      </c>
      <c r="C1084" s="340">
        <v>71.0</v>
      </c>
      <c r="D1084" s="344" t="s">
        <v>2198</v>
      </c>
    </row>
    <row r="1085">
      <c r="A1085" s="344" t="s">
        <v>2231</v>
      </c>
      <c r="B1085" s="346" t="s">
        <v>2378</v>
      </c>
      <c r="C1085" s="340">
        <v>65.0</v>
      </c>
      <c r="D1085" s="344" t="s">
        <v>2231</v>
      </c>
    </row>
    <row r="1086">
      <c r="A1086" s="344" t="s">
        <v>107</v>
      </c>
      <c r="B1086" s="346" t="s">
        <v>523</v>
      </c>
      <c r="C1086" s="340">
        <v>77.0</v>
      </c>
      <c r="D1086" s="344" t="s">
        <v>107</v>
      </c>
    </row>
    <row r="1087">
      <c r="A1087" s="344" t="s">
        <v>107</v>
      </c>
      <c r="B1087" s="346" t="s">
        <v>543</v>
      </c>
      <c r="C1087" s="340">
        <v>66.0</v>
      </c>
      <c r="D1087" s="344" t="s">
        <v>107</v>
      </c>
    </row>
    <row r="1088">
      <c r="A1088" s="344" t="s">
        <v>192</v>
      </c>
      <c r="B1088" s="346" t="s">
        <v>2465</v>
      </c>
      <c r="C1088" s="340">
        <v>86.0</v>
      </c>
      <c r="D1088" s="344" t="s">
        <v>192</v>
      </c>
    </row>
    <row r="1089">
      <c r="A1089" s="344" t="s">
        <v>192</v>
      </c>
      <c r="B1089" s="346" t="s">
        <v>595</v>
      </c>
      <c r="C1089" s="340">
        <v>73.0</v>
      </c>
      <c r="D1089" s="344" t="s">
        <v>192</v>
      </c>
    </row>
    <row r="1090">
      <c r="A1090" s="344" t="s">
        <v>192</v>
      </c>
      <c r="B1090" s="346" t="s">
        <v>623</v>
      </c>
      <c r="C1090" s="340">
        <v>72.0</v>
      </c>
      <c r="D1090" s="344" t="s">
        <v>192</v>
      </c>
    </row>
    <row r="1091">
      <c r="A1091" s="344" t="s">
        <v>192</v>
      </c>
      <c r="B1091" s="346" t="s">
        <v>651</v>
      </c>
      <c r="C1091" s="340">
        <v>67.0</v>
      </c>
      <c r="D1091" s="344" t="s">
        <v>192</v>
      </c>
    </row>
    <row r="1092">
      <c r="A1092" s="344" t="s">
        <v>112</v>
      </c>
      <c r="B1092" s="346" t="s">
        <v>681</v>
      </c>
      <c r="C1092" s="340">
        <v>87.0</v>
      </c>
      <c r="D1092" s="344" t="s">
        <v>112</v>
      </c>
    </row>
    <row r="1093">
      <c r="A1093" s="344" t="s">
        <v>112</v>
      </c>
      <c r="B1093" s="346" t="s">
        <v>707</v>
      </c>
      <c r="C1093" s="340">
        <v>86.0</v>
      </c>
      <c r="D1093" s="344" t="s">
        <v>112</v>
      </c>
    </row>
    <row r="1094">
      <c r="A1094" s="344" t="s">
        <v>112</v>
      </c>
      <c r="B1094" s="346" t="s">
        <v>731</v>
      </c>
      <c r="C1094" s="340">
        <v>85.0</v>
      </c>
      <c r="D1094" s="344" t="s">
        <v>112</v>
      </c>
    </row>
    <row r="1095">
      <c r="A1095" s="344" t="s">
        <v>112</v>
      </c>
      <c r="B1095" s="346" t="s">
        <v>755</v>
      </c>
      <c r="C1095" s="340">
        <v>75.0</v>
      </c>
      <c r="D1095" s="344" t="s">
        <v>112</v>
      </c>
    </row>
    <row r="1096">
      <c r="A1096" s="344" t="s">
        <v>112</v>
      </c>
      <c r="B1096" s="346" t="s">
        <v>778</v>
      </c>
      <c r="C1096" s="340">
        <v>63.0</v>
      </c>
      <c r="D1096" s="344" t="s">
        <v>112</v>
      </c>
    </row>
    <row r="1097">
      <c r="A1097" s="344" t="s">
        <v>112</v>
      </c>
      <c r="B1097" s="347" t="s">
        <v>802</v>
      </c>
      <c r="C1097" s="340">
        <v>63.0</v>
      </c>
      <c r="D1097" s="344" t="s">
        <v>112</v>
      </c>
    </row>
    <row r="1098">
      <c r="A1098" s="344" t="s">
        <v>112</v>
      </c>
      <c r="B1098" s="346" t="s">
        <v>830</v>
      </c>
      <c r="C1098" s="340">
        <v>60.0</v>
      </c>
      <c r="D1098" s="344" t="s">
        <v>112</v>
      </c>
    </row>
    <row r="1099">
      <c r="A1099" s="344" t="s">
        <v>108</v>
      </c>
      <c r="B1099" s="346" t="s">
        <v>861</v>
      </c>
      <c r="C1099" s="340">
        <v>83.0</v>
      </c>
      <c r="D1099" s="344" t="s">
        <v>108</v>
      </c>
    </row>
    <row r="1100">
      <c r="A1100" s="344" t="s">
        <v>108</v>
      </c>
      <c r="B1100" s="346" t="s">
        <v>890</v>
      </c>
      <c r="C1100" s="340">
        <v>81.0</v>
      </c>
      <c r="D1100" s="344" t="s">
        <v>108</v>
      </c>
    </row>
    <row r="1101">
      <c r="A1101" s="344" t="s">
        <v>108</v>
      </c>
      <c r="B1101" s="346" t="s">
        <v>918</v>
      </c>
      <c r="C1101" s="340">
        <v>65.0</v>
      </c>
      <c r="D1101" s="344" t="s">
        <v>108</v>
      </c>
    </row>
    <row r="1102">
      <c r="A1102" s="344" t="s">
        <v>108</v>
      </c>
      <c r="B1102" s="346" t="s">
        <v>945</v>
      </c>
      <c r="C1102" s="340">
        <v>62.0</v>
      </c>
      <c r="D1102" s="344" t="s">
        <v>108</v>
      </c>
    </row>
    <row r="1103">
      <c r="A1103" s="344" t="s">
        <v>108</v>
      </c>
      <c r="B1103" s="346" t="s">
        <v>973</v>
      </c>
      <c r="C1103" s="340">
        <v>44.0</v>
      </c>
      <c r="D1103" s="344" t="s">
        <v>108</v>
      </c>
    </row>
    <row r="1104">
      <c r="A1104" s="344" t="s">
        <v>100</v>
      </c>
      <c r="B1104" s="346" t="s">
        <v>1001</v>
      </c>
      <c r="C1104" s="340">
        <v>88.0</v>
      </c>
      <c r="D1104" s="344" t="s">
        <v>100</v>
      </c>
    </row>
    <row r="1105">
      <c r="A1105" s="344" t="s">
        <v>102</v>
      </c>
      <c r="B1105" s="346" t="s">
        <v>1029</v>
      </c>
      <c r="C1105" s="340">
        <v>65.0</v>
      </c>
      <c r="D1105" s="344" t="s">
        <v>102</v>
      </c>
    </row>
    <row r="1106">
      <c r="A1106" s="344" t="s">
        <v>102</v>
      </c>
      <c r="B1106" s="346" t="s">
        <v>1059</v>
      </c>
      <c r="C1106" s="340">
        <v>64.0</v>
      </c>
      <c r="D1106" s="344" t="s">
        <v>102</v>
      </c>
    </row>
    <row r="1107">
      <c r="A1107" s="344" t="s">
        <v>102</v>
      </c>
      <c r="B1107" s="346" t="s">
        <v>1092</v>
      </c>
      <c r="C1107" s="340">
        <v>58.0</v>
      </c>
      <c r="D1107" s="344" t="s">
        <v>102</v>
      </c>
    </row>
    <row r="1108">
      <c r="A1108" s="344" t="s">
        <v>1076</v>
      </c>
      <c r="B1108" s="346" t="s">
        <v>1124</v>
      </c>
      <c r="C1108" s="340">
        <v>77.0</v>
      </c>
      <c r="D1108" s="344" t="s">
        <v>1076</v>
      </c>
    </row>
    <row r="1109">
      <c r="A1109" s="344" t="s">
        <v>1076</v>
      </c>
      <c r="B1109" s="346" t="s">
        <v>1156</v>
      </c>
      <c r="C1109" s="340">
        <v>65.0</v>
      </c>
      <c r="D1109" s="344" t="s">
        <v>1076</v>
      </c>
    </row>
    <row r="1110">
      <c r="A1110" s="344" t="s">
        <v>1076</v>
      </c>
      <c r="B1110" s="346" t="s">
        <v>1188</v>
      </c>
      <c r="C1110" s="340">
        <v>50.0</v>
      </c>
      <c r="D1110" s="344" t="s">
        <v>1076</v>
      </c>
    </row>
    <row r="1111">
      <c r="A1111" s="344" t="s">
        <v>103</v>
      </c>
      <c r="B1111" s="346" t="s">
        <v>1220</v>
      </c>
      <c r="C1111" s="340">
        <v>66.0</v>
      </c>
      <c r="D1111" s="344" t="s">
        <v>103</v>
      </c>
    </row>
    <row r="1112">
      <c r="A1112" s="344" t="s">
        <v>103</v>
      </c>
      <c r="B1112" s="346" t="s">
        <v>1252</v>
      </c>
      <c r="C1112" s="340">
        <v>57.0</v>
      </c>
      <c r="D1112" s="344" t="s">
        <v>103</v>
      </c>
    </row>
    <row r="1113">
      <c r="A1113" s="344" t="s">
        <v>101</v>
      </c>
      <c r="B1113" s="346" t="s">
        <v>1284</v>
      </c>
      <c r="C1113" s="340">
        <v>80.0</v>
      </c>
      <c r="D1113" s="344" t="s">
        <v>101</v>
      </c>
    </row>
    <row r="1114">
      <c r="A1114" s="344" t="s">
        <v>101</v>
      </c>
      <c r="B1114" s="346" t="s">
        <v>1315</v>
      </c>
      <c r="C1114" s="340">
        <v>65.0</v>
      </c>
      <c r="D1114" s="344" t="s">
        <v>101</v>
      </c>
    </row>
    <row r="1115">
      <c r="A1115" s="344" t="s">
        <v>117</v>
      </c>
      <c r="B1115" s="346" t="s">
        <v>1347</v>
      </c>
      <c r="C1115" s="340">
        <v>68.0</v>
      </c>
      <c r="D1115" s="344" t="s">
        <v>117</v>
      </c>
    </row>
    <row r="1116">
      <c r="A1116" s="344" t="s">
        <v>117</v>
      </c>
      <c r="B1116" s="346" t="s">
        <v>1379</v>
      </c>
      <c r="C1116" s="340">
        <v>65.0</v>
      </c>
      <c r="D1116" s="344" t="s">
        <v>117</v>
      </c>
    </row>
    <row r="1117">
      <c r="A1117" s="344" t="s">
        <v>98</v>
      </c>
      <c r="B1117" s="346" t="s">
        <v>1411</v>
      </c>
      <c r="C1117" s="340">
        <v>83.0</v>
      </c>
      <c r="D1117" s="344" t="s">
        <v>98</v>
      </c>
    </row>
    <row r="1118">
      <c r="A1118" s="344" t="s">
        <v>98</v>
      </c>
      <c r="B1118" s="346" t="s">
        <v>1443</v>
      </c>
      <c r="C1118" s="340">
        <v>71.0</v>
      </c>
      <c r="D1118" s="344" t="s">
        <v>98</v>
      </c>
    </row>
    <row r="1119">
      <c r="A1119" s="344" t="s">
        <v>99</v>
      </c>
      <c r="B1119" s="346" t="s">
        <v>1475</v>
      </c>
      <c r="C1119" s="340">
        <v>99.0</v>
      </c>
      <c r="D1119" s="344" t="s">
        <v>99</v>
      </c>
    </row>
    <row r="1120">
      <c r="A1120" s="344" t="s">
        <v>99</v>
      </c>
      <c r="B1120" s="346" t="s">
        <v>1507</v>
      </c>
      <c r="C1120" s="340">
        <v>64.0</v>
      </c>
      <c r="D1120" s="344" t="s">
        <v>99</v>
      </c>
    </row>
    <row r="1121">
      <c r="A1121" s="344" t="s">
        <v>1539</v>
      </c>
      <c r="B1121" s="346" t="s">
        <v>1540</v>
      </c>
      <c r="C1121" s="340">
        <v>79.0</v>
      </c>
      <c r="D1121" s="344" t="s">
        <v>1539</v>
      </c>
    </row>
    <row r="1122">
      <c r="A1122" s="344" t="s">
        <v>1539</v>
      </c>
      <c r="B1122" s="346" t="s">
        <v>1572</v>
      </c>
      <c r="C1122" s="340">
        <v>65.0</v>
      </c>
      <c r="D1122" s="344" t="s">
        <v>1539</v>
      </c>
    </row>
    <row r="1123">
      <c r="A1123" s="344" t="s">
        <v>1539</v>
      </c>
      <c r="B1123" s="346" t="s">
        <v>1604</v>
      </c>
      <c r="C1123" s="340">
        <v>60.0</v>
      </c>
      <c r="D1123" s="344" t="s">
        <v>1539</v>
      </c>
    </row>
    <row r="1124">
      <c r="A1124" s="344" t="s">
        <v>1635</v>
      </c>
      <c r="B1124" s="346" t="s">
        <v>1636</v>
      </c>
      <c r="C1124" s="340">
        <v>79.0</v>
      </c>
      <c r="D1124" s="344" t="s">
        <v>1635</v>
      </c>
    </row>
    <row r="1125">
      <c r="A1125" s="344" t="s">
        <v>1635</v>
      </c>
      <c r="B1125" s="346" t="s">
        <v>1668</v>
      </c>
      <c r="C1125" s="340">
        <v>66.0</v>
      </c>
      <c r="D1125" s="344" t="s">
        <v>1635</v>
      </c>
    </row>
    <row r="1126">
      <c r="A1126" s="344" t="s">
        <v>1635</v>
      </c>
      <c r="B1126" s="346" t="s">
        <v>1700</v>
      </c>
      <c r="C1126" s="340">
        <v>66.0</v>
      </c>
      <c r="D1126" s="344" t="s">
        <v>1635</v>
      </c>
    </row>
    <row r="1127">
      <c r="A1127" s="344" t="s">
        <v>1635</v>
      </c>
      <c r="B1127" s="346" t="s">
        <v>1732</v>
      </c>
      <c r="C1127" s="340">
        <v>65.0</v>
      </c>
      <c r="D1127" s="344" t="s">
        <v>1635</v>
      </c>
    </row>
    <row r="1128">
      <c r="A1128" s="344" t="s">
        <v>1635</v>
      </c>
      <c r="B1128" s="346" t="s">
        <v>1763</v>
      </c>
      <c r="C1128" s="340">
        <v>64.0</v>
      </c>
      <c r="D1128" s="344" t="s">
        <v>1635</v>
      </c>
    </row>
    <row r="1129">
      <c r="A1129" s="344" t="s">
        <v>1635</v>
      </c>
      <c r="B1129" s="346" t="s">
        <v>1796</v>
      </c>
      <c r="C1129" s="340">
        <v>58.0</v>
      </c>
      <c r="D1129" s="344" t="s">
        <v>1635</v>
      </c>
    </row>
    <row r="1130">
      <c r="A1130" s="344" t="s">
        <v>1785</v>
      </c>
      <c r="B1130" s="346" t="s">
        <v>1828</v>
      </c>
      <c r="C1130" s="340">
        <v>81.0</v>
      </c>
      <c r="D1130" s="344" t="s">
        <v>1785</v>
      </c>
    </row>
    <row r="1131">
      <c r="A1131" s="344" t="s">
        <v>1785</v>
      </c>
      <c r="B1131" s="346" t="s">
        <v>1860</v>
      </c>
      <c r="C1131" s="340">
        <v>81.0</v>
      </c>
      <c r="D1131" s="344" t="s">
        <v>1785</v>
      </c>
    </row>
    <row r="1132">
      <c r="A1132" s="344" t="s">
        <v>1785</v>
      </c>
      <c r="B1132" s="346" t="s">
        <v>1891</v>
      </c>
      <c r="C1132" s="340">
        <v>68.0</v>
      </c>
      <c r="D1132" s="344" t="s">
        <v>1785</v>
      </c>
    </row>
    <row r="1133">
      <c r="A1133" s="344" t="s">
        <v>1785</v>
      </c>
      <c r="B1133" s="346" t="s">
        <v>1922</v>
      </c>
      <c r="C1133" s="340">
        <v>64.0</v>
      </c>
      <c r="D1133" s="344" t="s">
        <v>1785</v>
      </c>
    </row>
    <row r="1134">
      <c r="A1134" s="344" t="s">
        <v>119</v>
      </c>
      <c r="B1134" s="346" t="s">
        <v>1954</v>
      </c>
      <c r="C1134" s="340">
        <v>83.0</v>
      </c>
      <c r="D1134" s="344" t="s">
        <v>119</v>
      </c>
    </row>
    <row r="1135">
      <c r="A1135" s="344" t="s">
        <v>119</v>
      </c>
      <c r="B1135" s="346" t="s">
        <v>1986</v>
      </c>
      <c r="C1135" s="340">
        <v>60.0</v>
      </c>
      <c r="D1135" s="344" t="s">
        <v>119</v>
      </c>
    </row>
    <row r="1136">
      <c r="A1136" s="344" t="s">
        <v>119</v>
      </c>
      <c r="B1136" s="346" t="s">
        <v>2018</v>
      </c>
      <c r="C1136" s="340">
        <v>60.0</v>
      </c>
      <c r="D1136" s="344" t="s">
        <v>119</v>
      </c>
    </row>
    <row r="1137">
      <c r="A1137" s="344" t="s">
        <v>118</v>
      </c>
      <c r="B1137" s="346" t="s">
        <v>2050</v>
      </c>
      <c r="C1137" s="340">
        <v>84.0</v>
      </c>
      <c r="D1137" s="344" t="s">
        <v>118</v>
      </c>
    </row>
    <row r="1138">
      <c r="A1138" s="344" t="s">
        <v>118</v>
      </c>
      <c r="B1138" s="346" t="s">
        <v>2082</v>
      </c>
      <c r="C1138" s="340">
        <v>74.0</v>
      </c>
      <c r="D1138" s="344" t="s">
        <v>118</v>
      </c>
    </row>
    <row r="1139">
      <c r="A1139" s="344" t="s">
        <v>118</v>
      </c>
      <c r="B1139" s="346" t="s">
        <v>2113</v>
      </c>
      <c r="C1139" s="340">
        <v>67.0</v>
      </c>
      <c r="D1139" s="344" t="s">
        <v>118</v>
      </c>
    </row>
    <row r="1140">
      <c r="A1140" s="344" t="s">
        <v>113</v>
      </c>
      <c r="B1140" s="346" t="s">
        <v>2144</v>
      </c>
      <c r="C1140" s="340">
        <v>94.0</v>
      </c>
      <c r="D1140" s="344" t="s">
        <v>113</v>
      </c>
    </row>
    <row r="1141">
      <c r="A1141" s="344" t="s">
        <v>113</v>
      </c>
      <c r="B1141" s="346" t="s">
        <v>2176</v>
      </c>
      <c r="C1141" s="340">
        <v>83.0</v>
      </c>
      <c r="D1141" s="344" t="s">
        <v>113</v>
      </c>
    </row>
    <row r="1142">
      <c r="A1142" s="344" t="s">
        <v>113</v>
      </c>
      <c r="B1142" s="346" t="s">
        <v>2209</v>
      </c>
      <c r="C1142" s="340">
        <v>74.0</v>
      </c>
      <c r="D1142" s="344" t="s">
        <v>113</v>
      </c>
    </row>
    <row r="1143">
      <c r="A1143" s="344" t="s">
        <v>113</v>
      </c>
      <c r="B1143" s="346" t="s">
        <v>1809</v>
      </c>
      <c r="C1143" s="340">
        <v>70.0</v>
      </c>
      <c r="D1143" s="344" t="s">
        <v>113</v>
      </c>
    </row>
    <row r="1144">
      <c r="A1144" s="344" t="s">
        <v>113</v>
      </c>
      <c r="B1144" s="346" t="s">
        <v>2272</v>
      </c>
      <c r="C1144" s="340">
        <v>64.0</v>
      </c>
      <c r="D1144" s="344" t="s">
        <v>113</v>
      </c>
    </row>
    <row r="1145">
      <c r="A1145" s="344" t="s">
        <v>113</v>
      </c>
      <c r="B1145" s="346" t="s">
        <v>2301</v>
      </c>
      <c r="C1145" s="340">
        <v>64.0</v>
      </c>
      <c r="D1145" s="344" t="s">
        <v>113</v>
      </c>
    </row>
    <row r="1146">
      <c r="A1146" s="344" t="s">
        <v>2198</v>
      </c>
      <c r="B1146" s="346" t="s">
        <v>2328</v>
      </c>
      <c r="C1146" s="340">
        <v>80.0</v>
      </c>
      <c r="D1146" s="344" t="s">
        <v>2198</v>
      </c>
    </row>
    <row r="1147">
      <c r="A1147" s="344" t="s">
        <v>2231</v>
      </c>
      <c r="B1147" s="346" t="s">
        <v>2354</v>
      </c>
      <c r="C1147" s="340">
        <v>86.0</v>
      </c>
      <c r="D1147" s="344" t="s">
        <v>2231</v>
      </c>
    </row>
    <row r="1148">
      <c r="A1148" s="344" t="s">
        <v>107</v>
      </c>
      <c r="B1148" s="345" t="s">
        <v>314</v>
      </c>
      <c r="C1148" s="340">
        <v>74.0</v>
      </c>
      <c r="D1148" s="344" t="s">
        <v>107</v>
      </c>
    </row>
    <row r="1149">
      <c r="A1149" s="344" t="s">
        <v>107</v>
      </c>
      <c r="B1149" s="345" t="s">
        <v>544</v>
      </c>
      <c r="C1149" s="340">
        <v>67.0</v>
      </c>
      <c r="D1149" s="344" t="s">
        <v>107</v>
      </c>
    </row>
    <row r="1150">
      <c r="A1150" s="344" t="s">
        <v>192</v>
      </c>
      <c r="B1150" s="345" t="s">
        <v>313</v>
      </c>
      <c r="C1150" s="340">
        <v>70.0</v>
      </c>
      <c r="D1150" s="344" t="s">
        <v>192</v>
      </c>
    </row>
    <row r="1151">
      <c r="A1151" s="344" t="s">
        <v>192</v>
      </c>
      <c r="B1151" s="345" t="s">
        <v>596</v>
      </c>
      <c r="C1151" s="340">
        <v>68.0</v>
      </c>
      <c r="D1151" s="344" t="s">
        <v>192</v>
      </c>
    </row>
    <row r="1152">
      <c r="A1152" s="344" t="s">
        <v>192</v>
      </c>
      <c r="B1152" s="345" t="s">
        <v>624</v>
      </c>
      <c r="C1152" s="340">
        <v>65.0</v>
      </c>
      <c r="D1152" s="344" t="s">
        <v>192</v>
      </c>
    </row>
    <row r="1153">
      <c r="A1153" s="344" t="s">
        <v>192</v>
      </c>
      <c r="B1153" s="345" t="s">
        <v>652</v>
      </c>
      <c r="C1153" s="340">
        <v>65.0</v>
      </c>
      <c r="D1153" s="344" t="s">
        <v>192</v>
      </c>
    </row>
    <row r="1154">
      <c r="A1154" s="344" t="s">
        <v>192</v>
      </c>
      <c r="B1154" s="345" t="s">
        <v>682</v>
      </c>
      <c r="C1154" s="340">
        <v>63.0</v>
      </c>
      <c r="D1154" s="344" t="s">
        <v>192</v>
      </c>
    </row>
    <row r="1155">
      <c r="A1155" s="344" t="s">
        <v>614</v>
      </c>
      <c r="B1155" s="345" t="s">
        <v>708</v>
      </c>
      <c r="C1155" s="340">
        <v>64.0</v>
      </c>
      <c r="D1155" s="344" t="s">
        <v>614</v>
      </c>
    </row>
    <row r="1156">
      <c r="A1156" s="344" t="s">
        <v>112</v>
      </c>
      <c r="B1156" s="345" t="s">
        <v>315</v>
      </c>
      <c r="C1156" s="340">
        <v>84.0</v>
      </c>
      <c r="D1156" s="344" t="s">
        <v>112</v>
      </c>
    </row>
    <row r="1157">
      <c r="A1157" s="344" t="s">
        <v>112</v>
      </c>
      <c r="B1157" s="345" t="s">
        <v>316</v>
      </c>
      <c r="C1157" s="340">
        <v>76.0</v>
      </c>
      <c r="D1157" s="344" t="s">
        <v>112</v>
      </c>
    </row>
    <row r="1158">
      <c r="A1158" s="344" t="s">
        <v>112</v>
      </c>
      <c r="B1158" s="345" t="s">
        <v>779</v>
      </c>
      <c r="C1158" s="340">
        <v>74.0</v>
      </c>
      <c r="D1158" s="344" t="s">
        <v>112</v>
      </c>
    </row>
    <row r="1159">
      <c r="A1159" s="344" t="s">
        <v>112</v>
      </c>
      <c r="B1159" s="345" t="s">
        <v>803</v>
      </c>
      <c r="C1159" s="340">
        <v>73.0</v>
      </c>
      <c r="D1159" s="344" t="s">
        <v>112</v>
      </c>
    </row>
    <row r="1160">
      <c r="A1160" s="344" t="s">
        <v>112</v>
      </c>
      <c r="B1160" s="345" t="s">
        <v>831</v>
      </c>
      <c r="C1160" s="340">
        <v>71.0</v>
      </c>
      <c r="D1160" s="344" t="s">
        <v>112</v>
      </c>
    </row>
    <row r="1161">
      <c r="A1161" s="344" t="s">
        <v>112</v>
      </c>
      <c r="B1161" s="345" t="s">
        <v>862</v>
      </c>
      <c r="C1161" s="340">
        <v>70.0</v>
      </c>
      <c r="D1161" s="344" t="s">
        <v>112</v>
      </c>
    </row>
    <row r="1162">
      <c r="A1162" s="344" t="s">
        <v>112</v>
      </c>
      <c r="B1162" s="345" t="s">
        <v>891</v>
      </c>
      <c r="C1162" s="340">
        <v>69.0</v>
      </c>
      <c r="D1162" s="344" t="s">
        <v>112</v>
      </c>
    </row>
    <row r="1163">
      <c r="A1163" s="344" t="s">
        <v>112</v>
      </c>
      <c r="B1163" s="345" t="s">
        <v>919</v>
      </c>
      <c r="C1163" s="340">
        <v>68.0</v>
      </c>
      <c r="D1163" s="344" t="s">
        <v>112</v>
      </c>
    </row>
    <row r="1164">
      <c r="A1164" s="344" t="s">
        <v>112</v>
      </c>
      <c r="B1164" s="345" t="s">
        <v>946</v>
      </c>
      <c r="C1164" s="340">
        <v>68.0</v>
      </c>
      <c r="D1164" s="344" t="s">
        <v>112</v>
      </c>
    </row>
    <row r="1165">
      <c r="A1165" s="344" t="s">
        <v>112</v>
      </c>
      <c r="B1165" s="345" t="s">
        <v>974</v>
      </c>
      <c r="C1165" s="340">
        <v>67.0</v>
      </c>
      <c r="D1165" s="344" t="s">
        <v>112</v>
      </c>
    </row>
    <row r="1166">
      <c r="A1166" s="344" t="s">
        <v>108</v>
      </c>
      <c r="B1166" s="345" t="s">
        <v>317</v>
      </c>
      <c r="C1166" s="340">
        <v>79.0</v>
      </c>
      <c r="D1166" s="344" t="s">
        <v>108</v>
      </c>
    </row>
    <row r="1167">
      <c r="A1167" s="344" t="s">
        <v>108</v>
      </c>
      <c r="B1167" s="345" t="s">
        <v>1030</v>
      </c>
      <c r="C1167" s="340">
        <v>69.0</v>
      </c>
      <c r="D1167" s="344" t="s">
        <v>108</v>
      </c>
    </row>
    <row r="1168">
      <c r="A1168" s="344" t="s">
        <v>108</v>
      </c>
      <c r="B1168" s="345" t="s">
        <v>1060</v>
      </c>
      <c r="C1168" s="340">
        <v>68.0</v>
      </c>
      <c r="D1168" s="344" t="s">
        <v>108</v>
      </c>
    </row>
    <row r="1169">
      <c r="A1169" s="344" t="s">
        <v>108</v>
      </c>
      <c r="B1169" s="345" t="s">
        <v>1093</v>
      </c>
      <c r="C1169" s="340">
        <v>39.0</v>
      </c>
      <c r="D1169" s="344" t="s">
        <v>108</v>
      </c>
    </row>
    <row r="1170">
      <c r="A1170" s="344" t="s">
        <v>100</v>
      </c>
      <c r="B1170" s="345" t="s">
        <v>1125</v>
      </c>
      <c r="C1170" s="340">
        <v>63.0</v>
      </c>
      <c r="D1170" s="344" t="s">
        <v>100</v>
      </c>
    </row>
    <row r="1171">
      <c r="A1171" s="344" t="s">
        <v>100</v>
      </c>
      <c r="B1171" s="345" t="s">
        <v>1157</v>
      </c>
      <c r="C1171" s="340">
        <v>60.0</v>
      </c>
      <c r="D1171" s="344" t="s">
        <v>100</v>
      </c>
    </row>
    <row r="1172">
      <c r="A1172" s="344" t="s">
        <v>102</v>
      </c>
      <c r="B1172" s="345" t="s">
        <v>1189</v>
      </c>
      <c r="C1172" s="340">
        <v>65.0</v>
      </c>
      <c r="D1172" s="344" t="s">
        <v>102</v>
      </c>
    </row>
    <row r="1173">
      <c r="A1173" s="344" t="s">
        <v>102</v>
      </c>
      <c r="B1173" s="345" t="s">
        <v>1221</v>
      </c>
      <c r="C1173" s="340">
        <v>58.0</v>
      </c>
      <c r="D1173" s="344" t="s">
        <v>102</v>
      </c>
    </row>
    <row r="1174">
      <c r="A1174" s="344" t="s">
        <v>102</v>
      </c>
      <c r="B1174" s="345" t="s">
        <v>1253</v>
      </c>
      <c r="C1174" s="340">
        <v>55.0</v>
      </c>
      <c r="D1174" s="344" t="s">
        <v>102</v>
      </c>
    </row>
    <row r="1175">
      <c r="A1175" s="344" t="s">
        <v>1076</v>
      </c>
      <c r="B1175" s="345" t="s">
        <v>1285</v>
      </c>
      <c r="C1175" s="340">
        <v>68.0</v>
      </c>
      <c r="D1175" s="344" t="s">
        <v>1076</v>
      </c>
    </row>
    <row r="1176">
      <c r="A1176" s="344" t="s">
        <v>1076</v>
      </c>
      <c r="B1176" s="345" t="s">
        <v>1316</v>
      </c>
      <c r="C1176" s="340">
        <v>62.0</v>
      </c>
      <c r="D1176" s="344" t="s">
        <v>1076</v>
      </c>
    </row>
    <row r="1177">
      <c r="A1177" s="344" t="s">
        <v>103</v>
      </c>
      <c r="B1177" s="345" t="s">
        <v>1348</v>
      </c>
      <c r="C1177" s="340">
        <v>60.0</v>
      </c>
      <c r="D1177" s="344" t="s">
        <v>103</v>
      </c>
    </row>
    <row r="1178">
      <c r="A1178" s="344" t="s">
        <v>103</v>
      </c>
      <c r="B1178" s="345" t="s">
        <v>1380</v>
      </c>
      <c r="C1178" s="340">
        <v>59.0</v>
      </c>
      <c r="D1178" s="344" t="s">
        <v>103</v>
      </c>
    </row>
    <row r="1179">
      <c r="A1179" s="344" t="s">
        <v>103</v>
      </c>
      <c r="B1179" s="345" t="s">
        <v>1412</v>
      </c>
      <c r="C1179" s="340">
        <v>55.0</v>
      </c>
      <c r="D1179" s="344" t="s">
        <v>103</v>
      </c>
    </row>
    <row r="1180">
      <c r="A1180" s="344" t="s">
        <v>101</v>
      </c>
      <c r="B1180" s="345" t="s">
        <v>1444</v>
      </c>
      <c r="C1180" s="340">
        <v>65.0</v>
      </c>
      <c r="D1180" s="344" t="s">
        <v>101</v>
      </c>
    </row>
    <row r="1181">
      <c r="A1181" s="344" t="s">
        <v>117</v>
      </c>
      <c r="B1181" s="345" t="s">
        <v>1476</v>
      </c>
      <c r="C1181" s="340">
        <v>75.0</v>
      </c>
      <c r="D1181" s="344" t="s">
        <v>117</v>
      </c>
    </row>
    <row r="1182">
      <c r="A1182" s="344" t="s">
        <v>98</v>
      </c>
      <c r="B1182" s="345" t="s">
        <v>1508</v>
      </c>
      <c r="C1182" s="340">
        <v>70.0</v>
      </c>
      <c r="D1182" s="344" t="s">
        <v>98</v>
      </c>
    </row>
    <row r="1183">
      <c r="A1183" s="344" t="s">
        <v>98</v>
      </c>
      <c r="B1183" s="345" t="s">
        <v>1541</v>
      </c>
      <c r="C1183" s="340">
        <v>67.0</v>
      </c>
      <c r="D1183" s="344" t="s">
        <v>98</v>
      </c>
    </row>
    <row r="1184">
      <c r="A1184" s="344" t="s">
        <v>98</v>
      </c>
      <c r="B1184" s="345" t="s">
        <v>1573</v>
      </c>
      <c r="C1184" s="340">
        <v>65.0</v>
      </c>
      <c r="D1184" s="344" t="s">
        <v>98</v>
      </c>
    </row>
    <row r="1185">
      <c r="A1185" s="344" t="s">
        <v>99</v>
      </c>
      <c r="B1185" s="345" t="s">
        <v>1605</v>
      </c>
      <c r="C1185" s="340">
        <v>74.0</v>
      </c>
      <c r="D1185" s="344" t="s">
        <v>99</v>
      </c>
    </row>
    <row r="1186">
      <c r="A1186" s="344" t="s">
        <v>99</v>
      </c>
      <c r="B1186" s="345" t="s">
        <v>1637</v>
      </c>
      <c r="C1186" s="340">
        <v>63.0</v>
      </c>
      <c r="D1186" s="344" t="s">
        <v>99</v>
      </c>
    </row>
    <row r="1187">
      <c r="A1187" s="344" t="s">
        <v>99</v>
      </c>
      <c r="B1187" s="345" t="s">
        <v>1669</v>
      </c>
      <c r="C1187" s="340">
        <v>63.0</v>
      </c>
      <c r="D1187" s="344" t="s">
        <v>99</v>
      </c>
    </row>
    <row r="1188">
      <c r="A1188" s="344" t="s">
        <v>1539</v>
      </c>
      <c r="B1188" s="345" t="s">
        <v>1701</v>
      </c>
      <c r="C1188" s="340">
        <v>71.0</v>
      </c>
      <c r="D1188" s="344" t="s">
        <v>1539</v>
      </c>
    </row>
    <row r="1189">
      <c r="A1189" s="344" t="s">
        <v>1539</v>
      </c>
      <c r="B1189" s="345" t="s">
        <v>1733</v>
      </c>
      <c r="C1189" s="340">
        <v>62.0</v>
      </c>
      <c r="D1189" s="344" t="s">
        <v>1539</v>
      </c>
    </row>
    <row r="1190">
      <c r="A1190" s="344" t="s">
        <v>1635</v>
      </c>
      <c r="B1190" s="345" t="s">
        <v>1764</v>
      </c>
      <c r="C1190" s="340">
        <v>76.0</v>
      </c>
      <c r="D1190" s="344" t="s">
        <v>1635</v>
      </c>
    </row>
    <row r="1191">
      <c r="A1191" s="344" t="s">
        <v>1635</v>
      </c>
      <c r="B1191" s="345" t="s">
        <v>1797</v>
      </c>
      <c r="C1191" s="340">
        <v>74.0</v>
      </c>
      <c r="D1191" s="344" t="s">
        <v>1635</v>
      </c>
    </row>
    <row r="1192">
      <c r="A1192" s="344" t="s">
        <v>1635</v>
      </c>
      <c r="B1192" s="345" t="s">
        <v>1829</v>
      </c>
      <c r="C1192" s="340">
        <v>67.0</v>
      </c>
      <c r="D1192" s="344" t="s">
        <v>1635</v>
      </c>
    </row>
    <row r="1193">
      <c r="A1193" s="344" t="s">
        <v>1635</v>
      </c>
      <c r="B1193" s="345" t="s">
        <v>1861</v>
      </c>
      <c r="C1193" s="340">
        <v>64.0</v>
      </c>
      <c r="D1193" s="344" t="s">
        <v>1635</v>
      </c>
    </row>
    <row r="1194">
      <c r="A1194" s="344" t="s">
        <v>1635</v>
      </c>
      <c r="B1194" s="345" t="s">
        <v>1892</v>
      </c>
      <c r="C1194" s="340">
        <v>59.0</v>
      </c>
      <c r="D1194" s="344" t="s">
        <v>1635</v>
      </c>
    </row>
    <row r="1195">
      <c r="A1195" s="344" t="s">
        <v>1635</v>
      </c>
      <c r="B1195" s="345" t="s">
        <v>1923</v>
      </c>
      <c r="C1195" s="340">
        <v>59.0</v>
      </c>
      <c r="D1195" s="344" t="s">
        <v>1635</v>
      </c>
    </row>
    <row r="1196">
      <c r="A1196" s="344" t="s">
        <v>1785</v>
      </c>
      <c r="B1196" s="345" t="s">
        <v>1955</v>
      </c>
      <c r="C1196" s="340">
        <v>71.0</v>
      </c>
      <c r="D1196" s="344" t="s">
        <v>1785</v>
      </c>
    </row>
    <row r="1197">
      <c r="A1197" s="344" t="s">
        <v>1785</v>
      </c>
      <c r="B1197" s="345" t="s">
        <v>1987</v>
      </c>
      <c r="C1197" s="340">
        <v>69.0</v>
      </c>
      <c r="D1197" s="344" t="s">
        <v>1785</v>
      </c>
    </row>
    <row r="1198">
      <c r="A1198" s="344" t="s">
        <v>1785</v>
      </c>
      <c r="B1198" s="345" t="s">
        <v>2019</v>
      </c>
      <c r="C1198" s="340">
        <v>68.0</v>
      </c>
      <c r="D1198" s="344" t="s">
        <v>1785</v>
      </c>
    </row>
    <row r="1199">
      <c r="A1199" s="344" t="s">
        <v>1785</v>
      </c>
      <c r="B1199" s="345" t="s">
        <v>2051</v>
      </c>
      <c r="C1199" s="340">
        <v>66.0</v>
      </c>
      <c r="D1199" s="344" t="s">
        <v>1785</v>
      </c>
    </row>
    <row r="1200">
      <c r="A1200" s="344" t="s">
        <v>1785</v>
      </c>
      <c r="B1200" s="345" t="s">
        <v>2083</v>
      </c>
      <c r="C1200" s="340">
        <v>65.0</v>
      </c>
      <c r="D1200" s="344" t="s">
        <v>1785</v>
      </c>
    </row>
    <row r="1201">
      <c r="A1201" s="344" t="s">
        <v>1785</v>
      </c>
      <c r="B1201" s="345" t="s">
        <v>2114</v>
      </c>
      <c r="C1201" s="340">
        <v>63.0</v>
      </c>
      <c r="D1201" s="344" t="s">
        <v>1785</v>
      </c>
    </row>
    <row r="1202">
      <c r="A1202" s="344" t="s">
        <v>119</v>
      </c>
      <c r="B1202" s="345" t="s">
        <v>2145</v>
      </c>
      <c r="C1202" s="340">
        <v>76.0</v>
      </c>
      <c r="D1202" s="344" t="s">
        <v>119</v>
      </c>
    </row>
    <row r="1203">
      <c r="A1203" s="344" t="s">
        <v>119</v>
      </c>
      <c r="B1203" s="345" t="s">
        <v>2177</v>
      </c>
      <c r="C1203" s="340">
        <v>67.0</v>
      </c>
      <c r="D1203" s="344" t="s">
        <v>119</v>
      </c>
    </row>
    <row r="1204">
      <c r="A1204" s="344" t="s">
        <v>119</v>
      </c>
      <c r="B1204" s="345" t="s">
        <v>2210</v>
      </c>
      <c r="C1204" s="340">
        <v>67.0</v>
      </c>
      <c r="D1204" s="344" t="s">
        <v>119</v>
      </c>
    </row>
    <row r="1205">
      <c r="A1205" s="344" t="s">
        <v>119</v>
      </c>
      <c r="B1205" s="345" t="s">
        <v>2242</v>
      </c>
      <c r="C1205" s="340">
        <v>60.0</v>
      </c>
      <c r="D1205" s="344" t="s">
        <v>119</v>
      </c>
    </row>
    <row r="1206">
      <c r="A1206" s="344" t="s">
        <v>118</v>
      </c>
      <c r="B1206" s="345" t="s">
        <v>2273</v>
      </c>
      <c r="C1206" s="340">
        <v>82.0</v>
      </c>
      <c r="D1206" s="344" t="s">
        <v>118</v>
      </c>
    </row>
    <row r="1207">
      <c r="A1207" s="344" t="s">
        <v>118</v>
      </c>
      <c r="B1207" s="345" t="s">
        <v>2302</v>
      </c>
      <c r="C1207" s="340">
        <v>74.0</v>
      </c>
      <c r="D1207" s="344" t="s">
        <v>118</v>
      </c>
    </row>
    <row r="1208">
      <c r="A1208" s="344" t="s">
        <v>118</v>
      </c>
      <c r="B1208" s="345" t="s">
        <v>2329</v>
      </c>
      <c r="C1208" s="340">
        <v>66.0</v>
      </c>
      <c r="D1208" s="344" t="s">
        <v>118</v>
      </c>
    </row>
    <row r="1209">
      <c r="A1209" s="344" t="s">
        <v>118</v>
      </c>
      <c r="B1209" s="345" t="s">
        <v>2355</v>
      </c>
      <c r="C1209" s="340">
        <v>65.0</v>
      </c>
      <c r="D1209" s="344" t="s">
        <v>118</v>
      </c>
    </row>
    <row r="1210">
      <c r="A1210" s="344" t="s">
        <v>113</v>
      </c>
      <c r="B1210" s="345" t="s">
        <v>2379</v>
      </c>
      <c r="C1210" s="340">
        <v>82.0</v>
      </c>
      <c r="D1210" s="344" t="s">
        <v>113</v>
      </c>
    </row>
    <row r="1211">
      <c r="A1211" s="344" t="s">
        <v>113</v>
      </c>
      <c r="B1211" s="345" t="s">
        <v>2396</v>
      </c>
      <c r="C1211" s="340">
        <v>81.0</v>
      </c>
      <c r="D1211" s="344" t="s">
        <v>113</v>
      </c>
    </row>
    <row r="1212">
      <c r="A1212" s="344" t="s">
        <v>113</v>
      </c>
      <c r="B1212" s="345" t="s">
        <v>2411</v>
      </c>
      <c r="C1212" s="340">
        <v>69.0</v>
      </c>
      <c r="D1212" s="344" t="s">
        <v>113</v>
      </c>
    </row>
    <row r="1213">
      <c r="A1213" s="344" t="s">
        <v>113</v>
      </c>
      <c r="B1213" s="345" t="s">
        <v>2424</v>
      </c>
      <c r="C1213" s="340">
        <v>67.0</v>
      </c>
      <c r="D1213" s="344" t="s">
        <v>113</v>
      </c>
    </row>
    <row r="1214">
      <c r="A1214" s="344" t="s">
        <v>113</v>
      </c>
      <c r="B1214" s="345" t="s">
        <v>2435</v>
      </c>
      <c r="C1214" s="340">
        <v>67.0</v>
      </c>
      <c r="D1214" s="344" t="s">
        <v>113</v>
      </c>
    </row>
    <row r="1215">
      <c r="A1215" s="344" t="s">
        <v>113</v>
      </c>
      <c r="B1215" s="345" t="s">
        <v>2443</v>
      </c>
      <c r="C1215" s="340">
        <v>64.0</v>
      </c>
      <c r="D1215" s="344" t="s">
        <v>113</v>
      </c>
    </row>
    <row r="1216">
      <c r="A1216" s="344" t="s">
        <v>113</v>
      </c>
      <c r="B1216" s="345" t="s">
        <v>2449</v>
      </c>
      <c r="C1216" s="340">
        <v>64.0</v>
      </c>
      <c r="D1216" s="344" t="s">
        <v>113</v>
      </c>
    </row>
    <row r="1217">
      <c r="A1217" s="344" t="s">
        <v>113</v>
      </c>
      <c r="B1217" s="345" t="s">
        <v>2454</v>
      </c>
      <c r="C1217" s="340">
        <v>62.0</v>
      </c>
      <c r="D1217" s="344" t="s">
        <v>113</v>
      </c>
    </row>
    <row r="1218">
      <c r="A1218" s="344" t="s">
        <v>113</v>
      </c>
      <c r="B1218" s="345" t="s">
        <v>2458</v>
      </c>
      <c r="C1218" s="340">
        <v>57.0</v>
      </c>
      <c r="D1218" s="344" t="s">
        <v>113</v>
      </c>
    </row>
    <row r="1219">
      <c r="A1219" s="344" t="s">
        <v>2198</v>
      </c>
      <c r="B1219" s="345" t="s">
        <v>2461</v>
      </c>
      <c r="C1219" s="340">
        <v>74.0</v>
      </c>
      <c r="D1219" s="344" t="s">
        <v>2198</v>
      </c>
    </row>
    <row r="1220">
      <c r="A1220" s="344" t="s">
        <v>2231</v>
      </c>
      <c r="B1220" s="345" t="s">
        <v>2462</v>
      </c>
      <c r="C1220" s="340">
        <v>72.0</v>
      </c>
      <c r="D1220" s="344" t="s">
        <v>2231</v>
      </c>
    </row>
    <row r="1221">
      <c r="A1221" s="344" t="s">
        <v>107</v>
      </c>
      <c r="B1221" s="346" t="s">
        <v>524</v>
      </c>
      <c r="C1221" s="340">
        <v>82.0</v>
      </c>
      <c r="D1221" s="344" t="s">
        <v>107</v>
      </c>
    </row>
    <row r="1222">
      <c r="A1222" s="344" t="s">
        <v>107</v>
      </c>
      <c r="B1222" s="346" t="s">
        <v>545</v>
      </c>
      <c r="C1222" s="340">
        <v>52.0</v>
      </c>
      <c r="D1222" s="344" t="s">
        <v>107</v>
      </c>
    </row>
    <row r="1223">
      <c r="A1223" s="344" t="s">
        <v>192</v>
      </c>
      <c r="B1223" s="346" t="s">
        <v>574</v>
      </c>
      <c r="C1223" s="340">
        <v>90.0</v>
      </c>
      <c r="D1223" s="344" t="s">
        <v>192</v>
      </c>
    </row>
    <row r="1224">
      <c r="A1224" s="344" t="s">
        <v>192</v>
      </c>
      <c r="B1224" s="346" t="s">
        <v>597</v>
      </c>
      <c r="C1224" s="340">
        <v>73.0</v>
      </c>
      <c r="D1224" s="344" t="s">
        <v>192</v>
      </c>
    </row>
    <row r="1225">
      <c r="A1225" s="344" t="s">
        <v>192</v>
      </c>
      <c r="B1225" s="346" t="s">
        <v>625</v>
      </c>
      <c r="C1225" s="340">
        <v>70.0</v>
      </c>
      <c r="D1225" s="344" t="s">
        <v>192</v>
      </c>
    </row>
    <row r="1226">
      <c r="A1226" s="344" t="s">
        <v>192</v>
      </c>
      <c r="B1226" s="346" t="s">
        <v>653</v>
      </c>
      <c r="C1226" s="340">
        <v>68.0</v>
      </c>
      <c r="D1226" s="344" t="s">
        <v>192</v>
      </c>
    </row>
    <row r="1227">
      <c r="A1227" s="344" t="s">
        <v>614</v>
      </c>
      <c r="B1227" s="346" t="s">
        <v>683</v>
      </c>
      <c r="C1227" s="340">
        <v>72.0</v>
      </c>
      <c r="D1227" s="344" t="s">
        <v>614</v>
      </c>
    </row>
    <row r="1228">
      <c r="A1228" s="344" t="s">
        <v>112</v>
      </c>
      <c r="B1228" s="346" t="s">
        <v>709</v>
      </c>
      <c r="C1228" s="340">
        <v>93.0</v>
      </c>
      <c r="D1228" s="344" t="s">
        <v>112</v>
      </c>
    </row>
    <row r="1229">
      <c r="A1229" s="344" t="s">
        <v>112</v>
      </c>
      <c r="B1229" s="346" t="s">
        <v>732</v>
      </c>
      <c r="C1229" s="340">
        <v>91.0</v>
      </c>
      <c r="D1229" s="344" t="s">
        <v>112</v>
      </c>
    </row>
    <row r="1230">
      <c r="A1230" s="344" t="s">
        <v>112</v>
      </c>
      <c r="B1230" s="346" t="s">
        <v>756</v>
      </c>
      <c r="C1230" s="340">
        <v>71.0</v>
      </c>
      <c r="D1230" s="344" t="s">
        <v>112</v>
      </c>
    </row>
    <row r="1231">
      <c r="A1231" s="344" t="s">
        <v>112</v>
      </c>
      <c r="B1231" s="346" t="s">
        <v>780</v>
      </c>
      <c r="C1231" s="340">
        <v>68.0</v>
      </c>
      <c r="D1231" s="344" t="s">
        <v>112</v>
      </c>
    </row>
    <row r="1232">
      <c r="A1232" s="344" t="s">
        <v>112</v>
      </c>
      <c r="B1232" s="346" t="s">
        <v>804</v>
      </c>
      <c r="C1232" s="340">
        <v>67.0</v>
      </c>
      <c r="D1232" s="344" t="s">
        <v>112</v>
      </c>
    </row>
    <row r="1233">
      <c r="A1233" s="344" t="s">
        <v>112</v>
      </c>
      <c r="B1233" s="346" t="s">
        <v>832</v>
      </c>
      <c r="C1233" s="340">
        <v>61.0</v>
      </c>
      <c r="D1233" s="344" t="s">
        <v>112</v>
      </c>
    </row>
    <row r="1234">
      <c r="A1234" s="344" t="s">
        <v>108</v>
      </c>
      <c r="B1234" s="346" t="s">
        <v>863</v>
      </c>
      <c r="C1234" s="340">
        <v>84.0</v>
      </c>
      <c r="D1234" s="344" t="s">
        <v>108</v>
      </c>
    </row>
    <row r="1235">
      <c r="A1235" s="344" t="s">
        <v>108</v>
      </c>
      <c r="B1235" s="346" t="s">
        <v>892</v>
      </c>
      <c r="C1235" s="340">
        <v>77.0</v>
      </c>
      <c r="D1235" s="344" t="s">
        <v>108</v>
      </c>
    </row>
    <row r="1236">
      <c r="A1236" s="344" t="s">
        <v>108</v>
      </c>
      <c r="B1236" s="346" t="s">
        <v>920</v>
      </c>
      <c r="C1236" s="340">
        <v>71.0</v>
      </c>
      <c r="D1236" s="344" t="s">
        <v>108</v>
      </c>
    </row>
    <row r="1237">
      <c r="A1237" s="344" t="s">
        <v>108</v>
      </c>
      <c r="B1237" s="346" t="s">
        <v>947</v>
      </c>
      <c r="C1237" s="340">
        <v>68.0</v>
      </c>
      <c r="D1237" s="344" t="s">
        <v>108</v>
      </c>
    </row>
    <row r="1238">
      <c r="A1238" s="344" t="s">
        <v>108</v>
      </c>
      <c r="B1238" s="346" t="s">
        <v>975</v>
      </c>
      <c r="C1238" s="340">
        <v>38.0</v>
      </c>
      <c r="D1238" s="344" t="s">
        <v>108</v>
      </c>
    </row>
    <row r="1239">
      <c r="A1239" s="344" t="s">
        <v>100</v>
      </c>
      <c r="B1239" s="346" t="s">
        <v>1002</v>
      </c>
      <c r="C1239" s="340">
        <v>71.0</v>
      </c>
      <c r="D1239" s="344" t="s">
        <v>100</v>
      </c>
    </row>
    <row r="1240">
      <c r="A1240" s="344" t="s">
        <v>100</v>
      </c>
      <c r="B1240" s="346" t="s">
        <v>1031</v>
      </c>
      <c r="C1240" s="340">
        <v>64.0</v>
      </c>
      <c r="D1240" s="344" t="s">
        <v>100</v>
      </c>
    </row>
    <row r="1241">
      <c r="A1241" s="344" t="s">
        <v>102</v>
      </c>
      <c r="B1241" s="346" t="s">
        <v>1061</v>
      </c>
      <c r="C1241" s="340">
        <v>72.0</v>
      </c>
      <c r="D1241" s="344" t="s">
        <v>102</v>
      </c>
    </row>
    <row r="1242">
      <c r="A1242" s="344" t="s">
        <v>102</v>
      </c>
      <c r="B1242" s="346" t="s">
        <v>1094</v>
      </c>
      <c r="C1242" s="340">
        <v>60.0</v>
      </c>
      <c r="D1242" s="344" t="s">
        <v>102</v>
      </c>
    </row>
    <row r="1243">
      <c r="A1243" s="344" t="s">
        <v>1076</v>
      </c>
      <c r="B1243" s="346" t="s">
        <v>1126</v>
      </c>
      <c r="C1243" s="340">
        <v>77.0</v>
      </c>
      <c r="D1243" s="344" t="s">
        <v>1076</v>
      </c>
    </row>
    <row r="1244">
      <c r="A1244" s="344" t="s">
        <v>1076</v>
      </c>
      <c r="B1244" s="346" t="s">
        <v>1158</v>
      </c>
      <c r="C1244" s="340">
        <v>68.0</v>
      </c>
      <c r="D1244" s="344" t="s">
        <v>1076</v>
      </c>
    </row>
    <row r="1245">
      <c r="A1245" s="344" t="s">
        <v>103</v>
      </c>
      <c r="B1245" s="346" t="s">
        <v>1190</v>
      </c>
      <c r="C1245" s="340">
        <v>72.0</v>
      </c>
      <c r="D1245" s="344" t="s">
        <v>103</v>
      </c>
    </row>
    <row r="1246">
      <c r="A1246" s="344" t="s">
        <v>103</v>
      </c>
      <c r="B1246" s="346" t="s">
        <v>1222</v>
      </c>
      <c r="C1246" s="340">
        <v>67.0</v>
      </c>
      <c r="D1246" s="344" t="s">
        <v>103</v>
      </c>
    </row>
    <row r="1247">
      <c r="A1247" s="344" t="s">
        <v>101</v>
      </c>
      <c r="B1247" s="346" t="s">
        <v>1254</v>
      </c>
      <c r="C1247" s="340">
        <v>75.0</v>
      </c>
      <c r="D1247" s="344" t="s">
        <v>101</v>
      </c>
    </row>
    <row r="1248">
      <c r="A1248" s="344" t="s">
        <v>101</v>
      </c>
      <c r="B1248" s="346" t="s">
        <v>1286</v>
      </c>
      <c r="C1248" s="340">
        <v>63.0</v>
      </c>
      <c r="D1248" s="344" t="s">
        <v>101</v>
      </c>
    </row>
    <row r="1249">
      <c r="A1249" s="344" t="s">
        <v>101</v>
      </c>
      <c r="B1249" s="346" t="s">
        <v>1317</v>
      </c>
      <c r="C1249" s="340">
        <v>61.0</v>
      </c>
      <c r="D1249" s="344" t="s">
        <v>101</v>
      </c>
    </row>
    <row r="1250">
      <c r="A1250" s="344" t="s">
        <v>117</v>
      </c>
      <c r="B1250" s="346" t="s">
        <v>1349</v>
      </c>
      <c r="C1250" s="340">
        <v>86.0</v>
      </c>
      <c r="D1250" s="344" t="s">
        <v>117</v>
      </c>
    </row>
    <row r="1251">
      <c r="A1251" s="344" t="s">
        <v>117</v>
      </c>
      <c r="B1251" s="346" t="s">
        <v>1381</v>
      </c>
      <c r="C1251" s="340">
        <v>69.0</v>
      </c>
      <c r="D1251" s="344" t="s">
        <v>117</v>
      </c>
    </row>
    <row r="1252">
      <c r="A1252" s="344" t="s">
        <v>117</v>
      </c>
      <c r="B1252" s="346" t="s">
        <v>1413</v>
      </c>
      <c r="C1252" s="340">
        <v>67.0</v>
      </c>
      <c r="D1252" s="344" t="s">
        <v>117</v>
      </c>
    </row>
    <row r="1253">
      <c r="A1253" s="344" t="s">
        <v>117</v>
      </c>
      <c r="B1253" s="346" t="s">
        <v>1445</v>
      </c>
      <c r="C1253" s="340">
        <v>67.0</v>
      </c>
      <c r="D1253" s="344" t="s">
        <v>117</v>
      </c>
    </row>
    <row r="1254">
      <c r="A1254" s="344" t="s">
        <v>117</v>
      </c>
      <c r="B1254" s="346" t="s">
        <v>1477</v>
      </c>
      <c r="C1254" s="340">
        <v>65.0</v>
      </c>
      <c r="D1254" s="344" t="s">
        <v>117</v>
      </c>
    </row>
    <row r="1255">
      <c r="A1255" s="344" t="s">
        <v>117</v>
      </c>
      <c r="B1255" s="346" t="s">
        <v>1509</v>
      </c>
      <c r="C1255" s="340">
        <v>60.0</v>
      </c>
      <c r="D1255" s="344" t="s">
        <v>117</v>
      </c>
    </row>
    <row r="1256">
      <c r="A1256" s="344" t="s">
        <v>98</v>
      </c>
      <c r="B1256" s="346" t="s">
        <v>1542</v>
      </c>
      <c r="C1256" s="340">
        <v>89.0</v>
      </c>
      <c r="D1256" s="344" t="s">
        <v>98</v>
      </c>
    </row>
    <row r="1257">
      <c r="A1257" s="344" t="s">
        <v>98</v>
      </c>
      <c r="B1257" s="346" t="s">
        <v>1574</v>
      </c>
      <c r="C1257" s="340">
        <v>69.0</v>
      </c>
      <c r="D1257" s="344" t="s">
        <v>98</v>
      </c>
    </row>
    <row r="1258">
      <c r="A1258" s="344" t="s">
        <v>99</v>
      </c>
      <c r="B1258" s="346" t="s">
        <v>1606</v>
      </c>
      <c r="C1258" s="340">
        <v>89.0</v>
      </c>
      <c r="D1258" s="344" t="s">
        <v>99</v>
      </c>
    </row>
    <row r="1259">
      <c r="A1259" s="344" t="s">
        <v>99</v>
      </c>
      <c r="B1259" s="346" t="s">
        <v>1638</v>
      </c>
      <c r="C1259" s="340">
        <v>69.0</v>
      </c>
      <c r="D1259" s="344" t="s">
        <v>99</v>
      </c>
    </row>
    <row r="1260">
      <c r="A1260" s="344" t="s">
        <v>99</v>
      </c>
      <c r="B1260" s="347" t="s">
        <v>1670</v>
      </c>
      <c r="C1260" s="340">
        <v>69.0</v>
      </c>
      <c r="D1260" s="344" t="s">
        <v>99</v>
      </c>
    </row>
    <row r="1261">
      <c r="A1261" s="344" t="s">
        <v>1539</v>
      </c>
      <c r="B1261" s="346" t="s">
        <v>1702</v>
      </c>
      <c r="C1261" s="340">
        <v>80.0</v>
      </c>
      <c r="D1261" s="344" t="s">
        <v>1539</v>
      </c>
    </row>
    <row r="1262">
      <c r="A1262" s="344" t="s">
        <v>1635</v>
      </c>
      <c r="B1262" s="346" t="s">
        <v>1734</v>
      </c>
      <c r="C1262" s="340">
        <v>89.0</v>
      </c>
      <c r="D1262" s="344" t="s">
        <v>1635</v>
      </c>
    </row>
    <row r="1263">
      <c r="A1263" s="344" t="s">
        <v>1635</v>
      </c>
      <c r="B1263" s="346" t="s">
        <v>1765</v>
      </c>
      <c r="C1263" s="340">
        <v>65.0</v>
      </c>
      <c r="D1263" s="344" t="s">
        <v>1635</v>
      </c>
    </row>
    <row r="1264">
      <c r="A1264" s="344" t="s">
        <v>1635</v>
      </c>
      <c r="B1264" s="346" t="s">
        <v>1798</v>
      </c>
      <c r="C1264" s="340">
        <v>64.0</v>
      </c>
      <c r="D1264" s="344" t="s">
        <v>1635</v>
      </c>
    </row>
    <row r="1265">
      <c r="A1265" s="344" t="s">
        <v>1785</v>
      </c>
      <c r="B1265" s="346" t="s">
        <v>1830</v>
      </c>
      <c r="C1265" s="340">
        <v>71.0</v>
      </c>
      <c r="D1265" s="344" t="s">
        <v>1785</v>
      </c>
    </row>
    <row r="1266">
      <c r="A1266" s="344" t="s">
        <v>1785</v>
      </c>
      <c r="B1266" s="346" t="s">
        <v>1862</v>
      </c>
      <c r="C1266" s="340">
        <v>71.0</v>
      </c>
      <c r="D1266" s="344" t="s">
        <v>1785</v>
      </c>
    </row>
    <row r="1267">
      <c r="A1267" s="344" t="s">
        <v>119</v>
      </c>
      <c r="B1267" s="346" t="s">
        <v>1893</v>
      </c>
      <c r="C1267" s="340">
        <v>82.0</v>
      </c>
      <c r="D1267" s="344" t="s">
        <v>119</v>
      </c>
    </row>
    <row r="1268">
      <c r="A1268" s="344" t="s">
        <v>119</v>
      </c>
      <c r="B1268" s="346" t="s">
        <v>1924</v>
      </c>
      <c r="C1268" s="340">
        <v>67.0</v>
      </c>
      <c r="D1268" s="344" t="s">
        <v>119</v>
      </c>
    </row>
    <row r="1269">
      <c r="A1269" s="344" t="s">
        <v>118</v>
      </c>
      <c r="B1269" s="346" t="s">
        <v>1956</v>
      </c>
      <c r="C1269" s="340">
        <v>95.0</v>
      </c>
      <c r="D1269" s="344" t="s">
        <v>118</v>
      </c>
    </row>
    <row r="1270">
      <c r="A1270" s="344" t="s">
        <v>118</v>
      </c>
      <c r="B1270" s="346" t="s">
        <v>1988</v>
      </c>
      <c r="C1270" s="340">
        <v>77.0</v>
      </c>
      <c r="D1270" s="344" t="s">
        <v>118</v>
      </c>
    </row>
    <row r="1271">
      <c r="A1271" s="344" t="s">
        <v>113</v>
      </c>
      <c r="B1271" s="346" t="s">
        <v>2020</v>
      </c>
      <c r="C1271" s="340">
        <v>78.0</v>
      </c>
      <c r="D1271" s="344" t="s">
        <v>113</v>
      </c>
    </row>
    <row r="1272">
      <c r="A1272" s="344" t="s">
        <v>113</v>
      </c>
      <c r="B1272" s="346" t="s">
        <v>2052</v>
      </c>
      <c r="C1272" s="340">
        <v>78.0</v>
      </c>
      <c r="D1272" s="344" t="s">
        <v>113</v>
      </c>
    </row>
    <row r="1273">
      <c r="A1273" s="344" t="s">
        <v>113</v>
      </c>
      <c r="B1273" s="346" t="s">
        <v>2084</v>
      </c>
      <c r="C1273" s="340">
        <v>76.0</v>
      </c>
      <c r="D1273" s="344" t="s">
        <v>113</v>
      </c>
    </row>
    <row r="1274">
      <c r="A1274" s="344" t="s">
        <v>113</v>
      </c>
      <c r="B1274" s="346" t="s">
        <v>2115</v>
      </c>
      <c r="C1274" s="340">
        <v>74.0</v>
      </c>
      <c r="D1274" s="344" t="s">
        <v>113</v>
      </c>
    </row>
    <row r="1275">
      <c r="A1275" s="344" t="s">
        <v>113</v>
      </c>
      <c r="B1275" s="346" t="s">
        <v>2146</v>
      </c>
      <c r="C1275" s="340">
        <v>71.0</v>
      </c>
      <c r="D1275" s="344" t="s">
        <v>113</v>
      </c>
    </row>
    <row r="1276">
      <c r="A1276" s="344" t="s">
        <v>113</v>
      </c>
      <c r="B1276" s="346" t="s">
        <v>2178</v>
      </c>
      <c r="C1276" s="340">
        <v>66.0</v>
      </c>
      <c r="D1276" s="344" t="s">
        <v>113</v>
      </c>
    </row>
    <row r="1277">
      <c r="A1277" s="344" t="s">
        <v>113</v>
      </c>
      <c r="B1277" s="346" t="s">
        <v>2211</v>
      </c>
      <c r="C1277" s="340">
        <v>64.0</v>
      </c>
      <c r="D1277" s="344" t="s">
        <v>113</v>
      </c>
    </row>
    <row r="1278">
      <c r="A1278" s="344" t="s">
        <v>113</v>
      </c>
      <c r="B1278" s="346" t="s">
        <v>2243</v>
      </c>
      <c r="C1278" s="340">
        <v>61.0</v>
      </c>
      <c r="D1278" s="344" t="s">
        <v>113</v>
      </c>
    </row>
    <row r="1279">
      <c r="A1279" s="344" t="s">
        <v>2198</v>
      </c>
      <c r="B1279" s="346" t="s">
        <v>2274</v>
      </c>
      <c r="C1279" s="340">
        <v>76.0</v>
      </c>
      <c r="D1279" s="344" t="s">
        <v>2198</v>
      </c>
    </row>
    <row r="1280">
      <c r="A1280" s="344" t="s">
        <v>2231</v>
      </c>
      <c r="B1280" s="346" t="s">
        <v>2303</v>
      </c>
      <c r="C1280" s="340">
        <v>77.0</v>
      </c>
      <c r="D1280" s="344" t="s">
        <v>2231</v>
      </c>
    </row>
    <row r="1281">
      <c r="A1281" s="344" t="s">
        <v>107</v>
      </c>
      <c r="B1281" s="346" t="s">
        <v>205</v>
      </c>
      <c r="C1281" s="340">
        <v>91.0</v>
      </c>
      <c r="D1281" s="344" t="s">
        <v>107</v>
      </c>
    </row>
    <row r="1282">
      <c r="A1282" s="344" t="s">
        <v>107</v>
      </c>
      <c r="B1282" s="346" t="s">
        <v>546</v>
      </c>
      <c r="C1282" s="340">
        <v>59.0</v>
      </c>
      <c r="D1282" s="344" t="s">
        <v>107</v>
      </c>
    </row>
    <row r="1283">
      <c r="A1283" s="344" t="s">
        <v>107</v>
      </c>
      <c r="B1283" s="346" t="s">
        <v>575</v>
      </c>
      <c r="C1283" s="340">
        <v>58.0</v>
      </c>
      <c r="D1283" s="344" t="s">
        <v>107</v>
      </c>
    </row>
    <row r="1284">
      <c r="A1284" s="344" t="s">
        <v>192</v>
      </c>
      <c r="B1284" s="346" t="s">
        <v>598</v>
      </c>
      <c r="C1284" s="340">
        <v>83.0</v>
      </c>
      <c r="D1284" s="344" t="s">
        <v>192</v>
      </c>
    </row>
    <row r="1285">
      <c r="A1285" s="344" t="s">
        <v>192</v>
      </c>
      <c r="B1285" s="346" t="s">
        <v>203</v>
      </c>
      <c r="C1285" s="340">
        <v>79.0</v>
      </c>
      <c r="D1285" s="344" t="s">
        <v>192</v>
      </c>
    </row>
    <row r="1286">
      <c r="A1286" s="344" t="s">
        <v>192</v>
      </c>
      <c r="B1286" s="346" t="s">
        <v>654</v>
      </c>
      <c r="C1286" s="340">
        <v>75.0</v>
      </c>
      <c r="D1286" s="344" t="s">
        <v>192</v>
      </c>
    </row>
    <row r="1287">
      <c r="A1287" s="344" t="s">
        <v>192</v>
      </c>
      <c r="B1287" s="346" t="s">
        <v>684</v>
      </c>
      <c r="C1287" s="340">
        <v>70.0</v>
      </c>
      <c r="D1287" s="344" t="s">
        <v>192</v>
      </c>
    </row>
    <row r="1288">
      <c r="A1288" s="344" t="s">
        <v>192</v>
      </c>
      <c r="B1288" s="346" t="s">
        <v>710</v>
      </c>
      <c r="C1288" s="340">
        <v>69.0</v>
      </c>
      <c r="D1288" s="344" t="s">
        <v>192</v>
      </c>
    </row>
    <row r="1289">
      <c r="A1289" s="344" t="s">
        <v>614</v>
      </c>
      <c r="B1289" s="346" t="s">
        <v>733</v>
      </c>
      <c r="C1289" s="340">
        <v>75.0</v>
      </c>
      <c r="D1289" s="344" t="s">
        <v>614</v>
      </c>
    </row>
    <row r="1290">
      <c r="A1290" s="344" t="s">
        <v>614</v>
      </c>
      <c r="B1290" s="346" t="s">
        <v>757</v>
      </c>
      <c r="C1290" s="340">
        <v>65.0</v>
      </c>
      <c r="D1290" s="344" t="s">
        <v>614</v>
      </c>
    </row>
    <row r="1291">
      <c r="A1291" s="344" t="s">
        <v>112</v>
      </c>
      <c r="B1291" s="346" t="s">
        <v>207</v>
      </c>
      <c r="C1291" s="340">
        <v>87.0</v>
      </c>
      <c r="D1291" s="344" t="s">
        <v>112</v>
      </c>
    </row>
    <row r="1292">
      <c r="A1292" s="344" t="s">
        <v>112</v>
      </c>
      <c r="B1292" s="346" t="s">
        <v>209</v>
      </c>
      <c r="C1292" s="340">
        <v>79.0</v>
      </c>
      <c r="D1292" s="344" t="s">
        <v>112</v>
      </c>
    </row>
    <row r="1293">
      <c r="A1293" s="344" t="s">
        <v>112</v>
      </c>
      <c r="B1293" s="346" t="s">
        <v>833</v>
      </c>
      <c r="C1293" s="340">
        <v>77.0</v>
      </c>
      <c r="D1293" s="344" t="s">
        <v>112</v>
      </c>
    </row>
    <row r="1294">
      <c r="A1294" s="344" t="s">
        <v>112</v>
      </c>
      <c r="B1294" s="346" t="s">
        <v>864</v>
      </c>
      <c r="C1294" s="340">
        <v>74.0</v>
      </c>
      <c r="D1294" s="344" t="s">
        <v>112</v>
      </c>
    </row>
    <row r="1295">
      <c r="A1295" s="344" t="s">
        <v>112</v>
      </c>
      <c r="B1295" s="346" t="s">
        <v>893</v>
      </c>
      <c r="C1295" s="340">
        <v>69.0</v>
      </c>
      <c r="D1295" s="344" t="s">
        <v>112</v>
      </c>
    </row>
    <row r="1296">
      <c r="A1296" s="344" t="s">
        <v>112</v>
      </c>
      <c r="B1296" s="346" t="s">
        <v>921</v>
      </c>
      <c r="C1296" s="340">
        <v>65.0</v>
      </c>
      <c r="D1296" s="344" t="s">
        <v>112</v>
      </c>
    </row>
    <row r="1297">
      <c r="A1297" s="344" t="s">
        <v>112</v>
      </c>
      <c r="B1297" s="346" t="s">
        <v>948</v>
      </c>
      <c r="C1297" s="340">
        <v>60.0</v>
      </c>
      <c r="D1297" s="344" t="s">
        <v>112</v>
      </c>
    </row>
    <row r="1298">
      <c r="A1298" s="344" t="s">
        <v>108</v>
      </c>
      <c r="B1298" s="346" t="s">
        <v>211</v>
      </c>
      <c r="C1298" s="340">
        <v>79.0</v>
      </c>
      <c r="D1298" s="344" t="s">
        <v>108</v>
      </c>
    </row>
    <row r="1299">
      <c r="A1299" s="344" t="s">
        <v>108</v>
      </c>
      <c r="B1299" s="346" t="s">
        <v>1003</v>
      </c>
      <c r="C1299" s="340">
        <v>70.0</v>
      </c>
      <c r="D1299" s="344" t="s">
        <v>108</v>
      </c>
    </row>
    <row r="1300">
      <c r="A1300" s="344" t="s">
        <v>108</v>
      </c>
      <c r="B1300" s="346" t="s">
        <v>1032</v>
      </c>
      <c r="C1300" s="340">
        <v>68.0</v>
      </c>
      <c r="D1300" s="344" t="s">
        <v>108</v>
      </c>
    </row>
    <row r="1301">
      <c r="A1301" s="344" t="s">
        <v>108</v>
      </c>
      <c r="B1301" s="346" t="s">
        <v>1062</v>
      </c>
      <c r="C1301" s="340">
        <v>38.0</v>
      </c>
      <c r="D1301" s="344" t="s">
        <v>108</v>
      </c>
    </row>
    <row r="1302">
      <c r="A1302" s="344" t="s">
        <v>100</v>
      </c>
      <c r="B1302" s="346" t="s">
        <v>1095</v>
      </c>
      <c r="C1302" s="340">
        <v>78.0</v>
      </c>
      <c r="D1302" s="344" t="s">
        <v>100</v>
      </c>
    </row>
    <row r="1303">
      <c r="A1303" s="344" t="s">
        <v>100</v>
      </c>
      <c r="B1303" s="346" t="s">
        <v>1127</v>
      </c>
      <c r="C1303" s="340">
        <v>64.0</v>
      </c>
      <c r="D1303" s="344" t="s">
        <v>100</v>
      </c>
    </row>
    <row r="1304">
      <c r="A1304" s="344" t="s">
        <v>100</v>
      </c>
      <c r="B1304" s="346" t="s">
        <v>1159</v>
      </c>
      <c r="C1304" s="340">
        <v>59.0</v>
      </c>
      <c r="D1304" s="344" t="s">
        <v>100</v>
      </c>
    </row>
    <row r="1305">
      <c r="A1305" s="344" t="s">
        <v>102</v>
      </c>
      <c r="B1305" s="346" t="s">
        <v>1191</v>
      </c>
      <c r="C1305" s="340">
        <v>85.0</v>
      </c>
      <c r="D1305" s="344" t="s">
        <v>102</v>
      </c>
    </row>
    <row r="1306">
      <c r="A1306" s="344" t="s">
        <v>102</v>
      </c>
      <c r="B1306" s="346" t="s">
        <v>1223</v>
      </c>
      <c r="C1306" s="340">
        <v>58.0</v>
      </c>
      <c r="D1306" s="344" t="s">
        <v>102</v>
      </c>
    </row>
    <row r="1307">
      <c r="A1307" s="344" t="s">
        <v>1076</v>
      </c>
      <c r="B1307" s="346" t="s">
        <v>1255</v>
      </c>
      <c r="C1307" s="340">
        <v>84.0</v>
      </c>
      <c r="D1307" s="344" t="s">
        <v>1076</v>
      </c>
    </row>
    <row r="1308">
      <c r="A1308" s="344" t="s">
        <v>1076</v>
      </c>
      <c r="B1308" s="346" t="s">
        <v>1287</v>
      </c>
      <c r="C1308" s="340">
        <v>70.0</v>
      </c>
      <c r="D1308" s="344" t="s">
        <v>1076</v>
      </c>
    </row>
    <row r="1309">
      <c r="A1309" s="344" t="s">
        <v>1076</v>
      </c>
      <c r="B1309" s="346" t="s">
        <v>1318</v>
      </c>
      <c r="C1309" s="340">
        <v>50.0</v>
      </c>
      <c r="D1309" s="344" t="s">
        <v>1076</v>
      </c>
    </row>
    <row r="1310">
      <c r="A1310" s="344" t="s">
        <v>102</v>
      </c>
      <c r="B1310" s="346" t="s">
        <v>1350</v>
      </c>
      <c r="C1310" s="340">
        <v>86.0</v>
      </c>
      <c r="D1310" s="344" t="s">
        <v>102</v>
      </c>
    </row>
    <row r="1311">
      <c r="A1311" s="344" t="s">
        <v>102</v>
      </c>
      <c r="B1311" s="346" t="s">
        <v>1382</v>
      </c>
      <c r="C1311" s="340">
        <v>61.0</v>
      </c>
      <c r="D1311" s="344" t="s">
        <v>102</v>
      </c>
    </row>
    <row r="1312">
      <c r="A1312" s="344" t="s">
        <v>101</v>
      </c>
      <c r="B1312" s="346" t="s">
        <v>1414</v>
      </c>
      <c r="C1312" s="340">
        <v>76.0</v>
      </c>
      <c r="D1312" s="344" t="s">
        <v>101</v>
      </c>
    </row>
    <row r="1313">
      <c r="A1313" s="344" t="s">
        <v>101</v>
      </c>
      <c r="B1313" s="346" t="s">
        <v>1446</v>
      </c>
      <c r="C1313" s="340">
        <v>56.0</v>
      </c>
      <c r="D1313" s="344" t="s">
        <v>101</v>
      </c>
    </row>
    <row r="1314">
      <c r="A1314" s="344" t="s">
        <v>117</v>
      </c>
      <c r="B1314" s="346" t="s">
        <v>1478</v>
      </c>
      <c r="C1314" s="340">
        <v>82.0</v>
      </c>
      <c r="D1314" s="344" t="s">
        <v>117</v>
      </c>
    </row>
    <row r="1315">
      <c r="A1315" s="344" t="s">
        <v>117</v>
      </c>
      <c r="B1315" s="346" t="s">
        <v>1510</v>
      </c>
      <c r="C1315" s="340">
        <v>76.0</v>
      </c>
      <c r="D1315" s="344" t="s">
        <v>117</v>
      </c>
    </row>
    <row r="1316">
      <c r="A1316" s="344" t="s">
        <v>117</v>
      </c>
      <c r="B1316" s="346" t="s">
        <v>1543</v>
      </c>
      <c r="C1316" s="340">
        <v>63.0</v>
      </c>
      <c r="D1316" s="344" t="s">
        <v>117</v>
      </c>
    </row>
    <row r="1317">
      <c r="A1317" s="344" t="s">
        <v>98</v>
      </c>
      <c r="B1317" s="346" t="s">
        <v>1575</v>
      </c>
      <c r="C1317" s="340">
        <v>80.0</v>
      </c>
      <c r="D1317" s="344" t="s">
        <v>98</v>
      </c>
    </row>
    <row r="1318">
      <c r="A1318" s="344" t="s">
        <v>98</v>
      </c>
      <c r="B1318" s="346" t="s">
        <v>1607</v>
      </c>
      <c r="C1318" s="340">
        <v>68.0</v>
      </c>
      <c r="D1318" s="344" t="s">
        <v>98</v>
      </c>
    </row>
    <row r="1319">
      <c r="A1319" s="344" t="s">
        <v>99</v>
      </c>
      <c r="B1319" s="346" t="s">
        <v>1639</v>
      </c>
      <c r="C1319" s="340">
        <v>81.0</v>
      </c>
      <c r="D1319" s="344" t="s">
        <v>99</v>
      </c>
    </row>
    <row r="1320">
      <c r="A1320" s="344" t="s">
        <v>99</v>
      </c>
      <c r="B1320" s="346" t="s">
        <v>1671</v>
      </c>
      <c r="C1320" s="340">
        <v>74.0</v>
      </c>
      <c r="D1320" s="344" t="s">
        <v>99</v>
      </c>
    </row>
    <row r="1321">
      <c r="A1321" s="344" t="s">
        <v>99</v>
      </c>
      <c r="B1321" s="346" t="s">
        <v>1703</v>
      </c>
      <c r="C1321" s="340">
        <v>74.0</v>
      </c>
      <c r="D1321" s="344" t="s">
        <v>99</v>
      </c>
    </row>
    <row r="1322">
      <c r="A1322" s="344" t="s">
        <v>99</v>
      </c>
      <c r="B1322" s="346" t="s">
        <v>1735</v>
      </c>
      <c r="C1322" s="340">
        <v>66.0</v>
      </c>
      <c r="D1322" s="344" t="s">
        <v>99</v>
      </c>
    </row>
    <row r="1323">
      <c r="A1323" s="344" t="s">
        <v>1539</v>
      </c>
      <c r="B1323" s="346" t="s">
        <v>1766</v>
      </c>
      <c r="C1323" s="340">
        <v>87.0</v>
      </c>
      <c r="D1323" s="344" t="s">
        <v>1539</v>
      </c>
    </row>
    <row r="1324">
      <c r="A1324" s="344" t="s">
        <v>1539</v>
      </c>
      <c r="B1324" s="346" t="s">
        <v>1799</v>
      </c>
      <c r="C1324" s="340">
        <v>68.0</v>
      </c>
      <c r="D1324" s="344" t="s">
        <v>1539</v>
      </c>
    </row>
    <row r="1325">
      <c r="A1325" s="344" t="s">
        <v>1635</v>
      </c>
      <c r="B1325" s="346" t="s">
        <v>1831</v>
      </c>
      <c r="C1325" s="340">
        <v>88.0</v>
      </c>
      <c r="D1325" s="344" t="s">
        <v>1635</v>
      </c>
    </row>
    <row r="1326">
      <c r="A1326" s="344" t="s">
        <v>1635</v>
      </c>
      <c r="B1326" s="346" t="s">
        <v>1863</v>
      </c>
      <c r="C1326" s="340">
        <v>78.0</v>
      </c>
      <c r="D1326" s="344" t="s">
        <v>1635</v>
      </c>
    </row>
    <row r="1327">
      <c r="A1327" s="344" t="s">
        <v>1635</v>
      </c>
      <c r="B1327" s="346" t="s">
        <v>1894</v>
      </c>
      <c r="C1327" s="340">
        <v>71.0</v>
      </c>
      <c r="D1327" s="344" t="s">
        <v>1635</v>
      </c>
    </row>
    <row r="1328">
      <c r="A1328" s="344" t="s">
        <v>1785</v>
      </c>
      <c r="B1328" s="346" t="s">
        <v>1925</v>
      </c>
      <c r="C1328" s="340">
        <v>83.0</v>
      </c>
      <c r="D1328" s="344" t="s">
        <v>1785</v>
      </c>
    </row>
    <row r="1329">
      <c r="A1329" s="344" t="s">
        <v>1785</v>
      </c>
      <c r="B1329" s="346" t="s">
        <v>1957</v>
      </c>
      <c r="C1329" s="340">
        <v>60.0</v>
      </c>
      <c r="D1329" s="344" t="s">
        <v>1785</v>
      </c>
    </row>
    <row r="1330">
      <c r="A1330" s="344" t="s">
        <v>119</v>
      </c>
      <c r="B1330" s="346" t="s">
        <v>1989</v>
      </c>
      <c r="C1330" s="340">
        <v>92.0</v>
      </c>
      <c r="D1330" s="344" t="s">
        <v>119</v>
      </c>
    </row>
    <row r="1331">
      <c r="A1331" s="344" t="s">
        <v>119</v>
      </c>
      <c r="B1331" s="346" t="s">
        <v>2021</v>
      </c>
      <c r="C1331" s="340">
        <v>81.0</v>
      </c>
      <c r="D1331" s="344" t="s">
        <v>119</v>
      </c>
    </row>
    <row r="1332">
      <c r="A1332" s="344" t="s">
        <v>119</v>
      </c>
      <c r="B1332" s="346" t="s">
        <v>2053</v>
      </c>
      <c r="C1332" s="340">
        <v>66.0</v>
      </c>
      <c r="D1332" s="344" t="s">
        <v>119</v>
      </c>
    </row>
    <row r="1333">
      <c r="A1333" s="344" t="s">
        <v>118</v>
      </c>
      <c r="B1333" s="346" t="s">
        <v>2085</v>
      </c>
      <c r="C1333" s="340">
        <v>83.0</v>
      </c>
      <c r="D1333" s="344" t="s">
        <v>118</v>
      </c>
    </row>
    <row r="1334">
      <c r="A1334" s="344" t="s">
        <v>118</v>
      </c>
      <c r="B1334" s="346" t="s">
        <v>2116</v>
      </c>
      <c r="C1334" s="340">
        <v>71.0</v>
      </c>
      <c r="D1334" s="344" t="s">
        <v>118</v>
      </c>
    </row>
    <row r="1335">
      <c r="A1335" s="344" t="s">
        <v>113</v>
      </c>
      <c r="B1335" s="346" t="s">
        <v>2147</v>
      </c>
      <c r="C1335" s="340">
        <v>98.0</v>
      </c>
      <c r="D1335" s="344" t="s">
        <v>113</v>
      </c>
    </row>
    <row r="1336">
      <c r="A1336" s="344" t="s">
        <v>113</v>
      </c>
      <c r="B1336" s="346" t="s">
        <v>2179</v>
      </c>
      <c r="C1336" s="340">
        <v>87.0</v>
      </c>
      <c r="D1336" s="344" t="s">
        <v>113</v>
      </c>
    </row>
    <row r="1337">
      <c r="A1337" s="344" t="s">
        <v>113</v>
      </c>
      <c r="B1337" s="346" t="s">
        <v>2212</v>
      </c>
      <c r="C1337" s="340">
        <v>83.0</v>
      </c>
      <c r="D1337" s="344" t="s">
        <v>113</v>
      </c>
    </row>
    <row r="1338">
      <c r="A1338" s="344" t="s">
        <v>113</v>
      </c>
      <c r="B1338" s="346" t="s">
        <v>2244</v>
      </c>
      <c r="C1338" s="340">
        <v>82.0</v>
      </c>
      <c r="D1338" s="344" t="s">
        <v>113</v>
      </c>
    </row>
    <row r="1339">
      <c r="A1339" s="344" t="s">
        <v>113</v>
      </c>
      <c r="B1339" s="346" t="s">
        <v>2275</v>
      </c>
      <c r="C1339" s="340">
        <v>69.0</v>
      </c>
      <c r="D1339" s="344" t="s">
        <v>113</v>
      </c>
    </row>
    <row r="1340">
      <c r="A1340" s="344" t="s">
        <v>113</v>
      </c>
      <c r="B1340" s="346" t="s">
        <v>2304</v>
      </c>
      <c r="C1340" s="340">
        <v>67.0</v>
      </c>
      <c r="D1340" s="344" t="s">
        <v>113</v>
      </c>
    </row>
    <row r="1341">
      <c r="A1341" s="344" t="s">
        <v>2198</v>
      </c>
      <c r="B1341" s="346" t="s">
        <v>2330</v>
      </c>
      <c r="C1341" s="340">
        <v>79.0</v>
      </c>
      <c r="D1341" s="344" t="s">
        <v>2198</v>
      </c>
    </row>
    <row r="1342">
      <c r="A1342" s="344" t="s">
        <v>2198</v>
      </c>
      <c r="B1342" s="346" t="s">
        <v>2356</v>
      </c>
      <c r="C1342" s="340">
        <v>69.0</v>
      </c>
      <c r="D1342" s="344" t="s">
        <v>2198</v>
      </c>
    </row>
    <row r="1343">
      <c r="A1343" s="344" t="s">
        <v>2231</v>
      </c>
      <c r="B1343" s="346" t="s">
        <v>2380</v>
      </c>
      <c r="C1343" s="340">
        <v>72.0</v>
      </c>
      <c r="D1343" s="344" t="s">
        <v>2231</v>
      </c>
    </row>
    <row r="1344">
      <c r="A1344" s="344" t="s">
        <v>107</v>
      </c>
      <c r="B1344" s="346" t="s">
        <v>329</v>
      </c>
      <c r="C1344" s="340">
        <v>94.0</v>
      </c>
      <c r="D1344" s="344" t="s">
        <v>107</v>
      </c>
    </row>
    <row r="1345">
      <c r="A1345" s="344" t="s">
        <v>107</v>
      </c>
      <c r="B1345" s="346" t="s">
        <v>547</v>
      </c>
      <c r="C1345" s="340">
        <v>75.0</v>
      </c>
      <c r="D1345" s="344" t="s">
        <v>107</v>
      </c>
    </row>
    <row r="1346">
      <c r="A1346" s="344" t="s">
        <v>107</v>
      </c>
      <c r="B1346" s="346" t="s">
        <v>576</v>
      </c>
      <c r="C1346" s="340">
        <v>64.0</v>
      </c>
      <c r="D1346" s="344" t="s">
        <v>107</v>
      </c>
    </row>
    <row r="1347">
      <c r="A1347" s="344" t="s">
        <v>192</v>
      </c>
      <c r="B1347" s="346" t="s">
        <v>328</v>
      </c>
      <c r="C1347" s="340">
        <v>89.0</v>
      </c>
      <c r="D1347" s="344" t="s">
        <v>192</v>
      </c>
    </row>
    <row r="1348">
      <c r="A1348" s="344" t="s">
        <v>192</v>
      </c>
      <c r="B1348" s="346" t="s">
        <v>626</v>
      </c>
      <c r="C1348" s="340">
        <v>81.0</v>
      </c>
      <c r="D1348" s="344" t="s">
        <v>192</v>
      </c>
    </row>
    <row r="1349">
      <c r="A1349" s="344" t="s">
        <v>192</v>
      </c>
      <c r="B1349" s="346" t="s">
        <v>655</v>
      </c>
      <c r="C1349" s="340">
        <v>68.0</v>
      </c>
      <c r="D1349" s="344" t="s">
        <v>192</v>
      </c>
    </row>
    <row r="1350">
      <c r="A1350" s="344" t="s">
        <v>614</v>
      </c>
      <c r="B1350" s="346" t="s">
        <v>685</v>
      </c>
      <c r="C1350" s="340">
        <v>73.0</v>
      </c>
      <c r="D1350" s="344" t="s">
        <v>614</v>
      </c>
    </row>
    <row r="1351">
      <c r="A1351" s="344" t="s">
        <v>614</v>
      </c>
      <c r="B1351" s="346" t="s">
        <v>711</v>
      </c>
      <c r="C1351" s="340">
        <v>63.0</v>
      </c>
      <c r="D1351" s="344" t="s">
        <v>614</v>
      </c>
    </row>
    <row r="1352">
      <c r="A1352" s="344" t="s">
        <v>112</v>
      </c>
      <c r="B1352" s="346" t="s">
        <v>330</v>
      </c>
      <c r="C1352" s="340">
        <v>99.0</v>
      </c>
      <c r="D1352" s="344" t="s">
        <v>112</v>
      </c>
    </row>
    <row r="1353">
      <c r="A1353" s="344" t="s">
        <v>112</v>
      </c>
      <c r="B1353" s="346" t="s">
        <v>331</v>
      </c>
      <c r="C1353" s="340">
        <v>76.0</v>
      </c>
      <c r="D1353" s="344" t="s">
        <v>112</v>
      </c>
    </row>
    <row r="1354">
      <c r="A1354" s="344" t="s">
        <v>112</v>
      </c>
      <c r="B1354" s="346" t="s">
        <v>781</v>
      </c>
      <c r="C1354" s="340">
        <v>74.0</v>
      </c>
      <c r="D1354" s="344" t="s">
        <v>112</v>
      </c>
    </row>
    <row r="1355">
      <c r="A1355" s="344" t="s">
        <v>112</v>
      </c>
      <c r="B1355" s="346" t="s">
        <v>806</v>
      </c>
      <c r="C1355" s="340">
        <v>68.0</v>
      </c>
      <c r="D1355" s="344" t="s">
        <v>112</v>
      </c>
    </row>
    <row r="1356">
      <c r="A1356" s="344" t="s">
        <v>112</v>
      </c>
      <c r="B1356" s="346" t="s">
        <v>834</v>
      </c>
      <c r="C1356" s="340">
        <v>68.0</v>
      </c>
      <c r="D1356" s="344" t="s">
        <v>112</v>
      </c>
    </row>
    <row r="1357">
      <c r="A1357" s="344" t="s">
        <v>112</v>
      </c>
      <c r="B1357" s="346" t="s">
        <v>865</v>
      </c>
      <c r="C1357" s="340">
        <v>66.0</v>
      </c>
      <c r="D1357" s="344" t="s">
        <v>112</v>
      </c>
    </row>
    <row r="1358">
      <c r="A1358" s="344" t="s">
        <v>112</v>
      </c>
      <c r="B1358" s="346" t="s">
        <v>894</v>
      </c>
      <c r="C1358" s="340">
        <v>64.0</v>
      </c>
      <c r="D1358" s="344" t="s">
        <v>112</v>
      </c>
    </row>
    <row r="1359">
      <c r="A1359" s="344" t="s">
        <v>112</v>
      </c>
      <c r="B1359" s="346" t="s">
        <v>922</v>
      </c>
      <c r="C1359" s="340">
        <v>57.0</v>
      </c>
      <c r="D1359" s="344" t="s">
        <v>112</v>
      </c>
    </row>
    <row r="1360">
      <c r="A1360" s="344" t="s">
        <v>108</v>
      </c>
      <c r="B1360" s="346" t="s">
        <v>332</v>
      </c>
      <c r="C1360" s="340">
        <v>87.0</v>
      </c>
      <c r="D1360" s="344" t="s">
        <v>108</v>
      </c>
    </row>
    <row r="1361">
      <c r="A1361" s="344" t="s">
        <v>108</v>
      </c>
      <c r="B1361" s="346" t="s">
        <v>976</v>
      </c>
      <c r="C1361" s="340">
        <v>78.0</v>
      </c>
      <c r="D1361" s="344" t="s">
        <v>108</v>
      </c>
    </row>
    <row r="1362">
      <c r="A1362" s="344" t="s">
        <v>108</v>
      </c>
      <c r="B1362" s="346" t="s">
        <v>1004</v>
      </c>
      <c r="C1362" s="340">
        <v>66.0</v>
      </c>
      <c r="D1362" s="344" t="s">
        <v>108</v>
      </c>
    </row>
    <row r="1363">
      <c r="A1363" s="344" t="s">
        <v>108</v>
      </c>
      <c r="B1363" s="346" t="s">
        <v>1033</v>
      </c>
      <c r="C1363" s="340">
        <v>64.0</v>
      </c>
      <c r="D1363" s="344" t="s">
        <v>108</v>
      </c>
    </row>
    <row r="1364">
      <c r="A1364" s="344" t="s">
        <v>108</v>
      </c>
      <c r="B1364" s="346" t="s">
        <v>1063</v>
      </c>
      <c r="C1364" s="340">
        <v>38.0</v>
      </c>
      <c r="D1364" s="344" t="s">
        <v>108</v>
      </c>
    </row>
    <row r="1365">
      <c r="A1365" s="344" t="s">
        <v>100</v>
      </c>
      <c r="B1365" s="346" t="s">
        <v>1096</v>
      </c>
      <c r="C1365" s="340">
        <v>95.0</v>
      </c>
      <c r="D1365" s="344" t="s">
        <v>100</v>
      </c>
    </row>
    <row r="1366">
      <c r="A1366" s="344" t="s">
        <v>102</v>
      </c>
      <c r="B1366" s="346" t="s">
        <v>1128</v>
      </c>
      <c r="C1366" s="340">
        <v>78.0</v>
      </c>
      <c r="D1366" s="344" t="s">
        <v>102</v>
      </c>
    </row>
    <row r="1367">
      <c r="A1367" s="344" t="s">
        <v>102</v>
      </c>
      <c r="B1367" s="346" t="s">
        <v>1160</v>
      </c>
      <c r="C1367" s="340">
        <v>65.0</v>
      </c>
      <c r="D1367" s="344" t="s">
        <v>102</v>
      </c>
    </row>
    <row r="1368">
      <c r="A1368" s="344" t="s">
        <v>1076</v>
      </c>
      <c r="B1368" s="346" t="s">
        <v>1192</v>
      </c>
      <c r="C1368" s="340">
        <v>78.0</v>
      </c>
      <c r="D1368" s="344" t="s">
        <v>1076</v>
      </c>
    </row>
    <row r="1369">
      <c r="A1369" s="344" t="s">
        <v>1076</v>
      </c>
      <c r="B1369" s="346" t="s">
        <v>1224</v>
      </c>
      <c r="C1369" s="340">
        <v>59.0</v>
      </c>
      <c r="D1369" s="344" t="s">
        <v>1076</v>
      </c>
    </row>
    <row r="1370">
      <c r="A1370" s="344" t="s">
        <v>1076</v>
      </c>
      <c r="B1370" s="346" t="s">
        <v>1256</v>
      </c>
      <c r="C1370" s="340">
        <v>58.0</v>
      </c>
      <c r="D1370" s="344" t="s">
        <v>1076</v>
      </c>
    </row>
    <row r="1371">
      <c r="A1371" s="344" t="s">
        <v>103</v>
      </c>
      <c r="B1371" s="346" t="s">
        <v>1288</v>
      </c>
      <c r="C1371" s="340">
        <v>83.0</v>
      </c>
      <c r="D1371" s="344" t="s">
        <v>103</v>
      </c>
    </row>
    <row r="1372">
      <c r="A1372" s="344" t="s">
        <v>103</v>
      </c>
      <c r="B1372" s="346" t="s">
        <v>1319</v>
      </c>
      <c r="C1372" s="340">
        <v>60.0</v>
      </c>
      <c r="D1372" s="344" t="s">
        <v>103</v>
      </c>
    </row>
    <row r="1373">
      <c r="A1373" s="344" t="s">
        <v>101</v>
      </c>
      <c r="B1373" s="346" t="s">
        <v>1351</v>
      </c>
      <c r="C1373" s="340">
        <v>91.0</v>
      </c>
      <c r="D1373" s="344" t="s">
        <v>101</v>
      </c>
    </row>
    <row r="1374">
      <c r="A1374" s="344" t="s">
        <v>101</v>
      </c>
      <c r="B1374" s="346" t="s">
        <v>1383</v>
      </c>
      <c r="C1374" s="340">
        <v>55.0</v>
      </c>
      <c r="D1374" s="344" t="s">
        <v>101</v>
      </c>
    </row>
    <row r="1375">
      <c r="A1375" s="344" t="s">
        <v>117</v>
      </c>
      <c r="B1375" s="346" t="s">
        <v>1415</v>
      </c>
      <c r="C1375" s="340">
        <v>82.0</v>
      </c>
      <c r="D1375" s="344" t="s">
        <v>117</v>
      </c>
    </row>
    <row r="1376">
      <c r="A1376" s="344" t="s">
        <v>117</v>
      </c>
      <c r="B1376" s="346" t="s">
        <v>1447</v>
      </c>
      <c r="C1376" s="340">
        <v>79.0</v>
      </c>
      <c r="D1376" s="344" t="s">
        <v>117</v>
      </c>
    </row>
    <row r="1377">
      <c r="A1377" s="344" t="s">
        <v>117</v>
      </c>
      <c r="B1377" s="346" t="s">
        <v>1479</v>
      </c>
      <c r="C1377" s="340">
        <v>73.0</v>
      </c>
      <c r="D1377" s="344" t="s">
        <v>117</v>
      </c>
    </row>
    <row r="1378">
      <c r="A1378" s="344" t="s">
        <v>117</v>
      </c>
      <c r="B1378" s="346" t="s">
        <v>1511</v>
      </c>
      <c r="C1378" s="340">
        <v>70.0</v>
      </c>
      <c r="D1378" s="344" t="s">
        <v>117</v>
      </c>
    </row>
    <row r="1379">
      <c r="A1379" s="344" t="s">
        <v>117</v>
      </c>
      <c r="B1379" s="346" t="s">
        <v>1544</v>
      </c>
      <c r="C1379" s="340">
        <v>67.0</v>
      </c>
      <c r="D1379" s="344" t="s">
        <v>117</v>
      </c>
    </row>
    <row r="1380">
      <c r="A1380" s="344" t="s">
        <v>117</v>
      </c>
      <c r="B1380" s="346" t="s">
        <v>1576</v>
      </c>
      <c r="C1380" s="340">
        <v>65.0</v>
      </c>
      <c r="D1380" s="344" t="s">
        <v>117</v>
      </c>
    </row>
    <row r="1381">
      <c r="A1381" s="344" t="s">
        <v>98</v>
      </c>
      <c r="B1381" s="346" t="s">
        <v>1608</v>
      </c>
      <c r="C1381" s="340">
        <v>92.0</v>
      </c>
      <c r="D1381" s="344" t="s">
        <v>98</v>
      </c>
    </row>
    <row r="1382">
      <c r="A1382" s="344" t="s">
        <v>99</v>
      </c>
      <c r="B1382" s="346" t="s">
        <v>1640</v>
      </c>
      <c r="C1382" s="340">
        <v>77.0</v>
      </c>
      <c r="D1382" s="344" t="s">
        <v>99</v>
      </c>
    </row>
    <row r="1383">
      <c r="A1383" s="344" t="s">
        <v>99</v>
      </c>
      <c r="B1383" s="346" t="s">
        <v>1672</v>
      </c>
      <c r="C1383" s="340">
        <v>74.0</v>
      </c>
      <c r="D1383" s="344" t="s">
        <v>99</v>
      </c>
    </row>
    <row r="1384">
      <c r="A1384" s="344" t="s">
        <v>99</v>
      </c>
      <c r="B1384" s="346" t="s">
        <v>1704</v>
      </c>
      <c r="C1384" s="340">
        <v>74.0</v>
      </c>
      <c r="D1384" s="344" t="s">
        <v>99</v>
      </c>
    </row>
    <row r="1385">
      <c r="A1385" s="344" t="s">
        <v>99</v>
      </c>
      <c r="B1385" s="346" t="s">
        <v>1736</v>
      </c>
      <c r="C1385" s="340">
        <v>70.0</v>
      </c>
      <c r="D1385" s="344" t="s">
        <v>99</v>
      </c>
    </row>
    <row r="1386">
      <c r="A1386" s="344" t="s">
        <v>99</v>
      </c>
      <c r="B1386" s="346" t="s">
        <v>1767</v>
      </c>
      <c r="C1386" s="340">
        <v>64.0</v>
      </c>
      <c r="D1386" s="344" t="s">
        <v>99</v>
      </c>
    </row>
    <row r="1387">
      <c r="A1387" s="344" t="s">
        <v>1539</v>
      </c>
      <c r="B1387" s="346" t="s">
        <v>1800</v>
      </c>
      <c r="C1387" s="340">
        <v>72.0</v>
      </c>
      <c r="D1387" s="344" t="s">
        <v>1539</v>
      </c>
    </row>
    <row r="1388">
      <c r="A1388" s="344" t="s">
        <v>1635</v>
      </c>
      <c r="B1388" s="346" t="s">
        <v>1832</v>
      </c>
      <c r="C1388" s="340">
        <v>74.0</v>
      </c>
      <c r="D1388" s="344" t="s">
        <v>1635</v>
      </c>
    </row>
    <row r="1389">
      <c r="A1389" s="344" t="s">
        <v>1635</v>
      </c>
      <c r="B1389" s="346" t="s">
        <v>1864</v>
      </c>
      <c r="C1389" s="340">
        <v>70.0</v>
      </c>
      <c r="D1389" s="344" t="s">
        <v>1635</v>
      </c>
    </row>
    <row r="1390">
      <c r="A1390" s="344" t="s">
        <v>1635</v>
      </c>
      <c r="B1390" s="346" t="s">
        <v>1895</v>
      </c>
      <c r="C1390" s="340">
        <v>68.0</v>
      </c>
      <c r="D1390" s="344" t="s">
        <v>1635</v>
      </c>
    </row>
    <row r="1391">
      <c r="A1391" s="344" t="s">
        <v>1635</v>
      </c>
      <c r="B1391" s="346" t="s">
        <v>1926</v>
      </c>
      <c r="C1391" s="340">
        <v>66.0</v>
      </c>
      <c r="D1391" s="344" t="s">
        <v>1635</v>
      </c>
    </row>
    <row r="1392">
      <c r="A1392" s="344" t="s">
        <v>1635</v>
      </c>
      <c r="B1392" s="346" t="s">
        <v>1958</v>
      </c>
      <c r="C1392" s="340">
        <v>60.0</v>
      </c>
      <c r="D1392" s="344" t="s">
        <v>1635</v>
      </c>
    </row>
    <row r="1393">
      <c r="A1393" s="344" t="s">
        <v>1785</v>
      </c>
      <c r="B1393" s="346" t="s">
        <v>1990</v>
      </c>
      <c r="C1393" s="340">
        <v>89.0</v>
      </c>
      <c r="D1393" s="344" t="s">
        <v>1785</v>
      </c>
    </row>
    <row r="1394">
      <c r="A1394" s="344" t="s">
        <v>1785</v>
      </c>
      <c r="B1394" s="346" t="s">
        <v>2022</v>
      </c>
      <c r="C1394" s="340">
        <v>67.0</v>
      </c>
      <c r="D1394" s="344" t="s">
        <v>1785</v>
      </c>
    </row>
    <row r="1395">
      <c r="A1395" s="344" t="s">
        <v>119</v>
      </c>
      <c r="B1395" s="346" t="s">
        <v>2054</v>
      </c>
      <c r="C1395" s="340">
        <v>86.0</v>
      </c>
      <c r="D1395" s="344" t="s">
        <v>119</v>
      </c>
    </row>
    <row r="1396">
      <c r="A1396" s="344" t="s">
        <v>119</v>
      </c>
      <c r="B1396" s="346" t="s">
        <v>2086</v>
      </c>
      <c r="C1396" s="340">
        <v>61.0</v>
      </c>
      <c r="D1396" s="344" t="s">
        <v>119</v>
      </c>
    </row>
    <row r="1397">
      <c r="A1397" s="344" t="s">
        <v>118</v>
      </c>
      <c r="B1397" s="346" t="s">
        <v>2117</v>
      </c>
      <c r="C1397" s="340">
        <v>78.0</v>
      </c>
      <c r="D1397" s="344" t="s">
        <v>118</v>
      </c>
    </row>
    <row r="1398">
      <c r="A1398" s="344" t="s">
        <v>118</v>
      </c>
      <c r="B1398" s="346" t="s">
        <v>2148</v>
      </c>
      <c r="C1398" s="340">
        <v>77.0</v>
      </c>
      <c r="D1398" s="344" t="s">
        <v>118</v>
      </c>
    </row>
    <row r="1399">
      <c r="A1399" s="344" t="s">
        <v>118</v>
      </c>
      <c r="B1399" s="346" t="s">
        <v>2180</v>
      </c>
      <c r="C1399" s="340">
        <v>73.0</v>
      </c>
      <c r="D1399" s="344" t="s">
        <v>118</v>
      </c>
    </row>
    <row r="1400">
      <c r="A1400" s="344" t="s">
        <v>118</v>
      </c>
      <c r="B1400" s="346" t="s">
        <v>2213</v>
      </c>
      <c r="C1400" s="340">
        <v>61.0</v>
      </c>
      <c r="D1400" s="344" t="s">
        <v>118</v>
      </c>
    </row>
    <row r="1401">
      <c r="A1401" s="344" t="s">
        <v>113</v>
      </c>
      <c r="B1401" s="346" t="s">
        <v>2245</v>
      </c>
      <c r="C1401" s="340">
        <v>85.0</v>
      </c>
      <c r="D1401" s="344" t="s">
        <v>113</v>
      </c>
    </row>
    <row r="1402">
      <c r="A1402" s="344" t="s">
        <v>113</v>
      </c>
      <c r="B1402" s="346" t="s">
        <v>2276</v>
      </c>
      <c r="C1402" s="340">
        <v>78.0</v>
      </c>
      <c r="D1402" s="344" t="s">
        <v>113</v>
      </c>
    </row>
    <row r="1403">
      <c r="A1403" s="344" t="s">
        <v>113</v>
      </c>
      <c r="B1403" s="346" t="s">
        <v>2305</v>
      </c>
      <c r="C1403" s="340">
        <v>76.0</v>
      </c>
      <c r="D1403" s="344" t="s">
        <v>113</v>
      </c>
    </row>
    <row r="1404">
      <c r="A1404" s="344" t="s">
        <v>113</v>
      </c>
      <c r="B1404" s="346" t="s">
        <v>2331</v>
      </c>
      <c r="C1404" s="340">
        <v>74.0</v>
      </c>
      <c r="D1404" s="344" t="s">
        <v>113</v>
      </c>
    </row>
    <row r="1405">
      <c r="A1405" s="344" t="s">
        <v>113</v>
      </c>
      <c r="B1405" s="346" t="s">
        <v>2357</v>
      </c>
      <c r="C1405" s="340">
        <v>74.0</v>
      </c>
      <c r="D1405" s="344" t="s">
        <v>113</v>
      </c>
    </row>
    <row r="1406">
      <c r="A1406" s="344" t="s">
        <v>113</v>
      </c>
      <c r="B1406" s="346" t="s">
        <v>2381</v>
      </c>
      <c r="C1406" s="340">
        <v>69.0</v>
      </c>
      <c r="D1406" s="344" t="s">
        <v>113</v>
      </c>
    </row>
    <row r="1407">
      <c r="A1407" s="344" t="s">
        <v>113</v>
      </c>
      <c r="B1407" s="346" t="s">
        <v>2397</v>
      </c>
      <c r="C1407" s="340">
        <v>65.0</v>
      </c>
      <c r="D1407" s="344" t="s">
        <v>113</v>
      </c>
    </row>
    <row r="1408">
      <c r="A1408" s="344" t="s">
        <v>2198</v>
      </c>
      <c r="B1408" s="346" t="s">
        <v>2412</v>
      </c>
      <c r="C1408" s="340">
        <v>78.0</v>
      </c>
      <c r="D1408" s="344" t="s">
        <v>2198</v>
      </c>
    </row>
    <row r="1409">
      <c r="A1409" s="344" t="s">
        <v>2231</v>
      </c>
      <c r="B1409" s="346" t="s">
        <v>2425</v>
      </c>
      <c r="C1409" s="340">
        <v>83.0</v>
      </c>
      <c r="D1409" s="344" t="s">
        <v>2231</v>
      </c>
    </row>
    <row r="1410">
      <c r="A1410" s="344" t="s">
        <v>107</v>
      </c>
      <c r="B1410" s="346" t="s">
        <v>206</v>
      </c>
      <c r="C1410" s="340">
        <v>70.0</v>
      </c>
      <c r="D1410" s="344" t="s">
        <v>107</v>
      </c>
    </row>
    <row r="1411">
      <c r="A1411" s="344" t="s">
        <v>107</v>
      </c>
      <c r="B1411" s="346" t="s">
        <v>548</v>
      </c>
      <c r="C1411" s="340">
        <v>69.0</v>
      </c>
      <c r="D1411" s="344" t="s">
        <v>107</v>
      </c>
    </row>
    <row r="1412">
      <c r="A1412" s="344" t="s">
        <v>107</v>
      </c>
      <c r="B1412" s="346" t="s">
        <v>577</v>
      </c>
      <c r="C1412" s="340">
        <v>47.0</v>
      </c>
      <c r="D1412" s="344" t="s">
        <v>107</v>
      </c>
    </row>
    <row r="1413">
      <c r="A1413" s="344" t="s">
        <v>192</v>
      </c>
      <c r="B1413" s="346" t="s">
        <v>204</v>
      </c>
      <c r="C1413" s="340">
        <v>89.0</v>
      </c>
      <c r="D1413" s="344" t="s">
        <v>192</v>
      </c>
    </row>
    <row r="1414">
      <c r="A1414" s="344" t="s">
        <v>192</v>
      </c>
      <c r="B1414" s="346" t="s">
        <v>627</v>
      </c>
      <c r="C1414" s="340">
        <v>74.0</v>
      </c>
      <c r="D1414" s="344" t="s">
        <v>192</v>
      </c>
    </row>
    <row r="1415">
      <c r="A1415" s="344" t="s">
        <v>192</v>
      </c>
      <c r="B1415" s="346" t="s">
        <v>656</v>
      </c>
      <c r="C1415" s="340">
        <v>69.0</v>
      </c>
      <c r="D1415" s="344" t="s">
        <v>192</v>
      </c>
    </row>
    <row r="1416">
      <c r="A1416" s="344" t="s">
        <v>614</v>
      </c>
      <c r="B1416" s="346" t="s">
        <v>686</v>
      </c>
      <c r="C1416" s="340">
        <v>69.0</v>
      </c>
      <c r="D1416" s="344" t="s">
        <v>614</v>
      </c>
    </row>
    <row r="1417">
      <c r="A1417" s="344" t="s">
        <v>112</v>
      </c>
      <c r="B1417" s="346" t="s">
        <v>208</v>
      </c>
      <c r="C1417" s="340">
        <v>83.0</v>
      </c>
      <c r="D1417" s="344" t="s">
        <v>112</v>
      </c>
    </row>
    <row r="1418">
      <c r="A1418" s="344" t="s">
        <v>112</v>
      </c>
      <c r="B1418" s="346" t="s">
        <v>734</v>
      </c>
      <c r="C1418" s="340">
        <v>82.0</v>
      </c>
      <c r="D1418" s="344" t="s">
        <v>112</v>
      </c>
    </row>
    <row r="1419">
      <c r="A1419" s="344" t="s">
        <v>112</v>
      </c>
      <c r="B1419" s="346" t="s">
        <v>210</v>
      </c>
      <c r="C1419" s="340">
        <v>77.0</v>
      </c>
      <c r="D1419" s="344" t="s">
        <v>112</v>
      </c>
    </row>
    <row r="1420">
      <c r="A1420" s="344" t="s">
        <v>112</v>
      </c>
      <c r="B1420" s="346" t="s">
        <v>782</v>
      </c>
      <c r="C1420" s="340">
        <v>74.0</v>
      </c>
      <c r="D1420" s="344" t="s">
        <v>112</v>
      </c>
    </row>
    <row r="1421">
      <c r="A1421" s="344" t="s">
        <v>112</v>
      </c>
      <c r="B1421" s="346" t="s">
        <v>807</v>
      </c>
      <c r="C1421" s="340">
        <v>72.0</v>
      </c>
      <c r="D1421" s="344" t="s">
        <v>112</v>
      </c>
    </row>
    <row r="1422">
      <c r="A1422" s="344" t="s">
        <v>112</v>
      </c>
      <c r="B1422" s="346" t="s">
        <v>835</v>
      </c>
      <c r="C1422" s="340">
        <v>72.0</v>
      </c>
      <c r="D1422" s="344" t="s">
        <v>112</v>
      </c>
    </row>
    <row r="1423">
      <c r="A1423" s="344" t="s">
        <v>112</v>
      </c>
      <c r="B1423" s="346" t="s">
        <v>866</v>
      </c>
      <c r="C1423" s="340">
        <v>68.0</v>
      </c>
      <c r="D1423" s="344" t="s">
        <v>112</v>
      </c>
    </row>
    <row r="1424">
      <c r="A1424" s="344" t="s">
        <v>112</v>
      </c>
      <c r="B1424" s="346" t="s">
        <v>895</v>
      </c>
      <c r="C1424" s="340">
        <v>62.0</v>
      </c>
      <c r="D1424" s="344" t="s">
        <v>112</v>
      </c>
    </row>
    <row r="1425">
      <c r="A1425" s="344" t="s">
        <v>112</v>
      </c>
      <c r="B1425" s="347" t="s">
        <v>923</v>
      </c>
      <c r="C1425" s="340">
        <v>60.0</v>
      </c>
      <c r="D1425" s="344" t="s">
        <v>112</v>
      </c>
    </row>
    <row r="1426">
      <c r="A1426" s="344" t="s">
        <v>108</v>
      </c>
      <c r="B1426" s="346" t="s">
        <v>212</v>
      </c>
      <c r="C1426" s="340">
        <v>88.0</v>
      </c>
      <c r="D1426" s="344" t="s">
        <v>108</v>
      </c>
    </row>
    <row r="1427">
      <c r="A1427" s="344" t="s">
        <v>108</v>
      </c>
      <c r="B1427" s="345" t="s">
        <v>977</v>
      </c>
      <c r="C1427" s="340">
        <v>76.0</v>
      </c>
      <c r="D1427" s="344" t="s">
        <v>108</v>
      </c>
    </row>
    <row r="1428">
      <c r="A1428" s="344" t="s">
        <v>108</v>
      </c>
      <c r="B1428" s="345" t="s">
        <v>1005</v>
      </c>
      <c r="C1428" s="340">
        <v>69.0</v>
      </c>
      <c r="D1428" s="344" t="s">
        <v>108</v>
      </c>
    </row>
    <row r="1429">
      <c r="A1429" s="344" t="s">
        <v>108</v>
      </c>
      <c r="B1429" s="345" t="s">
        <v>1034</v>
      </c>
      <c r="C1429" s="340">
        <v>64.0</v>
      </c>
      <c r="D1429" s="344" t="s">
        <v>108</v>
      </c>
    </row>
    <row r="1430">
      <c r="A1430" s="344" t="s">
        <v>108</v>
      </c>
      <c r="B1430" s="345" t="s">
        <v>1064</v>
      </c>
      <c r="C1430" s="340">
        <v>51.0</v>
      </c>
      <c r="D1430" s="344" t="s">
        <v>108</v>
      </c>
    </row>
    <row r="1431">
      <c r="A1431" s="344" t="s">
        <v>108</v>
      </c>
      <c r="B1431" s="345" t="s">
        <v>1097</v>
      </c>
      <c r="C1431" s="340">
        <v>42.0</v>
      </c>
      <c r="D1431" s="344" t="s">
        <v>108</v>
      </c>
    </row>
    <row r="1432">
      <c r="A1432" s="344" t="s">
        <v>100</v>
      </c>
      <c r="B1432" s="345" t="s">
        <v>1129</v>
      </c>
      <c r="C1432" s="340">
        <v>70.0</v>
      </c>
      <c r="D1432" s="344" t="s">
        <v>100</v>
      </c>
    </row>
    <row r="1433">
      <c r="A1433" s="344" t="s">
        <v>100</v>
      </c>
      <c r="B1433" s="345" t="s">
        <v>1161</v>
      </c>
      <c r="C1433" s="340">
        <v>53.0</v>
      </c>
      <c r="D1433" s="344" t="s">
        <v>100</v>
      </c>
    </row>
    <row r="1434">
      <c r="A1434" s="344" t="s">
        <v>100</v>
      </c>
      <c r="B1434" s="345" t="s">
        <v>1193</v>
      </c>
      <c r="C1434" s="340">
        <v>53.0</v>
      </c>
      <c r="D1434" s="344" t="s">
        <v>100</v>
      </c>
    </row>
    <row r="1435">
      <c r="A1435" s="344" t="s">
        <v>102</v>
      </c>
      <c r="B1435" s="345" t="s">
        <v>1225</v>
      </c>
      <c r="C1435" s="340">
        <v>78.0</v>
      </c>
      <c r="D1435" s="344" t="s">
        <v>102</v>
      </c>
    </row>
    <row r="1436">
      <c r="A1436" s="344" t="s">
        <v>1076</v>
      </c>
      <c r="B1436" s="345" t="s">
        <v>1257</v>
      </c>
      <c r="C1436" s="340">
        <v>68.0</v>
      </c>
      <c r="D1436" s="344" t="s">
        <v>1076</v>
      </c>
    </row>
    <row r="1437">
      <c r="A1437" s="344" t="s">
        <v>1076</v>
      </c>
      <c r="B1437" s="345" t="s">
        <v>1289</v>
      </c>
      <c r="C1437" s="340">
        <v>65.0</v>
      </c>
      <c r="D1437" s="344" t="s">
        <v>1076</v>
      </c>
    </row>
    <row r="1438">
      <c r="A1438" s="344" t="s">
        <v>103</v>
      </c>
      <c r="B1438" s="345" t="s">
        <v>1320</v>
      </c>
      <c r="C1438" s="340">
        <v>85.0</v>
      </c>
      <c r="D1438" s="344" t="s">
        <v>103</v>
      </c>
    </row>
    <row r="1439">
      <c r="A1439" s="344" t="s">
        <v>103</v>
      </c>
      <c r="B1439" s="345" t="s">
        <v>1352</v>
      </c>
      <c r="C1439" s="340">
        <v>56.0</v>
      </c>
      <c r="D1439" s="344" t="s">
        <v>103</v>
      </c>
    </row>
    <row r="1440">
      <c r="A1440" s="344" t="s">
        <v>101</v>
      </c>
      <c r="B1440" s="345" t="s">
        <v>1384</v>
      </c>
      <c r="C1440" s="340">
        <v>71.0</v>
      </c>
      <c r="D1440" s="344" t="s">
        <v>101</v>
      </c>
    </row>
    <row r="1441">
      <c r="A1441" s="344" t="s">
        <v>101</v>
      </c>
      <c r="B1441" s="345" t="s">
        <v>1416</v>
      </c>
      <c r="C1441" s="340">
        <v>57.0</v>
      </c>
      <c r="D1441" s="344" t="s">
        <v>101</v>
      </c>
    </row>
    <row r="1442">
      <c r="A1442" s="344" t="s">
        <v>117</v>
      </c>
      <c r="B1442" s="345" t="s">
        <v>1448</v>
      </c>
      <c r="C1442" s="340">
        <v>80.0</v>
      </c>
      <c r="D1442" s="344" t="s">
        <v>117</v>
      </c>
    </row>
    <row r="1443">
      <c r="A1443" s="344" t="s">
        <v>98</v>
      </c>
      <c r="B1443" s="345" t="s">
        <v>2466</v>
      </c>
      <c r="C1443" s="340">
        <v>77.0</v>
      </c>
      <c r="D1443" s="344" t="s">
        <v>98</v>
      </c>
    </row>
    <row r="1444">
      <c r="A1444" s="344" t="s">
        <v>98</v>
      </c>
      <c r="B1444" s="345" t="s">
        <v>1512</v>
      </c>
      <c r="C1444" s="340">
        <v>63.0</v>
      </c>
      <c r="D1444" s="344" t="s">
        <v>98</v>
      </c>
    </row>
    <row r="1445">
      <c r="A1445" s="344" t="s">
        <v>99</v>
      </c>
      <c r="B1445" s="345" t="s">
        <v>1545</v>
      </c>
      <c r="C1445" s="340">
        <v>82.0</v>
      </c>
      <c r="D1445" s="344" t="s">
        <v>99</v>
      </c>
    </row>
    <row r="1446">
      <c r="A1446" s="344" t="s">
        <v>99</v>
      </c>
      <c r="B1446" s="345" t="s">
        <v>1577</v>
      </c>
      <c r="C1446" s="340">
        <v>75.0</v>
      </c>
      <c r="D1446" s="344" t="s">
        <v>99</v>
      </c>
    </row>
    <row r="1447">
      <c r="A1447" s="344" t="s">
        <v>1539</v>
      </c>
      <c r="B1447" s="345" t="s">
        <v>1609</v>
      </c>
      <c r="C1447" s="340">
        <v>77.0</v>
      </c>
      <c r="D1447" s="344" t="s">
        <v>1539</v>
      </c>
    </row>
    <row r="1448">
      <c r="A1448" s="344" t="s">
        <v>1539</v>
      </c>
      <c r="B1448" s="345" t="s">
        <v>1641</v>
      </c>
      <c r="C1448" s="340">
        <v>71.0</v>
      </c>
      <c r="D1448" s="344" t="s">
        <v>1539</v>
      </c>
    </row>
    <row r="1449">
      <c r="A1449" s="344" t="s">
        <v>1539</v>
      </c>
      <c r="B1449" s="345" t="s">
        <v>1673</v>
      </c>
      <c r="C1449" s="340">
        <v>63.0</v>
      </c>
      <c r="D1449" s="344" t="s">
        <v>1539</v>
      </c>
    </row>
    <row r="1450">
      <c r="A1450" s="344" t="s">
        <v>1635</v>
      </c>
      <c r="B1450" s="345" t="s">
        <v>1705</v>
      </c>
      <c r="C1450" s="340">
        <v>70.0</v>
      </c>
      <c r="D1450" s="344" t="s">
        <v>1635</v>
      </c>
    </row>
    <row r="1451">
      <c r="A1451" s="344" t="s">
        <v>1635</v>
      </c>
      <c r="B1451" s="345" t="s">
        <v>1737</v>
      </c>
      <c r="C1451" s="340">
        <v>68.0</v>
      </c>
      <c r="D1451" s="344" t="s">
        <v>1635</v>
      </c>
    </row>
    <row r="1452">
      <c r="A1452" s="344" t="s">
        <v>1635</v>
      </c>
      <c r="B1452" s="345" t="s">
        <v>1768</v>
      </c>
      <c r="C1452" s="340">
        <v>68.0</v>
      </c>
      <c r="D1452" s="344" t="s">
        <v>1635</v>
      </c>
    </row>
    <row r="1453">
      <c r="A1453" s="344" t="s">
        <v>1635</v>
      </c>
      <c r="B1453" s="345" t="s">
        <v>1801</v>
      </c>
      <c r="C1453" s="340">
        <v>66.0</v>
      </c>
      <c r="D1453" s="344" t="s">
        <v>1635</v>
      </c>
    </row>
    <row r="1454">
      <c r="A1454" s="344" t="s">
        <v>1635</v>
      </c>
      <c r="B1454" s="345" t="s">
        <v>1833</v>
      </c>
      <c r="C1454" s="340">
        <v>61.0</v>
      </c>
      <c r="D1454" s="344" t="s">
        <v>1635</v>
      </c>
    </row>
    <row r="1455">
      <c r="A1455" s="344" t="s">
        <v>1635</v>
      </c>
      <c r="B1455" s="345" t="s">
        <v>1865</v>
      </c>
      <c r="C1455" s="340">
        <v>58.0</v>
      </c>
      <c r="D1455" s="344" t="s">
        <v>1635</v>
      </c>
    </row>
    <row r="1456">
      <c r="A1456" s="344" t="s">
        <v>1635</v>
      </c>
      <c r="B1456" s="345" t="s">
        <v>1896</v>
      </c>
      <c r="C1456" s="340">
        <v>56.0</v>
      </c>
      <c r="D1456" s="344" t="s">
        <v>1635</v>
      </c>
    </row>
    <row r="1457">
      <c r="A1457" s="344" t="s">
        <v>1785</v>
      </c>
      <c r="B1457" s="345" t="s">
        <v>1927</v>
      </c>
      <c r="C1457" s="340">
        <v>73.0</v>
      </c>
      <c r="D1457" s="344" t="s">
        <v>1785</v>
      </c>
    </row>
    <row r="1458">
      <c r="A1458" s="344" t="s">
        <v>1785</v>
      </c>
      <c r="B1458" s="345" t="s">
        <v>1959</v>
      </c>
      <c r="C1458" s="340">
        <v>71.0</v>
      </c>
      <c r="D1458" s="344" t="s">
        <v>1785</v>
      </c>
    </row>
    <row r="1459">
      <c r="A1459" s="344" t="s">
        <v>119</v>
      </c>
      <c r="B1459" s="345" t="s">
        <v>1991</v>
      </c>
      <c r="C1459" s="340">
        <v>76.0</v>
      </c>
      <c r="D1459" s="344" t="s">
        <v>119</v>
      </c>
    </row>
    <row r="1460">
      <c r="A1460" s="344" t="s">
        <v>119</v>
      </c>
      <c r="B1460" s="345" t="s">
        <v>2023</v>
      </c>
      <c r="C1460" s="340">
        <v>64.0</v>
      </c>
      <c r="D1460" s="344" t="s">
        <v>119</v>
      </c>
    </row>
    <row r="1461">
      <c r="A1461" s="344" t="s">
        <v>118</v>
      </c>
      <c r="B1461" s="345" t="s">
        <v>2055</v>
      </c>
      <c r="C1461" s="340">
        <v>79.0</v>
      </c>
      <c r="D1461" s="344" t="s">
        <v>118</v>
      </c>
    </row>
    <row r="1462">
      <c r="A1462" s="344" t="s">
        <v>118</v>
      </c>
      <c r="B1462" s="345" t="s">
        <v>2087</v>
      </c>
      <c r="C1462" s="340">
        <v>73.0</v>
      </c>
      <c r="D1462" s="344" t="s">
        <v>118</v>
      </c>
    </row>
    <row r="1463">
      <c r="A1463" s="344" t="s">
        <v>118</v>
      </c>
      <c r="B1463" s="345" t="s">
        <v>330</v>
      </c>
      <c r="C1463" s="340">
        <v>71.0</v>
      </c>
      <c r="D1463" s="344" t="s">
        <v>118</v>
      </c>
    </row>
    <row r="1464">
      <c r="A1464" s="344" t="s">
        <v>113</v>
      </c>
      <c r="B1464" s="345" t="s">
        <v>2149</v>
      </c>
      <c r="C1464" s="340">
        <v>71.0</v>
      </c>
      <c r="D1464" s="344" t="s">
        <v>113</v>
      </c>
    </row>
    <row r="1465">
      <c r="A1465" s="344" t="s">
        <v>113</v>
      </c>
      <c r="B1465" s="345" t="s">
        <v>2181</v>
      </c>
      <c r="C1465" s="340">
        <v>70.0</v>
      </c>
      <c r="D1465" s="344" t="s">
        <v>113</v>
      </c>
    </row>
    <row r="1466">
      <c r="A1466" s="344" t="s">
        <v>113</v>
      </c>
      <c r="B1466" s="345" t="s">
        <v>2214</v>
      </c>
      <c r="C1466" s="340">
        <v>66.0</v>
      </c>
      <c r="D1466" s="344" t="s">
        <v>113</v>
      </c>
    </row>
    <row r="1467">
      <c r="A1467" s="344" t="s">
        <v>113</v>
      </c>
      <c r="B1467" s="345" t="s">
        <v>2246</v>
      </c>
      <c r="C1467" s="340">
        <v>66.0</v>
      </c>
      <c r="D1467" s="344" t="s">
        <v>113</v>
      </c>
    </row>
    <row r="1468">
      <c r="A1468" s="344" t="s">
        <v>113</v>
      </c>
      <c r="B1468" s="345" t="s">
        <v>2277</v>
      </c>
      <c r="C1468" s="340">
        <v>61.0</v>
      </c>
      <c r="D1468" s="344" t="s">
        <v>113</v>
      </c>
    </row>
    <row r="1469">
      <c r="A1469" s="344" t="s">
        <v>2198</v>
      </c>
      <c r="B1469" s="345" t="s">
        <v>2306</v>
      </c>
      <c r="C1469" s="340">
        <v>79.0</v>
      </c>
      <c r="D1469" s="344" t="s">
        <v>2198</v>
      </c>
    </row>
    <row r="1470">
      <c r="A1470" s="344" t="s">
        <v>2231</v>
      </c>
      <c r="B1470" s="345" t="s">
        <v>2332</v>
      </c>
      <c r="C1470" s="340">
        <v>69.0</v>
      </c>
      <c r="D1470" s="344" t="s">
        <v>2231</v>
      </c>
    </row>
    <row r="1471">
      <c r="A1471" s="344" t="s">
        <v>107</v>
      </c>
      <c r="B1471" s="346" t="s">
        <v>269</v>
      </c>
      <c r="C1471" s="340">
        <v>74.0</v>
      </c>
      <c r="D1471" s="344" t="s">
        <v>107</v>
      </c>
    </row>
    <row r="1472">
      <c r="A1472" s="344" t="s">
        <v>107</v>
      </c>
      <c r="B1472" s="346" t="s">
        <v>549</v>
      </c>
      <c r="C1472" s="340">
        <v>60.0</v>
      </c>
      <c r="D1472" s="344" t="s">
        <v>107</v>
      </c>
    </row>
    <row r="1473">
      <c r="A1473" s="344" t="s">
        <v>107</v>
      </c>
      <c r="B1473" s="346" t="s">
        <v>578</v>
      </c>
      <c r="C1473" s="340">
        <v>59.0</v>
      </c>
      <c r="D1473" s="344" t="s">
        <v>107</v>
      </c>
    </row>
    <row r="1474">
      <c r="A1474" s="344" t="s">
        <v>192</v>
      </c>
      <c r="B1474" s="346" t="s">
        <v>267</v>
      </c>
      <c r="C1474" s="340">
        <v>88.0</v>
      </c>
      <c r="D1474" s="344" t="s">
        <v>192</v>
      </c>
    </row>
    <row r="1475">
      <c r="A1475" s="344" t="s">
        <v>192</v>
      </c>
      <c r="B1475" s="346" t="s">
        <v>628</v>
      </c>
      <c r="C1475" s="340">
        <v>75.0</v>
      </c>
      <c r="D1475" s="344" t="s">
        <v>192</v>
      </c>
    </row>
    <row r="1476">
      <c r="A1476" s="344" t="s">
        <v>192</v>
      </c>
      <c r="B1476" s="346" t="s">
        <v>2467</v>
      </c>
      <c r="C1476" s="340">
        <v>74.0</v>
      </c>
      <c r="D1476" s="344" t="s">
        <v>192</v>
      </c>
    </row>
    <row r="1477">
      <c r="A1477" s="344" t="s">
        <v>192</v>
      </c>
      <c r="B1477" s="346" t="s">
        <v>687</v>
      </c>
      <c r="C1477" s="340">
        <v>71.0</v>
      </c>
      <c r="D1477" s="344" t="s">
        <v>192</v>
      </c>
    </row>
    <row r="1478">
      <c r="A1478" s="344" t="s">
        <v>192</v>
      </c>
      <c r="B1478" s="346" t="s">
        <v>712</v>
      </c>
      <c r="C1478" s="340">
        <v>69.0</v>
      </c>
      <c r="D1478" s="344" t="s">
        <v>192</v>
      </c>
    </row>
    <row r="1479">
      <c r="A1479" s="344" t="s">
        <v>192</v>
      </c>
      <c r="B1479" s="346" t="s">
        <v>735</v>
      </c>
      <c r="C1479" s="340">
        <v>68.0</v>
      </c>
      <c r="D1479" s="344" t="s">
        <v>192</v>
      </c>
    </row>
    <row r="1480">
      <c r="A1480" s="344" t="s">
        <v>192</v>
      </c>
      <c r="B1480" s="346" t="s">
        <v>759</v>
      </c>
      <c r="C1480" s="340">
        <v>65.0</v>
      </c>
      <c r="D1480" s="344" t="s">
        <v>192</v>
      </c>
    </row>
    <row r="1481">
      <c r="A1481" s="344" t="s">
        <v>112</v>
      </c>
      <c r="B1481" s="346" t="s">
        <v>271</v>
      </c>
      <c r="C1481" s="340">
        <v>84.0</v>
      </c>
      <c r="D1481" s="344" t="s">
        <v>112</v>
      </c>
    </row>
    <row r="1482">
      <c r="A1482" s="344" t="s">
        <v>112</v>
      </c>
      <c r="B1482" s="346" t="s">
        <v>273</v>
      </c>
      <c r="C1482" s="340">
        <v>80.0</v>
      </c>
      <c r="D1482" s="344" t="s">
        <v>112</v>
      </c>
    </row>
    <row r="1483">
      <c r="A1483" s="344" t="s">
        <v>112</v>
      </c>
      <c r="B1483" s="346" t="s">
        <v>836</v>
      </c>
      <c r="C1483" s="340">
        <v>78.0</v>
      </c>
      <c r="D1483" s="344" t="s">
        <v>112</v>
      </c>
    </row>
    <row r="1484">
      <c r="A1484" s="344" t="s">
        <v>112</v>
      </c>
      <c r="B1484" s="346" t="s">
        <v>867</v>
      </c>
      <c r="C1484" s="340">
        <v>77.0</v>
      </c>
      <c r="D1484" s="344" t="s">
        <v>112</v>
      </c>
    </row>
    <row r="1485">
      <c r="A1485" s="344" t="s">
        <v>112</v>
      </c>
      <c r="B1485" s="346" t="s">
        <v>896</v>
      </c>
      <c r="C1485" s="340">
        <v>71.0</v>
      </c>
      <c r="D1485" s="344" t="s">
        <v>112</v>
      </c>
    </row>
    <row r="1486">
      <c r="A1486" s="344" t="s">
        <v>112</v>
      </c>
      <c r="B1486" s="346" t="s">
        <v>924</v>
      </c>
      <c r="C1486" s="340">
        <v>70.0</v>
      </c>
      <c r="D1486" s="344" t="s">
        <v>112</v>
      </c>
    </row>
    <row r="1487">
      <c r="A1487" s="344" t="s">
        <v>112</v>
      </c>
      <c r="B1487" s="346" t="s">
        <v>949</v>
      </c>
      <c r="C1487" s="340">
        <v>66.0</v>
      </c>
      <c r="D1487" s="344" t="s">
        <v>112</v>
      </c>
    </row>
    <row r="1488">
      <c r="A1488" s="344" t="s">
        <v>112</v>
      </c>
      <c r="B1488" s="346" t="s">
        <v>978</v>
      </c>
      <c r="C1488" s="340">
        <v>63.0</v>
      </c>
      <c r="D1488" s="344" t="s">
        <v>112</v>
      </c>
    </row>
    <row r="1489">
      <c r="A1489" s="344" t="s">
        <v>108</v>
      </c>
      <c r="B1489" s="346" t="s">
        <v>583</v>
      </c>
      <c r="C1489" s="340">
        <v>75.0</v>
      </c>
      <c r="D1489" s="344" t="s">
        <v>108</v>
      </c>
    </row>
    <row r="1490">
      <c r="A1490" s="344" t="s">
        <v>108</v>
      </c>
      <c r="B1490" s="346" t="s">
        <v>275</v>
      </c>
      <c r="C1490" s="340">
        <v>75.0</v>
      </c>
      <c r="D1490" s="344" t="s">
        <v>108</v>
      </c>
    </row>
    <row r="1491">
      <c r="A1491" s="344" t="s">
        <v>108</v>
      </c>
      <c r="B1491" s="346" t="s">
        <v>1065</v>
      </c>
      <c r="C1491" s="340">
        <v>69.0</v>
      </c>
      <c r="D1491" s="344" t="s">
        <v>108</v>
      </c>
    </row>
    <row r="1492">
      <c r="A1492" s="344" t="s">
        <v>108</v>
      </c>
      <c r="B1492" s="346" t="s">
        <v>1098</v>
      </c>
      <c r="C1492" s="340">
        <v>69.0</v>
      </c>
      <c r="D1492" s="344" t="s">
        <v>108</v>
      </c>
    </row>
    <row r="1493">
      <c r="A1493" s="344" t="s">
        <v>108</v>
      </c>
      <c r="B1493" s="346" t="s">
        <v>1130</v>
      </c>
      <c r="C1493" s="340">
        <v>42.0</v>
      </c>
      <c r="D1493" s="344" t="s">
        <v>108</v>
      </c>
    </row>
    <row r="1494">
      <c r="A1494" s="344" t="s">
        <v>100</v>
      </c>
      <c r="B1494" s="346" t="s">
        <v>1162</v>
      </c>
      <c r="C1494" s="340">
        <v>70.0</v>
      </c>
      <c r="D1494" s="344" t="s">
        <v>100</v>
      </c>
    </row>
    <row r="1495">
      <c r="A1495" s="344" t="s">
        <v>100</v>
      </c>
      <c r="B1495" s="346" t="s">
        <v>1194</v>
      </c>
      <c r="C1495" s="340">
        <v>61.0</v>
      </c>
      <c r="D1495" s="344" t="s">
        <v>100</v>
      </c>
    </row>
    <row r="1496">
      <c r="A1496" s="344" t="s">
        <v>100</v>
      </c>
      <c r="B1496" s="346" t="s">
        <v>1226</v>
      </c>
      <c r="C1496" s="340">
        <v>55.0</v>
      </c>
      <c r="D1496" s="344" t="s">
        <v>100</v>
      </c>
    </row>
    <row r="1497">
      <c r="A1497" s="344" t="s">
        <v>102</v>
      </c>
      <c r="B1497" s="346" t="s">
        <v>1258</v>
      </c>
      <c r="C1497" s="340">
        <v>72.0</v>
      </c>
      <c r="D1497" s="344" t="s">
        <v>102</v>
      </c>
    </row>
    <row r="1498">
      <c r="A1498" s="344" t="s">
        <v>1076</v>
      </c>
      <c r="B1498" s="346" t="s">
        <v>1290</v>
      </c>
      <c r="C1498" s="340">
        <v>72.0</v>
      </c>
      <c r="D1498" s="344" t="s">
        <v>1076</v>
      </c>
    </row>
    <row r="1499">
      <c r="A1499" s="344" t="s">
        <v>1076</v>
      </c>
      <c r="B1499" s="346" t="s">
        <v>1321</v>
      </c>
      <c r="C1499" s="340">
        <v>67.0</v>
      </c>
      <c r="D1499" s="344" t="s">
        <v>1076</v>
      </c>
    </row>
    <row r="1500">
      <c r="A1500" s="344" t="s">
        <v>1076</v>
      </c>
      <c r="B1500" s="346" t="s">
        <v>1353</v>
      </c>
      <c r="C1500" s="340">
        <v>54.0</v>
      </c>
      <c r="D1500" s="344" t="s">
        <v>1076</v>
      </c>
    </row>
    <row r="1501">
      <c r="A1501" s="344" t="s">
        <v>103</v>
      </c>
      <c r="B1501" s="346" t="s">
        <v>1385</v>
      </c>
      <c r="C1501" s="340">
        <v>79.0</v>
      </c>
      <c r="D1501" s="344" t="s">
        <v>103</v>
      </c>
    </row>
    <row r="1502">
      <c r="A1502" s="344" t="s">
        <v>103</v>
      </c>
      <c r="B1502" s="346" t="s">
        <v>1417</v>
      </c>
      <c r="C1502" s="340">
        <v>67.0</v>
      </c>
      <c r="D1502" s="344" t="s">
        <v>103</v>
      </c>
    </row>
    <row r="1503">
      <c r="A1503" s="344" t="s">
        <v>101</v>
      </c>
      <c r="B1503" s="346" t="s">
        <v>1449</v>
      </c>
      <c r="C1503" s="340">
        <v>66.0</v>
      </c>
      <c r="D1503" s="344" t="s">
        <v>101</v>
      </c>
    </row>
    <row r="1504">
      <c r="A1504" s="344" t="s">
        <v>101</v>
      </c>
      <c r="B1504" s="346" t="s">
        <v>1481</v>
      </c>
      <c r="C1504" s="340">
        <v>66.0</v>
      </c>
      <c r="D1504" s="344" t="s">
        <v>101</v>
      </c>
    </row>
    <row r="1505">
      <c r="A1505" s="344" t="s">
        <v>117</v>
      </c>
      <c r="B1505" s="346" t="s">
        <v>1513</v>
      </c>
      <c r="C1505" s="340">
        <v>80.0</v>
      </c>
      <c r="D1505" s="344" t="s">
        <v>117</v>
      </c>
    </row>
    <row r="1506">
      <c r="A1506" s="344" t="s">
        <v>98</v>
      </c>
      <c r="B1506" s="346" t="s">
        <v>1546</v>
      </c>
      <c r="C1506" s="340">
        <v>78.0</v>
      </c>
      <c r="D1506" s="344" t="s">
        <v>98</v>
      </c>
    </row>
    <row r="1507">
      <c r="A1507" s="344" t="s">
        <v>98</v>
      </c>
      <c r="B1507" s="346" t="s">
        <v>1578</v>
      </c>
      <c r="C1507" s="340">
        <v>74.0</v>
      </c>
      <c r="D1507" s="344" t="s">
        <v>98</v>
      </c>
    </row>
    <row r="1508">
      <c r="A1508" s="344" t="s">
        <v>98</v>
      </c>
      <c r="B1508" s="346" t="s">
        <v>1610</v>
      </c>
      <c r="C1508" s="340">
        <v>67.0</v>
      </c>
      <c r="D1508" s="344" t="s">
        <v>98</v>
      </c>
    </row>
    <row r="1509">
      <c r="A1509" s="344" t="s">
        <v>99</v>
      </c>
      <c r="B1509" s="346" t="s">
        <v>1642</v>
      </c>
      <c r="C1509" s="340">
        <v>78.0</v>
      </c>
      <c r="D1509" s="344" t="s">
        <v>99</v>
      </c>
    </row>
    <row r="1510">
      <c r="A1510" s="344" t="s">
        <v>99</v>
      </c>
      <c r="B1510" s="346" t="s">
        <v>1674</v>
      </c>
      <c r="C1510" s="340">
        <v>72.0</v>
      </c>
      <c r="D1510" s="344" t="s">
        <v>99</v>
      </c>
    </row>
    <row r="1511">
      <c r="A1511" s="344" t="s">
        <v>1539</v>
      </c>
      <c r="B1511" s="346" t="s">
        <v>1706</v>
      </c>
      <c r="C1511" s="340">
        <v>72.0</v>
      </c>
      <c r="D1511" s="344" t="s">
        <v>1539</v>
      </c>
    </row>
    <row r="1512">
      <c r="A1512" s="344" t="s">
        <v>1539</v>
      </c>
      <c r="B1512" s="346" t="s">
        <v>1738</v>
      </c>
      <c r="C1512" s="340">
        <v>68.0</v>
      </c>
      <c r="D1512" s="344" t="s">
        <v>1539</v>
      </c>
    </row>
    <row r="1513">
      <c r="A1513" s="344" t="s">
        <v>1539</v>
      </c>
      <c r="B1513" s="346" t="s">
        <v>1769</v>
      </c>
      <c r="C1513" s="340">
        <v>68.0</v>
      </c>
      <c r="D1513" s="344" t="s">
        <v>1539</v>
      </c>
    </row>
    <row r="1514">
      <c r="A1514" s="344" t="s">
        <v>1539</v>
      </c>
      <c r="B1514" s="346" t="s">
        <v>1802</v>
      </c>
      <c r="C1514" s="340">
        <v>65.0</v>
      </c>
      <c r="D1514" s="344" t="s">
        <v>1539</v>
      </c>
    </row>
    <row r="1515">
      <c r="A1515" s="344" t="s">
        <v>1635</v>
      </c>
      <c r="B1515" s="346" t="s">
        <v>1834</v>
      </c>
      <c r="C1515" s="340">
        <v>85.0</v>
      </c>
      <c r="D1515" s="344" t="s">
        <v>1635</v>
      </c>
    </row>
    <row r="1516">
      <c r="A1516" s="344" t="s">
        <v>1635</v>
      </c>
      <c r="B1516" s="346" t="s">
        <v>1866</v>
      </c>
      <c r="C1516" s="340">
        <v>85.0</v>
      </c>
      <c r="D1516" s="344" t="s">
        <v>1635</v>
      </c>
    </row>
    <row r="1517">
      <c r="A1517" s="344" t="s">
        <v>1635</v>
      </c>
      <c r="B1517" s="346" t="s">
        <v>1897</v>
      </c>
      <c r="C1517" s="340">
        <v>70.0</v>
      </c>
      <c r="D1517" s="344" t="s">
        <v>1635</v>
      </c>
    </row>
    <row r="1518">
      <c r="A1518" s="344" t="s">
        <v>1635</v>
      </c>
      <c r="B1518" s="346" t="s">
        <v>1928</v>
      </c>
      <c r="C1518" s="340">
        <v>68.0</v>
      </c>
      <c r="D1518" s="344" t="s">
        <v>1635</v>
      </c>
    </row>
    <row r="1519">
      <c r="A1519" s="344" t="s">
        <v>1635</v>
      </c>
      <c r="B1519" s="346" t="s">
        <v>1960</v>
      </c>
      <c r="C1519" s="340">
        <v>67.0</v>
      </c>
      <c r="D1519" s="344" t="s">
        <v>1635</v>
      </c>
    </row>
    <row r="1520">
      <c r="A1520" s="344" t="s">
        <v>1635</v>
      </c>
      <c r="B1520" s="346" t="s">
        <v>1992</v>
      </c>
      <c r="C1520" s="340">
        <v>67.0</v>
      </c>
      <c r="D1520" s="344" t="s">
        <v>1635</v>
      </c>
    </row>
    <row r="1521">
      <c r="A1521" s="344" t="s">
        <v>1635</v>
      </c>
      <c r="B1521" s="346" t="s">
        <v>2024</v>
      </c>
      <c r="C1521" s="340">
        <v>65.0</v>
      </c>
      <c r="D1521" s="344" t="s">
        <v>1635</v>
      </c>
    </row>
    <row r="1522">
      <c r="A1522" s="344" t="s">
        <v>1635</v>
      </c>
      <c r="B1522" s="346" t="s">
        <v>2056</v>
      </c>
      <c r="C1522" s="340">
        <v>59.0</v>
      </c>
      <c r="D1522" s="344" t="s">
        <v>1635</v>
      </c>
    </row>
    <row r="1523">
      <c r="A1523" s="344" t="s">
        <v>1785</v>
      </c>
      <c r="B1523" s="346" t="s">
        <v>2088</v>
      </c>
      <c r="C1523" s="340">
        <v>74.0</v>
      </c>
      <c r="D1523" s="344" t="s">
        <v>1785</v>
      </c>
    </row>
    <row r="1524">
      <c r="A1524" s="344" t="s">
        <v>1785</v>
      </c>
      <c r="B1524" s="346" t="s">
        <v>2118</v>
      </c>
      <c r="C1524" s="340">
        <v>71.0</v>
      </c>
      <c r="D1524" s="344" t="s">
        <v>1785</v>
      </c>
    </row>
    <row r="1525">
      <c r="A1525" s="344" t="s">
        <v>1785</v>
      </c>
      <c r="B1525" s="346" t="s">
        <v>2150</v>
      </c>
      <c r="C1525" s="340">
        <v>70.0</v>
      </c>
      <c r="D1525" s="344" t="s">
        <v>1785</v>
      </c>
    </row>
    <row r="1526">
      <c r="A1526" s="344" t="s">
        <v>119</v>
      </c>
      <c r="B1526" s="346" t="s">
        <v>2182</v>
      </c>
      <c r="C1526" s="340">
        <v>81.0</v>
      </c>
      <c r="D1526" s="344" t="s">
        <v>119</v>
      </c>
    </row>
    <row r="1527">
      <c r="A1527" s="344" t="s">
        <v>119</v>
      </c>
      <c r="B1527" s="346" t="s">
        <v>2215</v>
      </c>
      <c r="C1527" s="340">
        <v>67.0</v>
      </c>
      <c r="D1527" s="344" t="s">
        <v>119</v>
      </c>
    </row>
    <row r="1528">
      <c r="A1528" s="344" t="s">
        <v>119</v>
      </c>
      <c r="B1528" s="346" t="s">
        <v>2247</v>
      </c>
      <c r="C1528" s="340">
        <v>61.0</v>
      </c>
      <c r="D1528" s="344" t="s">
        <v>119</v>
      </c>
    </row>
    <row r="1529">
      <c r="A1529" s="344" t="s">
        <v>118</v>
      </c>
      <c r="B1529" s="346" t="s">
        <v>2278</v>
      </c>
      <c r="C1529" s="340">
        <v>92.0</v>
      </c>
      <c r="D1529" s="344" t="s">
        <v>118</v>
      </c>
    </row>
    <row r="1530">
      <c r="A1530" s="344" t="s">
        <v>118</v>
      </c>
      <c r="B1530" s="346" t="s">
        <v>2307</v>
      </c>
      <c r="C1530" s="340">
        <v>73.0</v>
      </c>
      <c r="D1530" s="344" t="s">
        <v>118</v>
      </c>
    </row>
    <row r="1531">
      <c r="A1531" s="344" t="s">
        <v>113</v>
      </c>
      <c r="B1531" s="346" t="s">
        <v>2333</v>
      </c>
      <c r="C1531" s="340">
        <v>79.0</v>
      </c>
      <c r="D1531" s="344" t="s">
        <v>113</v>
      </c>
    </row>
    <row r="1532">
      <c r="A1532" s="344" t="s">
        <v>113</v>
      </c>
      <c r="B1532" s="346" t="s">
        <v>2358</v>
      </c>
      <c r="C1532" s="340">
        <v>76.0</v>
      </c>
      <c r="D1532" s="344" t="s">
        <v>113</v>
      </c>
    </row>
    <row r="1533">
      <c r="A1533" s="344" t="s">
        <v>113</v>
      </c>
      <c r="B1533" s="346" t="s">
        <v>2382</v>
      </c>
      <c r="C1533" s="340">
        <v>73.0</v>
      </c>
      <c r="D1533" s="344" t="s">
        <v>113</v>
      </c>
    </row>
    <row r="1534">
      <c r="A1534" s="344" t="s">
        <v>113</v>
      </c>
      <c r="B1534" s="346" t="s">
        <v>2398</v>
      </c>
      <c r="C1534" s="340">
        <v>73.0</v>
      </c>
      <c r="D1534" s="344" t="s">
        <v>113</v>
      </c>
    </row>
    <row r="1535">
      <c r="A1535" s="344" t="s">
        <v>113</v>
      </c>
      <c r="B1535" s="346" t="s">
        <v>2413</v>
      </c>
      <c r="C1535" s="340">
        <v>72.0</v>
      </c>
      <c r="D1535" s="344" t="s">
        <v>113</v>
      </c>
    </row>
    <row r="1536">
      <c r="A1536" s="344" t="s">
        <v>113</v>
      </c>
      <c r="B1536" s="346" t="s">
        <v>2426</v>
      </c>
      <c r="C1536" s="340">
        <v>69.0</v>
      </c>
      <c r="D1536" s="344" t="s">
        <v>113</v>
      </c>
    </row>
    <row r="1537">
      <c r="A1537" s="344" t="s">
        <v>113</v>
      </c>
      <c r="B1537" s="346" t="s">
        <v>2436</v>
      </c>
      <c r="C1537" s="340">
        <v>68.0</v>
      </c>
      <c r="D1537" s="344" t="s">
        <v>113</v>
      </c>
    </row>
    <row r="1538">
      <c r="A1538" s="344" t="s">
        <v>113</v>
      </c>
      <c r="B1538" s="346" t="s">
        <v>2444</v>
      </c>
      <c r="C1538" s="340">
        <v>63.0</v>
      </c>
      <c r="D1538" s="344" t="s">
        <v>113</v>
      </c>
    </row>
    <row r="1539">
      <c r="A1539" s="344" t="s">
        <v>113</v>
      </c>
      <c r="B1539" s="346" t="s">
        <v>2450</v>
      </c>
      <c r="C1539" s="340">
        <v>60.0</v>
      </c>
      <c r="D1539" s="344" t="s">
        <v>113</v>
      </c>
    </row>
    <row r="1540">
      <c r="A1540" s="344" t="s">
        <v>2198</v>
      </c>
      <c r="B1540" s="346" t="s">
        <v>2455</v>
      </c>
      <c r="C1540" s="340">
        <v>63.0</v>
      </c>
      <c r="D1540" s="344" t="s">
        <v>2198</v>
      </c>
    </row>
    <row r="1541">
      <c r="A1541" s="344" t="s">
        <v>2231</v>
      </c>
      <c r="B1541" s="346" t="s">
        <v>2459</v>
      </c>
      <c r="C1541" s="340">
        <v>70.0</v>
      </c>
      <c r="D1541" s="344" t="s">
        <v>2231</v>
      </c>
    </row>
    <row r="1542">
      <c r="A1542" s="344" t="s">
        <v>107</v>
      </c>
      <c r="B1542" s="346" t="s">
        <v>268</v>
      </c>
      <c r="C1542" s="340">
        <v>80.0</v>
      </c>
      <c r="D1542" s="344" t="s">
        <v>107</v>
      </c>
    </row>
    <row r="1543">
      <c r="A1543" s="344" t="s">
        <v>107</v>
      </c>
      <c r="B1543" s="346" t="s">
        <v>550</v>
      </c>
      <c r="C1543" s="340">
        <v>60.0</v>
      </c>
      <c r="D1543" s="344" t="s">
        <v>107</v>
      </c>
    </row>
    <row r="1544">
      <c r="A1544" s="344" t="s">
        <v>107</v>
      </c>
      <c r="B1544" s="346" t="s">
        <v>579</v>
      </c>
      <c r="C1544" s="340">
        <v>58.0</v>
      </c>
      <c r="D1544" s="344" t="s">
        <v>107</v>
      </c>
    </row>
    <row r="1545">
      <c r="A1545" s="344" t="s">
        <v>107</v>
      </c>
      <c r="B1545" s="346" t="s">
        <v>599</v>
      </c>
      <c r="C1545" s="340">
        <v>51.0</v>
      </c>
      <c r="D1545" s="344" t="s">
        <v>107</v>
      </c>
    </row>
    <row r="1546">
      <c r="A1546" s="344" t="s">
        <v>192</v>
      </c>
      <c r="B1546" s="346" t="s">
        <v>266</v>
      </c>
      <c r="C1546" s="340">
        <v>85.0</v>
      </c>
      <c r="D1546" s="344" t="s">
        <v>192</v>
      </c>
    </row>
    <row r="1547">
      <c r="A1547" s="344" t="s">
        <v>192</v>
      </c>
      <c r="B1547" s="346" t="s">
        <v>658</v>
      </c>
      <c r="C1547" s="340">
        <v>75.0</v>
      </c>
      <c r="D1547" s="344" t="s">
        <v>192</v>
      </c>
    </row>
    <row r="1548">
      <c r="A1548" s="344" t="s">
        <v>192</v>
      </c>
      <c r="B1548" s="346" t="s">
        <v>688</v>
      </c>
      <c r="C1548" s="340">
        <v>74.0</v>
      </c>
      <c r="D1548" s="344" t="s">
        <v>192</v>
      </c>
    </row>
    <row r="1549">
      <c r="A1549" s="344" t="s">
        <v>192</v>
      </c>
      <c r="B1549" s="346" t="s">
        <v>713</v>
      </c>
      <c r="C1549" s="340">
        <v>73.0</v>
      </c>
      <c r="D1549" s="344" t="s">
        <v>192</v>
      </c>
    </row>
    <row r="1550">
      <c r="A1550" s="344" t="s">
        <v>192</v>
      </c>
      <c r="B1550" s="346" t="s">
        <v>736</v>
      </c>
      <c r="C1550" s="340">
        <v>69.0</v>
      </c>
      <c r="D1550" s="344" t="s">
        <v>192</v>
      </c>
    </row>
    <row r="1551">
      <c r="A1551" s="344" t="s">
        <v>614</v>
      </c>
      <c r="B1551" s="346" t="s">
        <v>760</v>
      </c>
      <c r="C1551" s="340">
        <v>74.0</v>
      </c>
      <c r="D1551" s="344" t="s">
        <v>614</v>
      </c>
    </row>
    <row r="1552">
      <c r="A1552" s="344" t="s">
        <v>112</v>
      </c>
      <c r="B1552" s="346" t="s">
        <v>270</v>
      </c>
      <c r="C1552" s="340">
        <v>82.0</v>
      </c>
      <c r="D1552" s="344" t="s">
        <v>112</v>
      </c>
    </row>
    <row r="1553">
      <c r="A1553" s="344" t="s">
        <v>112</v>
      </c>
      <c r="B1553" s="346" t="s">
        <v>272</v>
      </c>
      <c r="C1553" s="340">
        <v>75.0</v>
      </c>
      <c r="D1553" s="344" t="s">
        <v>112</v>
      </c>
    </row>
    <row r="1554">
      <c r="A1554" s="344" t="s">
        <v>112</v>
      </c>
      <c r="B1554" s="346" t="s">
        <v>837</v>
      </c>
      <c r="C1554" s="340">
        <v>74.0</v>
      </c>
      <c r="D1554" s="344" t="s">
        <v>112</v>
      </c>
    </row>
    <row r="1555">
      <c r="A1555" s="344" t="s">
        <v>112</v>
      </c>
      <c r="B1555" s="346" t="s">
        <v>868</v>
      </c>
      <c r="C1555" s="340">
        <v>68.0</v>
      </c>
      <c r="D1555" s="344" t="s">
        <v>112</v>
      </c>
    </row>
    <row r="1556">
      <c r="A1556" s="344" t="s">
        <v>112</v>
      </c>
      <c r="B1556" s="346" t="s">
        <v>897</v>
      </c>
      <c r="C1556" s="340">
        <v>68.0</v>
      </c>
      <c r="D1556" s="344" t="s">
        <v>112</v>
      </c>
    </row>
    <row r="1557">
      <c r="A1557" s="344" t="s">
        <v>112</v>
      </c>
      <c r="B1557" s="346" t="s">
        <v>925</v>
      </c>
      <c r="C1557" s="340">
        <v>68.0</v>
      </c>
      <c r="D1557" s="344" t="s">
        <v>112</v>
      </c>
    </row>
    <row r="1558">
      <c r="A1558" s="344" t="s">
        <v>112</v>
      </c>
      <c r="B1558" s="346" t="s">
        <v>950</v>
      </c>
      <c r="C1558" s="340">
        <v>54.0</v>
      </c>
      <c r="D1558" s="344" t="s">
        <v>112</v>
      </c>
    </row>
    <row r="1559">
      <c r="A1559" s="344" t="s">
        <v>108</v>
      </c>
      <c r="B1559" s="346" t="s">
        <v>274</v>
      </c>
      <c r="C1559" s="340">
        <v>85.0</v>
      </c>
      <c r="D1559" s="344" t="s">
        <v>108</v>
      </c>
    </row>
    <row r="1560">
      <c r="A1560" s="344" t="s">
        <v>108</v>
      </c>
      <c r="B1560" s="346" t="s">
        <v>1006</v>
      </c>
      <c r="C1560" s="340">
        <v>73.0</v>
      </c>
      <c r="D1560" s="344" t="s">
        <v>108</v>
      </c>
    </row>
    <row r="1561">
      <c r="A1561" s="344" t="s">
        <v>108</v>
      </c>
      <c r="B1561" s="346" t="s">
        <v>1035</v>
      </c>
      <c r="C1561" s="340">
        <v>69.0</v>
      </c>
      <c r="D1561" s="344" t="s">
        <v>108</v>
      </c>
    </row>
    <row r="1562">
      <c r="A1562" s="344" t="s">
        <v>108</v>
      </c>
      <c r="B1562" s="346" t="s">
        <v>1066</v>
      </c>
      <c r="C1562" s="340">
        <v>68.0</v>
      </c>
      <c r="D1562" s="344" t="s">
        <v>108</v>
      </c>
    </row>
    <row r="1563">
      <c r="A1563" s="344" t="s">
        <v>108</v>
      </c>
      <c r="B1563" s="346" t="s">
        <v>1099</v>
      </c>
      <c r="C1563" s="340">
        <v>36.0</v>
      </c>
      <c r="D1563" s="344" t="s">
        <v>108</v>
      </c>
    </row>
    <row r="1564">
      <c r="A1564" s="344" t="s">
        <v>100</v>
      </c>
      <c r="B1564" s="346" t="s">
        <v>1131</v>
      </c>
      <c r="C1564" s="340">
        <v>73.0</v>
      </c>
      <c r="D1564" s="344" t="s">
        <v>100</v>
      </c>
    </row>
    <row r="1565">
      <c r="A1565" s="344" t="s">
        <v>100</v>
      </c>
      <c r="B1565" s="346" t="s">
        <v>1163</v>
      </c>
      <c r="C1565" s="340">
        <v>63.0</v>
      </c>
      <c r="D1565" s="344" t="s">
        <v>100</v>
      </c>
    </row>
    <row r="1566">
      <c r="A1566" s="344" t="s">
        <v>102</v>
      </c>
      <c r="B1566" s="346" t="s">
        <v>1195</v>
      </c>
      <c r="C1566" s="340">
        <v>87.0</v>
      </c>
      <c r="D1566" s="344" t="s">
        <v>102</v>
      </c>
    </row>
    <row r="1567">
      <c r="A1567" s="344" t="s">
        <v>1076</v>
      </c>
      <c r="B1567" s="346" t="s">
        <v>1227</v>
      </c>
      <c r="C1567" s="340">
        <v>93.0</v>
      </c>
      <c r="D1567" s="344" t="s">
        <v>1076</v>
      </c>
    </row>
    <row r="1568">
      <c r="A1568" s="344" t="s">
        <v>1076</v>
      </c>
      <c r="B1568" s="346" t="s">
        <v>1259</v>
      </c>
      <c r="C1568" s="340">
        <v>61.0</v>
      </c>
      <c r="D1568" s="344" t="s">
        <v>1076</v>
      </c>
    </row>
    <row r="1569">
      <c r="A1569" s="344" t="s">
        <v>1076</v>
      </c>
      <c r="B1569" s="346" t="s">
        <v>1291</v>
      </c>
      <c r="C1569" s="340">
        <v>53.0</v>
      </c>
      <c r="D1569" s="344" t="s">
        <v>1076</v>
      </c>
    </row>
    <row r="1570">
      <c r="A1570" s="344" t="s">
        <v>103</v>
      </c>
      <c r="B1570" s="346" t="s">
        <v>1322</v>
      </c>
      <c r="C1570" s="340">
        <v>79.0</v>
      </c>
      <c r="D1570" s="344" t="s">
        <v>103</v>
      </c>
    </row>
    <row r="1571">
      <c r="A1571" s="344" t="s">
        <v>103</v>
      </c>
      <c r="B1571" s="346" t="s">
        <v>1354</v>
      </c>
      <c r="C1571" s="340">
        <v>63.0</v>
      </c>
      <c r="D1571" s="344" t="s">
        <v>103</v>
      </c>
    </row>
    <row r="1572">
      <c r="A1572" s="344" t="s">
        <v>103</v>
      </c>
      <c r="B1572" s="346" t="s">
        <v>1386</v>
      </c>
      <c r="C1572" s="340">
        <v>57.0</v>
      </c>
      <c r="D1572" s="344" t="s">
        <v>103</v>
      </c>
    </row>
    <row r="1573">
      <c r="A1573" s="344" t="s">
        <v>101</v>
      </c>
      <c r="B1573" s="346" t="s">
        <v>1418</v>
      </c>
      <c r="C1573" s="340">
        <v>86.0</v>
      </c>
      <c r="D1573" s="344" t="s">
        <v>101</v>
      </c>
    </row>
    <row r="1574">
      <c r="A1574" s="344" t="s">
        <v>101</v>
      </c>
      <c r="B1574" s="346" t="s">
        <v>1450</v>
      </c>
      <c r="C1574" s="340">
        <v>58.0</v>
      </c>
      <c r="D1574" s="344" t="s">
        <v>101</v>
      </c>
    </row>
    <row r="1575">
      <c r="A1575" s="344" t="s">
        <v>117</v>
      </c>
      <c r="B1575" s="346" t="s">
        <v>1482</v>
      </c>
      <c r="C1575" s="340">
        <v>79.0</v>
      </c>
      <c r="D1575" s="344" t="s">
        <v>117</v>
      </c>
    </row>
    <row r="1576">
      <c r="A1576" s="344" t="s">
        <v>117</v>
      </c>
      <c r="B1576" s="346" t="s">
        <v>1514</v>
      </c>
      <c r="C1576" s="340">
        <v>77.0</v>
      </c>
      <c r="D1576" s="344" t="s">
        <v>117</v>
      </c>
    </row>
    <row r="1577">
      <c r="A1577" s="344" t="s">
        <v>117</v>
      </c>
      <c r="B1577" s="346" t="s">
        <v>1547</v>
      </c>
      <c r="C1577" s="340">
        <v>73.0</v>
      </c>
      <c r="D1577" s="344" t="s">
        <v>117</v>
      </c>
    </row>
    <row r="1578">
      <c r="A1578" s="344" t="s">
        <v>117</v>
      </c>
      <c r="B1578" s="346" t="s">
        <v>1579</v>
      </c>
      <c r="C1578" s="340">
        <v>70.0</v>
      </c>
      <c r="D1578" s="344" t="s">
        <v>117</v>
      </c>
    </row>
    <row r="1579">
      <c r="A1579" s="344" t="s">
        <v>117</v>
      </c>
      <c r="B1579" s="346" t="s">
        <v>1611</v>
      </c>
      <c r="C1579" s="340">
        <v>58.0</v>
      </c>
      <c r="D1579" s="344" t="s">
        <v>117</v>
      </c>
    </row>
    <row r="1580">
      <c r="A1580" s="344" t="s">
        <v>98</v>
      </c>
      <c r="B1580" s="346" t="s">
        <v>1643</v>
      </c>
      <c r="C1580" s="340">
        <v>77.0</v>
      </c>
      <c r="D1580" s="344" t="s">
        <v>98</v>
      </c>
    </row>
    <row r="1581">
      <c r="A1581" s="344" t="s">
        <v>98</v>
      </c>
      <c r="B1581" s="346" t="s">
        <v>1675</v>
      </c>
      <c r="C1581" s="340">
        <v>75.0</v>
      </c>
      <c r="D1581" s="344" t="s">
        <v>98</v>
      </c>
    </row>
    <row r="1582">
      <c r="A1582" s="344" t="s">
        <v>98</v>
      </c>
      <c r="B1582" s="346" t="s">
        <v>1707</v>
      </c>
      <c r="C1582" s="340">
        <v>72.0</v>
      </c>
      <c r="D1582" s="344" t="s">
        <v>98</v>
      </c>
    </row>
    <row r="1583">
      <c r="A1583" s="344" t="s">
        <v>99</v>
      </c>
      <c r="B1583" s="346" t="s">
        <v>1739</v>
      </c>
      <c r="C1583" s="340">
        <v>74.0</v>
      </c>
      <c r="D1583" s="344" t="s">
        <v>99</v>
      </c>
    </row>
    <row r="1584">
      <c r="A1584" s="344" t="s">
        <v>99</v>
      </c>
      <c r="B1584" s="346" t="s">
        <v>1770</v>
      </c>
      <c r="C1584" s="340">
        <v>74.0</v>
      </c>
      <c r="D1584" s="344" t="s">
        <v>99</v>
      </c>
    </row>
    <row r="1585">
      <c r="A1585" s="344" t="s">
        <v>99</v>
      </c>
      <c r="B1585" s="346" t="s">
        <v>1803</v>
      </c>
      <c r="C1585" s="340">
        <v>70.0</v>
      </c>
      <c r="D1585" s="344" t="s">
        <v>99</v>
      </c>
    </row>
    <row r="1586">
      <c r="A1586" s="344" t="s">
        <v>1539</v>
      </c>
      <c r="B1586" s="346" t="s">
        <v>1835</v>
      </c>
      <c r="C1586" s="340">
        <v>67.0</v>
      </c>
      <c r="D1586" s="344" t="s">
        <v>1539</v>
      </c>
    </row>
    <row r="1587">
      <c r="A1587" s="344" t="s">
        <v>1635</v>
      </c>
      <c r="B1587" s="346" t="s">
        <v>1867</v>
      </c>
      <c r="C1587" s="340">
        <v>73.0</v>
      </c>
      <c r="D1587" s="344" t="s">
        <v>1635</v>
      </c>
    </row>
    <row r="1588">
      <c r="A1588" s="344" t="s">
        <v>1635</v>
      </c>
      <c r="B1588" s="346" t="s">
        <v>1898</v>
      </c>
      <c r="C1588" s="340">
        <v>68.0</v>
      </c>
      <c r="D1588" s="344" t="s">
        <v>1635</v>
      </c>
    </row>
    <row r="1589">
      <c r="A1589" s="344" t="s">
        <v>1635</v>
      </c>
      <c r="B1589" s="346" t="s">
        <v>1929</v>
      </c>
      <c r="C1589" s="340">
        <v>67.0</v>
      </c>
      <c r="D1589" s="344" t="s">
        <v>1635</v>
      </c>
    </row>
    <row r="1590">
      <c r="A1590" s="344" t="s">
        <v>1785</v>
      </c>
      <c r="B1590" s="346" t="s">
        <v>1961</v>
      </c>
      <c r="C1590" s="340">
        <v>76.0</v>
      </c>
      <c r="D1590" s="344" t="s">
        <v>1785</v>
      </c>
    </row>
    <row r="1591">
      <c r="A1591" s="344" t="s">
        <v>1785</v>
      </c>
      <c r="B1591" s="346" t="s">
        <v>1993</v>
      </c>
      <c r="C1591" s="340">
        <v>72.0</v>
      </c>
      <c r="D1591" s="344" t="s">
        <v>1785</v>
      </c>
    </row>
    <row r="1592">
      <c r="A1592" s="344" t="s">
        <v>119</v>
      </c>
      <c r="B1592" s="346" t="s">
        <v>2025</v>
      </c>
      <c r="C1592" s="340">
        <v>83.0</v>
      </c>
      <c r="D1592" s="344" t="s">
        <v>119</v>
      </c>
    </row>
    <row r="1593">
      <c r="A1593" s="344" t="s">
        <v>119</v>
      </c>
      <c r="B1593" s="346" t="s">
        <v>2057</v>
      </c>
      <c r="C1593" s="340">
        <v>74.0</v>
      </c>
      <c r="D1593" s="344" t="s">
        <v>119</v>
      </c>
    </row>
    <row r="1594">
      <c r="A1594" s="344" t="s">
        <v>119</v>
      </c>
      <c r="B1594" s="346" t="s">
        <v>2089</v>
      </c>
      <c r="C1594" s="340">
        <v>71.0</v>
      </c>
      <c r="D1594" s="344" t="s">
        <v>119</v>
      </c>
    </row>
    <row r="1595">
      <c r="A1595" s="344" t="s">
        <v>119</v>
      </c>
      <c r="B1595" s="346" t="s">
        <v>2119</v>
      </c>
      <c r="C1595" s="340">
        <v>68.0</v>
      </c>
      <c r="D1595" s="344" t="s">
        <v>119</v>
      </c>
    </row>
    <row r="1596">
      <c r="A1596" s="344" t="s">
        <v>118</v>
      </c>
      <c r="B1596" s="346" t="s">
        <v>2151</v>
      </c>
      <c r="C1596" s="340">
        <v>76.0</v>
      </c>
      <c r="D1596" s="344" t="s">
        <v>118</v>
      </c>
    </row>
    <row r="1597">
      <c r="A1597" s="344" t="s">
        <v>118</v>
      </c>
      <c r="B1597" s="346" t="s">
        <v>2183</v>
      </c>
      <c r="C1597" s="340">
        <v>62.0</v>
      </c>
      <c r="D1597" s="344" t="s">
        <v>118</v>
      </c>
    </row>
    <row r="1598">
      <c r="A1598" s="344" t="s">
        <v>113</v>
      </c>
      <c r="B1598" s="346" t="s">
        <v>2216</v>
      </c>
      <c r="C1598" s="340">
        <v>75.0</v>
      </c>
      <c r="D1598" s="344" t="s">
        <v>113</v>
      </c>
    </row>
    <row r="1599">
      <c r="A1599" s="344" t="s">
        <v>113</v>
      </c>
      <c r="B1599" s="346" t="s">
        <v>2248</v>
      </c>
      <c r="C1599" s="340">
        <v>74.0</v>
      </c>
      <c r="D1599" s="344" t="s">
        <v>113</v>
      </c>
    </row>
    <row r="1600">
      <c r="A1600" s="344" t="s">
        <v>113</v>
      </c>
      <c r="B1600" s="346" t="s">
        <v>2279</v>
      </c>
      <c r="C1600" s="340">
        <v>74.0</v>
      </c>
      <c r="D1600" s="344" t="s">
        <v>113</v>
      </c>
    </row>
    <row r="1601">
      <c r="A1601" s="344" t="s">
        <v>113</v>
      </c>
      <c r="B1601" s="346" t="s">
        <v>2308</v>
      </c>
      <c r="C1601" s="340">
        <v>69.0</v>
      </c>
      <c r="D1601" s="344" t="s">
        <v>113</v>
      </c>
    </row>
    <row r="1602">
      <c r="A1602" s="344" t="s">
        <v>113</v>
      </c>
      <c r="B1602" s="346" t="s">
        <v>2109</v>
      </c>
      <c r="C1602" s="340">
        <v>67.0</v>
      </c>
      <c r="D1602" s="344" t="s">
        <v>113</v>
      </c>
    </row>
    <row r="1603">
      <c r="A1603" s="344" t="s">
        <v>113</v>
      </c>
      <c r="B1603" s="346" t="s">
        <v>2359</v>
      </c>
      <c r="C1603" s="340">
        <v>61.0</v>
      </c>
      <c r="D1603" s="344" t="s">
        <v>113</v>
      </c>
    </row>
    <row r="1604">
      <c r="A1604" s="344" t="s">
        <v>113</v>
      </c>
      <c r="B1604" s="346" t="s">
        <v>2383</v>
      </c>
      <c r="C1604" s="340">
        <v>59.0</v>
      </c>
      <c r="D1604" s="344" t="s">
        <v>113</v>
      </c>
    </row>
    <row r="1605">
      <c r="A1605" s="344" t="s">
        <v>113</v>
      </c>
      <c r="B1605" s="346" t="s">
        <v>2399</v>
      </c>
      <c r="C1605" s="340">
        <v>57.0</v>
      </c>
      <c r="D1605" s="344" t="s">
        <v>113</v>
      </c>
    </row>
    <row r="1606">
      <c r="A1606" s="344" t="s">
        <v>2198</v>
      </c>
      <c r="B1606" s="346" t="s">
        <v>2414</v>
      </c>
      <c r="C1606" s="340">
        <v>69.0</v>
      </c>
      <c r="D1606" s="344" t="s">
        <v>2198</v>
      </c>
    </row>
    <row r="1607">
      <c r="A1607" s="344" t="s">
        <v>2231</v>
      </c>
      <c r="B1607" s="346" t="s">
        <v>2468</v>
      </c>
      <c r="C1607" s="340">
        <v>66.0</v>
      </c>
      <c r="D1607" s="344" t="s">
        <v>2231</v>
      </c>
    </row>
    <row r="1608">
      <c r="A1608" s="344" t="s">
        <v>107</v>
      </c>
      <c r="B1608" s="346" t="s">
        <v>279</v>
      </c>
      <c r="C1608" s="340">
        <v>83.0</v>
      </c>
      <c r="D1608" s="344" t="s">
        <v>107</v>
      </c>
    </row>
    <row r="1609">
      <c r="A1609" s="344" t="s">
        <v>107</v>
      </c>
      <c r="B1609" s="346" t="s">
        <v>551</v>
      </c>
      <c r="C1609" s="340">
        <v>67.0</v>
      </c>
      <c r="D1609" s="344" t="s">
        <v>107</v>
      </c>
    </row>
    <row r="1610">
      <c r="A1610" s="344" t="s">
        <v>107</v>
      </c>
      <c r="B1610" s="346" t="s">
        <v>580</v>
      </c>
      <c r="C1610" s="340">
        <v>57.0</v>
      </c>
      <c r="D1610" s="344" t="s">
        <v>107</v>
      </c>
    </row>
    <row r="1611">
      <c r="A1611" s="344" t="s">
        <v>192</v>
      </c>
      <c r="B1611" s="346" t="s">
        <v>277</v>
      </c>
      <c r="C1611" s="340">
        <v>79.0</v>
      </c>
      <c r="D1611" s="344" t="s">
        <v>192</v>
      </c>
    </row>
    <row r="1612">
      <c r="A1612" s="344" t="s">
        <v>192</v>
      </c>
      <c r="B1612" s="346" t="s">
        <v>629</v>
      </c>
      <c r="C1612" s="340">
        <v>78.0</v>
      </c>
      <c r="D1612" s="344" t="s">
        <v>192</v>
      </c>
    </row>
    <row r="1613">
      <c r="A1613" s="344" t="s">
        <v>192</v>
      </c>
      <c r="B1613" s="346" t="s">
        <v>659</v>
      </c>
      <c r="C1613" s="340">
        <v>77.0</v>
      </c>
      <c r="D1613" s="344" t="s">
        <v>192</v>
      </c>
    </row>
    <row r="1614">
      <c r="A1614" s="344" t="s">
        <v>192</v>
      </c>
      <c r="B1614" s="346" t="s">
        <v>689</v>
      </c>
      <c r="C1614" s="340">
        <v>73.0</v>
      </c>
      <c r="D1614" s="344" t="s">
        <v>192</v>
      </c>
    </row>
    <row r="1615">
      <c r="A1615" s="344" t="s">
        <v>192</v>
      </c>
      <c r="B1615" s="346" t="s">
        <v>714</v>
      </c>
      <c r="C1615" s="340">
        <v>70.0</v>
      </c>
      <c r="D1615" s="344" t="s">
        <v>192</v>
      </c>
    </row>
    <row r="1616">
      <c r="A1616" s="344" t="s">
        <v>192</v>
      </c>
      <c r="B1616" s="346" t="s">
        <v>737</v>
      </c>
      <c r="C1616" s="340">
        <v>63.0</v>
      </c>
      <c r="D1616" s="344" t="s">
        <v>192</v>
      </c>
    </row>
    <row r="1617">
      <c r="A1617" s="344" t="s">
        <v>112</v>
      </c>
      <c r="B1617" s="346" t="s">
        <v>281</v>
      </c>
      <c r="C1617" s="340">
        <v>85.0</v>
      </c>
      <c r="D1617" s="344" t="s">
        <v>112</v>
      </c>
    </row>
    <row r="1618">
      <c r="A1618" s="344" t="s">
        <v>112</v>
      </c>
      <c r="B1618" s="346" t="s">
        <v>283</v>
      </c>
      <c r="C1618" s="340">
        <v>84.0</v>
      </c>
      <c r="D1618" s="344" t="s">
        <v>112</v>
      </c>
    </row>
    <row r="1619">
      <c r="A1619" s="344" t="s">
        <v>112</v>
      </c>
      <c r="B1619" s="346" t="s">
        <v>808</v>
      </c>
      <c r="C1619" s="340">
        <v>79.0</v>
      </c>
      <c r="D1619" s="344" t="s">
        <v>112</v>
      </c>
    </row>
    <row r="1620">
      <c r="A1620" s="344" t="s">
        <v>112</v>
      </c>
      <c r="B1620" s="346" t="s">
        <v>838</v>
      </c>
      <c r="C1620" s="340">
        <v>73.0</v>
      </c>
      <c r="D1620" s="344" t="s">
        <v>112</v>
      </c>
    </row>
    <row r="1621">
      <c r="A1621" s="344" t="s">
        <v>112</v>
      </c>
      <c r="B1621" s="346" t="s">
        <v>869</v>
      </c>
      <c r="C1621" s="340">
        <v>70.0</v>
      </c>
      <c r="D1621" s="344" t="s">
        <v>112</v>
      </c>
    </row>
    <row r="1622">
      <c r="A1622" s="344" t="s">
        <v>112</v>
      </c>
      <c r="B1622" s="346" t="s">
        <v>898</v>
      </c>
      <c r="C1622" s="340">
        <v>69.0</v>
      </c>
      <c r="D1622" s="344" t="s">
        <v>112</v>
      </c>
    </row>
    <row r="1623">
      <c r="A1623" s="344" t="s">
        <v>112</v>
      </c>
      <c r="B1623" s="346" t="s">
        <v>926</v>
      </c>
      <c r="C1623" s="340">
        <v>66.0</v>
      </c>
      <c r="D1623" s="344" t="s">
        <v>112</v>
      </c>
    </row>
    <row r="1624">
      <c r="A1624" s="344" t="s">
        <v>112</v>
      </c>
      <c r="B1624" s="347" t="s">
        <v>951</v>
      </c>
      <c r="C1624" s="340">
        <v>65.0</v>
      </c>
      <c r="D1624" s="344" t="s">
        <v>112</v>
      </c>
    </row>
    <row r="1625">
      <c r="A1625" s="344" t="s">
        <v>112</v>
      </c>
      <c r="B1625" s="346" t="s">
        <v>979</v>
      </c>
      <c r="C1625" s="340">
        <v>64.0</v>
      </c>
      <c r="D1625" s="344" t="s">
        <v>112</v>
      </c>
    </row>
    <row r="1626">
      <c r="A1626" s="344" t="s">
        <v>108</v>
      </c>
      <c r="B1626" s="346" t="s">
        <v>285</v>
      </c>
      <c r="C1626" s="340">
        <v>90.0</v>
      </c>
      <c r="D1626" s="344" t="s">
        <v>108</v>
      </c>
    </row>
    <row r="1627">
      <c r="A1627" s="344" t="s">
        <v>108</v>
      </c>
      <c r="B1627" s="346" t="s">
        <v>1036</v>
      </c>
      <c r="C1627" s="340">
        <v>82.0</v>
      </c>
      <c r="D1627" s="344" t="s">
        <v>108</v>
      </c>
    </row>
    <row r="1628">
      <c r="A1628" s="344" t="s">
        <v>108</v>
      </c>
      <c r="B1628" s="346" t="s">
        <v>1067</v>
      </c>
      <c r="C1628" s="340">
        <v>72.0</v>
      </c>
      <c r="D1628" s="344" t="s">
        <v>108</v>
      </c>
    </row>
    <row r="1629">
      <c r="A1629" s="344" t="s">
        <v>108</v>
      </c>
      <c r="B1629" s="346" t="s">
        <v>1100</v>
      </c>
      <c r="C1629" s="340">
        <v>70.0</v>
      </c>
      <c r="D1629" s="344" t="s">
        <v>108</v>
      </c>
    </row>
    <row r="1630">
      <c r="A1630" s="344" t="s">
        <v>108</v>
      </c>
      <c r="B1630" s="346" t="s">
        <v>1132</v>
      </c>
      <c r="C1630" s="340">
        <v>41.0</v>
      </c>
      <c r="D1630" s="344" t="s">
        <v>108</v>
      </c>
    </row>
    <row r="1631">
      <c r="A1631" s="344" t="s">
        <v>100</v>
      </c>
      <c r="B1631" s="346" t="s">
        <v>1164</v>
      </c>
      <c r="C1631" s="340">
        <v>85.0</v>
      </c>
      <c r="D1631" s="344" t="s">
        <v>100</v>
      </c>
    </row>
    <row r="1632">
      <c r="A1632" s="344" t="s">
        <v>100</v>
      </c>
      <c r="B1632" s="346" t="s">
        <v>1196</v>
      </c>
      <c r="C1632" s="340">
        <v>70.0</v>
      </c>
      <c r="D1632" s="344" t="s">
        <v>100</v>
      </c>
    </row>
    <row r="1633">
      <c r="A1633" s="344" t="s">
        <v>102</v>
      </c>
      <c r="B1633" s="346" t="s">
        <v>1228</v>
      </c>
      <c r="C1633" s="340">
        <v>71.0</v>
      </c>
      <c r="D1633" s="344" t="s">
        <v>102</v>
      </c>
    </row>
    <row r="1634">
      <c r="A1634" s="344" t="s">
        <v>102</v>
      </c>
      <c r="B1634" s="346" t="s">
        <v>1260</v>
      </c>
      <c r="C1634" s="340">
        <v>59.0</v>
      </c>
      <c r="D1634" s="344" t="s">
        <v>102</v>
      </c>
    </row>
    <row r="1635">
      <c r="A1635" s="344" t="s">
        <v>102</v>
      </c>
      <c r="B1635" s="346" t="s">
        <v>1292</v>
      </c>
      <c r="C1635" s="340">
        <v>57.0</v>
      </c>
      <c r="D1635" s="344" t="s">
        <v>102</v>
      </c>
    </row>
    <row r="1636">
      <c r="A1636" s="344" t="s">
        <v>1076</v>
      </c>
      <c r="B1636" s="346" t="s">
        <v>1323</v>
      </c>
      <c r="C1636" s="340">
        <v>94.0</v>
      </c>
      <c r="D1636" s="344" t="s">
        <v>1076</v>
      </c>
    </row>
    <row r="1637">
      <c r="A1637" s="344" t="s">
        <v>1076</v>
      </c>
      <c r="B1637" s="346" t="s">
        <v>1355</v>
      </c>
      <c r="C1637" s="340">
        <v>51.0</v>
      </c>
      <c r="D1637" s="344" t="s">
        <v>1076</v>
      </c>
    </row>
    <row r="1638">
      <c r="A1638" s="344" t="s">
        <v>103</v>
      </c>
      <c r="B1638" s="346" t="s">
        <v>1387</v>
      </c>
      <c r="C1638" s="340">
        <v>93.0</v>
      </c>
      <c r="D1638" s="344" t="s">
        <v>103</v>
      </c>
    </row>
    <row r="1639">
      <c r="A1639" s="344" t="s">
        <v>101</v>
      </c>
      <c r="B1639" s="346" t="s">
        <v>1419</v>
      </c>
      <c r="C1639" s="340">
        <v>89.0</v>
      </c>
      <c r="D1639" s="344" t="s">
        <v>101</v>
      </c>
    </row>
    <row r="1640">
      <c r="A1640" s="344" t="s">
        <v>101</v>
      </c>
      <c r="B1640" s="346" t="s">
        <v>1451</v>
      </c>
      <c r="C1640" s="340">
        <v>66.0</v>
      </c>
      <c r="D1640" s="344" t="s">
        <v>101</v>
      </c>
    </row>
    <row r="1641">
      <c r="A1641" s="344" t="s">
        <v>101</v>
      </c>
      <c r="B1641" s="346" t="s">
        <v>1483</v>
      </c>
      <c r="C1641" s="340">
        <v>58.0</v>
      </c>
      <c r="D1641" s="344" t="s">
        <v>101</v>
      </c>
    </row>
    <row r="1642">
      <c r="A1642" s="344" t="s">
        <v>117</v>
      </c>
      <c r="B1642" s="346" t="s">
        <v>1515</v>
      </c>
      <c r="C1642" s="340">
        <v>95.0</v>
      </c>
      <c r="D1642" s="344" t="s">
        <v>117</v>
      </c>
    </row>
    <row r="1643">
      <c r="A1643" s="344" t="s">
        <v>117</v>
      </c>
      <c r="B1643" s="346" t="s">
        <v>1548</v>
      </c>
      <c r="C1643" s="340">
        <v>79.0</v>
      </c>
      <c r="D1643" s="344" t="s">
        <v>117</v>
      </c>
    </row>
    <row r="1644">
      <c r="A1644" s="344" t="s">
        <v>117</v>
      </c>
      <c r="B1644" s="346" t="s">
        <v>1580</v>
      </c>
      <c r="C1644" s="340">
        <v>78.0</v>
      </c>
      <c r="D1644" s="344" t="s">
        <v>117</v>
      </c>
    </row>
    <row r="1645">
      <c r="A1645" s="344" t="s">
        <v>117</v>
      </c>
      <c r="B1645" s="346" t="s">
        <v>1612</v>
      </c>
      <c r="C1645" s="340">
        <v>68.0</v>
      </c>
      <c r="D1645" s="344" t="s">
        <v>117</v>
      </c>
    </row>
    <row r="1646">
      <c r="A1646" s="344" t="s">
        <v>117</v>
      </c>
      <c r="B1646" s="346" t="s">
        <v>1644</v>
      </c>
      <c r="C1646" s="340">
        <v>64.0</v>
      </c>
      <c r="D1646" s="344" t="s">
        <v>117</v>
      </c>
    </row>
    <row r="1647">
      <c r="A1647" s="344" t="s">
        <v>117</v>
      </c>
      <c r="B1647" s="346" t="s">
        <v>1676</v>
      </c>
      <c r="C1647" s="340">
        <v>61.0</v>
      </c>
      <c r="D1647" s="344" t="s">
        <v>117</v>
      </c>
    </row>
    <row r="1648">
      <c r="A1648" s="344" t="s">
        <v>98</v>
      </c>
      <c r="B1648" s="346" t="s">
        <v>1708</v>
      </c>
      <c r="C1648" s="340">
        <v>87.0</v>
      </c>
      <c r="D1648" s="344" t="s">
        <v>98</v>
      </c>
    </row>
    <row r="1649">
      <c r="A1649" s="344" t="s">
        <v>98</v>
      </c>
      <c r="B1649" s="346" t="s">
        <v>1740</v>
      </c>
      <c r="C1649" s="340">
        <v>73.0</v>
      </c>
      <c r="D1649" s="344" t="s">
        <v>98</v>
      </c>
    </row>
    <row r="1650">
      <c r="A1650" s="344" t="s">
        <v>98</v>
      </c>
      <c r="B1650" s="346" t="s">
        <v>1771</v>
      </c>
      <c r="C1650" s="340">
        <v>67.0</v>
      </c>
      <c r="D1650" s="344" t="s">
        <v>98</v>
      </c>
    </row>
    <row r="1651">
      <c r="A1651" s="344" t="s">
        <v>98</v>
      </c>
      <c r="B1651" s="346" t="s">
        <v>1804</v>
      </c>
      <c r="C1651" s="340">
        <v>64.0</v>
      </c>
      <c r="D1651" s="344" t="s">
        <v>98</v>
      </c>
    </row>
    <row r="1652">
      <c r="A1652" s="344" t="s">
        <v>99</v>
      </c>
      <c r="B1652" s="346" t="s">
        <v>1836</v>
      </c>
      <c r="C1652" s="340">
        <v>77.0</v>
      </c>
      <c r="D1652" s="344" t="s">
        <v>99</v>
      </c>
    </row>
    <row r="1653">
      <c r="A1653" s="344" t="s">
        <v>99</v>
      </c>
      <c r="B1653" s="346" t="s">
        <v>1868</v>
      </c>
      <c r="C1653" s="340">
        <v>76.0</v>
      </c>
      <c r="D1653" s="344" t="s">
        <v>99</v>
      </c>
    </row>
    <row r="1654">
      <c r="A1654" s="344" t="s">
        <v>99</v>
      </c>
      <c r="B1654" s="346" t="s">
        <v>1899</v>
      </c>
      <c r="C1654" s="340">
        <v>74.0</v>
      </c>
      <c r="D1654" s="344" t="s">
        <v>99</v>
      </c>
    </row>
    <row r="1655">
      <c r="A1655" s="344" t="s">
        <v>99</v>
      </c>
      <c r="B1655" s="346" t="s">
        <v>1930</v>
      </c>
      <c r="C1655" s="340">
        <v>66.0</v>
      </c>
      <c r="D1655" s="344" t="s">
        <v>99</v>
      </c>
    </row>
    <row r="1656">
      <c r="A1656" s="344" t="s">
        <v>1539</v>
      </c>
      <c r="B1656" s="346" t="s">
        <v>1962</v>
      </c>
      <c r="C1656" s="340">
        <v>73.0</v>
      </c>
      <c r="D1656" s="344" t="s">
        <v>1539</v>
      </c>
    </row>
    <row r="1657">
      <c r="A1657" s="344" t="s">
        <v>1539</v>
      </c>
      <c r="B1657" s="346" t="s">
        <v>1994</v>
      </c>
      <c r="C1657" s="340">
        <v>68.0</v>
      </c>
      <c r="D1657" s="344" t="s">
        <v>1539</v>
      </c>
    </row>
    <row r="1658">
      <c r="A1658" s="344" t="s">
        <v>1635</v>
      </c>
      <c r="B1658" s="346" t="s">
        <v>2026</v>
      </c>
      <c r="C1658" s="340">
        <v>77.0</v>
      </c>
      <c r="D1658" s="344" t="s">
        <v>1635</v>
      </c>
    </row>
    <row r="1659">
      <c r="A1659" s="344" t="s">
        <v>1635</v>
      </c>
      <c r="B1659" s="346" t="s">
        <v>2058</v>
      </c>
      <c r="C1659" s="340">
        <v>63.0</v>
      </c>
      <c r="D1659" s="344" t="s">
        <v>1635</v>
      </c>
    </row>
    <row r="1660">
      <c r="A1660" s="344" t="s">
        <v>1635</v>
      </c>
      <c r="B1660" s="346" t="s">
        <v>2090</v>
      </c>
      <c r="C1660" s="340">
        <v>62.0</v>
      </c>
      <c r="D1660" s="344" t="s">
        <v>1635</v>
      </c>
    </row>
    <row r="1661">
      <c r="A1661" s="344" t="s">
        <v>1785</v>
      </c>
      <c r="B1661" s="346" t="s">
        <v>2120</v>
      </c>
      <c r="C1661" s="340">
        <v>68.0</v>
      </c>
      <c r="D1661" s="344" t="s">
        <v>1785</v>
      </c>
    </row>
    <row r="1662">
      <c r="A1662" s="344" t="s">
        <v>119</v>
      </c>
      <c r="B1662" s="346" t="s">
        <v>2152</v>
      </c>
      <c r="C1662" s="340">
        <v>77.0</v>
      </c>
      <c r="D1662" s="344" t="s">
        <v>119</v>
      </c>
    </row>
    <row r="1663">
      <c r="A1663" s="344" t="s">
        <v>119</v>
      </c>
      <c r="B1663" s="346" t="s">
        <v>2184</v>
      </c>
      <c r="C1663" s="340">
        <v>62.0</v>
      </c>
      <c r="D1663" s="344" t="s">
        <v>119</v>
      </c>
    </row>
    <row r="1664">
      <c r="A1664" s="344" t="s">
        <v>118</v>
      </c>
      <c r="B1664" s="346" t="s">
        <v>2217</v>
      </c>
      <c r="C1664" s="340">
        <v>86.0</v>
      </c>
      <c r="D1664" s="344" t="s">
        <v>118</v>
      </c>
    </row>
    <row r="1665">
      <c r="A1665" s="344" t="s">
        <v>118</v>
      </c>
      <c r="B1665" s="346" t="s">
        <v>2249</v>
      </c>
      <c r="C1665" s="340">
        <v>67.0</v>
      </c>
      <c r="D1665" s="344" t="s">
        <v>118</v>
      </c>
    </row>
    <row r="1666">
      <c r="A1666" s="344" t="s">
        <v>113</v>
      </c>
      <c r="B1666" s="346" t="s">
        <v>2280</v>
      </c>
      <c r="C1666" s="340">
        <v>80.0</v>
      </c>
      <c r="D1666" s="344" t="s">
        <v>113</v>
      </c>
    </row>
    <row r="1667">
      <c r="A1667" s="344" t="s">
        <v>113</v>
      </c>
      <c r="B1667" s="346" t="s">
        <v>2309</v>
      </c>
      <c r="C1667" s="340">
        <v>77.0</v>
      </c>
      <c r="D1667" s="344" t="s">
        <v>113</v>
      </c>
    </row>
    <row r="1668">
      <c r="A1668" s="344" t="s">
        <v>113</v>
      </c>
      <c r="B1668" s="346" t="s">
        <v>2334</v>
      </c>
      <c r="C1668" s="340">
        <v>74.0</v>
      </c>
      <c r="D1668" s="344" t="s">
        <v>113</v>
      </c>
    </row>
    <row r="1669">
      <c r="A1669" s="344" t="s">
        <v>113</v>
      </c>
      <c r="B1669" s="346" t="s">
        <v>2360</v>
      </c>
      <c r="C1669" s="340">
        <v>74.0</v>
      </c>
      <c r="D1669" s="344" t="s">
        <v>113</v>
      </c>
    </row>
    <row r="1670">
      <c r="A1670" s="344" t="s">
        <v>113</v>
      </c>
      <c r="B1670" s="346" t="s">
        <v>2384</v>
      </c>
      <c r="C1670" s="340">
        <v>73.0</v>
      </c>
      <c r="D1670" s="344" t="s">
        <v>113</v>
      </c>
    </row>
    <row r="1671">
      <c r="A1671" s="344" t="s">
        <v>113</v>
      </c>
      <c r="B1671" s="346" t="s">
        <v>2400</v>
      </c>
      <c r="C1671" s="340">
        <v>73.0</v>
      </c>
      <c r="D1671" s="344" t="s">
        <v>113</v>
      </c>
    </row>
    <row r="1672">
      <c r="A1672" s="344" t="s">
        <v>113</v>
      </c>
      <c r="B1672" s="346" t="s">
        <v>2415</v>
      </c>
      <c r="C1672" s="340">
        <v>61.0</v>
      </c>
      <c r="D1672" s="344" t="s">
        <v>113</v>
      </c>
    </row>
    <row r="1673">
      <c r="A1673" s="344" t="s">
        <v>2198</v>
      </c>
      <c r="B1673" s="346" t="s">
        <v>2428</v>
      </c>
      <c r="C1673" s="340">
        <v>74.0</v>
      </c>
      <c r="D1673" s="344" t="s">
        <v>2198</v>
      </c>
    </row>
    <row r="1674">
      <c r="A1674" s="344" t="s">
        <v>2231</v>
      </c>
      <c r="B1674" s="346" t="s">
        <v>2437</v>
      </c>
      <c r="C1674" s="340">
        <v>69.0</v>
      </c>
      <c r="D1674" s="344" t="s">
        <v>2231</v>
      </c>
    </row>
    <row r="1675">
      <c r="A1675" s="344" t="s">
        <v>107</v>
      </c>
      <c r="B1675" s="346" t="s">
        <v>217</v>
      </c>
      <c r="C1675" s="340">
        <v>81.0</v>
      </c>
      <c r="D1675" s="344" t="s">
        <v>107</v>
      </c>
    </row>
    <row r="1676">
      <c r="A1676" s="344" t="s">
        <v>107</v>
      </c>
      <c r="B1676" s="346" t="s">
        <v>552</v>
      </c>
      <c r="C1676" s="340">
        <v>63.0</v>
      </c>
      <c r="D1676" s="344" t="s">
        <v>107</v>
      </c>
    </row>
    <row r="1677">
      <c r="A1677" s="344" t="s">
        <v>107</v>
      </c>
      <c r="B1677" s="346" t="s">
        <v>581</v>
      </c>
      <c r="C1677" s="340">
        <v>59.0</v>
      </c>
      <c r="D1677" s="344" t="s">
        <v>107</v>
      </c>
    </row>
    <row r="1678">
      <c r="A1678" s="344" t="s">
        <v>107</v>
      </c>
      <c r="B1678" s="345" t="s">
        <v>600</v>
      </c>
      <c r="C1678" s="340">
        <v>56.0</v>
      </c>
      <c r="D1678" s="344" t="s">
        <v>107</v>
      </c>
    </row>
    <row r="1679">
      <c r="A1679" s="344" t="s">
        <v>192</v>
      </c>
      <c r="B1679" s="346" t="s">
        <v>215</v>
      </c>
      <c r="C1679" s="340">
        <v>81.0</v>
      </c>
      <c r="D1679" s="344" t="s">
        <v>192</v>
      </c>
    </row>
    <row r="1680">
      <c r="A1680" s="344" t="s">
        <v>192</v>
      </c>
      <c r="B1680" s="346" t="s">
        <v>660</v>
      </c>
      <c r="C1680" s="340">
        <v>72.0</v>
      </c>
      <c r="D1680" s="344" t="s">
        <v>192</v>
      </c>
    </row>
    <row r="1681">
      <c r="A1681" s="344" t="s">
        <v>192</v>
      </c>
      <c r="B1681" s="346" t="s">
        <v>690</v>
      </c>
      <c r="C1681" s="340">
        <v>70.0</v>
      </c>
      <c r="D1681" s="344" t="s">
        <v>192</v>
      </c>
    </row>
    <row r="1682">
      <c r="A1682" s="344" t="s">
        <v>192</v>
      </c>
      <c r="B1682" s="346" t="s">
        <v>715</v>
      </c>
      <c r="C1682" s="340">
        <v>66.0</v>
      </c>
      <c r="D1682" s="344" t="s">
        <v>192</v>
      </c>
    </row>
    <row r="1683">
      <c r="A1683" s="344" t="s">
        <v>192</v>
      </c>
      <c r="B1683" s="346" t="s">
        <v>738</v>
      </c>
      <c r="C1683" s="340">
        <v>64.0</v>
      </c>
      <c r="D1683" s="344" t="s">
        <v>192</v>
      </c>
    </row>
    <row r="1684">
      <c r="A1684" s="344" t="s">
        <v>614</v>
      </c>
      <c r="B1684" s="346" t="s">
        <v>761</v>
      </c>
      <c r="C1684" s="340">
        <v>71.0</v>
      </c>
      <c r="D1684" s="344" t="s">
        <v>614</v>
      </c>
    </row>
    <row r="1685">
      <c r="A1685" s="344" t="s">
        <v>112</v>
      </c>
      <c r="B1685" s="346" t="s">
        <v>219</v>
      </c>
      <c r="C1685" s="340">
        <v>86.0</v>
      </c>
      <c r="D1685" s="344" t="s">
        <v>112</v>
      </c>
    </row>
    <row r="1686">
      <c r="A1686" s="344" t="s">
        <v>112</v>
      </c>
      <c r="B1686" s="346" t="s">
        <v>221</v>
      </c>
      <c r="C1686" s="340">
        <v>77.0</v>
      </c>
      <c r="D1686" s="344" t="s">
        <v>112</v>
      </c>
    </row>
    <row r="1687">
      <c r="A1687" s="344" t="s">
        <v>112</v>
      </c>
      <c r="B1687" s="346" t="s">
        <v>839</v>
      </c>
      <c r="C1687" s="340">
        <v>75.0</v>
      </c>
      <c r="D1687" s="344" t="s">
        <v>112</v>
      </c>
    </row>
    <row r="1688">
      <c r="A1688" s="344" t="s">
        <v>112</v>
      </c>
      <c r="B1688" s="346" t="s">
        <v>870</v>
      </c>
      <c r="C1688" s="340">
        <v>71.0</v>
      </c>
      <c r="D1688" s="344" t="s">
        <v>112</v>
      </c>
    </row>
    <row r="1689">
      <c r="A1689" s="344" t="s">
        <v>112</v>
      </c>
      <c r="B1689" s="346" t="s">
        <v>899</v>
      </c>
      <c r="C1689" s="340">
        <v>68.0</v>
      </c>
      <c r="D1689" s="344" t="s">
        <v>112</v>
      </c>
    </row>
    <row r="1690">
      <c r="A1690" s="344" t="s">
        <v>112</v>
      </c>
      <c r="B1690" s="346" t="s">
        <v>927</v>
      </c>
      <c r="C1690" s="340">
        <v>68.0</v>
      </c>
      <c r="D1690" s="344" t="s">
        <v>112</v>
      </c>
    </row>
    <row r="1691">
      <c r="A1691" s="344" t="s">
        <v>112</v>
      </c>
      <c r="B1691" s="346" t="s">
        <v>952</v>
      </c>
      <c r="C1691" s="340">
        <v>67.0</v>
      </c>
      <c r="D1691" s="344" t="s">
        <v>112</v>
      </c>
    </row>
    <row r="1692">
      <c r="A1692" s="344" t="s">
        <v>108</v>
      </c>
      <c r="B1692" s="346" t="s">
        <v>223</v>
      </c>
      <c r="C1692" s="340">
        <v>78.0</v>
      </c>
      <c r="D1692" s="344" t="s">
        <v>108</v>
      </c>
    </row>
    <row r="1693">
      <c r="A1693" s="344" t="s">
        <v>108</v>
      </c>
      <c r="B1693" s="345" t="s">
        <v>1007</v>
      </c>
      <c r="C1693" s="340">
        <v>72.0</v>
      </c>
      <c r="D1693" s="344" t="s">
        <v>108</v>
      </c>
    </row>
    <row r="1694">
      <c r="A1694" s="344" t="s">
        <v>108</v>
      </c>
      <c r="B1694" s="345" t="s">
        <v>1037</v>
      </c>
      <c r="C1694" s="340">
        <v>63.0</v>
      </c>
      <c r="D1694" s="344" t="s">
        <v>108</v>
      </c>
    </row>
    <row r="1695">
      <c r="A1695" s="344" t="s">
        <v>108</v>
      </c>
      <c r="B1695" s="345" t="s">
        <v>1068</v>
      </c>
      <c r="C1695" s="340">
        <v>37.0</v>
      </c>
      <c r="D1695" s="344" t="s">
        <v>108</v>
      </c>
    </row>
    <row r="1696">
      <c r="A1696" s="344" t="s">
        <v>100</v>
      </c>
      <c r="B1696" s="345" t="s">
        <v>1101</v>
      </c>
      <c r="C1696" s="340">
        <v>82.0</v>
      </c>
      <c r="D1696" s="344" t="s">
        <v>100</v>
      </c>
    </row>
    <row r="1697">
      <c r="A1697" s="344" t="s">
        <v>100</v>
      </c>
      <c r="B1697" s="345" t="s">
        <v>1133</v>
      </c>
      <c r="C1697" s="340">
        <v>66.0</v>
      </c>
      <c r="D1697" s="344" t="s">
        <v>100</v>
      </c>
    </row>
    <row r="1698">
      <c r="A1698" s="344" t="s">
        <v>102</v>
      </c>
      <c r="B1698" s="345" t="s">
        <v>1165</v>
      </c>
      <c r="C1698" s="340">
        <v>81.0</v>
      </c>
      <c r="D1698" s="344" t="s">
        <v>102</v>
      </c>
    </row>
    <row r="1699">
      <c r="A1699" s="344" t="s">
        <v>102</v>
      </c>
      <c r="B1699" s="345" t="s">
        <v>1197</v>
      </c>
      <c r="C1699" s="340">
        <v>52.0</v>
      </c>
      <c r="D1699" s="344" t="s">
        <v>102</v>
      </c>
    </row>
    <row r="1700">
      <c r="A1700" s="344" t="s">
        <v>1076</v>
      </c>
      <c r="B1700" s="345" t="s">
        <v>1229</v>
      </c>
      <c r="C1700" s="340">
        <v>86.0</v>
      </c>
      <c r="D1700" s="344" t="s">
        <v>1076</v>
      </c>
    </row>
    <row r="1701">
      <c r="A1701" s="344" t="s">
        <v>1076</v>
      </c>
      <c r="B1701" s="345" t="s">
        <v>1261</v>
      </c>
      <c r="C1701" s="340">
        <v>67.0</v>
      </c>
      <c r="D1701" s="344" t="s">
        <v>1076</v>
      </c>
    </row>
    <row r="1702">
      <c r="A1702" s="344" t="s">
        <v>103</v>
      </c>
      <c r="B1702" s="345" t="s">
        <v>1293</v>
      </c>
      <c r="C1702" s="340">
        <v>91.0</v>
      </c>
      <c r="D1702" s="344" t="s">
        <v>103</v>
      </c>
    </row>
    <row r="1703">
      <c r="A1703" s="344" t="s">
        <v>101</v>
      </c>
      <c r="B1703" s="345" t="s">
        <v>1324</v>
      </c>
      <c r="C1703" s="340">
        <v>71.0</v>
      </c>
      <c r="D1703" s="344" t="s">
        <v>101</v>
      </c>
    </row>
    <row r="1704">
      <c r="A1704" s="344" t="s">
        <v>101</v>
      </c>
      <c r="B1704" s="345" t="s">
        <v>1356</v>
      </c>
      <c r="C1704" s="340">
        <v>60.0</v>
      </c>
      <c r="D1704" s="344" t="s">
        <v>101</v>
      </c>
    </row>
    <row r="1705">
      <c r="A1705" s="344" t="s">
        <v>117</v>
      </c>
      <c r="B1705" s="345" t="s">
        <v>1388</v>
      </c>
      <c r="C1705" s="340">
        <v>81.0</v>
      </c>
      <c r="D1705" s="344" t="s">
        <v>117</v>
      </c>
    </row>
    <row r="1706">
      <c r="A1706" s="344" t="s">
        <v>117</v>
      </c>
      <c r="B1706" s="345" t="s">
        <v>1420</v>
      </c>
      <c r="C1706" s="340">
        <v>66.0</v>
      </c>
      <c r="D1706" s="344" t="s">
        <v>117</v>
      </c>
    </row>
    <row r="1707">
      <c r="A1707" s="344" t="s">
        <v>98</v>
      </c>
      <c r="B1707" s="345" t="s">
        <v>1452</v>
      </c>
      <c r="C1707" s="340">
        <v>87.0</v>
      </c>
      <c r="D1707" s="344" t="s">
        <v>98</v>
      </c>
    </row>
    <row r="1708">
      <c r="A1708" s="344" t="s">
        <v>98</v>
      </c>
      <c r="B1708" s="345" t="s">
        <v>1484</v>
      </c>
      <c r="C1708" s="340">
        <v>73.0</v>
      </c>
      <c r="D1708" s="344" t="s">
        <v>98</v>
      </c>
    </row>
    <row r="1709">
      <c r="A1709" s="344" t="s">
        <v>98</v>
      </c>
      <c r="B1709" s="345" t="s">
        <v>1516</v>
      </c>
      <c r="C1709" s="340">
        <v>64.0</v>
      </c>
      <c r="D1709" s="344" t="s">
        <v>98</v>
      </c>
    </row>
    <row r="1710">
      <c r="A1710" s="344" t="s">
        <v>99</v>
      </c>
      <c r="B1710" s="345" t="s">
        <v>1549</v>
      </c>
      <c r="C1710" s="340">
        <v>90.0</v>
      </c>
      <c r="D1710" s="344" t="s">
        <v>99</v>
      </c>
    </row>
    <row r="1711">
      <c r="A1711" s="344" t="s">
        <v>99</v>
      </c>
      <c r="B1711" s="345" t="s">
        <v>1581</v>
      </c>
      <c r="C1711" s="340">
        <v>63.0</v>
      </c>
      <c r="D1711" s="344" t="s">
        <v>99</v>
      </c>
    </row>
    <row r="1712">
      <c r="A1712" s="344" t="s">
        <v>1539</v>
      </c>
      <c r="B1712" s="345" t="s">
        <v>1613</v>
      </c>
      <c r="C1712" s="340">
        <v>86.0</v>
      </c>
      <c r="D1712" s="344" t="s">
        <v>1539</v>
      </c>
    </row>
    <row r="1713">
      <c r="A1713" s="344" t="s">
        <v>1539</v>
      </c>
      <c r="B1713" s="345" t="s">
        <v>1645</v>
      </c>
      <c r="C1713" s="340">
        <v>67.0</v>
      </c>
      <c r="D1713" s="344" t="s">
        <v>1539</v>
      </c>
    </row>
    <row r="1714">
      <c r="A1714" s="344" t="s">
        <v>1539</v>
      </c>
      <c r="B1714" s="345" t="s">
        <v>1677</v>
      </c>
      <c r="C1714" s="340">
        <v>63.0</v>
      </c>
      <c r="D1714" s="344" t="s">
        <v>1539</v>
      </c>
    </row>
    <row r="1715">
      <c r="A1715" s="344" t="s">
        <v>1635</v>
      </c>
      <c r="B1715" s="345" t="s">
        <v>1709</v>
      </c>
      <c r="C1715" s="340">
        <v>84.0</v>
      </c>
      <c r="D1715" s="344" t="s">
        <v>1635</v>
      </c>
    </row>
    <row r="1716">
      <c r="A1716" s="344" t="s">
        <v>1635</v>
      </c>
      <c r="B1716" s="345" t="s">
        <v>1741</v>
      </c>
      <c r="C1716" s="340">
        <v>77.0</v>
      </c>
      <c r="D1716" s="344" t="s">
        <v>1635</v>
      </c>
    </row>
    <row r="1717">
      <c r="A1717" s="344" t="s">
        <v>1635</v>
      </c>
      <c r="B1717" s="345" t="s">
        <v>1772</v>
      </c>
      <c r="C1717" s="340">
        <v>76.0</v>
      </c>
      <c r="D1717" s="344" t="s">
        <v>1635</v>
      </c>
    </row>
    <row r="1718">
      <c r="A1718" s="344" t="s">
        <v>1635</v>
      </c>
      <c r="B1718" s="345" t="s">
        <v>1805</v>
      </c>
      <c r="C1718" s="340">
        <v>71.0</v>
      </c>
      <c r="D1718" s="344" t="s">
        <v>1635</v>
      </c>
    </row>
    <row r="1719">
      <c r="A1719" s="344" t="s">
        <v>1635</v>
      </c>
      <c r="B1719" s="345" t="s">
        <v>1837</v>
      </c>
      <c r="C1719" s="340">
        <v>64.0</v>
      </c>
      <c r="D1719" s="344" t="s">
        <v>1635</v>
      </c>
    </row>
    <row r="1720">
      <c r="A1720" s="344" t="s">
        <v>1635</v>
      </c>
      <c r="B1720" s="345" t="s">
        <v>2469</v>
      </c>
      <c r="C1720" s="340">
        <v>62.0</v>
      </c>
      <c r="D1720" s="344" t="s">
        <v>1635</v>
      </c>
    </row>
    <row r="1721">
      <c r="A1721" s="344" t="s">
        <v>1635</v>
      </c>
      <c r="B1721" s="345" t="s">
        <v>1900</v>
      </c>
      <c r="C1721" s="340">
        <v>60.0</v>
      </c>
      <c r="D1721" s="344" t="s">
        <v>1635</v>
      </c>
    </row>
    <row r="1722">
      <c r="A1722" s="344" t="s">
        <v>1785</v>
      </c>
      <c r="B1722" s="345" t="s">
        <v>1931</v>
      </c>
      <c r="C1722" s="340">
        <v>80.0</v>
      </c>
      <c r="D1722" s="344" t="s">
        <v>1785</v>
      </c>
    </row>
    <row r="1723">
      <c r="A1723" s="344" t="s">
        <v>1785</v>
      </c>
      <c r="B1723" s="345" t="s">
        <v>1963</v>
      </c>
      <c r="C1723" s="340">
        <v>62.0</v>
      </c>
      <c r="D1723" s="344" t="s">
        <v>1785</v>
      </c>
    </row>
    <row r="1724">
      <c r="A1724" s="344" t="s">
        <v>119</v>
      </c>
      <c r="B1724" s="345" t="s">
        <v>1995</v>
      </c>
      <c r="C1724" s="340">
        <v>85.0</v>
      </c>
      <c r="D1724" s="344" t="s">
        <v>119</v>
      </c>
    </row>
    <row r="1725">
      <c r="A1725" s="344" t="s">
        <v>119</v>
      </c>
      <c r="B1725" s="345" t="s">
        <v>2027</v>
      </c>
      <c r="C1725" s="340">
        <v>71.0</v>
      </c>
      <c r="D1725" s="344" t="s">
        <v>119</v>
      </c>
    </row>
    <row r="1726">
      <c r="A1726" s="344" t="s">
        <v>119</v>
      </c>
      <c r="B1726" s="345" t="s">
        <v>2059</v>
      </c>
      <c r="C1726" s="340">
        <v>62.0</v>
      </c>
      <c r="D1726" s="344" t="s">
        <v>119</v>
      </c>
    </row>
    <row r="1727">
      <c r="A1727" s="344" t="s">
        <v>118</v>
      </c>
      <c r="B1727" s="345" t="s">
        <v>2091</v>
      </c>
      <c r="C1727" s="340">
        <v>74.0</v>
      </c>
      <c r="D1727" s="344" t="s">
        <v>118</v>
      </c>
    </row>
    <row r="1728">
      <c r="A1728" s="344" t="s">
        <v>118</v>
      </c>
      <c r="B1728" s="345" t="s">
        <v>2121</v>
      </c>
      <c r="C1728" s="340">
        <v>67.0</v>
      </c>
      <c r="D1728" s="344" t="s">
        <v>118</v>
      </c>
    </row>
    <row r="1729">
      <c r="A1729" s="344" t="s">
        <v>113</v>
      </c>
      <c r="B1729" s="345" t="s">
        <v>2153</v>
      </c>
      <c r="C1729" s="340">
        <v>83.0</v>
      </c>
      <c r="D1729" s="344" t="s">
        <v>113</v>
      </c>
    </row>
    <row r="1730">
      <c r="A1730" s="344" t="s">
        <v>113</v>
      </c>
      <c r="B1730" s="345" t="s">
        <v>2185</v>
      </c>
      <c r="C1730" s="340">
        <v>82.0</v>
      </c>
      <c r="D1730" s="344" t="s">
        <v>113</v>
      </c>
    </row>
    <row r="1731">
      <c r="A1731" s="344" t="s">
        <v>113</v>
      </c>
      <c r="B1731" s="345" t="s">
        <v>2218</v>
      </c>
      <c r="C1731" s="340">
        <v>81.0</v>
      </c>
      <c r="D1731" s="344" t="s">
        <v>113</v>
      </c>
    </row>
    <row r="1732">
      <c r="A1732" s="344" t="s">
        <v>113</v>
      </c>
      <c r="B1732" s="345" t="s">
        <v>2250</v>
      </c>
      <c r="C1732" s="340">
        <v>71.0</v>
      </c>
      <c r="D1732" s="344" t="s">
        <v>113</v>
      </c>
    </row>
    <row r="1733">
      <c r="A1733" s="344" t="s">
        <v>113</v>
      </c>
      <c r="B1733" s="345" t="s">
        <v>2281</v>
      </c>
      <c r="C1733" s="340">
        <v>69.0</v>
      </c>
      <c r="D1733" s="344" t="s">
        <v>113</v>
      </c>
    </row>
    <row r="1734">
      <c r="A1734" s="344" t="s">
        <v>113</v>
      </c>
      <c r="B1734" s="345" t="s">
        <v>2310</v>
      </c>
      <c r="C1734" s="340">
        <v>69.0</v>
      </c>
      <c r="D1734" s="344" t="s">
        <v>113</v>
      </c>
    </row>
    <row r="1735">
      <c r="A1735" s="344" t="s">
        <v>2198</v>
      </c>
      <c r="B1735" s="345" t="s">
        <v>2335</v>
      </c>
      <c r="C1735" s="340">
        <v>82.0</v>
      </c>
      <c r="D1735" s="344" t="s">
        <v>2198</v>
      </c>
    </row>
    <row r="1736">
      <c r="A1736" s="344" t="s">
        <v>2231</v>
      </c>
      <c r="B1736" s="345" t="s">
        <v>2361</v>
      </c>
      <c r="C1736" s="340">
        <v>75.0</v>
      </c>
      <c r="D1736" s="344" t="s">
        <v>2231</v>
      </c>
    </row>
    <row r="1737">
      <c r="A1737" s="344" t="s">
        <v>107</v>
      </c>
      <c r="B1737" s="346" t="s">
        <v>216</v>
      </c>
      <c r="C1737" s="340">
        <v>84.0</v>
      </c>
      <c r="D1737" s="344" t="s">
        <v>107</v>
      </c>
    </row>
    <row r="1738">
      <c r="A1738" s="344" t="s">
        <v>107</v>
      </c>
      <c r="B1738" s="346" t="s">
        <v>553</v>
      </c>
      <c r="C1738" s="340">
        <v>67.0</v>
      </c>
      <c r="D1738" s="344" t="s">
        <v>107</v>
      </c>
    </row>
    <row r="1739">
      <c r="A1739" s="344" t="s">
        <v>107</v>
      </c>
      <c r="B1739" s="346" t="s">
        <v>582</v>
      </c>
      <c r="C1739" s="340">
        <v>56.0</v>
      </c>
      <c r="D1739" s="344" t="s">
        <v>107</v>
      </c>
    </row>
    <row r="1740">
      <c r="A1740" s="344" t="s">
        <v>192</v>
      </c>
      <c r="B1740" s="346" t="s">
        <v>601</v>
      </c>
      <c r="C1740" s="340">
        <v>82.0</v>
      </c>
      <c r="D1740" s="344" t="s">
        <v>192</v>
      </c>
    </row>
    <row r="1741">
      <c r="A1741" s="344" t="s">
        <v>192</v>
      </c>
      <c r="B1741" s="346" t="s">
        <v>630</v>
      </c>
      <c r="C1741" s="340">
        <v>82.0</v>
      </c>
      <c r="D1741" s="344" t="s">
        <v>192</v>
      </c>
    </row>
    <row r="1742">
      <c r="A1742" s="344" t="s">
        <v>192</v>
      </c>
      <c r="B1742" s="346" t="s">
        <v>661</v>
      </c>
      <c r="C1742" s="340">
        <v>81.0</v>
      </c>
      <c r="D1742" s="344" t="s">
        <v>192</v>
      </c>
    </row>
    <row r="1743">
      <c r="A1743" s="344" t="s">
        <v>192</v>
      </c>
      <c r="B1743" s="346" t="s">
        <v>691</v>
      </c>
      <c r="C1743" s="340">
        <v>78.0</v>
      </c>
      <c r="D1743" s="344" t="s">
        <v>192</v>
      </c>
    </row>
    <row r="1744">
      <c r="A1744" s="344" t="s">
        <v>192</v>
      </c>
      <c r="B1744" s="346" t="s">
        <v>716</v>
      </c>
      <c r="C1744" s="340">
        <v>65.0</v>
      </c>
      <c r="D1744" s="344" t="s">
        <v>192</v>
      </c>
    </row>
    <row r="1745">
      <c r="A1745" s="344" t="s">
        <v>614</v>
      </c>
      <c r="B1745" s="346" t="s">
        <v>739</v>
      </c>
      <c r="C1745" s="340">
        <v>86.0</v>
      </c>
      <c r="D1745" s="344" t="s">
        <v>614</v>
      </c>
    </row>
    <row r="1746">
      <c r="A1746" s="344" t="s">
        <v>112</v>
      </c>
      <c r="B1746" s="346" t="s">
        <v>220</v>
      </c>
      <c r="C1746" s="340">
        <v>89.0</v>
      </c>
      <c r="D1746" s="344" t="s">
        <v>112</v>
      </c>
    </row>
    <row r="1747">
      <c r="A1747" s="344" t="s">
        <v>112</v>
      </c>
      <c r="B1747" s="346" t="s">
        <v>218</v>
      </c>
      <c r="C1747" s="340">
        <v>79.0</v>
      </c>
      <c r="D1747" s="344" t="s">
        <v>112</v>
      </c>
    </row>
    <row r="1748">
      <c r="A1748" s="344" t="s">
        <v>112</v>
      </c>
      <c r="B1748" s="346" t="s">
        <v>809</v>
      </c>
      <c r="C1748" s="340">
        <v>78.0</v>
      </c>
      <c r="D1748" s="344" t="s">
        <v>112</v>
      </c>
    </row>
    <row r="1749">
      <c r="A1749" s="344" t="s">
        <v>112</v>
      </c>
      <c r="B1749" s="346" t="s">
        <v>840</v>
      </c>
      <c r="C1749" s="340">
        <v>77.0</v>
      </c>
      <c r="D1749" s="344" t="s">
        <v>112</v>
      </c>
    </row>
    <row r="1750">
      <c r="A1750" s="344" t="s">
        <v>112</v>
      </c>
      <c r="B1750" s="346" t="s">
        <v>871</v>
      </c>
      <c r="C1750" s="340">
        <v>76.0</v>
      </c>
      <c r="D1750" s="344" t="s">
        <v>112</v>
      </c>
    </row>
    <row r="1751">
      <c r="A1751" s="344" t="s">
        <v>112</v>
      </c>
      <c r="B1751" s="346" t="s">
        <v>900</v>
      </c>
      <c r="C1751" s="340">
        <v>74.0</v>
      </c>
      <c r="D1751" s="344" t="s">
        <v>112</v>
      </c>
    </row>
    <row r="1752">
      <c r="A1752" s="344" t="s">
        <v>112</v>
      </c>
      <c r="B1752" s="346" t="s">
        <v>928</v>
      </c>
      <c r="C1752" s="340">
        <v>71.0</v>
      </c>
      <c r="D1752" s="344" t="s">
        <v>112</v>
      </c>
    </row>
    <row r="1753">
      <c r="A1753" s="344" t="s">
        <v>112</v>
      </c>
      <c r="B1753" s="346" t="s">
        <v>953</v>
      </c>
      <c r="C1753" s="340">
        <v>70.0</v>
      </c>
      <c r="D1753" s="344" t="s">
        <v>112</v>
      </c>
    </row>
    <row r="1754">
      <c r="A1754" s="344" t="s">
        <v>112</v>
      </c>
      <c r="B1754" s="346" t="s">
        <v>980</v>
      </c>
      <c r="C1754" s="340">
        <v>68.0</v>
      </c>
      <c r="D1754" s="344" t="s">
        <v>112</v>
      </c>
    </row>
    <row r="1755">
      <c r="A1755" s="344" t="s">
        <v>108</v>
      </c>
      <c r="B1755" s="346" t="s">
        <v>222</v>
      </c>
      <c r="C1755" s="340">
        <v>97.0</v>
      </c>
      <c r="D1755" s="344" t="s">
        <v>108</v>
      </c>
    </row>
    <row r="1756">
      <c r="A1756" s="344" t="s">
        <v>108</v>
      </c>
      <c r="B1756" s="346" t="s">
        <v>1038</v>
      </c>
      <c r="C1756" s="340">
        <v>72.0</v>
      </c>
      <c r="D1756" s="344" t="s">
        <v>108</v>
      </c>
    </row>
    <row r="1757">
      <c r="A1757" s="344" t="s">
        <v>108</v>
      </c>
      <c r="B1757" s="346" t="s">
        <v>1069</v>
      </c>
      <c r="C1757" s="340">
        <v>72.0</v>
      </c>
      <c r="D1757" s="344" t="s">
        <v>108</v>
      </c>
    </row>
    <row r="1758">
      <c r="A1758" s="344" t="s">
        <v>108</v>
      </c>
      <c r="B1758" s="346" t="s">
        <v>1102</v>
      </c>
      <c r="C1758" s="340">
        <v>69.0</v>
      </c>
      <c r="D1758" s="344" t="s">
        <v>108</v>
      </c>
    </row>
    <row r="1759">
      <c r="A1759" s="344" t="s">
        <v>108</v>
      </c>
      <c r="B1759" s="346" t="s">
        <v>1134</v>
      </c>
      <c r="C1759" s="340">
        <v>62.0</v>
      </c>
      <c r="D1759" s="344" t="s">
        <v>108</v>
      </c>
    </row>
    <row r="1760">
      <c r="A1760" s="344" t="s">
        <v>108</v>
      </c>
      <c r="B1760" s="346" t="s">
        <v>1166</v>
      </c>
      <c r="C1760" s="340">
        <v>43.0</v>
      </c>
      <c r="D1760" s="344" t="s">
        <v>108</v>
      </c>
    </row>
    <row r="1761">
      <c r="A1761" s="344" t="s">
        <v>100</v>
      </c>
      <c r="B1761" s="346" t="s">
        <v>1198</v>
      </c>
      <c r="C1761" s="340">
        <v>89.0</v>
      </c>
      <c r="D1761" s="344" t="s">
        <v>100</v>
      </c>
    </row>
    <row r="1762">
      <c r="A1762" s="344" t="s">
        <v>100</v>
      </c>
      <c r="B1762" s="346" t="s">
        <v>1230</v>
      </c>
      <c r="C1762" s="340">
        <v>65.0</v>
      </c>
      <c r="D1762" s="344" t="s">
        <v>100</v>
      </c>
    </row>
    <row r="1763">
      <c r="A1763" s="344" t="s">
        <v>100</v>
      </c>
      <c r="B1763" s="346" t="s">
        <v>1262</v>
      </c>
      <c r="C1763" s="340">
        <v>59.0</v>
      </c>
      <c r="D1763" s="344" t="s">
        <v>100</v>
      </c>
    </row>
    <row r="1764">
      <c r="A1764" s="344" t="s">
        <v>102</v>
      </c>
      <c r="B1764" s="346" t="s">
        <v>1294</v>
      </c>
      <c r="C1764" s="340">
        <v>75.0</v>
      </c>
      <c r="D1764" s="344" t="s">
        <v>102</v>
      </c>
    </row>
    <row r="1765">
      <c r="A1765" s="344" t="s">
        <v>1076</v>
      </c>
      <c r="B1765" s="346" t="s">
        <v>1325</v>
      </c>
      <c r="C1765" s="340">
        <v>79.0</v>
      </c>
      <c r="D1765" s="344" t="s">
        <v>1076</v>
      </c>
    </row>
    <row r="1766">
      <c r="A1766" s="344" t="s">
        <v>1076</v>
      </c>
      <c r="B1766" s="346" t="s">
        <v>1357</v>
      </c>
      <c r="C1766" s="340">
        <v>67.0</v>
      </c>
      <c r="D1766" s="344" t="s">
        <v>1076</v>
      </c>
    </row>
    <row r="1767">
      <c r="A1767" s="344" t="s">
        <v>103</v>
      </c>
      <c r="B1767" s="346" t="s">
        <v>1389</v>
      </c>
      <c r="C1767" s="340">
        <v>76.0</v>
      </c>
      <c r="D1767" s="344" t="s">
        <v>103</v>
      </c>
    </row>
    <row r="1768">
      <c r="A1768" s="344" t="s">
        <v>101</v>
      </c>
      <c r="B1768" s="346" t="s">
        <v>1421</v>
      </c>
      <c r="C1768" s="340">
        <v>85.0</v>
      </c>
      <c r="D1768" s="344" t="s">
        <v>101</v>
      </c>
    </row>
    <row r="1769">
      <c r="A1769" s="344" t="s">
        <v>101</v>
      </c>
      <c r="B1769" s="346" t="s">
        <v>1453</v>
      </c>
      <c r="C1769" s="340">
        <v>62.0</v>
      </c>
      <c r="D1769" s="344" t="s">
        <v>101</v>
      </c>
    </row>
    <row r="1770">
      <c r="A1770" s="344" t="s">
        <v>117</v>
      </c>
      <c r="B1770" s="346" t="s">
        <v>1485</v>
      </c>
      <c r="C1770" s="340">
        <v>87.0</v>
      </c>
      <c r="D1770" s="344" t="s">
        <v>117</v>
      </c>
    </row>
    <row r="1771">
      <c r="A1771" s="344" t="s">
        <v>117</v>
      </c>
      <c r="B1771" s="346" t="s">
        <v>1517</v>
      </c>
      <c r="C1771" s="340">
        <v>72.0</v>
      </c>
      <c r="D1771" s="344" t="s">
        <v>117</v>
      </c>
    </row>
    <row r="1772">
      <c r="A1772" s="344" t="s">
        <v>117</v>
      </c>
      <c r="B1772" s="346" t="s">
        <v>1550</v>
      </c>
      <c r="C1772" s="340">
        <v>70.0</v>
      </c>
      <c r="D1772" s="344" t="s">
        <v>117</v>
      </c>
    </row>
    <row r="1773">
      <c r="A1773" s="344" t="s">
        <v>117</v>
      </c>
      <c r="B1773" s="346" t="s">
        <v>1582</v>
      </c>
      <c r="C1773" s="340">
        <v>67.0</v>
      </c>
      <c r="D1773" s="344" t="s">
        <v>117</v>
      </c>
    </row>
    <row r="1774">
      <c r="A1774" s="344" t="s">
        <v>117</v>
      </c>
      <c r="B1774" s="346" t="s">
        <v>1614</v>
      </c>
      <c r="C1774" s="340">
        <v>66.0</v>
      </c>
      <c r="D1774" s="344" t="s">
        <v>117</v>
      </c>
    </row>
    <row r="1775">
      <c r="A1775" s="344" t="s">
        <v>117</v>
      </c>
      <c r="B1775" s="346" t="s">
        <v>1646</v>
      </c>
      <c r="C1775" s="340">
        <v>64.0</v>
      </c>
      <c r="D1775" s="344" t="s">
        <v>117</v>
      </c>
    </row>
    <row r="1776">
      <c r="A1776" s="344" t="s">
        <v>117</v>
      </c>
      <c r="B1776" s="346" t="s">
        <v>1678</v>
      </c>
      <c r="C1776" s="340">
        <v>63.0</v>
      </c>
      <c r="D1776" s="344" t="s">
        <v>117</v>
      </c>
    </row>
    <row r="1777">
      <c r="A1777" s="344" t="s">
        <v>98</v>
      </c>
      <c r="B1777" s="346" t="s">
        <v>1710</v>
      </c>
      <c r="C1777" s="340">
        <v>86.0</v>
      </c>
      <c r="D1777" s="344" t="s">
        <v>98</v>
      </c>
    </row>
    <row r="1778">
      <c r="A1778" s="344" t="s">
        <v>98</v>
      </c>
      <c r="B1778" s="346" t="s">
        <v>1742</v>
      </c>
      <c r="C1778" s="340">
        <v>85.0</v>
      </c>
      <c r="D1778" s="344" t="s">
        <v>98</v>
      </c>
    </row>
    <row r="1779">
      <c r="A1779" s="344" t="s">
        <v>98</v>
      </c>
      <c r="B1779" s="346" t="s">
        <v>1773</v>
      </c>
      <c r="C1779" s="340">
        <v>73.0</v>
      </c>
      <c r="D1779" s="344" t="s">
        <v>98</v>
      </c>
    </row>
    <row r="1780">
      <c r="A1780" s="344" t="s">
        <v>98</v>
      </c>
      <c r="B1780" s="346" t="s">
        <v>1806</v>
      </c>
      <c r="C1780" s="340">
        <v>72.0</v>
      </c>
      <c r="D1780" s="344" t="s">
        <v>98</v>
      </c>
    </row>
    <row r="1781">
      <c r="A1781" s="344" t="s">
        <v>99</v>
      </c>
      <c r="B1781" s="346" t="s">
        <v>1838</v>
      </c>
      <c r="C1781" s="340">
        <v>89.0</v>
      </c>
      <c r="D1781" s="344" t="s">
        <v>99</v>
      </c>
    </row>
    <row r="1782">
      <c r="A1782" s="344" t="s">
        <v>99</v>
      </c>
      <c r="B1782" s="346" t="s">
        <v>1870</v>
      </c>
      <c r="C1782" s="340">
        <v>74.0</v>
      </c>
      <c r="D1782" s="344" t="s">
        <v>99</v>
      </c>
    </row>
    <row r="1783">
      <c r="A1783" s="344" t="s">
        <v>99</v>
      </c>
      <c r="B1783" s="346" t="s">
        <v>1901</v>
      </c>
      <c r="C1783" s="340">
        <v>65.0</v>
      </c>
      <c r="D1783" s="344" t="s">
        <v>99</v>
      </c>
    </row>
    <row r="1784">
      <c r="A1784" s="344" t="s">
        <v>1539</v>
      </c>
      <c r="B1784" s="346" t="s">
        <v>1932</v>
      </c>
      <c r="C1784" s="340">
        <v>81.0</v>
      </c>
      <c r="D1784" s="344" t="s">
        <v>1539</v>
      </c>
    </row>
    <row r="1785">
      <c r="A1785" s="344" t="s">
        <v>1539</v>
      </c>
      <c r="B1785" s="346" t="s">
        <v>1964</v>
      </c>
      <c r="C1785" s="340">
        <v>66.0</v>
      </c>
      <c r="D1785" s="344" t="s">
        <v>1539</v>
      </c>
    </row>
    <row r="1786">
      <c r="A1786" s="344" t="s">
        <v>1539</v>
      </c>
      <c r="B1786" s="346" t="s">
        <v>1996</v>
      </c>
      <c r="C1786" s="340">
        <v>62.0</v>
      </c>
      <c r="D1786" s="344" t="s">
        <v>1539</v>
      </c>
    </row>
    <row r="1787">
      <c r="A1787" s="344" t="s">
        <v>1635</v>
      </c>
      <c r="B1787" s="346" t="s">
        <v>2028</v>
      </c>
      <c r="C1787" s="340">
        <v>87.0</v>
      </c>
      <c r="D1787" s="344" t="s">
        <v>1635</v>
      </c>
    </row>
    <row r="1788">
      <c r="A1788" s="344" t="s">
        <v>1785</v>
      </c>
      <c r="B1788" s="346" t="s">
        <v>2060</v>
      </c>
      <c r="C1788" s="340">
        <v>76.0</v>
      </c>
      <c r="D1788" s="344" t="s">
        <v>1785</v>
      </c>
    </row>
    <row r="1789">
      <c r="A1789" s="344" t="s">
        <v>1785</v>
      </c>
      <c r="B1789" s="346" t="s">
        <v>2092</v>
      </c>
      <c r="C1789" s="340">
        <v>66.0</v>
      </c>
      <c r="D1789" s="344" t="s">
        <v>1785</v>
      </c>
    </row>
    <row r="1790">
      <c r="A1790" s="344" t="s">
        <v>119</v>
      </c>
      <c r="B1790" s="346" t="s">
        <v>2122</v>
      </c>
      <c r="C1790" s="340">
        <v>82.0</v>
      </c>
      <c r="D1790" s="344" t="s">
        <v>119</v>
      </c>
    </row>
    <row r="1791">
      <c r="A1791" s="344" t="s">
        <v>119</v>
      </c>
      <c r="B1791" s="346" t="s">
        <v>2154</v>
      </c>
      <c r="C1791" s="340">
        <v>69.0</v>
      </c>
      <c r="D1791" s="344" t="s">
        <v>119</v>
      </c>
    </row>
    <row r="1792">
      <c r="A1792" s="344" t="s">
        <v>118</v>
      </c>
      <c r="B1792" s="346" t="s">
        <v>2186</v>
      </c>
      <c r="C1792" s="340">
        <v>81.0</v>
      </c>
      <c r="D1792" s="344" t="s">
        <v>118</v>
      </c>
    </row>
    <row r="1793">
      <c r="A1793" s="344" t="s">
        <v>118</v>
      </c>
      <c r="B1793" s="346" t="s">
        <v>2219</v>
      </c>
      <c r="C1793" s="340">
        <v>67.0</v>
      </c>
      <c r="D1793" s="344" t="s">
        <v>118</v>
      </c>
    </row>
    <row r="1794">
      <c r="A1794" s="344" t="s">
        <v>113</v>
      </c>
      <c r="B1794" s="346" t="s">
        <v>2251</v>
      </c>
      <c r="C1794" s="340">
        <v>94.0</v>
      </c>
      <c r="D1794" s="344" t="s">
        <v>113</v>
      </c>
    </row>
    <row r="1795">
      <c r="A1795" s="344" t="s">
        <v>113</v>
      </c>
      <c r="B1795" s="346" t="s">
        <v>2282</v>
      </c>
      <c r="C1795" s="340">
        <v>76.0</v>
      </c>
      <c r="D1795" s="344" t="s">
        <v>113</v>
      </c>
    </row>
    <row r="1796">
      <c r="A1796" s="344" t="s">
        <v>113</v>
      </c>
      <c r="B1796" s="346" t="s">
        <v>2311</v>
      </c>
      <c r="C1796" s="340">
        <v>76.0</v>
      </c>
      <c r="D1796" s="344" t="s">
        <v>113</v>
      </c>
    </row>
    <row r="1797">
      <c r="A1797" s="344" t="s">
        <v>113</v>
      </c>
      <c r="B1797" s="346" t="s">
        <v>2336</v>
      </c>
      <c r="C1797" s="340">
        <v>74.0</v>
      </c>
      <c r="D1797" s="344" t="s">
        <v>113</v>
      </c>
    </row>
    <row r="1798">
      <c r="A1798" s="344" t="s">
        <v>113</v>
      </c>
      <c r="B1798" s="346" t="s">
        <v>2362</v>
      </c>
      <c r="C1798" s="340">
        <v>74.0</v>
      </c>
      <c r="D1798" s="344" t="s">
        <v>113</v>
      </c>
    </row>
    <row r="1799">
      <c r="A1799" s="344" t="s">
        <v>113</v>
      </c>
      <c r="B1799" s="346" t="s">
        <v>2385</v>
      </c>
      <c r="C1799" s="340">
        <v>68.0</v>
      </c>
      <c r="D1799" s="344" t="s">
        <v>113</v>
      </c>
    </row>
    <row r="1800">
      <c r="A1800" s="344" t="s">
        <v>113</v>
      </c>
      <c r="B1800" s="346" t="s">
        <v>2401</v>
      </c>
      <c r="C1800" s="340">
        <v>66.0</v>
      </c>
      <c r="D1800" s="344" t="s">
        <v>113</v>
      </c>
    </row>
    <row r="1801">
      <c r="A1801" s="344" t="s">
        <v>113</v>
      </c>
      <c r="B1801" s="346" t="s">
        <v>2416</v>
      </c>
      <c r="C1801" s="340">
        <v>63.0</v>
      </c>
      <c r="D1801" s="344" t="s">
        <v>113</v>
      </c>
    </row>
    <row r="1802">
      <c r="A1802" s="344" t="s">
        <v>2198</v>
      </c>
      <c r="B1802" s="346" t="s">
        <v>2429</v>
      </c>
      <c r="C1802" s="340">
        <v>82.0</v>
      </c>
      <c r="D1802" s="344" t="s">
        <v>2198</v>
      </c>
    </row>
    <row r="1803">
      <c r="A1803" s="344" t="s">
        <v>2231</v>
      </c>
      <c r="B1803" s="346" t="s">
        <v>2438</v>
      </c>
      <c r="C1803" s="340">
        <v>76.0</v>
      </c>
      <c r="D1803" s="344" t="s">
        <v>2231</v>
      </c>
    </row>
    <row r="1804">
      <c r="A1804" s="344" t="s">
        <v>107</v>
      </c>
      <c r="B1804" s="346" t="s">
        <v>278</v>
      </c>
      <c r="C1804" s="340">
        <v>97.0</v>
      </c>
      <c r="D1804" s="344" t="s">
        <v>107</v>
      </c>
    </row>
    <row r="1805">
      <c r="A1805" s="344" t="s">
        <v>107</v>
      </c>
      <c r="B1805" s="346" t="s">
        <v>554</v>
      </c>
      <c r="C1805" s="340">
        <v>57.0</v>
      </c>
      <c r="D1805" s="344" t="s">
        <v>107</v>
      </c>
    </row>
    <row r="1806">
      <c r="A1806" s="344" t="s">
        <v>192</v>
      </c>
      <c r="B1806" s="346" t="s">
        <v>276</v>
      </c>
      <c r="C1806" s="340">
        <v>86.0</v>
      </c>
      <c r="D1806" s="344" t="s">
        <v>192</v>
      </c>
    </row>
    <row r="1807">
      <c r="A1807" s="344" t="s">
        <v>192</v>
      </c>
      <c r="B1807" s="346" t="s">
        <v>602</v>
      </c>
      <c r="C1807" s="340">
        <v>84.0</v>
      </c>
      <c r="D1807" s="344" t="s">
        <v>192</v>
      </c>
    </row>
    <row r="1808">
      <c r="A1808" s="344" t="s">
        <v>192</v>
      </c>
      <c r="B1808" s="346" t="s">
        <v>631</v>
      </c>
      <c r="C1808" s="340">
        <v>79.0</v>
      </c>
      <c r="D1808" s="344" t="s">
        <v>192</v>
      </c>
    </row>
    <row r="1809">
      <c r="A1809" s="344" t="s">
        <v>192</v>
      </c>
      <c r="B1809" s="346" t="s">
        <v>662</v>
      </c>
      <c r="C1809" s="340">
        <v>66.0</v>
      </c>
      <c r="D1809" s="344" t="s">
        <v>192</v>
      </c>
    </row>
    <row r="1810">
      <c r="A1810" s="344" t="s">
        <v>192</v>
      </c>
      <c r="B1810" s="346" t="s">
        <v>692</v>
      </c>
      <c r="C1810" s="340">
        <v>64.0</v>
      </c>
      <c r="D1810" s="344" t="s">
        <v>192</v>
      </c>
    </row>
    <row r="1811">
      <c r="A1811" s="344" t="s">
        <v>192</v>
      </c>
      <c r="B1811" s="346" t="s">
        <v>717</v>
      </c>
      <c r="C1811" s="340">
        <v>63.0</v>
      </c>
      <c r="D1811" s="344" t="s">
        <v>192</v>
      </c>
    </row>
    <row r="1812">
      <c r="A1812" s="344" t="s">
        <v>614</v>
      </c>
      <c r="B1812" s="346" t="s">
        <v>740</v>
      </c>
      <c r="C1812" s="340">
        <v>64.0</v>
      </c>
      <c r="D1812" s="344" t="s">
        <v>614</v>
      </c>
    </row>
    <row r="1813">
      <c r="A1813" s="344" t="s">
        <v>112</v>
      </c>
      <c r="B1813" s="346" t="s">
        <v>280</v>
      </c>
      <c r="C1813" s="340">
        <v>88.0</v>
      </c>
      <c r="D1813" s="344" t="s">
        <v>112</v>
      </c>
    </row>
    <row r="1814">
      <c r="A1814" s="344" t="s">
        <v>112</v>
      </c>
      <c r="B1814" s="346" t="s">
        <v>282</v>
      </c>
      <c r="C1814" s="340">
        <v>80.0</v>
      </c>
      <c r="D1814" s="344" t="s">
        <v>112</v>
      </c>
    </row>
    <row r="1815">
      <c r="A1815" s="344" t="s">
        <v>112</v>
      </c>
      <c r="B1815" s="346" t="s">
        <v>810</v>
      </c>
      <c r="C1815" s="340">
        <v>78.0</v>
      </c>
      <c r="D1815" s="344" t="s">
        <v>112</v>
      </c>
    </row>
    <row r="1816">
      <c r="A1816" s="344" t="s">
        <v>112</v>
      </c>
      <c r="B1816" s="346" t="s">
        <v>841</v>
      </c>
      <c r="C1816" s="340">
        <v>75.0</v>
      </c>
      <c r="D1816" s="344" t="s">
        <v>112</v>
      </c>
    </row>
    <row r="1817">
      <c r="A1817" s="344" t="s">
        <v>112</v>
      </c>
      <c r="B1817" s="346" t="s">
        <v>872</v>
      </c>
      <c r="C1817" s="340">
        <v>74.0</v>
      </c>
      <c r="D1817" s="344" t="s">
        <v>112</v>
      </c>
    </row>
    <row r="1818">
      <c r="A1818" s="344" t="s">
        <v>112</v>
      </c>
      <c r="B1818" s="346" t="s">
        <v>901</v>
      </c>
      <c r="C1818" s="340">
        <v>67.0</v>
      </c>
      <c r="D1818" s="344" t="s">
        <v>112</v>
      </c>
    </row>
    <row r="1819">
      <c r="A1819" s="344" t="s">
        <v>112</v>
      </c>
      <c r="B1819" s="346" t="s">
        <v>929</v>
      </c>
      <c r="C1819" s="340">
        <v>65.0</v>
      </c>
      <c r="D1819" s="344" t="s">
        <v>112</v>
      </c>
    </row>
    <row r="1820">
      <c r="A1820" s="344" t="s">
        <v>108</v>
      </c>
      <c r="B1820" s="346" t="s">
        <v>284</v>
      </c>
      <c r="C1820" s="340">
        <v>80.0</v>
      </c>
      <c r="D1820" s="344" t="s">
        <v>108</v>
      </c>
    </row>
    <row r="1821">
      <c r="A1821" s="344" t="s">
        <v>108</v>
      </c>
      <c r="B1821" s="346" t="s">
        <v>981</v>
      </c>
      <c r="C1821" s="340">
        <v>76.0</v>
      </c>
      <c r="D1821" s="344" t="s">
        <v>108</v>
      </c>
    </row>
    <row r="1822">
      <c r="A1822" s="344" t="s">
        <v>108</v>
      </c>
      <c r="B1822" s="346" t="s">
        <v>1008</v>
      </c>
      <c r="C1822" s="340">
        <v>74.0</v>
      </c>
      <c r="D1822" s="344" t="s">
        <v>108</v>
      </c>
    </row>
    <row r="1823">
      <c r="A1823" s="344" t="s">
        <v>108</v>
      </c>
      <c r="B1823" s="346" t="s">
        <v>1039</v>
      </c>
      <c r="C1823" s="340">
        <v>74.0</v>
      </c>
      <c r="D1823" s="344" t="s">
        <v>108</v>
      </c>
    </row>
    <row r="1824">
      <c r="A1824" s="344" t="s">
        <v>108</v>
      </c>
      <c r="B1824" s="346" t="s">
        <v>1070</v>
      </c>
      <c r="C1824" s="340">
        <v>66.0</v>
      </c>
      <c r="D1824" s="344" t="s">
        <v>108</v>
      </c>
    </row>
    <row r="1825">
      <c r="A1825" s="344" t="s">
        <v>108</v>
      </c>
      <c r="B1825" s="346" t="s">
        <v>1103</v>
      </c>
      <c r="C1825" s="340">
        <v>45.0</v>
      </c>
      <c r="D1825" s="344" t="s">
        <v>108</v>
      </c>
    </row>
    <row r="1826">
      <c r="A1826" s="344" t="s">
        <v>100</v>
      </c>
      <c r="B1826" s="346" t="s">
        <v>1135</v>
      </c>
      <c r="C1826" s="340">
        <v>84.0</v>
      </c>
      <c r="D1826" s="344" t="s">
        <v>100</v>
      </c>
    </row>
    <row r="1827">
      <c r="A1827" s="344" t="s">
        <v>100</v>
      </c>
      <c r="B1827" s="346" t="s">
        <v>1167</v>
      </c>
      <c r="C1827" s="340">
        <v>62.0</v>
      </c>
      <c r="D1827" s="344" t="s">
        <v>100</v>
      </c>
    </row>
    <row r="1828">
      <c r="A1828" s="344" t="s">
        <v>102</v>
      </c>
      <c r="B1828" s="346" t="s">
        <v>1199</v>
      </c>
      <c r="C1828" s="340">
        <v>74.0</v>
      </c>
      <c r="D1828" s="344" t="s">
        <v>102</v>
      </c>
    </row>
    <row r="1829">
      <c r="A1829" s="344" t="s">
        <v>102</v>
      </c>
      <c r="B1829" s="346" t="s">
        <v>1231</v>
      </c>
      <c r="C1829" s="340">
        <v>66.0</v>
      </c>
      <c r="D1829" s="344" t="s">
        <v>102</v>
      </c>
    </row>
    <row r="1830">
      <c r="A1830" s="344" t="s">
        <v>102</v>
      </c>
      <c r="B1830" s="346" t="s">
        <v>1263</v>
      </c>
      <c r="C1830" s="340">
        <v>61.0</v>
      </c>
      <c r="D1830" s="344" t="s">
        <v>102</v>
      </c>
    </row>
    <row r="1831">
      <c r="A1831" s="344" t="s">
        <v>1076</v>
      </c>
      <c r="B1831" s="346" t="s">
        <v>1295</v>
      </c>
      <c r="C1831" s="340">
        <v>76.0</v>
      </c>
      <c r="D1831" s="344" t="s">
        <v>1076</v>
      </c>
    </row>
    <row r="1832">
      <c r="A1832" s="344" t="s">
        <v>1076</v>
      </c>
      <c r="B1832" s="346" t="s">
        <v>1326</v>
      </c>
      <c r="C1832" s="340">
        <v>61.0</v>
      </c>
      <c r="D1832" s="344" t="s">
        <v>1076</v>
      </c>
    </row>
    <row r="1833">
      <c r="A1833" s="344" t="s">
        <v>1076</v>
      </c>
      <c r="B1833" s="346" t="s">
        <v>1358</v>
      </c>
      <c r="C1833" s="340">
        <v>54.0</v>
      </c>
      <c r="D1833" s="344" t="s">
        <v>1076</v>
      </c>
    </row>
    <row r="1834">
      <c r="A1834" s="344" t="s">
        <v>103</v>
      </c>
      <c r="B1834" s="346" t="s">
        <v>1390</v>
      </c>
      <c r="C1834" s="340">
        <v>80.0</v>
      </c>
      <c r="D1834" s="344" t="s">
        <v>103</v>
      </c>
    </row>
    <row r="1835">
      <c r="A1835" s="344" t="s">
        <v>103</v>
      </c>
      <c r="B1835" s="346" t="s">
        <v>1422</v>
      </c>
      <c r="C1835" s="340">
        <v>57.0</v>
      </c>
      <c r="D1835" s="344" t="s">
        <v>103</v>
      </c>
    </row>
    <row r="1836">
      <c r="A1836" s="344" t="s">
        <v>103</v>
      </c>
      <c r="B1836" s="346" t="s">
        <v>1454</v>
      </c>
      <c r="C1836" s="340">
        <v>57.0</v>
      </c>
      <c r="D1836" s="344" t="s">
        <v>103</v>
      </c>
    </row>
    <row r="1837">
      <c r="A1837" s="344" t="s">
        <v>101</v>
      </c>
      <c r="B1837" s="345" t="s">
        <v>1486</v>
      </c>
      <c r="C1837" s="340">
        <v>68.0</v>
      </c>
      <c r="D1837" s="344" t="s">
        <v>101</v>
      </c>
    </row>
    <row r="1838">
      <c r="A1838" s="344" t="s">
        <v>101</v>
      </c>
      <c r="B1838" s="345" t="s">
        <v>1518</v>
      </c>
      <c r="C1838" s="340">
        <v>68.0</v>
      </c>
      <c r="D1838" s="344" t="s">
        <v>101</v>
      </c>
    </row>
    <row r="1839">
      <c r="A1839" s="344" t="s">
        <v>101</v>
      </c>
      <c r="B1839" s="345" t="s">
        <v>1551</v>
      </c>
      <c r="C1839" s="340">
        <v>60.0</v>
      </c>
      <c r="D1839" s="344" t="s">
        <v>101</v>
      </c>
    </row>
    <row r="1840">
      <c r="A1840" s="344" t="s">
        <v>117</v>
      </c>
      <c r="B1840" s="345" t="s">
        <v>1583</v>
      </c>
      <c r="C1840" s="340">
        <v>81.0</v>
      </c>
      <c r="D1840" s="344" t="s">
        <v>117</v>
      </c>
    </row>
    <row r="1841">
      <c r="A1841" s="344" t="s">
        <v>117</v>
      </c>
      <c r="B1841" s="345" t="s">
        <v>1615</v>
      </c>
      <c r="C1841" s="340">
        <v>78.0</v>
      </c>
      <c r="D1841" s="344" t="s">
        <v>117</v>
      </c>
    </row>
    <row r="1842">
      <c r="A1842" s="344" t="s">
        <v>117</v>
      </c>
      <c r="B1842" s="345" t="s">
        <v>1647</v>
      </c>
      <c r="C1842" s="340">
        <v>75.0</v>
      </c>
      <c r="D1842" s="344" t="s">
        <v>117</v>
      </c>
    </row>
    <row r="1843">
      <c r="A1843" s="344" t="s">
        <v>117</v>
      </c>
      <c r="B1843" s="345" t="s">
        <v>1679</v>
      </c>
      <c r="C1843" s="340">
        <v>70.0</v>
      </c>
      <c r="D1843" s="344" t="s">
        <v>117</v>
      </c>
    </row>
    <row r="1844">
      <c r="A1844" s="344" t="s">
        <v>117</v>
      </c>
      <c r="B1844" s="345" t="s">
        <v>1711</v>
      </c>
      <c r="C1844" s="340">
        <v>69.0</v>
      </c>
      <c r="D1844" s="344" t="s">
        <v>117</v>
      </c>
    </row>
    <row r="1845">
      <c r="A1845" s="344" t="s">
        <v>117</v>
      </c>
      <c r="B1845" s="345" t="s">
        <v>1743</v>
      </c>
      <c r="C1845" s="340">
        <v>65.0</v>
      </c>
      <c r="D1845" s="344" t="s">
        <v>117</v>
      </c>
    </row>
    <row r="1846">
      <c r="A1846" s="344" t="s">
        <v>117</v>
      </c>
      <c r="B1846" s="345" t="s">
        <v>1774</v>
      </c>
      <c r="C1846" s="340">
        <v>61.0</v>
      </c>
      <c r="D1846" s="344" t="s">
        <v>117</v>
      </c>
    </row>
    <row r="1847">
      <c r="A1847" s="344" t="s">
        <v>117</v>
      </c>
      <c r="B1847" s="345" t="s">
        <v>1807</v>
      </c>
      <c r="C1847" s="340">
        <v>59.0</v>
      </c>
      <c r="D1847" s="344" t="s">
        <v>117</v>
      </c>
    </row>
    <row r="1848">
      <c r="A1848" s="344" t="s">
        <v>98</v>
      </c>
      <c r="B1848" s="345" t="s">
        <v>1839</v>
      </c>
      <c r="C1848" s="340">
        <v>88.0</v>
      </c>
      <c r="D1848" s="344" t="s">
        <v>98</v>
      </c>
    </row>
    <row r="1849">
      <c r="A1849" s="344" t="s">
        <v>99</v>
      </c>
      <c r="B1849" s="345" t="s">
        <v>1871</v>
      </c>
      <c r="C1849" s="340">
        <v>79.0</v>
      </c>
      <c r="D1849" s="344" t="s">
        <v>99</v>
      </c>
    </row>
    <row r="1850">
      <c r="A1850" s="344" t="s">
        <v>99</v>
      </c>
      <c r="B1850" s="345" t="s">
        <v>1902</v>
      </c>
      <c r="C1850" s="340">
        <v>69.0</v>
      </c>
      <c r="D1850" s="344" t="s">
        <v>99</v>
      </c>
    </row>
    <row r="1851">
      <c r="A1851" s="344" t="s">
        <v>99</v>
      </c>
      <c r="B1851" s="345" t="s">
        <v>1933</v>
      </c>
      <c r="C1851" s="340">
        <v>67.0</v>
      </c>
      <c r="D1851" s="344" t="s">
        <v>99</v>
      </c>
    </row>
    <row r="1852">
      <c r="A1852" s="344" t="s">
        <v>1539</v>
      </c>
      <c r="B1852" s="345" t="s">
        <v>1965</v>
      </c>
      <c r="C1852" s="340">
        <v>78.0</v>
      </c>
      <c r="D1852" s="344" t="s">
        <v>1539</v>
      </c>
    </row>
    <row r="1853">
      <c r="A1853" s="344" t="s">
        <v>1539</v>
      </c>
      <c r="B1853" s="345" t="s">
        <v>1997</v>
      </c>
      <c r="C1853" s="340">
        <v>73.0</v>
      </c>
      <c r="D1853" s="344" t="s">
        <v>1539</v>
      </c>
    </row>
    <row r="1854">
      <c r="A1854" s="344" t="s">
        <v>1635</v>
      </c>
      <c r="B1854" s="345" t="s">
        <v>2029</v>
      </c>
      <c r="C1854" s="340">
        <v>98.0</v>
      </c>
      <c r="D1854" s="344" t="s">
        <v>1635</v>
      </c>
    </row>
    <row r="1855">
      <c r="A1855" s="344" t="s">
        <v>1635</v>
      </c>
      <c r="B1855" s="345" t="s">
        <v>2061</v>
      </c>
      <c r="C1855" s="340">
        <v>69.0</v>
      </c>
      <c r="D1855" s="344" t="s">
        <v>1635</v>
      </c>
    </row>
    <row r="1856">
      <c r="A1856" s="344" t="s">
        <v>1785</v>
      </c>
      <c r="B1856" s="345" t="s">
        <v>2093</v>
      </c>
      <c r="C1856" s="340">
        <v>81.0</v>
      </c>
      <c r="D1856" s="344" t="s">
        <v>1785</v>
      </c>
    </row>
    <row r="1857">
      <c r="A1857" s="344" t="s">
        <v>1785</v>
      </c>
      <c r="B1857" s="345" t="s">
        <v>2123</v>
      </c>
      <c r="C1857" s="340">
        <v>69.0</v>
      </c>
      <c r="D1857" s="344" t="s">
        <v>1785</v>
      </c>
    </row>
    <row r="1858">
      <c r="A1858" s="344" t="s">
        <v>1785</v>
      </c>
      <c r="B1858" s="345" t="s">
        <v>2155</v>
      </c>
      <c r="C1858" s="340">
        <v>68.0</v>
      </c>
      <c r="D1858" s="344" t="s">
        <v>1785</v>
      </c>
    </row>
    <row r="1859">
      <c r="A1859" s="344" t="s">
        <v>1785</v>
      </c>
      <c r="B1859" s="345" t="s">
        <v>2187</v>
      </c>
      <c r="C1859" s="340">
        <v>60.0</v>
      </c>
      <c r="D1859" s="344" t="s">
        <v>1785</v>
      </c>
    </row>
    <row r="1860">
      <c r="A1860" s="344" t="s">
        <v>119</v>
      </c>
      <c r="B1860" s="345" t="s">
        <v>2220</v>
      </c>
      <c r="C1860" s="340">
        <v>80.0</v>
      </c>
      <c r="D1860" s="344" t="s">
        <v>119</v>
      </c>
    </row>
    <row r="1861">
      <c r="A1861" s="344" t="s">
        <v>119</v>
      </c>
      <c r="B1861" s="345" t="s">
        <v>2252</v>
      </c>
      <c r="C1861" s="340">
        <v>74.0</v>
      </c>
      <c r="D1861" s="344" t="s">
        <v>119</v>
      </c>
    </row>
    <row r="1862">
      <c r="A1862" s="344" t="s">
        <v>119</v>
      </c>
      <c r="B1862" s="345" t="s">
        <v>2283</v>
      </c>
      <c r="C1862" s="340">
        <v>71.0</v>
      </c>
      <c r="D1862" s="344" t="s">
        <v>119</v>
      </c>
    </row>
    <row r="1863">
      <c r="A1863" s="344" t="s">
        <v>119</v>
      </c>
      <c r="B1863" s="345" t="s">
        <v>2312</v>
      </c>
      <c r="C1863" s="340">
        <v>67.0</v>
      </c>
      <c r="D1863" s="344" t="s">
        <v>119</v>
      </c>
    </row>
    <row r="1864">
      <c r="A1864" s="344" t="s">
        <v>118</v>
      </c>
      <c r="B1864" s="345" t="s">
        <v>2337</v>
      </c>
      <c r="C1864" s="340">
        <v>76.0</v>
      </c>
      <c r="D1864" s="344" t="s">
        <v>118</v>
      </c>
    </row>
    <row r="1865">
      <c r="A1865" s="344" t="s">
        <v>113</v>
      </c>
      <c r="B1865" s="345" t="s">
        <v>2363</v>
      </c>
      <c r="C1865" s="340">
        <v>84.0</v>
      </c>
      <c r="D1865" s="344" t="s">
        <v>113</v>
      </c>
    </row>
    <row r="1866">
      <c r="A1866" s="344" t="s">
        <v>113</v>
      </c>
      <c r="B1866" s="345" t="s">
        <v>2386</v>
      </c>
      <c r="C1866" s="340">
        <v>77.0</v>
      </c>
      <c r="D1866" s="344" t="s">
        <v>113</v>
      </c>
    </row>
    <row r="1867">
      <c r="A1867" s="344" t="s">
        <v>113</v>
      </c>
      <c r="B1867" s="345" t="s">
        <v>2402</v>
      </c>
      <c r="C1867" s="340">
        <v>68.0</v>
      </c>
      <c r="D1867" s="344" t="s">
        <v>113</v>
      </c>
    </row>
    <row r="1868">
      <c r="A1868" s="344" t="s">
        <v>113</v>
      </c>
      <c r="B1868" s="345" t="s">
        <v>2417</v>
      </c>
      <c r="C1868" s="340">
        <v>65.0</v>
      </c>
      <c r="D1868" s="344" t="s">
        <v>113</v>
      </c>
    </row>
    <row r="1869">
      <c r="A1869" s="344" t="s">
        <v>113</v>
      </c>
      <c r="B1869" s="345" t="s">
        <v>2430</v>
      </c>
      <c r="C1869" s="340">
        <v>64.0</v>
      </c>
      <c r="D1869" s="344" t="s">
        <v>113</v>
      </c>
    </row>
    <row r="1870">
      <c r="A1870" s="344" t="s">
        <v>113</v>
      </c>
      <c r="B1870" s="345" t="s">
        <v>2439</v>
      </c>
      <c r="C1870" s="340">
        <v>62.0</v>
      </c>
      <c r="D1870" s="344" t="s">
        <v>113</v>
      </c>
    </row>
    <row r="1871">
      <c r="A1871" s="344" t="s">
        <v>113</v>
      </c>
      <c r="B1871" s="345" t="s">
        <v>2445</v>
      </c>
      <c r="C1871" s="340">
        <v>61.0</v>
      </c>
      <c r="D1871" s="344" t="s">
        <v>113</v>
      </c>
    </row>
    <row r="1872">
      <c r="A1872" s="344" t="s">
        <v>113</v>
      </c>
      <c r="B1872" s="345" t="s">
        <v>2451</v>
      </c>
      <c r="C1872" s="340">
        <v>58.0</v>
      </c>
      <c r="D1872" s="344" t="s">
        <v>113</v>
      </c>
    </row>
    <row r="1873">
      <c r="A1873" s="344" t="s">
        <v>2198</v>
      </c>
      <c r="B1873" s="345" t="s">
        <v>2456</v>
      </c>
      <c r="C1873" s="340">
        <v>75.0</v>
      </c>
      <c r="D1873" s="344" t="s">
        <v>2198</v>
      </c>
    </row>
    <row r="1874">
      <c r="A1874" s="344" t="s">
        <v>2231</v>
      </c>
      <c r="B1874" s="345" t="s">
        <v>2460</v>
      </c>
      <c r="C1874" s="340">
        <v>80.0</v>
      </c>
      <c r="D1874" s="344" t="s">
        <v>2231</v>
      </c>
    </row>
    <row r="1875">
      <c r="A1875" s="344" t="s">
        <v>107</v>
      </c>
      <c r="B1875" s="346" t="s">
        <v>237</v>
      </c>
      <c r="C1875" s="340">
        <v>78.0</v>
      </c>
      <c r="D1875" s="344" t="s">
        <v>107</v>
      </c>
    </row>
    <row r="1876">
      <c r="A1876" s="344" t="s">
        <v>107</v>
      </c>
      <c r="B1876" s="346" t="s">
        <v>555</v>
      </c>
      <c r="C1876" s="340">
        <v>61.0</v>
      </c>
      <c r="D1876" s="344" t="s">
        <v>107</v>
      </c>
    </row>
    <row r="1877">
      <c r="A1877" s="344" t="s">
        <v>107</v>
      </c>
      <c r="B1877" s="346" t="s">
        <v>583</v>
      </c>
      <c r="C1877" s="340">
        <v>54.0</v>
      </c>
      <c r="D1877" s="344" t="s">
        <v>107</v>
      </c>
    </row>
    <row r="1878">
      <c r="A1878" s="344" t="s">
        <v>192</v>
      </c>
      <c r="B1878" s="346" t="s">
        <v>235</v>
      </c>
      <c r="C1878" s="340">
        <v>77.0</v>
      </c>
      <c r="D1878" s="344" t="s">
        <v>192</v>
      </c>
    </row>
    <row r="1879">
      <c r="A1879" s="344" t="s">
        <v>192</v>
      </c>
      <c r="B1879" s="346" t="s">
        <v>632</v>
      </c>
      <c r="C1879" s="340">
        <v>76.0</v>
      </c>
      <c r="D1879" s="344" t="s">
        <v>192</v>
      </c>
    </row>
    <row r="1880">
      <c r="A1880" s="344" t="s">
        <v>192</v>
      </c>
      <c r="B1880" s="346" t="s">
        <v>663</v>
      </c>
      <c r="C1880" s="340">
        <v>71.0</v>
      </c>
      <c r="D1880" s="344" t="s">
        <v>192</v>
      </c>
    </row>
    <row r="1881">
      <c r="A1881" s="344" t="s">
        <v>192</v>
      </c>
      <c r="B1881" s="346" t="s">
        <v>693</v>
      </c>
      <c r="C1881" s="340">
        <v>61.0</v>
      </c>
      <c r="D1881" s="344" t="s">
        <v>192</v>
      </c>
    </row>
    <row r="1882">
      <c r="A1882" s="344" t="s">
        <v>112</v>
      </c>
      <c r="B1882" s="346" t="s">
        <v>239</v>
      </c>
      <c r="C1882" s="340">
        <v>92.0</v>
      </c>
      <c r="D1882" s="344" t="s">
        <v>112</v>
      </c>
    </row>
    <row r="1883">
      <c r="A1883" s="344" t="s">
        <v>112</v>
      </c>
      <c r="B1883" s="346" t="s">
        <v>241</v>
      </c>
      <c r="C1883" s="340">
        <v>87.0</v>
      </c>
      <c r="D1883" s="344" t="s">
        <v>112</v>
      </c>
    </row>
    <row r="1884">
      <c r="A1884" s="344" t="s">
        <v>112</v>
      </c>
      <c r="B1884" s="346" t="s">
        <v>762</v>
      </c>
      <c r="C1884" s="340">
        <v>75.0</v>
      </c>
      <c r="D1884" s="344" t="s">
        <v>112</v>
      </c>
    </row>
    <row r="1885">
      <c r="A1885" s="344" t="s">
        <v>112</v>
      </c>
      <c r="B1885" s="346" t="s">
        <v>783</v>
      </c>
      <c r="C1885" s="340">
        <v>69.0</v>
      </c>
      <c r="D1885" s="344" t="s">
        <v>112</v>
      </c>
    </row>
    <row r="1886">
      <c r="A1886" s="344" t="s">
        <v>112</v>
      </c>
      <c r="B1886" s="346" t="s">
        <v>811</v>
      </c>
      <c r="C1886" s="340">
        <v>67.0</v>
      </c>
      <c r="D1886" s="344" t="s">
        <v>112</v>
      </c>
    </row>
    <row r="1887">
      <c r="A1887" s="344" t="s">
        <v>112</v>
      </c>
      <c r="B1887" s="346" t="s">
        <v>842</v>
      </c>
      <c r="C1887" s="340">
        <v>66.0</v>
      </c>
      <c r="D1887" s="344" t="s">
        <v>112</v>
      </c>
    </row>
    <row r="1888">
      <c r="A1888" s="344" t="s">
        <v>108</v>
      </c>
      <c r="B1888" s="346" t="s">
        <v>243</v>
      </c>
      <c r="C1888" s="340">
        <v>81.0</v>
      </c>
      <c r="D1888" s="344" t="s">
        <v>108</v>
      </c>
    </row>
    <row r="1889">
      <c r="A1889" s="344" t="s">
        <v>108</v>
      </c>
      <c r="B1889" s="346" t="s">
        <v>902</v>
      </c>
      <c r="C1889" s="340">
        <v>79.0</v>
      </c>
      <c r="D1889" s="344" t="s">
        <v>108</v>
      </c>
    </row>
    <row r="1890">
      <c r="A1890" s="344" t="s">
        <v>108</v>
      </c>
      <c r="B1890" s="346" t="s">
        <v>930</v>
      </c>
      <c r="C1890" s="340">
        <v>66.0</v>
      </c>
      <c r="D1890" s="344" t="s">
        <v>108</v>
      </c>
    </row>
    <row r="1891">
      <c r="A1891" s="344" t="s">
        <v>108</v>
      </c>
      <c r="B1891" s="346" t="s">
        <v>954</v>
      </c>
      <c r="C1891" s="340">
        <v>66.0</v>
      </c>
      <c r="D1891" s="344" t="s">
        <v>108</v>
      </c>
    </row>
    <row r="1892">
      <c r="A1892" s="344" t="s">
        <v>108</v>
      </c>
      <c r="B1892" s="346" t="s">
        <v>982</v>
      </c>
      <c r="C1892" s="340">
        <v>35.0</v>
      </c>
      <c r="D1892" s="344" t="s">
        <v>108</v>
      </c>
    </row>
    <row r="1893">
      <c r="A1893" s="344" t="s">
        <v>100</v>
      </c>
      <c r="B1893" s="346" t="s">
        <v>1009</v>
      </c>
      <c r="C1893" s="340">
        <v>71.0</v>
      </c>
      <c r="D1893" s="344" t="s">
        <v>100</v>
      </c>
    </row>
    <row r="1894">
      <c r="A1894" s="344" t="s">
        <v>100</v>
      </c>
      <c r="B1894" s="346" t="s">
        <v>1040</v>
      </c>
      <c r="C1894" s="340">
        <v>66.0</v>
      </c>
      <c r="D1894" s="344" t="s">
        <v>100</v>
      </c>
    </row>
    <row r="1895">
      <c r="A1895" s="344" t="s">
        <v>100</v>
      </c>
      <c r="B1895" s="346" t="s">
        <v>1071</v>
      </c>
      <c r="C1895" s="340">
        <v>60.0</v>
      </c>
      <c r="D1895" s="344" t="s">
        <v>100</v>
      </c>
    </row>
    <row r="1896">
      <c r="A1896" s="344" t="s">
        <v>102</v>
      </c>
      <c r="B1896" s="346" t="s">
        <v>1104</v>
      </c>
      <c r="C1896" s="340">
        <v>89.0</v>
      </c>
      <c r="D1896" s="344" t="s">
        <v>102</v>
      </c>
    </row>
    <row r="1897">
      <c r="A1897" s="344" t="s">
        <v>102</v>
      </c>
      <c r="B1897" s="346" t="s">
        <v>1136</v>
      </c>
      <c r="C1897" s="340">
        <v>56.0</v>
      </c>
      <c r="D1897" s="344" t="s">
        <v>102</v>
      </c>
    </row>
    <row r="1898">
      <c r="A1898" s="344" t="s">
        <v>102</v>
      </c>
      <c r="B1898" s="346" t="s">
        <v>1168</v>
      </c>
      <c r="C1898" s="340">
        <v>56.0</v>
      </c>
      <c r="D1898" s="344" t="s">
        <v>102</v>
      </c>
    </row>
    <row r="1899">
      <c r="A1899" s="344" t="s">
        <v>102</v>
      </c>
      <c r="B1899" s="346" t="s">
        <v>1200</v>
      </c>
      <c r="C1899" s="340">
        <v>55.0</v>
      </c>
      <c r="D1899" s="344" t="s">
        <v>102</v>
      </c>
    </row>
    <row r="1900">
      <c r="A1900" s="344" t="s">
        <v>1076</v>
      </c>
      <c r="B1900" s="346" t="s">
        <v>1232</v>
      </c>
      <c r="C1900" s="340">
        <v>83.0</v>
      </c>
      <c r="D1900" s="344" t="s">
        <v>1076</v>
      </c>
    </row>
    <row r="1901">
      <c r="A1901" s="344" t="s">
        <v>103</v>
      </c>
      <c r="B1901" s="346" t="s">
        <v>1264</v>
      </c>
      <c r="C1901" s="340">
        <v>67.0</v>
      </c>
      <c r="D1901" s="344" t="s">
        <v>103</v>
      </c>
    </row>
    <row r="1902">
      <c r="A1902" s="344" t="s">
        <v>103</v>
      </c>
      <c r="B1902" s="346" t="s">
        <v>1296</v>
      </c>
      <c r="C1902" s="340">
        <v>65.0</v>
      </c>
      <c r="D1902" s="344" t="s">
        <v>103</v>
      </c>
    </row>
    <row r="1903">
      <c r="A1903" s="344" t="s">
        <v>101</v>
      </c>
      <c r="B1903" s="346" t="s">
        <v>1327</v>
      </c>
      <c r="C1903" s="340">
        <v>76.0</v>
      </c>
      <c r="D1903" s="344" t="s">
        <v>101</v>
      </c>
    </row>
    <row r="1904">
      <c r="A1904" s="344" t="s">
        <v>117</v>
      </c>
      <c r="B1904" s="346" t="s">
        <v>1359</v>
      </c>
      <c r="C1904" s="340">
        <v>85.0</v>
      </c>
      <c r="D1904" s="344" t="s">
        <v>117</v>
      </c>
    </row>
    <row r="1905">
      <c r="A1905" s="344" t="s">
        <v>117</v>
      </c>
      <c r="B1905" s="346" t="s">
        <v>1391</v>
      </c>
      <c r="C1905" s="340">
        <v>71.0</v>
      </c>
      <c r="D1905" s="344" t="s">
        <v>117</v>
      </c>
    </row>
    <row r="1906">
      <c r="A1906" s="344" t="s">
        <v>98</v>
      </c>
      <c r="B1906" s="346" t="s">
        <v>1423</v>
      </c>
      <c r="C1906" s="340">
        <v>74.0</v>
      </c>
      <c r="D1906" s="344" t="s">
        <v>98</v>
      </c>
    </row>
    <row r="1907">
      <c r="A1907" s="344" t="s">
        <v>98</v>
      </c>
      <c r="B1907" s="346" t="s">
        <v>1455</v>
      </c>
      <c r="C1907" s="340">
        <v>65.0</v>
      </c>
      <c r="D1907" s="344" t="s">
        <v>98</v>
      </c>
    </row>
    <row r="1908">
      <c r="A1908" s="344" t="s">
        <v>99</v>
      </c>
      <c r="B1908" s="346" t="s">
        <v>1487</v>
      </c>
      <c r="C1908" s="340">
        <v>86.0</v>
      </c>
      <c r="D1908" s="344" t="s">
        <v>99</v>
      </c>
    </row>
    <row r="1909">
      <c r="A1909" s="344" t="s">
        <v>99</v>
      </c>
      <c r="B1909" s="346" t="s">
        <v>1519</v>
      </c>
      <c r="C1909" s="340">
        <v>63.0</v>
      </c>
      <c r="D1909" s="344" t="s">
        <v>99</v>
      </c>
    </row>
    <row r="1910">
      <c r="A1910" s="344" t="s">
        <v>1539</v>
      </c>
      <c r="B1910" s="346" t="s">
        <v>1552</v>
      </c>
      <c r="C1910" s="340">
        <v>81.0</v>
      </c>
      <c r="D1910" s="344" t="s">
        <v>1539</v>
      </c>
    </row>
    <row r="1911">
      <c r="A1911" s="344" t="s">
        <v>1539</v>
      </c>
      <c r="B1911" s="346" t="s">
        <v>1584</v>
      </c>
      <c r="C1911" s="340">
        <v>76.0</v>
      </c>
      <c r="D1911" s="344" t="s">
        <v>1539</v>
      </c>
    </row>
    <row r="1912">
      <c r="A1912" s="344" t="s">
        <v>1539</v>
      </c>
      <c r="B1912" s="346" t="s">
        <v>1616</v>
      </c>
      <c r="C1912" s="340">
        <v>66.0</v>
      </c>
      <c r="D1912" s="344" t="s">
        <v>1539</v>
      </c>
    </row>
    <row r="1913">
      <c r="A1913" s="344" t="s">
        <v>1539</v>
      </c>
      <c r="B1913" s="346" t="s">
        <v>1648</v>
      </c>
      <c r="C1913" s="340">
        <v>59.0</v>
      </c>
      <c r="D1913" s="344" t="s">
        <v>1539</v>
      </c>
    </row>
    <row r="1914">
      <c r="A1914" s="344" t="s">
        <v>1635</v>
      </c>
      <c r="B1914" s="346" t="s">
        <v>1680</v>
      </c>
      <c r="C1914" s="340">
        <v>90.0</v>
      </c>
      <c r="D1914" s="344" t="s">
        <v>1635</v>
      </c>
    </row>
    <row r="1915">
      <c r="A1915" s="344" t="s">
        <v>1635</v>
      </c>
      <c r="B1915" s="346" t="s">
        <v>1712</v>
      </c>
      <c r="C1915" s="340">
        <v>77.0</v>
      </c>
      <c r="D1915" s="344" t="s">
        <v>1635</v>
      </c>
    </row>
    <row r="1916">
      <c r="A1916" s="344" t="s">
        <v>1635</v>
      </c>
      <c r="B1916" s="346" t="s">
        <v>1744</v>
      </c>
      <c r="C1916" s="340">
        <v>71.0</v>
      </c>
      <c r="D1916" s="344" t="s">
        <v>1635</v>
      </c>
    </row>
    <row r="1917">
      <c r="A1917" s="344" t="s">
        <v>1635</v>
      </c>
      <c r="B1917" s="346" t="s">
        <v>1775</v>
      </c>
      <c r="C1917" s="340">
        <v>69.0</v>
      </c>
      <c r="D1917" s="344" t="s">
        <v>1635</v>
      </c>
    </row>
    <row r="1918">
      <c r="A1918" s="344" t="s">
        <v>1635</v>
      </c>
      <c r="B1918" s="346" t="s">
        <v>1808</v>
      </c>
      <c r="C1918" s="340">
        <v>62.0</v>
      </c>
      <c r="D1918" s="344" t="s">
        <v>1635</v>
      </c>
    </row>
    <row r="1919">
      <c r="A1919" s="344" t="s">
        <v>1635</v>
      </c>
      <c r="B1919" s="346" t="s">
        <v>1840</v>
      </c>
      <c r="C1919" s="340">
        <v>60.0</v>
      </c>
      <c r="D1919" s="344" t="s">
        <v>1635</v>
      </c>
    </row>
    <row r="1920">
      <c r="A1920" s="344" t="s">
        <v>1785</v>
      </c>
      <c r="B1920" s="346" t="s">
        <v>1680</v>
      </c>
      <c r="C1920" s="340">
        <v>85.0</v>
      </c>
      <c r="D1920" s="344" t="s">
        <v>1785</v>
      </c>
    </row>
    <row r="1921">
      <c r="A1921" s="344" t="s">
        <v>1785</v>
      </c>
      <c r="B1921" s="346" t="s">
        <v>1903</v>
      </c>
      <c r="C1921" s="340">
        <v>71.0</v>
      </c>
      <c r="D1921" s="344" t="s">
        <v>1785</v>
      </c>
    </row>
    <row r="1922">
      <c r="A1922" s="344" t="s">
        <v>119</v>
      </c>
      <c r="B1922" s="346" t="s">
        <v>1934</v>
      </c>
      <c r="C1922" s="340">
        <v>71.0</v>
      </c>
      <c r="D1922" s="344" t="s">
        <v>119</v>
      </c>
    </row>
    <row r="1923">
      <c r="A1923" s="344" t="s">
        <v>119</v>
      </c>
      <c r="B1923" s="346" t="s">
        <v>1966</v>
      </c>
      <c r="C1923" s="340">
        <v>70.0</v>
      </c>
      <c r="D1923" s="344" t="s">
        <v>119</v>
      </c>
    </row>
    <row r="1924">
      <c r="A1924" s="344" t="s">
        <v>118</v>
      </c>
      <c r="B1924" s="346" t="s">
        <v>1998</v>
      </c>
      <c r="C1924" s="340">
        <v>72.0</v>
      </c>
      <c r="D1924" s="344" t="s">
        <v>118</v>
      </c>
    </row>
    <row r="1925">
      <c r="A1925" s="344" t="s">
        <v>118</v>
      </c>
      <c r="B1925" s="346" t="s">
        <v>2030</v>
      </c>
      <c r="C1925" s="340">
        <v>71.0</v>
      </c>
      <c r="D1925" s="344" t="s">
        <v>118</v>
      </c>
    </row>
    <row r="1926">
      <c r="A1926" s="344" t="s">
        <v>118</v>
      </c>
      <c r="B1926" s="346" t="s">
        <v>2062</v>
      </c>
      <c r="C1926" s="340">
        <v>69.0</v>
      </c>
      <c r="D1926" s="344" t="s">
        <v>118</v>
      </c>
    </row>
    <row r="1927">
      <c r="A1927" s="344" t="s">
        <v>118</v>
      </c>
      <c r="B1927" s="346" t="s">
        <v>2094</v>
      </c>
      <c r="C1927" s="340">
        <v>61.0</v>
      </c>
      <c r="D1927" s="344" t="s">
        <v>118</v>
      </c>
    </row>
    <row r="1928">
      <c r="A1928" s="344" t="s">
        <v>113</v>
      </c>
      <c r="B1928" s="346" t="s">
        <v>2124</v>
      </c>
      <c r="C1928" s="340">
        <v>76.0</v>
      </c>
      <c r="D1928" s="344" t="s">
        <v>113</v>
      </c>
    </row>
    <row r="1929">
      <c r="A1929" s="344" t="s">
        <v>113</v>
      </c>
      <c r="B1929" s="346" t="s">
        <v>2156</v>
      </c>
      <c r="C1929" s="340">
        <v>75.0</v>
      </c>
      <c r="D1929" s="344" t="s">
        <v>113</v>
      </c>
    </row>
    <row r="1930">
      <c r="A1930" s="344" t="s">
        <v>113</v>
      </c>
      <c r="B1930" s="346" t="s">
        <v>2188</v>
      </c>
      <c r="C1930" s="340">
        <v>75.0</v>
      </c>
      <c r="D1930" s="344" t="s">
        <v>113</v>
      </c>
    </row>
    <row r="1931">
      <c r="A1931" s="344" t="s">
        <v>113</v>
      </c>
      <c r="B1931" s="346" t="s">
        <v>2221</v>
      </c>
      <c r="C1931" s="340">
        <v>69.0</v>
      </c>
      <c r="D1931" s="344" t="s">
        <v>113</v>
      </c>
    </row>
    <row r="1932">
      <c r="A1932" s="344" t="s">
        <v>113</v>
      </c>
      <c r="B1932" s="346" t="s">
        <v>2253</v>
      </c>
      <c r="C1932" s="340">
        <v>68.0</v>
      </c>
      <c r="D1932" s="344" t="s">
        <v>113</v>
      </c>
    </row>
    <row r="1933">
      <c r="A1933" s="344" t="s">
        <v>113</v>
      </c>
      <c r="B1933" s="346" t="s">
        <v>2284</v>
      </c>
      <c r="C1933" s="340">
        <v>60.0</v>
      </c>
      <c r="D1933" s="344" t="s">
        <v>113</v>
      </c>
    </row>
    <row r="1934">
      <c r="A1934" s="344" t="s">
        <v>113</v>
      </c>
      <c r="B1934" s="346" t="s">
        <v>2313</v>
      </c>
      <c r="C1934" s="340">
        <v>59.0</v>
      </c>
      <c r="D1934" s="344" t="s">
        <v>113</v>
      </c>
    </row>
    <row r="1935">
      <c r="A1935" s="344" t="s">
        <v>2198</v>
      </c>
      <c r="B1935" s="346" t="s">
        <v>2338</v>
      </c>
      <c r="C1935" s="340">
        <v>70.0</v>
      </c>
      <c r="D1935" s="344" t="s">
        <v>2198</v>
      </c>
    </row>
    <row r="1936">
      <c r="A1936" s="344" t="s">
        <v>2231</v>
      </c>
      <c r="B1936" s="346" t="s">
        <v>2364</v>
      </c>
      <c r="C1936" s="340">
        <v>74.0</v>
      </c>
      <c r="D1936" s="344" t="s">
        <v>2231</v>
      </c>
    </row>
    <row r="1937">
      <c r="A1937" s="344" t="s">
        <v>107</v>
      </c>
      <c r="B1937" s="346" t="s">
        <v>525</v>
      </c>
      <c r="C1937" s="340">
        <v>80.0</v>
      </c>
      <c r="D1937" s="344" t="s">
        <v>107</v>
      </c>
    </row>
    <row r="1938">
      <c r="A1938" s="344" t="s">
        <v>107</v>
      </c>
      <c r="B1938" s="346" t="s">
        <v>556</v>
      </c>
      <c r="C1938" s="340">
        <v>68.0</v>
      </c>
      <c r="D1938" s="344" t="s">
        <v>107</v>
      </c>
    </row>
    <row r="1939">
      <c r="A1939" s="344" t="s">
        <v>192</v>
      </c>
      <c r="B1939" s="346" t="s">
        <v>584</v>
      </c>
      <c r="C1939" s="340">
        <v>91.0</v>
      </c>
      <c r="D1939" s="344" t="s">
        <v>192</v>
      </c>
    </row>
    <row r="1940">
      <c r="A1940" s="344" t="s">
        <v>192</v>
      </c>
      <c r="B1940" s="346" t="s">
        <v>604</v>
      </c>
      <c r="C1940" s="340">
        <v>78.0</v>
      </c>
      <c r="D1940" s="344" t="s">
        <v>192</v>
      </c>
    </row>
    <row r="1941">
      <c r="A1941" s="344" t="s">
        <v>192</v>
      </c>
      <c r="B1941" s="346" t="s">
        <v>633</v>
      </c>
      <c r="C1941" s="340">
        <v>57.0</v>
      </c>
      <c r="D1941" s="344" t="s">
        <v>192</v>
      </c>
    </row>
    <row r="1942">
      <c r="A1942" s="344" t="s">
        <v>614</v>
      </c>
      <c r="B1942" s="346" t="s">
        <v>664</v>
      </c>
      <c r="C1942" s="340">
        <v>69.0</v>
      </c>
      <c r="D1942" s="344" t="s">
        <v>614</v>
      </c>
    </row>
    <row r="1943">
      <c r="A1943" s="344" t="s">
        <v>112</v>
      </c>
      <c r="B1943" s="346" t="s">
        <v>694</v>
      </c>
      <c r="C1943" s="340">
        <v>80.0</v>
      </c>
      <c r="D1943" s="344" t="s">
        <v>112</v>
      </c>
    </row>
    <row r="1944">
      <c r="A1944" s="344" t="s">
        <v>112</v>
      </c>
      <c r="B1944" s="346" t="s">
        <v>718</v>
      </c>
      <c r="C1944" s="340">
        <v>79.0</v>
      </c>
      <c r="D1944" s="344" t="s">
        <v>112</v>
      </c>
    </row>
    <row r="1945">
      <c r="A1945" s="344" t="s">
        <v>112</v>
      </c>
      <c r="B1945" s="346" t="s">
        <v>741</v>
      </c>
      <c r="C1945" s="340">
        <v>78.0</v>
      </c>
      <c r="D1945" s="344" t="s">
        <v>112</v>
      </c>
    </row>
    <row r="1946">
      <c r="A1946" s="344" t="s">
        <v>112</v>
      </c>
      <c r="B1946" s="346" t="s">
        <v>763</v>
      </c>
      <c r="C1946" s="340">
        <v>75.0</v>
      </c>
      <c r="D1946" s="344" t="s">
        <v>112</v>
      </c>
    </row>
    <row r="1947">
      <c r="A1947" s="344" t="s">
        <v>112</v>
      </c>
      <c r="B1947" s="346" t="s">
        <v>784</v>
      </c>
      <c r="C1947" s="340">
        <v>68.0</v>
      </c>
      <c r="D1947" s="344" t="s">
        <v>112</v>
      </c>
    </row>
    <row r="1948">
      <c r="A1948" s="344" t="s">
        <v>112</v>
      </c>
      <c r="B1948" s="346" t="s">
        <v>812</v>
      </c>
      <c r="C1948" s="340">
        <v>66.0</v>
      </c>
      <c r="D1948" s="344" t="s">
        <v>112</v>
      </c>
    </row>
    <row r="1949">
      <c r="A1949" s="344" t="s">
        <v>112</v>
      </c>
      <c r="B1949" s="346" t="s">
        <v>843</v>
      </c>
      <c r="C1949" s="340">
        <v>64.0</v>
      </c>
      <c r="D1949" s="344" t="s">
        <v>112</v>
      </c>
    </row>
    <row r="1950">
      <c r="A1950" s="344" t="s">
        <v>112</v>
      </c>
      <c r="B1950" s="346" t="s">
        <v>873</v>
      </c>
      <c r="C1950" s="340">
        <v>64.0</v>
      </c>
      <c r="D1950" s="344" t="s">
        <v>112</v>
      </c>
    </row>
    <row r="1951">
      <c r="A1951" s="344" t="s">
        <v>112</v>
      </c>
      <c r="B1951" s="346" t="s">
        <v>903</v>
      </c>
      <c r="C1951" s="340">
        <v>60.0</v>
      </c>
      <c r="D1951" s="344" t="s">
        <v>112</v>
      </c>
    </row>
    <row r="1952">
      <c r="A1952" s="344" t="s">
        <v>108</v>
      </c>
      <c r="B1952" s="346" t="s">
        <v>931</v>
      </c>
      <c r="C1952" s="340">
        <v>86.0</v>
      </c>
      <c r="D1952" s="344" t="s">
        <v>108</v>
      </c>
    </row>
    <row r="1953">
      <c r="A1953" s="344" t="s">
        <v>108</v>
      </c>
      <c r="B1953" s="346" t="s">
        <v>955</v>
      </c>
      <c r="C1953" s="340">
        <v>77.0</v>
      </c>
      <c r="D1953" s="344" t="s">
        <v>108</v>
      </c>
    </row>
    <row r="1954">
      <c r="A1954" s="344" t="s">
        <v>108</v>
      </c>
      <c r="B1954" s="346" t="s">
        <v>983</v>
      </c>
      <c r="C1954" s="340">
        <v>72.0</v>
      </c>
      <c r="D1954" s="344" t="s">
        <v>108</v>
      </c>
    </row>
    <row r="1955">
      <c r="A1955" s="344" t="s">
        <v>108</v>
      </c>
      <c r="B1955" s="346" t="s">
        <v>1010</v>
      </c>
      <c r="C1955" s="340">
        <v>71.0</v>
      </c>
      <c r="D1955" s="344" t="s">
        <v>108</v>
      </c>
    </row>
    <row r="1956">
      <c r="A1956" s="344" t="s">
        <v>108</v>
      </c>
      <c r="B1956" s="346" t="s">
        <v>1041</v>
      </c>
      <c r="C1956" s="340">
        <v>64.0</v>
      </c>
      <c r="D1956" s="344" t="s">
        <v>108</v>
      </c>
    </row>
    <row r="1957">
      <c r="A1957" s="344" t="s">
        <v>100</v>
      </c>
      <c r="B1957" s="346" t="s">
        <v>1072</v>
      </c>
      <c r="C1957" s="340">
        <v>83.0</v>
      </c>
      <c r="D1957" s="344" t="s">
        <v>100</v>
      </c>
    </row>
    <row r="1958">
      <c r="A1958" s="344" t="s">
        <v>100</v>
      </c>
      <c r="B1958" s="346" t="s">
        <v>1105</v>
      </c>
      <c r="C1958" s="340">
        <v>64.0</v>
      </c>
      <c r="D1958" s="344" t="s">
        <v>100</v>
      </c>
    </row>
    <row r="1959">
      <c r="A1959" s="344" t="s">
        <v>102</v>
      </c>
      <c r="B1959" s="346" t="s">
        <v>1137</v>
      </c>
      <c r="C1959" s="340">
        <v>84.0</v>
      </c>
      <c r="D1959" s="344" t="s">
        <v>102</v>
      </c>
    </row>
    <row r="1960">
      <c r="A1960" s="344" t="s">
        <v>1076</v>
      </c>
      <c r="B1960" s="346" t="s">
        <v>1169</v>
      </c>
      <c r="C1960" s="340">
        <v>80.0</v>
      </c>
      <c r="D1960" s="344" t="s">
        <v>1076</v>
      </c>
    </row>
    <row r="1961">
      <c r="A1961" s="344" t="s">
        <v>1076</v>
      </c>
      <c r="B1961" s="346" t="s">
        <v>1201</v>
      </c>
      <c r="C1961" s="340">
        <v>57.0</v>
      </c>
      <c r="D1961" s="344" t="s">
        <v>1076</v>
      </c>
    </row>
    <row r="1962">
      <c r="A1962" s="344" t="s">
        <v>103</v>
      </c>
      <c r="B1962" s="346" t="s">
        <v>1233</v>
      </c>
      <c r="C1962" s="340">
        <v>70.0</v>
      </c>
      <c r="D1962" s="344" t="s">
        <v>103</v>
      </c>
    </row>
    <row r="1963">
      <c r="A1963" s="344" t="s">
        <v>103</v>
      </c>
      <c r="B1963" s="346" t="s">
        <v>1265</v>
      </c>
      <c r="C1963" s="340">
        <v>62.0</v>
      </c>
      <c r="D1963" s="344" t="s">
        <v>103</v>
      </c>
    </row>
    <row r="1964">
      <c r="A1964" s="344" t="s">
        <v>101</v>
      </c>
      <c r="B1964" s="346" t="s">
        <v>1297</v>
      </c>
      <c r="C1964" s="340">
        <v>77.0</v>
      </c>
      <c r="D1964" s="344" t="s">
        <v>101</v>
      </c>
    </row>
    <row r="1965">
      <c r="A1965" s="344" t="s">
        <v>117</v>
      </c>
      <c r="B1965" s="346" t="s">
        <v>1328</v>
      </c>
      <c r="C1965" s="340">
        <v>79.0</v>
      </c>
      <c r="D1965" s="344" t="s">
        <v>117</v>
      </c>
    </row>
    <row r="1966">
      <c r="A1966" s="344" t="s">
        <v>117</v>
      </c>
      <c r="B1966" s="346" t="s">
        <v>1360</v>
      </c>
      <c r="C1966" s="340">
        <v>59.0</v>
      </c>
      <c r="D1966" s="344" t="s">
        <v>117</v>
      </c>
    </row>
    <row r="1967">
      <c r="A1967" s="344" t="s">
        <v>98</v>
      </c>
      <c r="B1967" s="346" t="s">
        <v>1392</v>
      </c>
      <c r="C1967" s="340">
        <v>79.0</v>
      </c>
      <c r="D1967" s="344" t="s">
        <v>98</v>
      </c>
    </row>
    <row r="1968">
      <c r="A1968" s="344" t="s">
        <v>98</v>
      </c>
      <c r="B1968" s="346" t="s">
        <v>1424</v>
      </c>
      <c r="C1968" s="340">
        <v>66.0</v>
      </c>
      <c r="D1968" s="344" t="s">
        <v>98</v>
      </c>
    </row>
    <row r="1969">
      <c r="A1969" s="344" t="s">
        <v>98</v>
      </c>
      <c r="B1969" s="346" t="s">
        <v>1456</v>
      </c>
      <c r="C1969" s="340">
        <v>62.0</v>
      </c>
      <c r="D1969" s="344" t="s">
        <v>98</v>
      </c>
    </row>
    <row r="1970">
      <c r="A1970" s="344" t="s">
        <v>99</v>
      </c>
      <c r="B1970" s="346" t="s">
        <v>1488</v>
      </c>
      <c r="C1970" s="340">
        <v>85.0</v>
      </c>
      <c r="D1970" s="344" t="s">
        <v>99</v>
      </c>
    </row>
    <row r="1971">
      <c r="A1971" s="344" t="s">
        <v>99</v>
      </c>
      <c r="B1971" s="346" t="s">
        <v>1520</v>
      </c>
      <c r="C1971" s="340">
        <v>68.0</v>
      </c>
      <c r="D1971" s="344" t="s">
        <v>99</v>
      </c>
    </row>
    <row r="1972">
      <c r="A1972" s="344" t="s">
        <v>1539</v>
      </c>
      <c r="B1972" s="346" t="s">
        <v>1553</v>
      </c>
      <c r="C1972" s="340">
        <v>81.0</v>
      </c>
      <c r="D1972" s="344" t="s">
        <v>1539</v>
      </c>
    </row>
    <row r="1973">
      <c r="A1973" s="344" t="s">
        <v>1539</v>
      </c>
      <c r="B1973" s="346" t="s">
        <v>1585</v>
      </c>
      <c r="C1973" s="340">
        <v>74.0</v>
      </c>
      <c r="D1973" s="344" t="s">
        <v>1539</v>
      </c>
    </row>
    <row r="1974">
      <c r="A1974" s="344" t="s">
        <v>1539</v>
      </c>
      <c r="B1974" s="346" t="s">
        <v>1617</v>
      </c>
      <c r="C1974" s="340">
        <v>69.0</v>
      </c>
      <c r="D1974" s="344" t="s">
        <v>1539</v>
      </c>
    </row>
    <row r="1975">
      <c r="A1975" s="344" t="s">
        <v>1539</v>
      </c>
      <c r="B1975" s="346" t="s">
        <v>1649</v>
      </c>
      <c r="C1975" s="340">
        <v>68.0</v>
      </c>
      <c r="D1975" s="344" t="s">
        <v>1539</v>
      </c>
    </row>
    <row r="1976">
      <c r="A1976" s="344" t="s">
        <v>1635</v>
      </c>
      <c r="B1976" s="346" t="s">
        <v>1681</v>
      </c>
      <c r="C1976" s="340">
        <v>79.0</v>
      </c>
      <c r="D1976" s="344" t="s">
        <v>1635</v>
      </c>
    </row>
    <row r="1977">
      <c r="A1977" s="344" t="s">
        <v>1635</v>
      </c>
      <c r="B1977" s="346" t="s">
        <v>1713</v>
      </c>
      <c r="C1977" s="340">
        <v>78.0</v>
      </c>
      <c r="D1977" s="344" t="s">
        <v>1635</v>
      </c>
    </row>
    <row r="1978">
      <c r="A1978" s="344" t="s">
        <v>1635</v>
      </c>
      <c r="B1978" s="346" t="s">
        <v>1745</v>
      </c>
      <c r="C1978" s="340">
        <v>75.0</v>
      </c>
      <c r="D1978" s="344" t="s">
        <v>1635</v>
      </c>
    </row>
    <row r="1979">
      <c r="A1979" s="344" t="s">
        <v>1635</v>
      </c>
      <c r="B1979" s="346" t="s">
        <v>1776</v>
      </c>
      <c r="C1979" s="340">
        <v>63.0</v>
      </c>
      <c r="D1979" s="344" t="s">
        <v>1635</v>
      </c>
    </row>
    <row r="1980">
      <c r="A1980" s="344" t="s">
        <v>1635</v>
      </c>
      <c r="B1980" s="346" t="s">
        <v>1809</v>
      </c>
      <c r="C1980" s="340">
        <v>63.0</v>
      </c>
      <c r="D1980" s="344" t="s">
        <v>1635</v>
      </c>
    </row>
    <row r="1981">
      <c r="A1981" s="344" t="s">
        <v>1785</v>
      </c>
      <c r="B1981" s="346" t="s">
        <v>1841</v>
      </c>
      <c r="C1981" s="340">
        <v>80.0</v>
      </c>
      <c r="D1981" s="344" t="s">
        <v>1785</v>
      </c>
    </row>
    <row r="1982">
      <c r="A1982" s="344" t="s">
        <v>1785</v>
      </c>
      <c r="B1982" s="346" t="s">
        <v>1872</v>
      </c>
      <c r="C1982" s="340">
        <v>64.0</v>
      </c>
      <c r="D1982" s="344" t="s">
        <v>1785</v>
      </c>
    </row>
    <row r="1983">
      <c r="A1983" s="344" t="s">
        <v>1785</v>
      </c>
      <c r="B1983" s="346" t="s">
        <v>1904</v>
      </c>
      <c r="C1983" s="340">
        <v>57.0</v>
      </c>
      <c r="D1983" s="344" t="s">
        <v>1785</v>
      </c>
    </row>
    <row r="1984">
      <c r="A1984" s="344" t="s">
        <v>119</v>
      </c>
      <c r="B1984" s="346" t="s">
        <v>1935</v>
      </c>
      <c r="C1984" s="340">
        <v>91.0</v>
      </c>
      <c r="D1984" s="344" t="s">
        <v>119</v>
      </c>
    </row>
    <row r="1985">
      <c r="A1985" s="344" t="s">
        <v>119</v>
      </c>
      <c r="B1985" s="346" t="s">
        <v>1967</v>
      </c>
      <c r="C1985" s="340">
        <v>69.0</v>
      </c>
      <c r="D1985" s="344" t="s">
        <v>119</v>
      </c>
    </row>
    <row r="1986">
      <c r="A1986" s="344" t="s">
        <v>119</v>
      </c>
      <c r="B1986" s="346" t="s">
        <v>1999</v>
      </c>
      <c r="C1986" s="340">
        <v>60.0</v>
      </c>
      <c r="D1986" s="344" t="s">
        <v>119</v>
      </c>
    </row>
    <row r="1987">
      <c r="A1987" s="344" t="s">
        <v>118</v>
      </c>
      <c r="B1987" s="346" t="s">
        <v>2031</v>
      </c>
      <c r="C1987" s="340">
        <v>78.0</v>
      </c>
      <c r="D1987" s="344" t="s">
        <v>118</v>
      </c>
    </row>
    <row r="1988">
      <c r="A1988" s="344" t="s">
        <v>118</v>
      </c>
      <c r="B1988" s="346" t="s">
        <v>2063</v>
      </c>
      <c r="C1988" s="340">
        <v>68.0</v>
      </c>
      <c r="D1988" s="344" t="s">
        <v>118</v>
      </c>
    </row>
    <row r="1989">
      <c r="A1989" s="344" t="s">
        <v>113</v>
      </c>
      <c r="B1989" s="346" t="s">
        <v>2095</v>
      </c>
      <c r="C1989" s="340">
        <v>86.0</v>
      </c>
      <c r="D1989" s="344" t="s">
        <v>113</v>
      </c>
    </row>
    <row r="1990">
      <c r="A1990" s="344" t="s">
        <v>113</v>
      </c>
      <c r="B1990" s="346" t="s">
        <v>2125</v>
      </c>
      <c r="C1990" s="340">
        <v>83.0</v>
      </c>
      <c r="D1990" s="344" t="s">
        <v>113</v>
      </c>
    </row>
    <row r="1991">
      <c r="A1991" s="344" t="s">
        <v>113</v>
      </c>
      <c r="B1991" s="346" t="s">
        <v>2157</v>
      </c>
      <c r="C1991" s="340">
        <v>78.0</v>
      </c>
      <c r="D1991" s="344" t="s">
        <v>113</v>
      </c>
    </row>
    <row r="1992">
      <c r="A1992" s="344" t="s">
        <v>113</v>
      </c>
      <c r="B1992" s="346" t="s">
        <v>2189</v>
      </c>
      <c r="C1992" s="340">
        <v>72.0</v>
      </c>
      <c r="D1992" s="344" t="s">
        <v>113</v>
      </c>
    </row>
    <row r="1993">
      <c r="A1993" s="344" t="s">
        <v>113</v>
      </c>
      <c r="B1993" s="346" t="s">
        <v>2222</v>
      </c>
      <c r="C1993" s="340">
        <v>70.0</v>
      </c>
      <c r="D1993" s="344" t="s">
        <v>113</v>
      </c>
    </row>
    <row r="1994">
      <c r="A1994" s="344" t="s">
        <v>113</v>
      </c>
      <c r="B1994" s="346" t="s">
        <v>2254</v>
      </c>
      <c r="C1994" s="340">
        <v>64.0</v>
      </c>
      <c r="D1994" s="344" t="s">
        <v>113</v>
      </c>
    </row>
    <row r="1995">
      <c r="A1995" s="344" t="s">
        <v>113</v>
      </c>
      <c r="B1995" s="346" t="s">
        <v>2285</v>
      </c>
      <c r="C1995" s="340">
        <v>62.0</v>
      </c>
      <c r="D1995" s="344" t="s">
        <v>113</v>
      </c>
    </row>
    <row r="1996">
      <c r="A1996" s="344" t="s">
        <v>2198</v>
      </c>
      <c r="B1996" s="346" t="s">
        <v>2314</v>
      </c>
      <c r="C1996" s="340">
        <v>73.0</v>
      </c>
      <c r="D1996" s="344" t="s">
        <v>2198</v>
      </c>
    </row>
    <row r="1997">
      <c r="A1997" s="344" t="s">
        <v>2198</v>
      </c>
      <c r="B1997" s="346" t="s">
        <v>2339</v>
      </c>
      <c r="C1997" s="340">
        <v>67.0</v>
      </c>
      <c r="D1997" s="344" t="s">
        <v>2198</v>
      </c>
    </row>
    <row r="1998">
      <c r="A1998" s="344" t="s">
        <v>2231</v>
      </c>
      <c r="B1998" s="346" t="s">
        <v>2365</v>
      </c>
      <c r="C1998" s="340">
        <v>84.0</v>
      </c>
      <c r="D1998" s="344" t="s">
        <v>2231</v>
      </c>
    </row>
    <row r="1999">
      <c r="A1999" s="344" t="s">
        <v>107</v>
      </c>
      <c r="B1999" s="346" t="s">
        <v>319</v>
      </c>
      <c r="C1999" s="340">
        <v>70.0</v>
      </c>
      <c r="D1999" s="344" t="s">
        <v>107</v>
      </c>
    </row>
    <row r="2000">
      <c r="A2000" s="344" t="s">
        <v>107</v>
      </c>
      <c r="B2000" s="346" t="s">
        <v>557</v>
      </c>
      <c r="C2000" s="340">
        <v>69.0</v>
      </c>
      <c r="D2000" s="344" t="s">
        <v>107</v>
      </c>
    </row>
    <row r="2001">
      <c r="A2001" s="344" t="s">
        <v>107</v>
      </c>
      <c r="B2001" s="346" t="s">
        <v>585</v>
      </c>
      <c r="C2001" s="340">
        <v>68.0</v>
      </c>
      <c r="D2001" s="344" t="s">
        <v>107</v>
      </c>
    </row>
    <row r="2002">
      <c r="A2002" s="344" t="s">
        <v>107</v>
      </c>
      <c r="B2002" s="346" t="s">
        <v>605</v>
      </c>
      <c r="C2002" s="340">
        <v>61.0</v>
      </c>
      <c r="D2002" s="344" t="s">
        <v>107</v>
      </c>
    </row>
    <row r="2003">
      <c r="A2003" s="344" t="s">
        <v>107</v>
      </c>
      <c r="B2003" s="346" t="s">
        <v>634</v>
      </c>
      <c r="C2003" s="340">
        <v>43.0</v>
      </c>
      <c r="D2003" s="344" t="s">
        <v>107</v>
      </c>
    </row>
    <row r="2004">
      <c r="A2004" s="344" t="s">
        <v>192</v>
      </c>
      <c r="B2004" s="346" t="s">
        <v>665</v>
      </c>
      <c r="C2004" s="340">
        <v>80.0</v>
      </c>
      <c r="D2004" s="344" t="s">
        <v>192</v>
      </c>
    </row>
    <row r="2005">
      <c r="A2005" s="344" t="s">
        <v>192</v>
      </c>
      <c r="B2005" s="346" t="s">
        <v>318</v>
      </c>
      <c r="C2005" s="340">
        <v>79.0</v>
      </c>
      <c r="D2005" s="344" t="s">
        <v>192</v>
      </c>
    </row>
    <row r="2006">
      <c r="A2006" s="344" t="s">
        <v>192</v>
      </c>
      <c r="B2006" s="346" t="s">
        <v>719</v>
      </c>
      <c r="C2006" s="340">
        <v>76.0</v>
      </c>
      <c r="D2006" s="344" t="s">
        <v>192</v>
      </c>
    </row>
    <row r="2007">
      <c r="A2007" s="344" t="s">
        <v>192</v>
      </c>
      <c r="B2007" s="346" t="s">
        <v>742</v>
      </c>
      <c r="C2007" s="340">
        <v>71.0</v>
      </c>
      <c r="D2007" s="344" t="s">
        <v>192</v>
      </c>
    </row>
    <row r="2008">
      <c r="A2008" s="344" t="s">
        <v>192</v>
      </c>
      <c r="B2008" s="346" t="s">
        <v>764</v>
      </c>
      <c r="C2008" s="340">
        <v>71.0</v>
      </c>
      <c r="D2008" s="344" t="s">
        <v>192</v>
      </c>
    </row>
    <row r="2009">
      <c r="A2009" s="344" t="s">
        <v>192</v>
      </c>
      <c r="B2009" s="346" t="s">
        <v>785</v>
      </c>
      <c r="C2009" s="340">
        <v>61.0</v>
      </c>
      <c r="D2009" s="344" t="s">
        <v>192</v>
      </c>
    </row>
    <row r="2010">
      <c r="A2010" s="344" t="s">
        <v>614</v>
      </c>
      <c r="B2010" s="346" t="s">
        <v>813</v>
      </c>
      <c r="C2010" s="340">
        <v>67.0</v>
      </c>
      <c r="D2010" s="344" t="s">
        <v>614</v>
      </c>
    </row>
    <row r="2011">
      <c r="A2011" s="344" t="s">
        <v>112</v>
      </c>
      <c r="B2011" s="346" t="s">
        <v>320</v>
      </c>
      <c r="C2011" s="340">
        <v>81.0</v>
      </c>
      <c r="D2011" s="344" t="s">
        <v>112</v>
      </c>
    </row>
    <row r="2012">
      <c r="A2012" s="344" t="s">
        <v>112</v>
      </c>
      <c r="B2012" s="346" t="s">
        <v>321</v>
      </c>
      <c r="C2012" s="340">
        <v>78.0</v>
      </c>
      <c r="D2012" s="344" t="s">
        <v>112</v>
      </c>
    </row>
    <row r="2013">
      <c r="A2013" s="344" t="s">
        <v>112</v>
      </c>
      <c r="B2013" s="346" t="s">
        <v>904</v>
      </c>
      <c r="C2013" s="340">
        <v>70.0</v>
      </c>
      <c r="D2013" s="344" t="s">
        <v>112</v>
      </c>
    </row>
    <row r="2014">
      <c r="A2014" s="344" t="s">
        <v>112</v>
      </c>
      <c r="B2014" s="346" t="s">
        <v>932</v>
      </c>
      <c r="C2014" s="340">
        <v>70.0</v>
      </c>
      <c r="D2014" s="344" t="s">
        <v>112</v>
      </c>
    </row>
    <row r="2015">
      <c r="A2015" s="344" t="s">
        <v>112</v>
      </c>
      <c r="B2015" s="346" t="s">
        <v>956</v>
      </c>
      <c r="C2015" s="340">
        <v>70.0</v>
      </c>
      <c r="D2015" s="344" t="s">
        <v>112</v>
      </c>
    </row>
    <row r="2016">
      <c r="A2016" s="344" t="s">
        <v>112</v>
      </c>
      <c r="B2016" s="346" t="s">
        <v>984</v>
      </c>
      <c r="C2016" s="340">
        <v>65.0</v>
      </c>
      <c r="D2016" s="344" t="s">
        <v>112</v>
      </c>
    </row>
    <row r="2017">
      <c r="A2017" s="344" t="s">
        <v>112</v>
      </c>
      <c r="B2017" s="346" t="s">
        <v>1011</v>
      </c>
      <c r="C2017" s="340">
        <v>63.0</v>
      </c>
      <c r="D2017" s="344" t="s">
        <v>112</v>
      </c>
    </row>
    <row r="2018">
      <c r="A2018" s="344" t="s">
        <v>108</v>
      </c>
      <c r="B2018" s="346" t="s">
        <v>322</v>
      </c>
      <c r="C2018" s="340">
        <v>84.0</v>
      </c>
      <c r="D2018" s="344" t="s">
        <v>108</v>
      </c>
    </row>
    <row r="2019">
      <c r="A2019" s="344" t="s">
        <v>108</v>
      </c>
      <c r="B2019" s="346" t="s">
        <v>1073</v>
      </c>
      <c r="C2019" s="340">
        <v>80.0</v>
      </c>
      <c r="D2019" s="344" t="s">
        <v>108</v>
      </c>
    </row>
    <row r="2020">
      <c r="A2020" s="344" t="s">
        <v>108</v>
      </c>
      <c r="B2020" s="346" t="s">
        <v>1106</v>
      </c>
      <c r="C2020" s="340">
        <v>69.0</v>
      </c>
      <c r="D2020" s="344" t="s">
        <v>108</v>
      </c>
    </row>
    <row r="2021">
      <c r="A2021" s="344" t="s">
        <v>108</v>
      </c>
      <c r="B2021" s="346" t="s">
        <v>1138</v>
      </c>
      <c r="C2021" s="340">
        <v>66.0</v>
      </c>
      <c r="D2021" s="344" t="s">
        <v>108</v>
      </c>
    </row>
    <row r="2022">
      <c r="A2022" s="344" t="s">
        <v>108</v>
      </c>
      <c r="B2022" s="346" t="s">
        <v>1170</v>
      </c>
      <c r="C2022" s="340">
        <v>65.0</v>
      </c>
      <c r="D2022" s="344" t="s">
        <v>108</v>
      </c>
    </row>
    <row r="2023">
      <c r="A2023" s="344" t="s">
        <v>108</v>
      </c>
      <c r="B2023" s="346" t="s">
        <v>1202</v>
      </c>
      <c r="C2023" s="340">
        <v>64.0</v>
      </c>
      <c r="D2023" s="344" t="s">
        <v>108</v>
      </c>
    </row>
    <row r="2024">
      <c r="A2024" s="344" t="s">
        <v>100</v>
      </c>
      <c r="B2024" s="346" t="s">
        <v>1234</v>
      </c>
      <c r="C2024" s="340">
        <v>92.0</v>
      </c>
      <c r="D2024" s="344" t="s">
        <v>100</v>
      </c>
    </row>
    <row r="2025">
      <c r="A2025" s="344" t="s">
        <v>100</v>
      </c>
      <c r="B2025" s="346" t="s">
        <v>1266</v>
      </c>
      <c r="C2025" s="340">
        <v>75.0</v>
      </c>
      <c r="D2025" s="344" t="s">
        <v>100</v>
      </c>
    </row>
    <row r="2026">
      <c r="A2026" s="344" t="s">
        <v>100</v>
      </c>
      <c r="B2026" s="346" t="s">
        <v>1298</v>
      </c>
      <c r="C2026" s="340">
        <v>66.0</v>
      </c>
      <c r="D2026" s="344" t="s">
        <v>100</v>
      </c>
    </row>
    <row r="2027">
      <c r="A2027" s="344" t="s">
        <v>102</v>
      </c>
      <c r="B2027" s="346" t="s">
        <v>1329</v>
      </c>
      <c r="C2027" s="340">
        <v>73.0</v>
      </c>
      <c r="D2027" s="344" t="s">
        <v>102</v>
      </c>
    </row>
    <row r="2028">
      <c r="A2028" s="344" t="s">
        <v>1076</v>
      </c>
      <c r="B2028" s="346" t="s">
        <v>1361</v>
      </c>
      <c r="C2028" s="340">
        <v>75.0</v>
      </c>
      <c r="D2028" s="344" t="s">
        <v>1076</v>
      </c>
    </row>
    <row r="2029">
      <c r="A2029" s="344" t="s">
        <v>1076</v>
      </c>
      <c r="B2029" s="346" t="s">
        <v>1393</v>
      </c>
      <c r="C2029" s="340">
        <v>62.0</v>
      </c>
      <c r="D2029" s="344" t="s">
        <v>1076</v>
      </c>
    </row>
    <row r="2030">
      <c r="A2030" s="344" t="s">
        <v>1076</v>
      </c>
      <c r="B2030" s="346" t="s">
        <v>1425</v>
      </c>
      <c r="C2030" s="340">
        <v>62.0</v>
      </c>
      <c r="D2030" s="344" t="s">
        <v>1076</v>
      </c>
    </row>
    <row r="2031">
      <c r="A2031" s="344" t="s">
        <v>1076</v>
      </c>
      <c r="B2031" s="346" t="s">
        <v>1457</v>
      </c>
      <c r="C2031" s="340">
        <v>48.0</v>
      </c>
      <c r="D2031" s="344" t="s">
        <v>1076</v>
      </c>
    </row>
    <row r="2032">
      <c r="A2032" s="344" t="s">
        <v>103</v>
      </c>
      <c r="B2032" s="346" t="s">
        <v>1489</v>
      </c>
      <c r="C2032" s="340">
        <v>88.0</v>
      </c>
      <c r="D2032" s="344" t="s">
        <v>103</v>
      </c>
    </row>
    <row r="2033">
      <c r="A2033" s="344" t="s">
        <v>103</v>
      </c>
      <c r="B2033" s="346" t="s">
        <v>1521</v>
      </c>
      <c r="C2033" s="340">
        <v>65.0</v>
      </c>
      <c r="D2033" s="344" t="s">
        <v>103</v>
      </c>
    </row>
    <row r="2034">
      <c r="A2034" s="344" t="s">
        <v>101</v>
      </c>
      <c r="B2034" s="346" t="s">
        <v>1554</v>
      </c>
      <c r="C2034" s="340">
        <v>75.0</v>
      </c>
      <c r="D2034" s="344" t="s">
        <v>101</v>
      </c>
    </row>
    <row r="2035">
      <c r="A2035" s="344" t="s">
        <v>101</v>
      </c>
      <c r="B2035" s="346" t="s">
        <v>1586</v>
      </c>
      <c r="C2035" s="340">
        <v>51.0</v>
      </c>
      <c r="D2035" s="344" t="s">
        <v>101</v>
      </c>
    </row>
    <row r="2036">
      <c r="A2036" s="344" t="s">
        <v>117</v>
      </c>
      <c r="B2036" s="346" t="s">
        <v>1618</v>
      </c>
      <c r="C2036" s="340">
        <v>83.0</v>
      </c>
      <c r="D2036" s="344" t="s">
        <v>117</v>
      </c>
    </row>
    <row r="2037">
      <c r="A2037" s="344" t="s">
        <v>117</v>
      </c>
      <c r="B2037" s="346" t="s">
        <v>1650</v>
      </c>
      <c r="C2037" s="340">
        <v>66.0</v>
      </c>
      <c r="D2037" s="344" t="s">
        <v>117</v>
      </c>
    </row>
    <row r="2038">
      <c r="A2038" s="344" t="s">
        <v>98</v>
      </c>
      <c r="B2038" s="346" t="s">
        <v>1682</v>
      </c>
      <c r="C2038" s="340">
        <v>85.0</v>
      </c>
      <c r="D2038" s="344" t="s">
        <v>98</v>
      </c>
    </row>
    <row r="2039">
      <c r="A2039" s="344" t="s">
        <v>98</v>
      </c>
      <c r="B2039" s="346" t="s">
        <v>1714</v>
      </c>
      <c r="C2039" s="340">
        <v>69.0</v>
      </c>
      <c r="D2039" s="344" t="s">
        <v>98</v>
      </c>
    </row>
    <row r="2040">
      <c r="A2040" s="344" t="s">
        <v>99</v>
      </c>
      <c r="B2040" s="346" t="s">
        <v>1746</v>
      </c>
      <c r="C2040" s="340">
        <v>81.0</v>
      </c>
      <c r="D2040" s="344" t="s">
        <v>99</v>
      </c>
    </row>
    <row r="2041">
      <c r="A2041" s="344" t="s">
        <v>99</v>
      </c>
      <c r="B2041" s="346" t="s">
        <v>1777</v>
      </c>
      <c r="C2041" s="340">
        <v>66.0</v>
      </c>
      <c r="D2041" s="344" t="s">
        <v>99</v>
      </c>
    </row>
    <row r="2042">
      <c r="A2042" s="344" t="s">
        <v>1539</v>
      </c>
      <c r="B2042" s="346" t="s">
        <v>1810</v>
      </c>
      <c r="C2042" s="340">
        <v>84.0</v>
      </c>
      <c r="D2042" s="344" t="s">
        <v>1539</v>
      </c>
    </row>
    <row r="2043">
      <c r="A2043" s="344" t="s">
        <v>1539</v>
      </c>
      <c r="B2043" s="346" t="s">
        <v>1842</v>
      </c>
      <c r="C2043" s="340">
        <v>63.0</v>
      </c>
      <c r="D2043" s="344" t="s">
        <v>1539</v>
      </c>
    </row>
    <row r="2044">
      <c r="A2044" s="344" t="s">
        <v>1539</v>
      </c>
      <c r="B2044" s="346" t="s">
        <v>1873</v>
      </c>
      <c r="C2044" s="340">
        <v>62.0</v>
      </c>
      <c r="D2044" s="344" t="s">
        <v>1539</v>
      </c>
    </row>
    <row r="2045">
      <c r="A2045" s="344" t="s">
        <v>1635</v>
      </c>
      <c r="B2045" s="346" t="s">
        <v>1905</v>
      </c>
      <c r="C2045" s="340">
        <v>75.0</v>
      </c>
      <c r="D2045" s="344" t="s">
        <v>1635</v>
      </c>
    </row>
    <row r="2046">
      <c r="A2046" s="344" t="s">
        <v>1635</v>
      </c>
      <c r="B2046" s="346" t="s">
        <v>1936</v>
      </c>
      <c r="C2046" s="340">
        <v>70.0</v>
      </c>
      <c r="D2046" s="344" t="s">
        <v>1635</v>
      </c>
    </row>
    <row r="2047">
      <c r="A2047" s="344" t="s">
        <v>1635</v>
      </c>
      <c r="B2047" s="346" t="s">
        <v>1968</v>
      </c>
      <c r="C2047" s="340">
        <v>69.0</v>
      </c>
      <c r="D2047" s="344" t="s">
        <v>1635</v>
      </c>
    </row>
    <row r="2048">
      <c r="A2048" s="344" t="s">
        <v>1635</v>
      </c>
      <c r="B2048" s="346" t="s">
        <v>2000</v>
      </c>
      <c r="C2048" s="340">
        <v>69.0</v>
      </c>
      <c r="D2048" s="344" t="s">
        <v>1635</v>
      </c>
    </row>
    <row r="2049">
      <c r="A2049" s="344" t="s">
        <v>1635</v>
      </c>
      <c r="B2049" s="346" t="s">
        <v>2032</v>
      </c>
      <c r="C2049" s="340">
        <v>60.0</v>
      </c>
      <c r="D2049" s="344" t="s">
        <v>1635</v>
      </c>
    </row>
    <row r="2050">
      <c r="A2050" s="344" t="s">
        <v>1785</v>
      </c>
      <c r="B2050" s="346" t="s">
        <v>2064</v>
      </c>
      <c r="C2050" s="340">
        <v>76.0</v>
      </c>
      <c r="D2050" s="344" t="s">
        <v>1785</v>
      </c>
    </row>
    <row r="2051">
      <c r="A2051" s="344" t="s">
        <v>1785</v>
      </c>
      <c r="B2051" s="346" t="s">
        <v>2096</v>
      </c>
      <c r="C2051" s="340">
        <v>71.0</v>
      </c>
      <c r="D2051" s="344" t="s">
        <v>1785</v>
      </c>
    </row>
    <row r="2052">
      <c r="A2052" s="344" t="s">
        <v>1785</v>
      </c>
      <c r="B2052" s="346" t="s">
        <v>2126</v>
      </c>
      <c r="C2052" s="340">
        <v>70.0</v>
      </c>
      <c r="D2052" s="344" t="s">
        <v>1785</v>
      </c>
    </row>
    <row r="2053">
      <c r="A2053" s="344" t="s">
        <v>119</v>
      </c>
      <c r="B2053" s="346" t="s">
        <v>2158</v>
      </c>
      <c r="C2053" s="340">
        <v>71.0</v>
      </c>
      <c r="D2053" s="344" t="s">
        <v>119</v>
      </c>
    </row>
    <row r="2054">
      <c r="A2054" s="344" t="s">
        <v>119</v>
      </c>
      <c r="B2054" s="346" t="s">
        <v>2190</v>
      </c>
      <c r="C2054" s="340">
        <v>69.0</v>
      </c>
      <c r="D2054" s="344" t="s">
        <v>119</v>
      </c>
    </row>
    <row r="2055">
      <c r="A2055" s="344" t="s">
        <v>119</v>
      </c>
      <c r="B2055" s="346" t="s">
        <v>2223</v>
      </c>
      <c r="C2055" s="340">
        <v>55.0</v>
      </c>
      <c r="D2055" s="344" t="s">
        <v>119</v>
      </c>
    </row>
    <row r="2056">
      <c r="A2056" s="344" t="s">
        <v>118</v>
      </c>
      <c r="B2056" s="346" t="s">
        <v>2255</v>
      </c>
      <c r="C2056" s="340">
        <v>81.0</v>
      </c>
      <c r="D2056" s="344" t="s">
        <v>118</v>
      </c>
    </row>
    <row r="2057">
      <c r="A2057" s="344" t="s">
        <v>118</v>
      </c>
      <c r="B2057" s="346" t="s">
        <v>2286</v>
      </c>
      <c r="C2057" s="340">
        <v>65.0</v>
      </c>
      <c r="D2057" s="344" t="s">
        <v>118</v>
      </c>
    </row>
    <row r="2058">
      <c r="A2058" s="344" t="s">
        <v>113</v>
      </c>
      <c r="B2058" s="346" t="s">
        <v>2315</v>
      </c>
      <c r="C2058" s="340">
        <v>79.0</v>
      </c>
      <c r="D2058" s="344" t="s">
        <v>113</v>
      </c>
    </row>
    <row r="2059">
      <c r="A2059" s="344" t="s">
        <v>113</v>
      </c>
      <c r="B2059" s="346" t="s">
        <v>2340</v>
      </c>
      <c r="C2059" s="340">
        <v>77.0</v>
      </c>
      <c r="D2059" s="344" t="s">
        <v>113</v>
      </c>
    </row>
    <row r="2060">
      <c r="A2060" s="344" t="s">
        <v>113</v>
      </c>
      <c r="B2060" s="346" t="s">
        <v>2366</v>
      </c>
      <c r="C2060" s="340">
        <v>74.0</v>
      </c>
      <c r="D2060" s="344" t="s">
        <v>113</v>
      </c>
    </row>
    <row r="2061">
      <c r="A2061" s="344" t="s">
        <v>113</v>
      </c>
      <c r="B2061" s="346" t="s">
        <v>2387</v>
      </c>
      <c r="C2061" s="340">
        <v>73.0</v>
      </c>
      <c r="D2061" s="344" t="s">
        <v>113</v>
      </c>
    </row>
    <row r="2062">
      <c r="A2062" s="344" t="s">
        <v>113</v>
      </c>
      <c r="B2062" s="346" t="s">
        <v>2403</v>
      </c>
      <c r="C2062" s="340">
        <v>73.0</v>
      </c>
      <c r="D2062" s="344" t="s">
        <v>113</v>
      </c>
    </row>
    <row r="2063">
      <c r="A2063" s="344" t="s">
        <v>113</v>
      </c>
      <c r="B2063" s="346" t="s">
        <v>2418</v>
      </c>
      <c r="C2063" s="340">
        <v>70.0</v>
      </c>
      <c r="D2063" s="344" t="s">
        <v>113</v>
      </c>
    </row>
    <row r="2064">
      <c r="A2064" s="344" t="s">
        <v>113</v>
      </c>
      <c r="B2064" s="346" t="s">
        <v>2431</v>
      </c>
      <c r="C2064" s="340">
        <v>62.0</v>
      </c>
      <c r="D2064" s="344" t="s">
        <v>113</v>
      </c>
    </row>
    <row r="2065">
      <c r="A2065" s="344" t="s">
        <v>113</v>
      </c>
      <c r="B2065" s="346" t="s">
        <v>2440</v>
      </c>
      <c r="C2065" s="340">
        <v>62.0</v>
      </c>
      <c r="D2065" s="344" t="s">
        <v>113</v>
      </c>
    </row>
    <row r="2066">
      <c r="A2066" s="344" t="s">
        <v>2198</v>
      </c>
      <c r="B2066" s="346" t="s">
        <v>2446</v>
      </c>
      <c r="C2066" s="340">
        <v>73.0</v>
      </c>
      <c r="D2066" s="344" t="s">
        <v>2198</v>
      </c>
    </row>
    <row r="2067">
      <c r="A2067" s="344" t="s">
        <v>2231</v>
      </c>
      <c r="B2067" s="346" t="s">
        <v>2452</v>
      </c>
      <c r="C2067" s="340">
        <v>83.0</v>
      </c>
      <c r="D2067" s="344" t="s">
        <v>2231</v>
      </c>
    </row>
  </sheetData>
  <drawing r:id="rId1"/>
</worksheet>
</file>