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0A487AB7-40AB-4929-A32C-0B4809D629FC}" xr6:coauthVersionLast="45" xr6:coauthVersionMax="45" xr10:uidLastSave="{00000000-0000-0000-0000-000000000000}"/>
  <bookViews>
    <workbookView xWindow="780" yWindow="780" windowWidth="26250" windowHeight="13305" firstSheet="1" activeTab="3" xr2:uid="{8C80B49D-1BAB-4274-9F14-853D65A56084}"/>
  </bookViews>
  <sheets>
    <sheet name="Total Electric (BTU Step 1)" sheetId="1" r:id="rId1"/>
    <sheet name="Total Therm (BTU Step 2)" sheetId="2" r:id="rId2"/>
    <sheet name="Total BTU" sheetId="3" r:id="rId3"/>
    <sheet name="Total BTU FY2017 Visual" sheetId="5" r:id="rId4"/>
    <sheet name="Total BTU FY2018 Visual" sheetId="6" r:id="rId5"/>
    <sheet name="Total BTU FY2019 Visual" sheetId="7" r:id="rId6"/>
  </sheets>
  <calcPr calcId="191029"/>
  <pivotCaches>
    <pivotCache cacheId="7" r:id="rId7"/>
    <pivotCache cacheId="8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7" i="3" l="1"/>
  <c r="AC37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2" i="3"/>
  <c r="Z37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2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37" i="2"/>
  <c r="K37" i="2"/>
  <c r="H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N2" i="2"/>
  <c r="K2" i="2"/>
  <c r="E2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N37" i="1"/>
  <c r="K37" i="1"/>
  <c r="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D2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2" i="1"/>
</calcChain>
</file>

<file path=xl/sharedStrings.xml><?xml version="1.0" encoding="utf-8"?>
<sst xmlns="http://schemas.openxmlformats.org/spreadsheetml/2006/main" count="625" uniqueCount="113">
  <si>
    <t>bl_id</t>
  </si>
  <si>
    <t>name</t>
  </si>
  <si>
    <t>Total KWH FY2017</t>
  </si>
  <si>
    <t>B00005</t>
  </si>
  <si>
    <t>DGS Public Building Maintenance Shop</t>
  </si>
  <si>
    <t>B00011</t>
  </si>
  <si>
    <t>First Mariner Arena</t>
  </si>
  <si>
    <t>B00022</t>
  </si>
  <si>
    <t>Baltimore City Mounted Police Unit</t>
  </si>
  <si>
    <t>B00026</t>
  </si>
  <si>
    <t>Baltimore City Police North Western District</t>
  </si>
  <si>
    <t>B00028</t>
  </si>
  <si>
    <t>Baltimore City Police Southern District</t>
  </si>
  <si>
    <t>B00029</t>
  </si>
  <si>
    <t>Baltimore City Police South Eastern District</t>
  </si>
  <si>
    <t>B00031</t>
  </si>
  <si>
    <t>Baltimore City Western District</t>
  </si>
  <si>
    <t>B00034</t>
  </si>
  <si>
    <t>Baltimore City Police K9 Unit</t>
  </si>
  <si>
    <t>B00035</t>
  </si>
  <si>
    <t>Baltimore City Police Northern District</t>
  </si>
  <si>
    <t>B00036</t>
  </si>
  <si>
    <t>Baltimore City Police Department Warrant Task Force</t>
  </si>
  <si>
    <t>B00048</t>
  </si>
  <si>
    <t>Health Department Headquarters</t>
  </si>
  <si>
    <t>B00051</t>
  </si>
  <si>
    <t>MECU Building</t>
  </si>
  <si>
    <t>B00073</t>
  </si>
  <si>
    <t>Fallsway Substation</t>
  </si>
  <si>
    <t>B00075</t>
  </si>
  <si>
    <t>Norteast DGS Fleet Substation</t>
  </si>
  <si>
    <t>B00076</t>
  </si>
  <si>
    <t>Northwest Substation</t>
  </si>
  <si>
    <t>B00100</t>
  </si>
  <si>
    <t>Eastern Health District Building</t>
  </si>
  <si>
    <t>B00101</t>
  </si>
  <si>
    <t>WIC Center/Dunbar Child Care Academy</t>
  </si>
  <si>
    <t>B00102</t>
  </si>
  <si>
    <t>Druid Health District Building</t>
  </si>
  <si>
    <t>B00104</t>
  </si>
  <si>
    <t>2492 Giles Road</t>
  </si>
  <si>
    <t>B00120</t>
  </si>
  <si>
    <t>Waxter Senior Center</t>
  </si>
  <si>
    <t>B00163</t>
  </si>
  <si>
    <t>The Weinberg Housing and Resource Center</t>
  </si>
  <si>
    <t>B00167</t>
  </si>
  <si>
    <t>Parking Authority Offices</t>
  </si>
  <si>
    <t>B00181</t>
  </si>
  <si>
    <t>Northern Community Action Center</t>
  </si>
  <si>
    <t>B00182</t>
  </si>
  <si>
    <t>Lower Park Heights Multi Purpose Building</t>
  </si>
  <si>
    <t>B00183</t>
  </si>
  <si>
    <t>Reservoir Hill/Metro Delta Head Start</t>
  </si>
  <si>
    <t>B00220</t>
  </si>
  <si>
    <t>Peale Museum</t>
  </si>
  <si>
    <t>B00228</t>
  </si>
  <si>
    <t>Carroll Mansion Museum</t>
  </si>
  <si>
    <t>B00229</t>
  </si>
  <si>
    <t>Jean and Lillian Hofmeister Museum Building,Star Spangled Banner Museum and Flag House</t>
  </si>
  <si>
    <t>B00230</t>
  </si>
  <si>
    <t>President's Street Station Civil War Museum</t>
  </si>
  <si>
    <t>B06043</t>
  </si>
  <si>
    <t>Fleet Central Garage Main Building</t>
  </si>
  <si>
    <t>B06107</t>
  </si>
  <si>
    <t>1812 Museum Flag House Building</t>
  </si>
  <si>
    <t>B08000</t>
  </si>
  <si>
    <t>Northwast DGS Fleet Substation Garage</t>
  </si>
  <si>
    <t>B08003</t>
  </si>
  <si>
    <t>Department of Transportstion Main Impound Facility</t>
  </si>
  <si>
    <t>B08020</t>
  </si>
  <si>
    <t>Eastside Career Center</t>
  </si>
  <si>
    <t>Total KWH FY2018</t>
  </si>
  <si>
    <t>Total KWH FY2019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</si>
  <si>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</si>
  <si>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</si>
  <si>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</si>
  <si>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</si>
  <si>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</si>
  <si>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</si>
  <si>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</si>
  <si>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</si>
  <si>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</si>
  <si>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</si>
  <si>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 KWH FY2017 (*3.412)</t>
  </si>
  <si>
    <t>Total KWH FY2018 (*3.412)</t>
  </si>
  <si>
    <t>Total KWH FY2019 (*3.412)</t>
  </si>
  <si>
    <t>Total Elec:</t>
  </si>
  <si>
    <t>FY2017</t>
  </si>
  <si>
    <t>FY2018</t>
  </si>
  <si>
    <t>FY2019</t>
  </si>
  <si>
    <t>Total Therm FY2017</t>
  </si>
  <si>
    <t>Total Therm FY2018</t>
  </si>
  <si>
    <t>Total Therm FY2019</t>
  </si>
  <si>
    <t>Total Therm FY2017 (*100)</t>
  </si>
  <si>
    <t>Total Therm FY2018 (*100)</t>
  </si>
  <si>
    <t>Total Therm FY2019 (*100)</t>
  </si>
  <si>
    <t>Total Therm:</t>
  </si>
  <si>
    <t>TOTAL BTU FY 2017</t>
  </si>
  <si>
    <t>TOTAL BTU FY 2018</t>
  </si>
  <si>
    <t>TOTAL BTU FY 2019</t>
  </si>
  <si>
    <t>TOTAL BTU:</t>
  </si>
  <si>
    <t>ACROSS DGS BUILDINGS FY2017</t>
  </si>
  <si>
    <t>ACROSS DGS BUILDINGS FY2018</t>
  </si>
  <si>
    <t>ACROSS DGS BUILDINGS FY2019</t>
  </si>
  <si>
    <t>total BTU</t>
  </si>
  <si>
    <t>Grand Total</t>
  </si>
  <si>
    <t>Buildings</t>
  </si>
  <si>
    <t>total btu</t>
  </si>
  <si>
    <t>total btu FY2018</t>
  </si>
  <si>
    <t>total btu FY2019</t>
  </si>
  <si>
    <t>total BTU FY2017</t>
  </si>
  <si>
    <t>PERCENTAGE CHANGE OVER TIME</t>
  </si>
  <si>
    <t>EUI by property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</si>
</sst>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BTU Data Analysis.xlsx]Total BTU FY2017 Visual!PivotTable17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BTU by DGS Building,</a:t>
            </a:r>
            <a:r>
              <a:rPr lang="en-US" baseline="0"/>
              <a:t> FY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BTU FY2017 Visual'!$B$41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BTU FY2017 Visual'!$A$42:$A$76</c:f>
              <c:strCache>
                <c:ptCount val="34"/>
                <c:pt idx="0">
                  <c:v>Baltimore City Police North Western District</c:v>
                </c:pt>
                <c:pt idx="1">
                  <c:v>Northwast DGS Fleet Substation Garage</c:v>
                </c:pt>
                <c:pt idx="2">
                  <c:v>Jean and Lillian Hofmeister Museum Building,Star Spangled Banner Museum and Flag House</c:v>
                </c:pt>
                <c:pt idx="3">
                  <c:v>President's Street Station Civil War Museum</c:v>
                </c:pt>
                <c:pt idx="4">
                  <c:v>Carroll Mansion Museum</c:v>
                </c:pt>
                <c:pt idx="5">
                  <c:v>Baltimore City Mounted Police Unit</c:v>
                </c:pt>
                <c:pt idx="6">
                  <c:v>1812 Museum Flag House Building</c:v>
                </c:pt>
                <c:pt idx="7">
                  <c:v>WIC Center/Dunbar Child Care Academy</c:v>
                </c:pt>
                <c:pt idx="8">
                  <c:v>Northern Community Action Center</c:v>
                </c:pt>
                <c:pt idx="9">
                  <c:v>Norteast DGS Fleet Substation</c:v>
                </c:pt>
                <c:pt idx="10">
                  <c:v>Peale Museum</c:v>
                </c:pt>
                <c:pt idx="11">
                  <c:v>Baltimore City Police K9 Unit</c:v>
                </c:pt>
                <c:pt idx="12">
                  <c:v>Reservoir Hill/Metro Delta Head Start</c:v>
                </c:pt>
                <c:pt idx="13">
                  <c:v>Northwest Substation</c:v>
                </c:pt>
                <c:pt idx="14">
                  <c:v>Eastern Health District Building</c:v>
                </c:pt>
                <c:pt idx="15">
                  <c:v>2492 Giles Road</c:v>
                </c:pt>
                <c:pt idx="16">
                  <c:v>Baltimore City Police South Eastern District</c:v>
                </c:pt>
                <c:pt idx="17">
                  <c:v>Department of Transportstion Main Impound Facility</c:v>
                </c:pt>
                <c:pt idx="18">
                  <c:v>Eastside Career Center</c:v>
                </c:pt>
                <c:pt idx="19">
                  <c:v>Baltimore City Police Department Warrant Task Force</c:v>
                </c:pt>
                <c:pt idx="20">
                  <c:v>Baltimore City Police Southern District</c:v>
                </c:pt>
                <c:pt idx="21">
                  <c:v>DGS Public Building Maintenance Shop</c:v>
                </c:pt>
                <c:pt idx="22">
                  <c:v>Baltimore City Western District</c:v>
                </c:pt>
                <c:pt idx="23">
                  <c:v>Lower Park Heights Multi Purpose Building</c:v>
                </c:pt>
                <c:pt idx="24">
                  <c:v>Parking Authority Offices</c:v>
                </c:pt>
                <c:pt idx="25">
                  <c:v>Druid Health District Building</c:v>
                </c:pt>
                <c:pt idx="26">
                  <c:v>Health Department Headquarters</c:v>
                </c:pt>
                <c:pt idx="27">
                  <c:v>Fallsway Substation</c:v>
                </c:pt>
                <c:pt idx="28">
                  <c:v>Baltimore City Police Northern District</c:v>
                </c:pt>
                <c:pt idx="29">
                  <c:v>Waxter Senior Center</c:v>
                </c:pt>
                <c:pt idx="30">
                  <c:v>The Weinberg Housing and Resource Center</c:v>
                </c:pt>
                <c:pt idx="31">
                  <c:v>MECU Building</c:v>
                </c:pt>
                <c:pt idx="32">
                  <c:v>Fleet Central Garage Main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BTU FY2017 Visual'!$B$42:$B$76</c:f>
              <c:numCache>
                <c:formatCode>General</c:formatCode>
                <c:ptCount val="34"/>
                <c:pt idx="0">
                  <c:v>32717.667999999998</c:v>
                </c:pt>
                <c:pt idx="1">
                  <c:v>33048.631999999998</c:v>
                </c:pt>
                <c:pt idx="2">
                  <c:v>80869.592000000004</c:v>
                </c:pt>
                <c:pt idx="3">
                  <c:v>85982.399999999994</c:v>
                </c:pt>
                <c:pt idx="4">
                  <c:v>118464.64</c:v>
                </c:pt>
                <c:pt idx="5">
                  <c:v>124616.476</c:v>
                </c:pt>
                <c:pt idx="6">
                  <c:v>328234.39999999997</c:v>
                </c:pt>
                <c:pt idx="7">
                  <c:v>364439.13199999998</c:v>
                </c:pt>
                <c:pt idx="8">
                  <c:v>372989.61600000004</c:v>
                </c:pt>
                <c:pt idx="9">
                  <c:v>430160.4</c:v>
                </c:pt>
                <c:pt idx="10">
                  <c:v>432068.4</c:v>
                </c:pt>
                <c:pt idx="11">
                  <c:v>493521.91599999997</c:v>
                </c:pt>
                <c:pt idx="12">
                  <c:v>591938</c:v>
                </c:pt>
                <c:pt idx="13">
                  <c:v>609704.728</c:v>
                </c:pt>
                <c:pt idx="14">
                  <c:v>668520.56799999997</c:v>
                </c:pt>
                <c:pt idx="15">
                  <c:v>712166.28799999994</c:v>
                </c:pt>
                <c:pt idx="16">
                  <c:v>720269.44</c:v>
                </c:pt>
                <c:pt idx="17">
                  <c:v>932188.348</c:v>
                </c:pt>
                <c:pt idx="18">
                  <c:v>939768.15999999992</c:v>
                </c:pt>
                <c:pt idx="19">
                  <c:v>1012316.228</c:v>
                </c:pt>
                <c:pt idx="20">
                  <c:v>1064629.8959999999</c:v>
                </c:pt>
                <c:pt idx="21">
                  <c:v>1175483.8640000001</c:v>
                </c:pt>
                <c:pt idx="22">
                  <c:v>1197806.96</c:v>
                </c:pt>
                <c:pt idx="23">
                  <c:v>1249280.496</c:v>
                </c:pt>
                <c:pt idx="24">
                  <c:v>1317032</c:v>
                </c:pt>
                <c:pt idx="25">
                  <c:v>1462932.524</c:v>
                </c:pt>
                <c:pt idx="26">
                  <c:v>1690448.4639999999</c:v>
                </c:pt>
                <c:pt idx="27">
                  <c:v>1726089.4</c:v>
                </c:pt>
                <c:pt idx="28">
                  <c:v>1789068.74</c:v>
                </c:pt>
                <c:pt idx="29">
                  <c:v>2930565.068</c:v>
                </c:pt>
                <c:pt idx="30">
                  <c:v>3245385.3119999999</c:v>
                </c:pt>
                <c:pt idx="31">
                  <c:v>3502279.3479999998</c:v>
                </c:pt>
                <c:pt idx="32">
                  <c:v>5971201.0159999998</c:v>
                </c:pt>
                <c:pt idx="33">
                  <c:v>7804205.5199999996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C-4799-BAC3-7D89D0B8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696"/>
        <c:axId val="765681184"/>
      </c:barChart>
      <c:catAx>
        <c:axId val="6486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layout>
            <c:manualLayout>
              <c:xMode val="edge"/>
              <c:yMode val="edge"/>
              <c:x val="0.50419944005614303"/>
              <c:y val="0.89651856460183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81184"/>
        <c:crosses val="autoZero"/>
        <c:auto val="1"/>
        <c:lblAlgn val="ctr"/>
        <c:lblOffset val="100"/>
        <c:noMultiLvlLbl val="0"/>
      </c:catAx>
      <c:valAx>
        <c:axId val="765681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BTU Data Analysis.xlsx]Total BTU FY2018 Visual!PivotTable19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BTU</a:t>
            </a:r>
            <a:r>
              <a:rPr lang="en-US" baseline="0"/>
              <a:t> by DGS building, FY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BTU FY2018 Visual'!$B$40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BTU FY2018 Visual'!$A$41:$A$75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President's Street Station Civil War Museum</c:v>
                </c:pt>
                <c:pt idx="3">
                  <c:v>Baltimore City Police North Western District</c:v>
                </c:pt>
                <c:pt idx="4">
                  <c:v>Carroll Mansion Museum</c:v>
                </c:pt>
                <c:pt idx="5">
                  <c:v>Baltimore City Mounted Police Unit</c:v>
                </c:pt>
                <c:pt idx="6">
                  <c:v>WIC Center/Dunbar Child Care Academy</c:v>
                </c:pt>
                <c:pt idx="7">
                  <c:v>Norteast DGS Fleet Substation</c:v>
                </c:pt>
                <c:pt idx="8">
                  <c:v>Northern Community Action Center</c:v>
                </c:pt>
                <c:pt idx="9">
                  <c:v>Northwest Substation</c:v>
                </c:pt>
                <c:pt idx="10">
                  <c:v>Baltimore City Police K9 Unit</c:v>
                </c:pt>
                <c:pt idx="11">
                  <c:v>Reservoir Hill/Metro Delta Head Start</c:v>
                </c:pt>
                <c:pt idx="12">
                  <c:v>Peale Museum</c:v>
                </c:pt>
                <c:pt idx="13">
                  <c:v>2492 Giles Road</c:v>
                </c:pt>
                <c:pt idx="14">
                  <c:v>1812 Museum Flag House Building</c:v>
                </c:pt>
                <c:pt idx="15">
                  <c:v>Eastern Health District Building</c:v>
                </c:pt>
                <c:pt idx="16">
                  <c:v>Baltimore City Western District</c:v>
                </c:pt>
                <c:pt idx="17">
                  <c:v>Baltimore City Police South Eastern District</c:v>
                </c:pt>
                <c:pt idx="18">
                  <c:v>Department of Transportstion Main Impound Facility</c:v>
                </c:pt>
                <c:pt idx="19">
                  <c:v>Baltimore City Police Department Warrant Task Force</c:v>
                </c:pt>
                <c:pt idx="20">
                  <c:v>Eastside Career Center</c:v>
                </c:pt>
                <c:pt idx="21">
                  <c:v>Baltimore City Police Southern District</c:v>
                </c:pt>
                <c:pt idx="22">
                  <c:v>Fallsway Substation</c:v>
                </c:pt>
                <c:pt idx="23">
                  <c:v>Parking Authority Offices</c:v>
                </c:pt>
                <c:pt idx="24">
                  <c:v>Lower Park Heights Multi Purpose Building</c:v>
                </c:pt>
                <c:pt idx="25">
                  <c:v>DGS Public Building Maintenance Shop</c:v>
                </c:pt>
                <c:pt idx="26">
                  <c:v>Baltimore City Police Northern District</c:v>
                </c:pt>
                <c:pt idx="27">
                  <c:v>Druid Health District Building</c:v>
                </c:pt>
                <c:pt idx="28">
                  <c:v>Health Department Headquarters</c:v>
                </c:pt>
                <c:pt idx="29">
                  <c:v>Waxter Senior Center</c:v>
                </c:pt>
                <c:pt idx="30">
                  <c:v>MECU Building</c:v>
                </c:pt>
                <c:pt idx="31">
                  <c:v>The Weinberg Housing and Resource Center</c:v>
                </c:pt>
                <c:pt idx="32">
                  <c:v>Fleet Central Garage Main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BTU FY2018 Visual'!$B$41:$B$75</c:f>
              <c:numCache>
                <c:formatCode>General</c:formatCode>
                <c:ptCount val="34"/>
                <c:pt idx="0">
                  <c:v>70925.243999999992</c:v>
                </c:pt>
                <c:pt idx="1">
                  <c:v>192025.88399999999</c:v>
                </c:pt>
                <c:pt idx="2">
                  <c:v>205061.19999999998</c:v>
                </c:pt>
                <c:pt idx="3">
                  <c:v>253303.46799999999</c:v>
                </c:pt>
                <c:pt idx="4">
                  <c:v>298888.64</c:v>
                </c:pt>
                <c:pt idx="5">
                  <c:v>352435.71600000001</c:v>
                </c:pt>
                <c:pt idx="6">
                  <c:v>725947.35600000003</c:v>
                </c:pt>
                <c:pt idx="7">
                  <c:v>827308.4</c:v>
                </c:pt>
                <c:pt idx="8">
                  <c:v>846337.52</c:v>
                </c:pt>
                <c:pt idx="9">
                  <c:v>1028461.868</c:v>
                </c:pt>
                <c:pt idx="10">
                  <c:v>1110623.06</c:v>
                </c:pt>
                <c:pt idx="11">
                  <c:v>1236862.3999999999</c:v>
                </c:pt>
                <c:pt idx="12">
                  <c:v>1359686</c:v>
                </c:pt>
                <c:pt idx="13">
                  <c:v>1417703.06</c:v>
                </c:pt>
                <c:pt idx="14">
                  <c:v>1560317.8359999999</c:v>
                </c:pt>
                <c:pt idx="15">
                  <c:v>1775426.18</c:v>
                </c:pt>
                <c:pt idx="16">
                  <c:v>1780241.6</c:v>
                </c:pt>
                <c:pt idx="17">
                  <c:v>1800833.6</c:v>
                </c:pt>
                <c:pt idx="18">
                  <c:v>1861562.3599999999</c:v>
                </c:pt>
                <c:pt idx="19">
                  <c:v>1901162.676</c:v>
                </c:pt>
                <c:pt idx="20">
                  <c:v>2021759.44</c:v>
                </c:pt>
                <c:pt idx="21">
                  <c:v>2066174.6359999999</c:v>
                </c:pt>
                <c:pt idx="22">
                  <c:v>2657831.52</c:v>
                </c:pt>
                <c:pt idx="23">
                  <c:v>2666904.5</c:v>
                </c:pt>
                <c:pt idx="24">
                  <c:v>2837372.1119999997</c:v>
                </c:pt>
                <c:pt idx="25">
                  <c:v>3056942.9079999998</c:v>
                </c:pt>
                <c:pt idx="26">
                  <c:v>3063808.3880000003</c:v>
                </c:pt>
                <c:pt idx="27">
                  <c:v>3068061.352</c:v>
                </c:pt>
                <c:pt idx="28">
                  <c:v>3455631.7919999999</c:v>
                </c:pt>
                <c:pt idx="29">
                  <c:v>5331861.46</c:v>
                </c:pt>
                <c:pt idx="30">
                  <c:v>5919052.2999999998</c:v>
                </c:pt>
                <c:pt idx="31">
                  <c:v>7341497.5600000005</c:v>
                </c:pt>
                <c:pt idx="32">
                  <c:v>11000770.964</c:v>
                </c:pt>
                <c:pt idx="33">
                  <c:v>16474739.248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2C5-9B69-5100FB60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29296"/>
        <c:axId val="765691584"/>
      </c:barChart>
      <c:catAx>
        <c:axId val="6486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1584"/>
        <c:crosses val="autoZero"/>
        <c:auto val="1"/>
        <c:lblAlgn val="ctr"/>
        <c:lblOffset val="100"/>
        <c:noMultiLvlLbl val="0"/>
      </c:catAx>
      <c:valAx>
        <c:axId val="76569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BTU Data Analysis.xlsx]Total BTU FY2019 Visual!PivotTable18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BTU</a:t>
            </a:r>
            <a:r>
              <a:rPr lang="en-US" baseline="0"/>
              <a:t> by DGS building, FY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174685485618942E-2"/>
          <c:y val="0.12379757918322459"/>
          <c:w val="0.85964748160817162"/>
          <c:h val="0.41014068409259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BTU FY2019 Visual'!$B$39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BTU FY2019 Visual'!$A$40:$A$74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2492 Giles Road</c:v>
                </c:pt>
                <c:pt idx="3">
                  <c:v>President's Street Station Civil War Museum</c:v>
                </c:pt>
                <c:pt idx="4">
                  <c:v>Baltimore City Mounted Police Unit</c:v>
                </c:pt>
                <c:pt idx="5">
                  <c:v>Baltimore City Police North Western District</c:v>
                </c:pt>
                <c:pt idx="6">
                  <c:v>Carroll Mansion Museum</c:v>
                </c:pt>
                <c:pt idx="7">
                  <c:v>WIC Center/Dunbar Child Care Academy</c:v>
                </c:pt>
                <c:pt idx="8">
                  <c:v>Northwest Substation</c:v>
                </c:pt>
                <c:pt idx="9">
                  <c:v>Northern Community Action Center</c:v>
                </c:pt>
                <c:pt idx="10">
                  <c:v>Peale Museum</c:v>
                </c:pt>
                <c:pt idx="11">
                  <c:v>Norteast DGS Fleet Substation</c:v>
                </c:pt>
                <c:pt idx="12">
                  <c:v>Reservoir Hill/Metro Delta Head Start</c:v>
                </c:pt>
                <c:pt idx="13">
                  <c:v>1812 Museum Flag House Building</c:v>
                </c:pt>
                <c:pt idx="14">
                  <c:v>Baltimore City Police K9 Unit</c:v>
                </c:pt>
                <c:pt idx="15">
                  <c:v>Baltimore City Police Southern District</c:v>
                </c:pt>
                <c:pt idx="16">
                  <c:v>Baltimore City Western District</c:v>
                </c:pt>
                <c:pt idx="17">
                  <c:v>Baltimore City Police Department Warrant Task Force</c:v>
                </c:pt>
                <c:pt idx="18">
                  <c:v>Department of Transportstion Main Impound Facility</c:v>
                </c:pt>
                <c:pt idx="19">
                  <c:v>Eastside Career Center</c:v>
                </c:pt>
                <c:pt idx="20">
                  <c:v>Eastern Health District Building</c:v>
                </c:pt>
                <c:pt idx="21">
                  <c:v>Baltimore City Police South Eastern District</c:v>
                </c:pt>
                <c:pt idx="22">
                  <c:v>Fallsway Substation</c:v>
                </c:pt>
                <c:pt idx="23">
                  <c:v>Parking Authority Offices</c:v>
                </c:pt>
                <c:pt idx="24">
                  <c:v>Lower Park Heights Multi Purpose Building</c:v>
                </c:pt>
                <c:pt idx="25">
                  <c:v>Baltimore City Police Northern District</c:v>
                </c:pt>
                <c:pt idx="26">
                  <c:v>Druid Health District Building</c:v>
                </c:pt>
                <c:pt idx="27">
                  <c:v>Health Department Headquarters</c:v>
                </c:pt>
                <c:pt idx="28">
                  <c:v>DGS Public Building Maintenance Shop</c:v>
                </c:pt>
                <c:pt idx="29">
                  <c:v>Waxter Senior Center</c:v>
                </c:pt>
                <c:pt idx="30">
                  <c:v>MECU Building</c:v>
                </c:pt>
                <c:pt idx="31">
                  <c:v>The Weinberg Housing and Resource Center</c:v>
                </c:pt>
                <c:pt idx="32">
                  <c:v>Fleet Central Garage Main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BTU FY2019 Visual'!$B$40:$B$74</c:f>
              <c:numCache>
                <c:formatCode>#,##0.00</c:formatCode>
                <c:ptCount val="34"/>
                <c:pt idx="0">
                  <c:v>61572.951999999997</c:v>
                </c:pt>
                <c:pt idx="1">
                  <c:v>149484.076</c:v>
                </c:pt>
                <c:pt idx="2">
                  <c:v>155935.22399999999</c:v>
                </c:pt>
                <c:pt idx="3">
                  <c:v>176059.19999999998</c:v>
                </c:pt>
                <c:pt idx="4">
                  <c:v>305182.92800000001</c:v>
                </c:pt>
                <c:pt idx="5">
                  <c:v>410927.63199999998</c:v>
                </c:pt>
                <c:pt idx="6">
                  <c:v>581500.96</c:v>
                </c:pt>
                <c:pt idx="7">
                  <c:v>668110.54399999999</c:v>
                </c:pt>
                <c:pt idx="8">
                  <c:v>726826.348</c:v>
                </c:pt>
                <c:pt idx="9">
                  <c:v>948950.152</c:v>
                </c:pt>
                <c:pt idx="10">
                  <c:v>956360</c:v>
                </c:pt>
                <c:pt idx="11">
                  <c:v>969655.2</c:v>
                </c:pt>
                <c:pt idx="12">
                  <c:v>1143761.2</c:v>
                </c:pt>
                <c:pt idx="13">
                  <c:v>1489170.8119999999</c:v>
                </c:pt>
                <c:pt idx="14">
                  <c:v>1510178.496</c:v>
                </c:pt>
                <c:pt idx="15">
                  <c:v>1618312.7960000001</c:v>
                </c:pt>
                <c:pt idx="16">
                  <c:v>1629084.7999999998</c:v>
                </c:pt>
                <c:pt idx="17">
                  <c:v>1912556.68</c:v>
                </c:pt>
                <c:pt idx="18">
                  <c:v>2019053.004</c:v>
                </c:pt>
                <c:pt idx="19">
                  <c:v>2031904.3199999998</c:v>
                </c:pt>
                <c:pt idx="20">
                  <c:v>2217249.2760000001</c:v>
                </c:pt>
                <c:pt idx="21">
                  <c:v>2229450.88</c:v>
                </c:pt>
                <c:pt idx="22">
                  <c:v>2456391.2560000001</c:v>
                </c:pt>
                <c:pt idx="23">
                  <c:v>2499726.736</c:v>
                </c:pt>
                <c:pt idx="24">
                  <c:v>2756493.932</c:v>
                </c:pt>
                <c:pt idx="25">
                  <c:v>2773248.7800000003</c:v>
                </c:pt>
                <c:pt idx="26">
                  <c:v>2846260.9639999997</c:v>
                </c:pt>
                <c:pt idx="27">
                  <c:v>3481627.4679999999</c:v>
                </c:pt>
                <c:pt idx="28">
                  <c:v>3483324.54</c:v>
                </c:pt>
                <c:pt idx="29">
                  <c:v>4904676.7760000005</c:v>
                </c:pt>
                <c:pt idx="30">
                  <c:v>5633546.3760000002</c:v>
                </c:pt>
                <c:pt idx="31">
                  <c:v>7321862.8640000001</c:v>
                </c:pt>
                <c:pt idx="32">
                  <c:v>10956529.107999999</c:v>
                </c:pt>
                <c:pt idx="33">
                  <c:v>12890259.563999999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4E3E-BFD9-133355BD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712016"/>
        <c:axId val="516145728"/>
      </c:barChart>
      <c:catAx>
        <c:axId val="6427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728"/>
        <c:crosses val="autoZero"/>
        <c:auto val="1"/>
        <c:lblAlgn val="ctr"/>
        <c:lblOffset val="100"/>
        <c:noMultiLvlLbl val="0"/>
      </c:catAx>
      <c:valAx>
        <c:axId val="516145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2016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504823</xdr:colOff>
      <xdr:row>2</xdr:row>
      <xdr:rowOff>14286</xdr:rowOff>
    </xdr:from>
    <xdr:to>
      <xdr:col>27</xdr:col>
      <xdr:colOff>276224</xdr:colOff>
      <xdr:row>31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C851-2B6A-4846-8AED-AD356CF55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52387</xdr:rowOff>
    </xdr:from>
    <xdr:to>
      <xdr:col>24</xdr:col>
      <xdr:colOff>304800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B63B6-1735-4ACB-9543-948A5DA9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185735</xdr:rowOff>
    </xdr:from>
    <xdr:to>
      <xdr:col>25</xdr:col>
      <xdr:colOff>228600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53BA9-B020-4248-BC8E-1FFA2562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39774768519" createdVersion="6" refreshedVersion="6" minRefreshableVersion="3" recordCount="34" xr:uid="{24523F6A-F84A-43A7-A48F-5B3A12F94FCC}">
  <cacheSource type="worksheet">
    <worksheetSource ref="B1:C35" sheet="Total BTU FY2017 Visual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BTU" numFmtId="4">
      <sharedItems containsSemiMixedTypes="0" containsString="0" containsNumber="1" minValue="32717.667999999998" maxValue="7804205.51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42218981484" createdVersion="6" refreshedVersion="6" minRefreshableVersion="3" recordCount="34" xr:uid="{E5E53C72-FB53-4BDB-B413-C8AAC942CF98}">
  <cacheSource type="worksheet">
    <worksheetSource ref="B1:C35" sheet="Total BTU FY2019 Visual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btu" numFmtId="4">
      <sharedItems containsSemiMixedTypes="0" containsString="0" containsNumber="1" minValue="61572.951999999997" maxValue="12890259.563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643632175925" createdVersion="6" refreshedVersion="6" minRefreshableVersion="3" recordCount="34" xr:uid="{B5F6645C-F9A9-427F-B2DA-D063B0049143}">
  <cacheSource type="worksheet">
    <worksheetSource ref="B1:C35" sheet="Total BTU FY2018 Visual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btu" numFmtId="4">
      <sharedItems containsSemiMixedTypes="0" containsString="0" containsNumber="1" minValue="70925.243999999992" maxValue="16474739.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175483.8640000001"/>
  </r>
  <r>
    <x v="1"/>
    <n v="7804205.5199999996"/>
  </r>
  <r>
    <x v="2"/>
    <n v="124616.476"/>
  </r>
  <r>
    <x v="3"/>
    <n v="32717.667999999998"/>
  </r>
  <r>
    <x v="4"/>
    <n v="1064629.8959999999"/>
  </r>
  <r>
    <x v="5"/>
    <n v="720269.44"/>
  </r>
  <r>
    <x v="6"/>
    <n v="1197806.96"/>
  </r>
  <r>
    <x v="7"/>
    <n v="493521.91599999997"/>
  </r>
  <r>
    <x v="8"/>
    <n v="1789068.74"/>
  </r>
  <r>
    <x v="9"/>
    <n v="1012316.228"/>
  </r>
  <r>
    <x v="10"/>
    <n v="1690448.4639999999"/>
  </r>
  <r>
    <x v="11"/>
    <n v="3502279.3479999998"/>
  </r>
  <r>
    <x v="12"/>
    <n v="1726089.4"/>
  </r>
  <r>
    <x v="13"/>
    <n v="430160.4"/>
  </r>
  <r>
    <x v="14"/>
    <n v="609704.728"/>
  </r>
  <r>
    <x v="15"/>
    <n v="668520.56799999997"/>
  </r>
  <r>
    <x v="16"/>
    <n v="364439.13199999998"/>
  </r>
  <r>
    <x v="17"/>
    <n v="1462932.524"/>
  </r>
  <r>
    <x v="18"/>
    <n v="712166.28799999994"/>
  </r>
  <r>
    <x v="19"/>
    <n v="2930565.068"/>
  </r>
  <r>
    <x v="20"/>
    <n v="3245385.3119999999"/>
  </r>
  <r>
    <x v="21"/>
    <n v="1317032"/>
  </r>
  <r>
    <x v="22"/>
    <n v="372989.61600000004"/>
  </r>
  <r>
    <x v="23"/>
    <n v="1249280.496"/>
  </r>
  <r>
    <x v="24"/>
    <n v="591938"/>
  </r>
  <r>
    <x v="25"/>
    <n v="432068.4"/>
  </r>
  <r>
    <x v="26"/>
    <n v="118464.64"/>
  </r>
  <r>
    <x v="27"/>
    <n v="80869.592000000004"/>
  </r>
  <r>
    <x v="28"/>
    <n v="85982.399999999994"/>
  </r>
  <r>
    <x v="29"/>
    <n v="5971201.0159999998"/>
  </r>
  <r>
    <x v="30"/>
    <n v="328234.39999999997"/>
  </r>
  <r>
    <x v="31"/>
    <n v="33048.631999999998"/>
  </r>
  <r>
    <x v="32"/>
    <n v="932188.348"/>
  </r>
  <r>
    <x v="33"/>
    <n v="939768.15999999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3483324.54"/>
  </r>
  <r>
    <x v="1"/>
    <n v="12890259.563999999"/>
  </r>
  <r>
    <x v="2"/>
    <n v="305182.92800000001"/>
  </r>
  <r>
    <x v="3"/>
    <n v="410927.63199999998"/>
  </r>
  <r>
    <x v="4"/>
    <n v="1618312.7960000001"/>
  </r>
  <r>
    <x v="5"/>
    <n v="2229450.88"/>
  </r>
  <r>
    <x v="6"/>
    <n v="1629084.7999999998"/>
  </r>
  <r>
    <x v="7"/>
    <n v="1510178.496"/>
  </r>
  <r>
    <x v="8"/>
    <n v="2773248.7800000003"/>
  </r>
  <r>
    <x v="9"/>
    <n v="1912556.68"/>
  </r>
  <r>
    <x v="10"/>
    <n v="3481627.4679999999"/>
  </r>
  <r>
    <x v="11"/>
    <n v="5633546.3760000002"/>
  </r>
  <r>
    <x v="12"/>
    <n v="2456391.2560000001"/>
  </r>
  <r>
    <x v="13"/>
    <n v="969655.2"/>
  </r>
  <r>
    <x v="14"/>
    <n v="726826.348"/>
  </r>
  <r>
    <x v="15"/>
    <n v="2217249.2760000001"/>
  </r>
  <r>
    <x v="16"/>
    <n v="668110.54399999999"/>
  </r>
  <r>
    <x v="17"/>
    <n v="2846260.9639999997"/>
  </r>
  <r>
    <x v="18"/>
    <n v="155935.22399999999"/>
  </r>
  <r>
    <x v="19"/>
    <n v="4904676.7760000005"/>
  </r>
  <r>
    <x v="20"/>
    <n v="7321862.8640000001"/>
  </r>
  <r>
    <x v="21"/>
    <n v="2499726.736"/>
  </r>
  <r>
    <x v="22"/>
    <n v="948950.152"/>
  </r>
  <r>
    <x v="23"/>
    <n v="2756493.932"/>
  </r>
  <r>
    <x v="24"/>
    <n v="1143761.2"/>
  </r>
  <r>
    <x v="25"/>
    <n v="956360"/>
  </r>
  <r>
    <x v="26"/>
    <n v="581500.96"/>
  </r>
  <r>
    <x v="27"/>
    <n v="149484.076"/>
  </r>
  <r>
    <x v="28"/>
    <n v="176059.19999999998"/>
  </r>
  <r>
    <x v="29"/>
    <n v="10956529.107999999"/>
  </r>
  <r>
    <x v="30"/>
    <n v="1489170.8119999999"/>
  </r>
  <r>
    <x v="31"/>
    <n v="61572.951999999997"/>
  </r>
  <r>
    <x v="32"/>
    <n v="2019053.004"/>
  </r>
  <r>
    <x v="33"/>
    <n v="2031904.31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3056942.9079999998"/>
  </r>
  <r>
    <x v="1"/>
    <n v="16474739.248"/>
  </r>
  <r>
    <x v="2"/>
    <n v="352435.71600000001"/>
  </r>
  <r>
    <x v="3"/>
    <n v="253303.46799999999"/>
  </r>
  <r>
    <x v="4"/>
    <n v="2066174.6359999999"/>
  </r>
  <r>
    <x v="5"/>
    <n v="1800833.6"/>
  </r>
  <r>
    <x v="6"/>
    <n v="1780241.6"/>
  </r>
  <r>
    <x v="7"/>
    <n v="1110623.06"/>
  </r>
  <r>
    <x v="8"/>
    <n v="3063808.3880000003"/>
  </r>
  <r>
    <x v="9"/>
    <n v="1901162.676"/>
  </r>
  <r>
    <x v="10"/>
    <n v="3455631.7919999999"/>
  </r>
  <r>
    <x v="11"/>
    <n v="5919052.2999999998"/>
  </r>
  <r>
    <x v="12"/>
    <n v="2657831.52"/>
  </r>
  <r>
    <x v="13"/>
    <n v="827308.4"/>
  </r>
  <r>
    <x v="14"/>
    <n v="1028461.868"/>
  </r>
  <r>
    <x v="15"/>
    <n v="1775426.18"/>
  </r>
  <r>
    <x v="16"/>
    <n v="725947.35600000003"/>
  </r>
  <r>
    <x v="17"/>
    <n v="3068061.352"/>
  </r>
  <r>
    <x v="18"/>
    <n v="1417703.06"/>
  </r>
  <r>
    <x v="19"/>
    <n v="5331861.46"/>
  </r>
  <r>
    <x v="20"/>
    <n v="7341497.5600000005"/>
  </r>
  <r>
    <x v="21"/>
    <n v="2666904.5"/>
  </r>
  <r>
    <x v="22"/>
    <n v="846337.52"/>
  </r>
  <r>
    <x v="23"/>
    <n v="2837372.1119999997"/>
  </r>
  <r>
    <x v="24"/>
    <n v="1236862.3999999999"/>
  </r>
  <r>
    <x v="25"/>
    <n v="1359686"/>
  </r>
  <r>
    <x v="26"/>
    <n v="298888.64"/>
  </r>
  <r>
    <x v="27"/>
    <n v="192025.88399999999"/>
  </r>
  <r>
    <x v="28"/>
    <n v="205061.19999999998"/>
  </r>
  <r>
    <x v="29"/>
    <n v="11000770.964"/>
  </r>
  <r>
    <x v="30"/>
    <n v="1560317.8359999999"/>
  </r>
  <r>
    <x v="31"/>
    <n v="70925.243999999992"/>
  </r>
  <r>
    <x v="32"/>
    <n v="1861562.3599999999"/>
  </r>
  <r>
    <x v="33"/>
    <n v="2021759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D0C7-8253-4B6B-A3EE-C2179809D569}" name="PivotTable1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41:B76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</pivotFields>
  <rowFields count="1">
    <field x="0"/>
  </rowFields>
  <rowItems count="35">
    <i>
      <x v="5"/>
    </i>
    <i>
      <x v="25"/>
    </i>
    <i>
      <x v="20"/>
    </i>
    <i>
      <x v="29"/>
    </i>
    <i>
      <x v="10"/>
    </i>
    <i>
      <x v="2"/>
    </i>
    <i>
      <x/>
    </i>
    <i>
      <x v="33"/>
    </i>
    <i>
      <x v="24"/>
    </i>
    <i>
      <x v="23"/>
    </i>
    <i>
      <x v="28"/>
    </i>
    <i>
      <x v="4"/>
    </i>
    <i>
      <x v="30"/>
    </i>
    <i>
      <x v="26"/>
    </i>
    <i>
      <x v="14"/>
    </i>
    <i>
      <x v="1"/>
    </i>
    <i>
      <x v="7"/>
    </i>
    <i>
      <x v="11"/>
    </i>
    <i>
      <x v="15"/>
    </i>
    <i>
      <x v="3"/>
    </i>
    <i>
      <x v="8"/>
    </i>
    <i>
      <x v="12"/>
    </i>
    <i>
      <x v="9"/>
    </i>
    <i>
      <x v="21"/>
    </i>
    <i>
      <x v="27"/>
    </i>
    <i>
      <x v="13"/>
    </i>
    <i>
      <x v="19"/>
    </i>
    <i>
      <x v="16"/>
    </i>
    <i>
      <x v="6"/>
    </i>
    <i>
      <x v="32"/>
    </i>
    <i>
      <x v="31"/>
    </i>
    <i>
      <x v="22"/>
    </i>
    <i>
      <x v="18"/>
    </i>
    <i>
      <x v="17"/>
    </i>
    <i t="grand">
      <x/>
    </i>
  </rowItems>
  <colItems count="1">
    <i/>
  </colItems>
  <dataFields count="1">
    <dataField name="total BTU FY2017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CE5F1-6CD5-43CF-90AB-C6C9A1276FEC}" name="PivotTable1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40:B75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</pivotFields>
  <rowFields count="1">
    <field x="0"/>
  </rowFields>
  <rowItems count="35">
    <i>
      <x v="25"/>
    </i>
    <i>
      <x v="20"/>
    </i>
    <i>
      <x v="29"/>
    </i>
    <i>
      <x v="5"/>
    </i>
    <i>
      <x v="10"/>
    </i>
    <i>
      <x v="2"/>
    </i>
    <i>
      <x v="33"/>
    </i>
    <i>
      <x v="23"/>
    </i>
    <i>
      <x v="24"/>
    </i>
    <i>
      <x v="26"/>
    </i>
    <i>
      <x v="4"/>
    </i>
    <i>
      <x v="30"/>
    </i>
    <i>
      <x v="28"/>
    </i>
    <i>
      <x v="1"/>
    </i>
    <i>
      <x/>
    </i>
    <i>
      <x v="14"/>
    </i>
    <i>
      <x v="9"/>
    </i>
    <i>
      <x v="7"/>
    </i>
    <i>
      <x v="11"/>
    </i>
    <i>
      <x v="3"/>
    </i>
    <i>
      <x v="15"/>
    </i>
    <i>
      <x v="8"/>
    </i>
    <i>
      <x v="16"/>
    </i>
    <i>
      <x v="27"/>
    </i>
    <i>
      <x v="21"/>
    </i>
    <i>
      <x v="12"/>
    </i>
    <i>
      <x v="6"/>
    </i>
    <i>
      <x v="13"/>
    </i>
    <i>
      <x v="19"/>
    </i>
    <i>
      <x v="32"/>
    </i>
    <i>
      <x v="22"/>
    </i>
    <i>
      <x v="31"/>
    </i>
    <i>
      <x v="18"/>
    </i>
    <i>
      <x v="17"/>
    </i>
    <i t="grand">
      <x/>
    </i>
  </rowItems>
  <colItems count="1">
    <i/>
  </colItems>
  <dataFields count="1">
    <dataField name="total btu FY2018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E0A48-880B-459E-8CE1-757AB351E3FE}" name="PivotTable1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9:B74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</pivotFields>
  <rowFields count="1">
    <field x="0"/>
  </rowFields>
  <rowItems count="35">
    <i>
      <x v="25"/>
    </i>
    <i>
      <x v="20"/>
    </i>
    <i>
      <x v="1"/>
    </i>
    <i>
      <x v="29"/>
    </i>
    <i>
      <x v="2"/>
    </i>
    <i>
      <x v="5"/>
    </i>
    <i>
      <x v="10"/>
    </i>
    <i>
      <x v="33"/>
    </i>
    <i>
      <x v="26"/>
    </i>
    <i>
      <x v="24"/>
    </i>
    <i>
      <x v="28"/>
    </i>
    <i>
      <x v="23"/>
    </i>
    <i>
      <x v="30"/>
    </i>
    <i>
      <x/>
    </i>
    <i>
      <x v="4"/>
    </i>
    <i>
      <x v="8"/>
    </i>
    <i>
      <x v="9"/>
    </i>
    <i>
      <x v="3"/>
    </i>
    <i>
      <x v="11"/>
    </i>
    <i>
      <x v="15"/>
    </i>
    <i>
      <x v="14"/>
    </i>
    <i>
      <x v="7"/>
    </i>
    <i>
      <x v="16"/>
    </i>
    <i>
      <x v="27"/>
    </i>
    <i>
      <x v="21"/>
    </i>
    <i>
      <x v="6"/>
    </i>
    <i>
      <x v="13"/>
    </i>
    <i>
      <x v="19"/>
    </i>
    <i>
      <x v="12"/>
    </i>
    <i>
      <x v="32"/>
    </i>
    <i>
      <x v="22"/>
    </i>
    <i>
      <x v="31"/>
    </i>
    <i>
      <x v="18"/>
    </i>
    <i>
      <x v="17"/>
    </i>
    <i t="grand">
      <x/>
    </i>
  </rowItems>
  <colItems count="1">
    <i/>
  </colItems>
  <dataFields count="1">
    <dataField name="total btu FY2019" fld="1" baseField="0" baseItem="0" numFmtId="4"/>
  </dataFields>
  <formats count="2">
    <format dxfId="1">
      <pivotArea collapsedLevelsAreSubtotals="1" fieldPosition="0">
        <references count="1">
          <reference field="0" count="1">
            <x v="5"/>
          </reference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2E56-6F13-479E-B3E4-1DC5D8DA6D18}">
  <dimension ref="A1:AB72"/>
  <sheetViews>
    <sheetView workbookViewId="0">
      <selection activeCell="A6" sqref="A1:B1048576"/>
    </sheetView>
  </sheetViews>
  <sheetFormatPr defaultRowHeight="15" x14ac:dyDescent="0.25"/>
  <cols>
    <col min="8" max="8" width="10.140625" bestFit="1" customWidth="1"/>
    <col min="11" max="11" width="12.7109375" bestFit="1" customWidth="1"/>
    <col min="14" max="14" width="12.7109375" bestFit="1" customWidth="1"/>
  </cols>
  <sheetData>
    <row r="1" spans="1:28" x14ac:dyDescent="0.25">
      <c r="A1" t="s">
        <v>0</v>
      </c>
      <c r="B1" t="s">
        <v>1</v>
      </c>
      <c r="C1" s="8" t="s">
        <v>2</v>
      </c>
      <c r="D1" s="8" t="s">
        <v>71</v>
      </c>
      <c r="E1" s="8" t="s">
        <v>72</v>
      </c>
      <c r="H1" s="8" t="s">
        <v>83</v>
      </c>
      <c r="I1" s="8"/>
      <c r="J1" s="8"/>
      <c r="K1" s="8" t="s">
        <v>84</v>
      </c>
      <c r="L1" s="8"/>
      <c r="M1" s="8"/>
      <c r="N1" s="8" t="s">
        <v>85</v>
      </c>
      <c r="Q1" s="1">
        <v>42917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s="1">
        <v>43252</v>
      </c>
    </row>
    <row r="2" spans="1:28" x14ac:dyDescent="0.25">
      <c r="A2" t="s">
        <v>3</v>
      </c>
      <c r="B2" t="s">
        <v>4</v>
      </c>
      <c r="C2" s="2">
        <f xml:space="preserve"> 27078 + 25647 + 27048 + 26489 + 38408 + 42752</f>
        <v>187422</v>
      </c>
      <c r="D2" s="2">
        <f>SUM(Q2:AB2)</f>
        <v>451859</v>
      </c>
      <c r="E2" s="2">
        <f>SUM(Q39:AB39)</f>
        <v>451795</v>
      </c>
      <c r="H2" s="2">
        <f xml:space="preserve"> (27078 + 25647 + 27048 + 26489 + 38408 + 42752)*3.412</f>
        <v>639483.86399999994</v>
      </c>
      <c r="K2" s="4">
        <f>SUM(Q2:AB2)*3.412</f>
        <v>1541742.9080000001</v>
      </c>
      <c r="N2" s="4">
        <f>SUM(Q39:AB39)*3.412</f>
        <v>1541524.54</v>
      </c>
      <c r="Q2">
        <v>69999</v>
      </c>
      <c r="R2">
        <v>42801</v>
      </c>
      <c r="S2">
        <v>35688</v>
      </c>
      <c r="T2">
        <v>27048</v>
      </c>
      <c r="U2">
        <v>30559</v>
      </c>
      <c r="V2">
        <v>40914</v>
      </c>
      <c r="W2">
        <v>29455</v>
      </c>
      <c r="X2">
        <v>31621</v>
      </c>
      <c r="Y2">
        <v>33796</v>
      </c>
      <c r="Z2">
        <v>28346</v>
      </c>
      <c r="AA2">
        <v>36101</v>
      </c>
      <c r="AB2">
        <v>45531</v>
      </c>
    </row>
    <row r="3" spans="1:28" x14ac:dyDescent="0.25">
      <c r="A3" t="s">
        <v>5</v>
      </c>
      <c r="B3" t="s">
        <v>6</v>
      </c>
      <c r="C3" s="2">
        <f xml:space="preserve"> 224184 + 272733 + 270877 + 471009 + 384970 + 529687</f>
        <v>2153460</v>
      </c>
      <c r="D3" s="2">
        <f t="shared" ref="D3:D35" si="0">SUM(Q3:AB3)</f>
        <v>4558804</v>
      </c>
      <c r="E3" s="2">
        <f t="shared" ref="E3:E35" si="1">SUM(Q40:AB40)</f>
        <v>3646647</v>
      </c>
      <c r="H3" s="2">
        <f xml:space="preserve"> (224184 + 272733 + 270877 + 471009 + 384970 + 529687)*3.412</f>
        <v>7347605.5199999996</v>
      </c>
      <c r="K3" s="4">
        <f t="shared" ref="K3:K35" si="2">SUM(Q3:AB3)*3.412</f>
        <v>15554639.248</v>
      </c>
      <c r="N3" s="4">
        <f t="shared" ref="N3:N35" si="3">SUM(Q40:AB40)*3.412</f>
        <v>12442359.563999999</v>
      </c>
      <c r="Q3">
        <v>659597</v>
      </c>
      <c r="R3">
        <v>816182</v>
      </c>
      <c r="S3">
        <v>443899</v>
      </c>
      <c r="T3">
        <v>426215</v>
      </c>
      <c r="U3">
        <v>175136</v>
      </c>
      <c r="V3">
        <v>204849</v>
      </c>
      <c r="W3">
        <v>228721</v>
      </c>
      <c r="X3">
        <v>243349</v>
      </c>
      <c r="Y3">
        <v>229429</v>
      </c>
      <c r="Z3">
        <v>253128</v>
      </c>
      <c r="AA3">
        <v>432233</v>
      </c>
      <c r="AB3">
        <v>446066</v>
      </c>
    </row>
    <row r="4" spans="1:28" x14ac:dyDescent="0.25">
      <c r="A4" t="s">
        <v>7</v>
      </c>
      <c r="B4" t="s">
        <v>8</v>
      </c>
      <c r="C4" s="2">
        <f xml:space="preserve"> 7527 + 4907 + 4460 + 4400 + 6247 + 8982</f>
        <v>36523</v>
      </c>
      <c r="D4" s="2">
        <f t="shared" si="0"/>
        <v>103293</v>
      </c>
      <c r="E4" s="2">
        <f t="shared" si="1"/>
        <v>89444</v>
      </c>
      <c r="H4" s="2">
        <f xml:space="preserve"> (7527 + 4907 + 4460 + 4400 + 6247 + 8982)*3.412</f>
        <v>124616.476</v>
      </c>
      <c r="K4" s="4">
        <f t="shared" si="2"/>
        <v>352435.71600000001</v>
      </c>
      <c r="N4" s="4">
        <f t="shared" si="3"/>
        <v>305182.92800000001</v>
      </c>
      <c r="Q4">
        <v>22157</v>
      </c>
      <c r="R4">
        <v>10390</v>
      </c>
      <c r="S4">
        <v>8536</v>
      </c>
      <c r="T4">
        <v>4075</v>
      </c>
      <c r="U4">
        <v>5236</v>
      </c>
      <c r="V4">
        <v>10637</v>
      </c>
      <c r="W4">
        <v>5779</v>
      </c>
      <c r="X4">
        <v>4702</v>
      </c>
      <c r="Y4">
        <v>7432</v>
      </c>
      <c r="Z4">
        <v>5088</v>
      </c>
      <c r="AA4">
        <v>8415</v>
      </c>
      <c r="AB4">
        <v>10846</v>
      </c>
    </row>
    <row r="5" spans="1:28" x14ac:dyDescent="0.25">
      <c r="A5" t="s">
        <v>9</v>
      </c>
      <c r="B5" t="s">
        <v>10</v>
      </c>
      <c r="C5" s="2">
        <v>9589</v>
      </c>
      <c r="D5" s="2">
        <f t="shared" si="0"/>
        <v>74239</v>
      </c>
      <c r="E5" s="2">
        <f t="shared" si="1"/>
        <v>120436</v>
      </c>
      <c r="H5" s="2">
        <f xml:space="preserve"> 9589 * 3.412</f>
        <v>32717.667999999998</v>
      </c>
      <c r="K5" s="4">
        <f t="shared" si="2"/>
        <v>253303.46799999999</v>
      </c>
      <c r="N5" s="4">
        <f t="shared" si="3"/>
        <v>410927.63199999998</v>
      </c>
      <c r="Q5">
        <v>1866</v>
      </c>
      <c r="R5">
        <v>933</v>
      </c>
      <c r="S5">
        <v>11449</v>
      </c>
      <c r="T5">
        <v>933</v>
      </c>
      <c r="U5">
        <v>933</v>
      </c>
      <c r="V5">
        <v>933</v>
      </c>
      <c r="W5">
        <v>10263</v>
      </c>
      <c r="X5">
        <v>7741</v>
      </c>
      <c r="Y5">
        <v>9103</v>
      </c>
      <c r="Z5">
        <v>9084</v>
      </c>
      <c r="AA5">
        <v>9327</v>
      </c>
      <c r="AB5">
        <v>11674</v>
      </c>
    </row>
    <row r="6" spans="1:28" x14ac:dyDescent="0.25">
      <c r="A6" t="s">
        <v>11</v>
      </c>
      <c r="B6" t="s">
        <v>12</v>
      </c>
      <c r="C6" s="2">
        <f xml:space="preserve"> 33755 + 27682 + 27044 + 30573 + 27063 + 39941</f>
        <v>186058</v>
      </c>
      <c r="D6" s="2">
        <f t="shared" si="0"/>
        <v>348703</v>
      </c>
      <c r="E6" s="2">
        <f t="shared" si="1"/>
        <v>300883</v>
      </c>
      <c r="H6" s="2">
        <f xml:space="preserve"> (33755 + 27682 + 27044 + 30573 + 27063 + 39941)*3.412</f>
        <v>634829.89599999995</v>
      </c>
      <c r="K6" s="4">
        <f t="shared" si="2"/>
        <v>1189774.6359999999</v>
      </c>
      <c r="N6" s="4">
        <f t="shared" si="3"/>
        <v>1026612.796</v>
      </c>
      <c r="Q6">
        <v>72227</v>
      </c>
      <c r="R6">
        <v>37395</v>
      </c>
      <c r="S6">
        <v>33058</v>
      </c>
      <c r="T6">
        <v>23410</v>
      </c>
      <c r="U6">
        <v>21649</v>
      </c>
      <c r="V6">
        <v>22283</v>
      </c>
      <c r="W6">
        <v>25538</v>
      </c>
      <c r="X6">
        <v>21744</v>
      </c>
      <c r="Y6">
        <v>20264</v>
      </c>
      <c r="Z6">
        <v>19837</v>
      </c>
      <c r="AA6">
        <v>24276</v>
      </c>
      <c r="AB6">
        <v>27022</v>
      </c>
    </row>
    <row r="7" spans="1:28" x14ac:dyDescent="0.25">
      <c r="A7" t="s">
        <v>13</v>
      </c>
      <c r="B7" t="s">
        <v>14</v>
      </c>
      <c r="C7" s="2">
        <f xml:space="preserve"> 20520 + 18240 + 18920 + 19960 + 24320 + 28160</f>
        <v>130120</v>
      </c>
      <c r="D7" s="2">
        <f t="shared" si="0"/>
        <v>292800</v>
      </c>
      <c r="E7" s="2">
        <f t="shared" si="1"/>
        <v>311240</v>
      </c>
      <c r="H7" s="2">
        <f xml:space="preserve"> (20520 + 18240 + 18920 + 19960 + 24320 + 28160)*3.412</f>
        <v>443969.44</v>
      </c>
      <c r="K7" s="4">
        <f t="shared" si="2"/>
        <v>999033.6</v>
      </c>
      <c r="N7" s="4">
        <f t="shared" si="3"/>
        <v>1061950.8799999999</v>
      </c>
      <c r="Q7">
        <v>49040</v>
      </c>
      <c r="R7">
        <v>31880</v>
      </c>
      <c r="S7">
        <v>24720</v>
      </c>
      <c r="T7">
        <v>19960</v>
      </c>
      <c r="U7">
        <v>17400</v>
      </c>
      <c r="V7">
        <v>18800</v>
      </c>
      <c r="W7">
        <v>19920</v>
      </c>
      <c r="X7">
        <v>17680</v>
      </c>
      <c r="Y7">
        <v>17640</v>
      </c>
      <c r="Z7">
        <v>17280</v>
      </c>
      <c r="AA7">
        <v>26960</v>
      </c>
      <c r="AB7">
        <v>31520</v>
      </c>
    </row>
    <row r="8" spans="1:28" x14ac:dyDescent="0.25">
      <c r="A8" t="s">
        <v>15</v>
      </c>
      <c r="B8" t="s">
        <v>16</v>
      </c>
      <c r="C8" s="3">
        <f xml:space="preserve"> 21980 + 18900 + 23900 + 24600 + 22500 + 32700</f>
        <v>144580</v>
      </c>
      <c r="D8" s="2">
        <f t="shared" si="0"/>
        <v>276800</v>
      </c>
      <c r="E8" s="2">
        <f t="shared" si="1"/>
        <v>260400</v>
      </c>
      <c r="H8" s="3">
        <f xml:space="preserve"> (21980 + 18900 + 23900 + 24600 + 22500 + 32700)*3.412</f>
        <v>493306.95999999996</v>
      </c>
      <c r="K8" s="4">
        <f t="shared" si="2"/>
        <v>944441.6</v>
      </c>
      <c r="N8" s="4">
        <f t="shared" si="3"/>
        <v>888484.79999999993</v>
      </c>
      <c r="Q8">
        <v>36200</v>
      </c>
      <c r="R8">
        <v>35000</v>
      </c>
      <c r="S8">
        <v>31400</v>
      </c>
      <c r="T8">
        <v>24100</v>
      </c>
      <c r="U8">
        <v>17700</v>
      </c>
      <c r="V8">
        <v>17900</v>
      </c>
      <c r="W8">
        <v>21800</v>
      </c>
      <c r="X8">
        <v>17300</v>
      </c>
      <c r="Y8">
        <v>17200</v>
      </c>
      <c r="Z8">
        <v>16000</v>
      </c>
      <c r="AA8">
        <v>17700</v>
      </c>
      <c r="AB8">
        <v>24500</v>
      </c>
    </row>
    <row r="9" spans="1:28" x14ac:dyDescent="0.25">
      <c r="A9" t="s">
        <v>17</v>
      </c>
      <c r="B9" t="s">
        <v>18</v>
      </c>
      <c r="C9" s="2">
        <f xml:space="preserve"> 42512 + 28512 + 25108 + 25316 + 23195</f>
        <v>144643</v>
      </c>
      <c r="D9" s="2">
        <f t="shared" si="0"/>
        <v>325505</v>
      </c>
      <c r="E9" s="2">
        <f t="shared" si="1"/>
        <v>442608</v>
      </c>
      <c r="H9" s="2">
        <f xml:space="preserve"> (42512 + 28512 + 25108 + 25316 + 23195)*3.412</f>
        <v>493521.91599999997</v>
      </c>
      <c r="K9" s="4">
        <f t="shared" si="2"/>
        <v>1110623.06</v>
      </c>
      <c r="N9" s="4">
        <f t="shared" si="3"/>
        <v>1510178.496</v>
      </c>
      <c r="Q9">
        <v>46298</v>
      </c>
      <c r="R9">
        <v>22194</v>
      </c>
      <c r="S9">
        <v>20367</v>
      </c>
      <c r="T9">
        <v>21189</v>
      </c>
      <c r="U9">
        <v>29037</v>
      </c>
      <c r="V9">
        <v>43462</v>
      </c>
      <c r="W9">
        <v>34067</v>
      </c>
      <c r="X9">
        <v>20468</v>
      </c>
      <c r="Y9">
        <v>22496</v>
      </c>
      <c r="Z9">
        <v>16177</v>
      </c>
      <c r="AA9">
        <v>22706</v>
      </c>
      <c r="AB9">
        <v>27044</v>
      </c>
    </row>
    <row r="10" spans="1:28" x14ac:dyDescent="0.25">
      <c r="A10" t="s">
        <v>19</v>
      </c>
      <c r="B10" t="s">
        <v>20</v>
      </c>
      <c r="C10" s="2">
        <f xml:space="preserve"> 48321 + 45579 + 56037 + 56771 + 57227 + 50710</f>
        <v>314645</v>
      </c>
      <c r="D10" s="2">
        <f t="shared" si="0"/>
        <v>575149</v>
      </c>
      <c r="E10" s="2">
        <f t="shared" si="1"/>
        <v>464815</v>
      </c>
      <c r="H10" s="2">
        <f xml:space="preserve"> (48321 + 45579 + 56037 + 56771 + 57227 + 50710)*3.412</f>
        <v>1073568.74</v>
      </c>
      <c r="K10" s="4">
        <f t="shared" si="2"/>
        <v>1962408.388</v>
      </c>
      <c r="N10" s="4">
        <f t="shared" si="3"/>
        <v>1585948.78</v>
      </c>
      <c r="Q10">
        <v>62359</v>
      </c>
      <c r="R10">
        <v>64115</v>
      </c>
      <c r="S10">
        <v>57712</v>
      </c>
      <c r="T10">
        <v>43866</v>
      </c>
      <c r="U10">
        <v>36789</v>
      </c>
      <c r="V10">
        <v>42600</v>
      </c>
      <c r="W10">
        <v>34447</v>
      </c>
      <c r="X10">
        <v>35555</v>
      </c>
      <c r="Y10">
        <v>37520</v>
      </c>
      <c r="Z10">
        <v>45974</v>
      </c>
      <c r="AA10">
        <v>57911</v>
      </c>
      <c r="AB10">
        <v>56301</v>
      </c>
    </row>
    <row r="11" spans="1:28" x14ac:dyDescent="0.25">
      <c r="A11" t="s">
        <v>21</v>
      </c>
      <c r="B11" t="s">
        <v>22</v>
      </c>
      <c r="C11" s="2">
        <f xml:space="preserve"> 21532 + 22132 + 24072 + 30098 + 45304 + 50331</f>
        <v>193469</v>
      </c>
      <c r="D11" s="2">
        <f t="shared" si="0"/>
        <v>382873</v>
      </c>
      <c r="E11" s="2">
        <f t="shared" si="1"/>
        <v>385890</v>
      </c>
      <c r="H11" s="2">
        <f xml:space="preserve"> (21532 + 22132 + 24072 + 30098 + 45304 + 50331)*3.412</f>
        <v>660116.228</v>
      </c>
      <c r="K11" s="4">
        <f t="shared" si="2"/>
        <v>1306362.676</v>
      </c>
      <c r="N11" s="4">
        <f t="shared" si="3"/>
        <v>1316656.68</v>
      </c>
      <c r="Q11">
        <v>49415</v>
      </c>
      <c r="R11">
        <v>41017</v>
      </c>
      <c r="S11">
        <v>34469</v>
      </c>
      <c r="T11">
        <v>22451</v>
      </c>
      <c r="U11">
        <v>21437</v>
      </c>
      <c r="V11">
        <v>29354</v>
      </c>
      <c r="W11">
        <v>23740</v>
      </c>
      <c r="X11">
        <v>23420</v>
      </c>
      <c r="Y11">
        <v>22619</v>
      </c>
      <c r="Z11">
        <v>27892</v>
      </c>
      <c r="AA11">
        <v>38983</v>
      </c>
      <c r="AB11">
        <v>48076</v>
      </c>
    </row>
    <row r="12" spans="1:28" x14ac:dyDescent="0.25">
      <c r="A12" t="s">
        <v>23</v>
      </c>
      <c r="B12" t="s">
        <v>24</v>
      </c>
      <c r="C12" s="2">
        <f xml:space="preserve"> 63281 + 58310 + 58832 + 65081 + 78350 + 88118</f>
        <v>411972</v>
      </c>
      <c r="D12" s="2">
        <f t="shared" si="0"/>
        <v>828116</v>
      </c>
      <c r="E12" s="2">
        <f t="shared" si="1"/>
        <v>801239</v>
      </c>
      <c r="H12" s="2">
        <f xml:space="preserve"> (63281 + 58310 + 58832 + 65081 + 78350 + 88118)*3.412</f>
        <v>1405648.4639999999</v>
      </c>
      <c r="K12" s="4">
        <f t="shared" si="2"/>
        <v>2825531.7919999999</v>
      </c>
      <c r="N12" s="4">
        <f t="shared" si="3"/>
        <v>2733827.4679999999</v>
      </c>
      <c r="Q12">
        <v>87082</v>
      </c>
      <c r="R12">
        <v>96629</v>
      </c>
      <c r="S12">
        <v>73695</v>
      </c>
      <c r="T12">
        <v>64616</v>
      </c>
      <c r="U12">
        <v>57824</v>
      </c>
      <c r="V12">
        <v>57903</v>
      </c>
      <c r="W12">
        <v>57838</v>
      </c>
      <c r="X12">
        <v>55239</v>
      </c>
      <c r="Y12">
        <v>55826</v>
      </c>
      <c r="Z12">
        <v>56846</v>
      </c>
      <c r="AA12">
        <v>81157</v>
      </c>
      <c r="AB12">
        <v>83461</v>
      </c>
    </row>
    <row r="13" spans="1:28" x14ac:dyDescent="0.25">
      <c r="A13" t="s">
        <v>25</v>
      </c>
      <c r="B13" t="s">
        <v>26</v>
      </c>
      <c r="C13" s="2">
        <f xml:space="preserve"> 152800 + 144736 + 153041 + 137333 + 173900 + 179919</f>
        <v>941729</v>
      </c>
      <c r="D13" s="2">
        <f t="shared" si="0"/>
        <v>1734775</v>
      </c>
      <c r="E13" s="2">
        <f t="shared" si="1"/>
        <v>1651098</v>
      </c>
      <c r="H13" s="2">
        <f xml:space="preserve"> (152800 + 144736 + 153041 + 137333 + 173900 + 179919)*3.412</f>
        <v>3213179.3479999998</v>
      </c>
      <c r="K13" s="4">
        <f t="shared" si="2"/>
        <v>5919052.2999999998</v>
      </c>
      <c r="N13" s="4">
        <f t="shared" si="3"/>
        <v>5633546.3760000002</v>
      </c>
      <c r="Q13">
        <v>171104</v>
      </c>
      <c r="R13">
        <v>189382</v>
      </c>
      <c r="S13">
        <v>150426</v>
      </c>
      <c r="T13">
        <v>128259</v>
      </c>
      <c r="U13">
        <v>132662</v>
      </c>
      <c r="V13">
        <v>143796</v>
      </c>
      <c r="W13">
        <v>141595</v>
      </c>
      <c r="X13">
        <v>140369</v>
      </c>
      <c r="Y13">
        <v>129498</v>
      </c>
      <c r="Z13">
        <v>118167</v>
      </c>
      <c r="AA13">
        <v>142901</v>
      </c>
      <c r="AB13">
        <v>146616</v>
      </c>
    </row>
    <row r="14" spans="1:28" x14ac:dyDescent="0.25">
      <c r="A14" t="s">
        <v>27</v>
      </c>
      <c r="B14" t="s">
        <v>28</v>
      </c>
      <c r="C14" s="2">
        <f xml:space="preserve"> 9000 + 8010 + 9273 + 8262 + 9604 + 10801</f>
        <v>54950</v>
      </c>
      <c r="D14" s="2">
        <f t="shared" si="0"/>
        <v>213960</v>
      </c>
      <c r="E14" s="2">
        <f t="shared" si="1"/>
        <v>136838</v>
      </c>
      <c r="H14" s="2">
        <f xml:space="preserve"> (9000 + 8010 + 9273 + 8262 + 9604 + 10801)*3.412</f>
        <v>187489.4</v>
      </c>
      <c r="K14" s="4">
        <f t="shared" si="2"/>
        <v>730031.52</v>
      </c>
      <c r="N14" s="4">
        <f t="shared" si="3"/>
        <v>466891.25599999999</v>
      </c>
      <c r="Q14">
        <v>10833</v>
      </c>
      <c r="R14">
        <v>10888</v>
      </c>
      <c r="S14">
        <v>9299</v>
      </c>
      <c r="T14">
        <v>8243</v>
      </c>
      <c r="U14">
        <v>9078</v>
      </c>
      <c r="V14">
        <v>110262</v>
      </c>
      <c r="W14">
        <v>9324</v>
      </c>
      <c r="X14">
        <v>9484</v>
      </c>
      <c r="Y14">
        <v>9538</v>
      </c>
      <c r="Z14">
        <v>8073</v>
      </c>
      <c r="AA14">
        <v>9618</v>
      </c>
      <c r="AB14">
        <v>9320</v>
      </c>
    </row>
    <row r="15" spans="1:28" x14ac:dyDescent="0.25">
      <c r="A15" t="s">
        <v>29</v>
      </c>
      <c r="B15" t="s">
        <v>30</v>
      </c>
      <c r="C15" s="2">
        <f xml:space="preserve"> 5800 + 4800 + 5900 + 4300 + 5500 + 5400</f>
        <v>31700</v>
      </c>
      <c r="D15" s="2">
        <f t="shared" si="0"/>
        <v>60700</v>
      </c>
      <c r="E15" s="2">
        <f t="shared" si="1"/>
        <v>59600</v>
      </c>
      <c r="H15" s="2">
        <f xml:space="preserve"> (5800 + 4800 + 5900 + 4300 + 5500 + 5400)*3.412</f>
        <v>108160.4</v>
      </c>
      <c r="K15" s="4">
        <f t="shared" si="2"/>
        <v>207108.4</v>
      </c>
      <c r="N15" s="4">
        <f t="shared" si="3"/>
        <v>203355.19999999998</v>
      </c>
      <c r="Q15">
        <v>5300</v>
      </c>
      <c r="R15">
        <v>5400</v>
      </c>
      <c r="S15">
        <v>4800</v>
      </c>
      <c r="T15">
        <v>4400</v>
      </c>
      <c r="U15">
        <v>5000</v>
      </c>
      <c r="V15">
        <v>5900</v>
      </c>
      <c r="W15">
        <v>5000</v>
      </c>
      <c r="X15">
        <v>3900</v>
      </c>
      <c r="Y15">
        <v>6200</v>
      </c>
      <c r="Z15">
        <v>4700</v>
      </c>
      <c r="AA15">
        <v>5200</v>
      </c>
      <c r="AB15">
        <v>4900</v>
      </c>
    </row>
    <row r="16" spans="1:28" x14ac:dyDescent="0.25">
      <c r="A16" t="s">
        <v>31</v>
      </c>
      <c r="B16" t="s">
        <v>32</v>
      </c>
      <c r="C16" s="2">
        <f xml:space="preserve"> 6100 + 5026 + 5768 + 4502 + 4601 + 6097</f>
        <v>32094</v>
      </c>
      <c r="D16" s="2">
        <f t="shared" si="0"/>
        <v>72439</v>
      </c>
      <c r="E16" s="2">
        <f t="shared" si="1"/>
        <v>66479</v>
      </c>
      <c r="H16" s="2">
        <f xml:space="preserve"> (6100 + 5026 + 5768 + 4502 + 4601 + 6097)*3.412</f>
        <v>109504.728</v>
      </c>
      <c r="K16" s="4">
        <f t="shared" si="2"/>
        <v>247161.86799999999</v>
      </c>
      <c r="N16" s="4">
        <f t="shared" si="3"/>
        <v>226826.348</v>
      </c>
      <c r="Q16">
        <v>5454</v>
      </c>
      <c r="R16">
        <v>6685</v>
      </c>
      <c r="S16">
        <v>5200</v>
      </c>
      <c r="T16">
        <v>4926</v>
      </c>
      <c r="U16">
        <v>6417</v>
      </c>
      <c r="V16">
        <v>7571</v>
      </c>
      <c r="W16">
        <v>6704</v>
      </c>
      <c r="X16">
        <v>5462</v>
      </c>
      <c r="Y16">
        <v>6014</v>
      </c>
      <c r="Z16">
        <v>5160</v>
      </c>
      <c r="AA16">
        <v>6119</v>
      </c>
      <c r="AB16">
        <v>6727</v>
      </c>
    </row>
    <row r="17" spans="1:28" x14ac:dyDescent="0.25">
      <c r="A17" t="s">
        <v>33</v>
      </c>
      <c r="B17" t="s">
        <v>34</v>
      </c>
      <c r="C17" s="2">
        <f xml:space="preserve"> 24031 + 23253 + 23723 + 19373 + 27810 + 41224</f>
        <v>159414</v>
      </c>
      <c r="D17" s="2">
        <f t="shared" si="0"/>
        <v>368765</v>
      </c>
      <c r="E17" s="2">
        <f t="shared" si="1"/>
        <v>400923</v>
      </c>
      <c r="H17" s="2">
        <f xml:space="preserve"> (24031 + 23253 + 23723 + 19373 + 27810 + 41224)*3.412</f>
        <v>543920.56799999997</v>
      </c>
      <c r="K17" s="4">
        <f t="shared" si="2"/>
        <v>1258226.18</v>
      </c>
      <c r="N17" s="4">
        <f t="shared" si="3"/>
        <v>1367949.2760000001</v>
      </c>
      <c r="Q17">
        <v>26933</v>
      </c>
      <c r="R17">
        <v>75810</v>
      </c>
      <c r="S17">
        <v>29779</v>
      </c>
      <c r="T17">
        <v>21368</v>
      </c>
      <c r="U17">
        <v>22676</v>
      </c>
      <c r="V17">
        <v>25468</v>
      </c>
      <c r="W17">
        <v>28088</v>
      </c>
      <c r="X17">
        <v>23781</v>
      </c>
      <c r="Y17">
        <v>25703</v>
      </c>
      <c r="Z17">
        <v>24196</v>
      </c>
      <c r="AA17">
        <v>29303</v>
      </c>
      <c r="AB17">
        <v>35660</v>
      </c>
    </row>
    <row r="18" spans="1:28" x14ac:dyDescent="0.25">
      <c r="A18" t="s">
        <v>35</v>
      </c>
      <c r="B18" t="s">
        <v>36</v>
      </c>
      <c r="C18" s="2">
        <f xml:space="preserve"> 21561 + 18397 + 19259 + 13496 + 18224 + 15874</f>
        <v>106811</v>
      </c>
      <c r="D18" s="2">
        <f t="shared" si="0"/>
        <v>212763</v>
      </c>
      <c r="E18" s="2">
        <f t="shared" si="1"/>
        <v>195812</v>
      </c>
      <c r="H18" s="2">
        <f xml:space="preserve"> (21561 + 18397 + 19259 + 13496 + 18224 + 15874)*3.412</f>
        <v>364439.13199999998</v>
      </c>
      <c r="K18" s="4">
        <f t="shared" si="2"/>
        <v>725947.35600000003</v>
      </c>
      <c r="N18" s="4">
        <f t="shared" si="3"/>
        <v>668110.54399999999</v>
      </c>
      <c r="Q18">
        <v>17146</v>
      </c>
      <c r="R18">
        <v>17563</v>
      </c>
      <c r="S18">
        <v>15780</v>
      </c>
      <c r="T18">
        <v>9615</v>
      </c>
      <c r="U18">
        <v>16291</v>
      </c>
      <c r="V18">
        <v>29989</v>
      </c>
      <c r="W18">
        <v>26775</v>
      </c>
      <c r="X18">
        <v>20545</v>
      </c>
      <c r="Y18">
        <v>23228</v>
      </c>
      <c r="Z18">
        <v>11931</v>
      </c>
      <c r="AA18">
        <v>10834</v>
      </c>
      <c r="AB18">
        <v>13066</v>
      </c>
    </row>
    <row r="19" spans="1:28" x14ac:dyDescent="0.25">
      <c r="A19" t="s">
        <v>37</v>
      </c>
      <c r="B19" t="s">
        <v>38</v>
      </c>
      <c r="C19" s="2">
        <f xml:space="preserve"> 34752 + 29802 + 28434 + 27856 + 27489 + 48394</f>
        <v>196727</v>
      </c>
      <c r="D19" s="2">
        <f t="shared" si="0"/>
        <v>468746</v>
      </c>
      <c r="E19" s="2">
        <f t="shared" si="1"/>
        <v>477597</v>
      </c>
      <c r="H19" s="2">
        <f xml:space="preserve"> (34752 + 29802 + 28434 + 27856 + 27489 + 48394)*3.412</f>
        <v>671232.52399999998</v>
      </c>
      <c r="K19" s="4">
        <f t="shared" si="2"/>
        <v>1599361.352</v>
      </c>
      <c r="N19" s="4">
        <f t="shared" si="3"/>
        <v>1629560.9639999999</v>
      </c>
      <c r="Q19">
        <v>49181</v>
      </c>
      <c r="R19">
        <v>51909</v>
      </c>
      <c r="S19">
        <v>49158</v>
      </c>
      <c r="T19">
        <v>37965</v>
      </c>
      <c r="U19">
        <v>31141</v>
      </c>
      <c r="V19">
        <v>34096</v>
      </c>
      <c r="W19">
        <v>34590</v>
      </c>
      <c r="X19">
        <v>32706</v>
      </c>
      <c r="Y19">
        <v>33173</v>
      </c>
      <c r="Z19">
        <v>33884</v>
      </c>
      <c r="AA19">
        <v>37017</v>
      </c>
      <c r="AB19">
        <v>43926</v>
      </c>
    </row>
    <row r="20" spans="1:28" x14ac:dyDescent="0.25">
      <c r="A20" t="s">
        <v>39</v>
      </c>
      <c r="B20" t="s">
        <v>40</v>
      </c>
      <c r="C20" s="2">
        <f xml:space="preserve"> 37076 + 29530+28721+32028+34744+46625</f>
        <v>208724</v>
      </c>
      <c r="D20" s="2">
        <f t="shared" si="0"/>
        <v>415505</v>
      </c>
      <c r="E20" s="2">
        <f t="shared" si="1"/>
        <v>45702</v>
      </c>
      <c r="H20" s="2">
        <f xml:space="preserve"> (37076 + 29530+28721+32028+34744+46625)*3.412</f>
        <v>712166.28799999994</v>
      </c>
      <c r="K20" s="4">
        <f t="shared" si="2"/>
        <v>1417703.06</v>
      </c>
      <c r="N20" s="4">
        <f t="shared" si="3"/>
        <v>155935.22399999999</v>
      </c>
      <c r="Q20">
        <v>45031</v>
      </c>
      <c r="R20">
        <v>43595</v>
      </c>
      <c r="S20">
        <v>42348</v>
      </c>
      <c r="T20">
        <v>33200</v>
      </c>
      <c r="U20">
        <v>31252</v>
      </c>
      <c r="V20">
        <v>27300</v>
      </c>
      <c r="W20">
        <v>34984</v>
      </c>
      <c r="X20">
        <v>29685</v>
      </c>
      <c r="Y20">
        <v>25397</v>
      </c>
      <c r="Z20">
        <v>25475</v>
      </c>
      <c r="AA20">
        <v>36119</v>
      </c>
      <c r="AB20">
        <v>41119</v>
      </c>
    </row>
    <row r="21" spans="1:28" x14ac:dyDescent="0.25">
      <c r="A21" t="s">
        <v>41</v>
      </c>
      <c r="B21" t="s">
        <v>42</v>
      </c>
      <c r="C21" s="2">
        <f xml:space="preserve"> 48497 + 40279 + 40305 + 35841 + 68650 + 77467</f>
        <v>311039</v>
      </c>
      <c r="D21" s="2">
        <f t="shared" si="0"/>
        <v>788705</v>
      </c>
      <c r="E21" s="2">
        <f t="shared" si="1"/>
        <v>655298</v>
      </c>
      <c r="H21" s="2">
        <f xml:space="preserve"> (48497 + 40279 + 40305 + 35841 + 68650 + 77467)*3.412</f>
        <v>1061265.068</v>
      </c>
      <c r="K21" s="4">
        <f t="shared" si="2"/>
        <v>2691061.46</v>
      </c>
      <c r="N21" s="4">
        <f t="shared" si="3"/>
        <v>2235876.7760000001</v>
      </c>
      <c r="Q21">
        <v>96434</v>
      </c>
      <c r="R21">
        <v>188930</v>
      </c>
      <c r="S21">
        <v>60535</v>
      </c>
      <c r="T21">
        <v>48879</v>
      </c>
      <c r="U21">
        <v>42682</v>
      </c>
      <c r="V21">
        <v>46537</v>
      </c>
      <c r="W21">
        <v>41062</v>
      </c>
      <c r="X21">
        <v>37866</v>
      </c>
      <c r="Y21">
        <v>36338</v>
      </c>
      <c r="Z21">
        <v>34033</v>
      </c>
      <c r="AA21">
        <v>75774</v>
      </c>
      <c r="AB21">
        <v>79635</v>
      </c>
    </row>
    <row r="22" spans="1:28" x14ac:dyDescent="0.25">
      <c r="A22" t="s">
        <v>43</v>
      </c>
      <c r="B22" t="s">
        <v>44</v>
      </c>
      <c r="C22" s="2">
        <f xml:space="preserve"> 66671+74365+74749+79434+108669+106688</f>
        <v>510576</v>
      </c>
      <c r="D22" s="2">
        <f t="shared" si="0"/>
        <v>1204630</v>
      </c>
      <c r="E22" s="2">
        <f t="shared" si="1"/>
        <v>1248172</v>
      </c>
      <c r="H22" s="2">
        <f xml:space="preserve"> (66671+74365+74749+79434+108669+106688)*3.412</f>
        <v>1742085.3119999999</v>
      </c>
      <c r="K22" s="4">
        <f t="shared" si="2"/>
        <v>4110197.56</v>
      </c>
      <c r="N22" s="4">
        <f t="shared" si="3"/>
        <v>4258762.8640000001</v>
      </c>
      <c r="Q22">
        <v>105249</v>
      </c>
      <c r="R22">
        <v>123979</v>
      </c>
      <c r="S22">
        <v>114171</v>
      </c>
      <c r="T22">
        <v>92500</v>
      </c>
      <c r="U22">
        <v>85872</v>
      </c>
      <c r="V22">
        <v>83018</v>
      </c>
      <c r="W22">
        <v>91798</v>
      </c>
      <c r="X22">
        <v>84912</v>
      </c>
      <c r="Y22">
        <v>86797</v>
      </c>
      <c r="Z22">
        <v>92070</v>
      </c>
      <c r="AA22">
        <v>115933</v>
      </c>
      <c r="AB22">
        <v>128331</v>
      </c>
    </row>
    <row r="23" spans="1:28" x14ac:dyDescent="0.25">
      <c r="A23" t="s">
        <v>45</v>
      </c>
      <c r="B23" t="s">
        <v>46</v>
      </c>
      <c r="C23" s="2">
        <f xml:space="preserve"> 81100 + 70000 + 74900 + 50600 + 54700 + 54700</f>
        <v>386000</v>
      </c>
      <c r="D23" s="2">
        <f t="shared" si="0"/>
        <v>781625</v>
      </c>
      <c r="E23" s="2">
        <f t="shared" si="1"/>
        <v>732628</v>
      </c>
      <c r="H23" s="2">
        <f xml:space="preserve"> (81100 + 70000 + 74900 + 50600 + 54700 + 54700)*3.412</f>
        <v>1317032</v>
      </c>
      <c r="K23" s="4">
        <f t="shared" si="2"/>
        <v>2666904.5</v>
      </c>
      <c r="N23" s="4">
        <f t="shared" si="3"/>
        <v>2499726.736</v>
      </c>
      <c r="Q23">
        <v>60500</v>
      </c>
      <c r="R23">
        <v>79402</v>
      </c>
      <c r="S23">
        <v>50494</v>
      </c>
      <c r="T23">
        <v>44390</v>
      </c>
      <c r="U23">
        <v>67147</v>
      </c>
      <c r="V23">
        <v>99838</v>
      </c>
      <c r="W23">
        <v>78203</v>
      </c>
      <c r="X23">
        <v>67895</v>
      </c>
      <c r="Y23">
        <v>78556</v>
      </c>
      <c r="Z23">
        <v>52548</v>
      </c>
      <c r="AA23">
        <v>49600</v>
      </c>
      <c r="AB23">
        <v>53052</v>
      </c>
    </row>
    <row r="24" spans="1:28" x14ac:dyDescent="0.25">
      <c r="A24" t="s">
        <v>47</v>
      </c>
      <c r="B24" t="s">
        <v>48</v>
      </c>
      <c r="C24" s="2">
        <f xml:space="preserve"> 13938 +11725+13049+8032+10442+12682</f>
        <v>69868</v>
      </c>
      <c r="D24" s="2">
        <f t="shared" si="0"/>
        <v>139460</v>
      </c>
      <c r="E24" s="2">
        <f t="shared" si="1"/>
        <v>171146</v>
      </c>
      <c r="H24" s="2">
        <f xml:space="preserve"> (13938 +11725+13049+8032+10442+12682)*3.412</f>
        <v>238389.61600000001</v>
      </c>
      <c r="K24" s="4">
        <f t="shared" si="2"/>
        <v>475837.51999999996</v>
      </c>
      <c r="N24" s="4">
        <f t="shared" si="3"/>
        <v>583950.152</v>
      </c>
      <c r="Q24">
        <v>12056</v>
      </c>
      <c r="R24">
        <v>11234</v>
      </c>
      <c r="S24">
        <v>9890</v>
      </c>
      <c r="T24">
        <v>6968</v>
      </c>
      <c r="U24">
        <v>10836</v>
      </c>
      <c r="V24">
        <v>15239</v>
      </c>
      <c r="W24">
        <v>13712</v>
      </c>
      <c r="X24">
        <v>12195</v>
      </c>
      <c r="Y24">
        <v>12662</v>
      </c>
      <c r="Z24">
        <v>9580</v>
      </c>
      <c r="AA24">
        <v>10279</v>
      </c>
      <c r="AB24">
        <v>14809</v>
      </c>
    </row>
    <row r="25" spans="1:28" x14ac:dyDescent="0.25">
      <c r="A25" t="s">
        <v>49</v>
      </c>
      <c r="B25" t="s">
        <v>50</v>
      </c>
      <c r="C25" s="2">
        <f xml:space="preserve"> 28055 + 24028+24676+31291+27746+40312</f>
        <v>176108</v>
      </c>
      <c r="D25" s="2">
        <f t="shared" si="0"/>
        <v>404476</v>
      </c>
      <c r="E25" s="2">
        <f t="shared" si="1"/>
        <v>439711</v>
      </c>
      <c r="H25" s="2">
        <f xml:space="preserve"> (28055 + 24028+24676+31291+27746+40312)*3.412</f>
        <v>600880.49600000004</v>
      </c>
      <c r="K25" s="4">
        <f t="shared" si="2"/>
        <v>1380072.112</v>
      </c>
      <c r="N25" s="4">
        <f t="shared" si="3"/>
        <v>1500293.932</v>
      </c>
      <c r="Q25">
        <v>43368</v>
      </c>
      <c r="R25">
        <v>43910</v>
      </c>
      <c r="S25">
        <v>42606</v>
      </c>
      <c r="T25">
        <v>61407</v>
      </c>
      <c r="U25">
        <v>26433</v>
      </c>
      <c r="W25">
        <v>30287</v>
      </c>
      <c r="X25">
        <v>25105</v>
      </c>
      <c r="Y25">
        <v>26005</v>
      </c>
      <c r="Z25">
        <v>26658</v>
      </c>
      <c r="AA25">
        <v>33314</v>
      </c>
      <c r="AB25">
        <v>45383</v>
      </c>
    </row>
    <row r="26" spans="1:28" x14ac:dyDescent="0.25">
      <c r="A26" t="s">
        <v>51</v>
      </c>
      <c r="B26" t="s">
        <v>52</v>
      </c>
      <c r="C26" s="2">
        <f xml:space="preserve"> 8600 + 9300+5600+4500+4000+4500</f>
        <v>36500</v>
      </c>
      <c r="D26" s="2">
        <f t="shared" si="0"/>
        <v>90200</v>
      </c>
      <c r="E26" s="2">
        <f t="shared" si="1"/>
        <v>60100</v>
      </c>
      <c r="H26" s="2">
        <f xml:space="preserve"> (8600 + 9300+5600+4500+4000+4500)*3.412</f>
        <v>124538</v>
      </c>
      <c r="K26" s="4">
        <f t="shared" si="2"/>
        <v>307762.39999999997</v>
      </c>
      <c r="N26" s="4">
        <f t="shared" si="3"/>
        <v>205061.19999999998</v>
      </c>
      <c r="Q26">
        <v>4800</v>
      </c>
      <c r="R26">
        <v>4400</v>
      </c>
      <c r="S26">
        <v>5300</v>
      </c>
      <c r="T26">
        <v>5000</v>
      </c>
      <c r="U26">
        <v>7100</v>
      </c>
      <c r="V26">
        <v>9700</v>
      </c>
      <c r="W26">
        <v>13500</v>
      </c>
      <c r="X26">
        <v>10500</v>
      </c>
      <c r="Y26">
        <v>8600</v>
      </c>
      <c r="Z26">
        <v>8500</v>
      </c>
      <c r="AA26">
        <v>7000</v>
      </c>
      <c r="AB26">
        <v>5800</v>
      </c>
    </row>
    <row r="27" spans="1:28" x14ac:dyDescent="0.25">
      <c r="A27" t="s">
        <v>53</v>
      </c>
      <c r="B27" t="s">
        <v>54</v>
      </c>
      <c r="C27" s="2">
        <f xml:space="preserve"> 4400 + 4100 + 5200 + 7000 + 9700 + 10300</f>
        <v>40700</v>
      </c>
      <c r="D27" s="2">
        <f t="shared" si="0"/>
        <v>165500</v>
      </c>
      <c r="E27" s="2">
        <f t="shared" si="1"/>
        <v>105000</v>
      </c>
      <c r="H27" s="2">
        <f xml:space="preserve"> (4400 + 4100 + 5200 + 7000 + 9700 + 10300)*3.412</f>
        <v>138868.4</v>
      </c>
      <c r="K27" s="4">
        <f t="shared" si="2"/>
        <v>564686</v>
      </c>
      <c r="N27" s="4">
        <f t="shared" si="3"/>
        <v>358260</v>
      </c>
      <c r="Q27">
        <v>20100</v>
      </c>
      <c r="R27">
        <v>15200</v>
      </c>
      <c r="S27">
        <v>10300</v>
      </c>
      <c r="T27">
        <v>14900</v>
      </c>
      <c r="U27">
        <v>15400</v>
      </c>
      <c r="V27">
        <v>14500</v>
      </c>
      <c r="W27">
        <v>21300</v>
      </c>
      <c r="X27">
        <v>7400</v>
      </c>
      <c r="Y27">
        <v>8700</v>
      </c>
      <c r="Z27">
        <v>7600</v>
      </c>
      <c r="AA27">
        <v>14100</v>
      </c>
      <c r="AB27">
        <v>16000</v>
      </c>
    </row>
    <row r="28" spans="1:28" x14ac:dyDescent="0.25">
      <c r="A28" t="s">
        <v>55</v>
      </c>
      <c r="B28" t="s">
        <v>56</v>
      </c>
      <c r="C28" s="2">
        <f xml:space="preserve"> 7280 + 6240 + 7000 +4440 +4360+5400</f>
        <v>34720</v>
      </c>
      <c r="D28" s="2">
        <f t="shared" si="0"/>
        <v>61720</v>
      </c>
      <c r="E28" s="2">
        <f t="shared" si="1"/>
        <v>69080</v>
      </c>
      <c r="H28" s="2">
        <f xml:space="preserve"> (7280 + 6240 + 7000 +4440 +4360+5400)*3.412</f>
        <v>118464.64</v>
      </c>
      <c r="K28" s="4">
        <f t="shared" si="2"/>
        <v>210588.63999999998</v>
      </c>
      <c r="N28" s="4">
        <f t="shared" si="3"/>
        <v>235700.96</v>
      </c>
      <c r="Q28">
        <v>13960</v>
      </c>
      <c r="R28">
        <v>5480</v>
      </c>
      <c r="S28">
        <v>4680</v>
      </c>
      <c r="T28">
        <v>3520</v>
      </c>
      <c r="U28">
        <v>4000</v>
      </c>
      <c r="V28">
        <v>4960</v>
      </c>
      <c r="W28">
        <v>6400</v>
      </c>
      <c r="X28">
        <v>4400</v>
      </c>
      <c r="Y28">
        <v>5240</v>
      </c>
      <c r="Z28">
        <v>3680</v>
      </c>
      <c r="AA28">
        <v>2400</v>
      </c>
      <c r="AB28">
        <v>3000</v>
      </c>
    </row>
    <row r="29" spans="1:28" x14ac:dyDescent="0.25">
      <c r="A29" t="s">
        <v>57</v>
      </c>
      <c r="B29" t="s">
        <v>58</v>
      </c>
      <c r="C29" s="2">
        <f xml:space="preserve"> 3559+2347+2722+885+1443+2810</f>
        <v>13766</v>
      </c>
      <c r="D29" s="2">
        <f t="shared" si="0"/>
        <v>33507</v>
      </c>
      <c r="E29" s="2">
        <f t="shared" si="1"/>
        <v>23823</v>
      </c>
      <c r="H29" s="2">
        <f xml:space="preserve"> (3559+2347+2722+885+1443+2810)*3.412</f>
        <v>46969.591999999997</v>
      </c>
      <c r="K29" s="4">
        <f t="shared" si="2"/>
        <v>114325.88399999999</v>
      </c>
      <c r="N29" s="4">
        <f t="shared" si="3"/>
        <v>81284.076000000001</v>
      </c>
      <c r="Q29">
        <v>3727</v>
      </c>
      <c r="R29">
        <v>2658</v>
      </c>
      <c r="S29">
        <v>2063</v>
      </c>
      <c r="T29">
        <v>1231</v>
      </c>
      <c r="U29">
        <v>1962</v>
      </c>
      <c r="V29">
        <v>3846</v>
      </c>
      <c r="W29">
        <v>6550</v>
      </c>
      <c r="X29">
        <v>3367</v>
      </c>
      <c r="Y29">
        <v>2542</v>
      </c>
      <c r="Z29">
        <v>1182</v>
      </c>
      <c r="AA29">
        <v>1839</v>
      </c>
      <c r="AB29">
        <v>2540</v>
      </c>
    </row>
    <row r="30" spans="1:28" x14ac:dyDescent="0.25">
      <c r="A30" t="s">
        <v>59</v>
      </c>
      <c r="B30" t="s">
        <v>60</v>
      </c>
      <c r="C30" s="2">
        <f xml:space="preserve"> 7200 +5400+6000+2800+2100+1700</f>
        <v>25200</v>
      </c>
      <c r="D30" s="2">
        <f t="shared" si="0"/>
        <v>60100</v>
      </c>
      <c r="E30" s="2">
        <f t="shared" si="1"/>
        <v>51600</v>
      </c>
      <c r="H30" s="2">
        <f xml:space="preserve"> (7200 +5400+6000+2800+2100+1700)*3.412</f>
        <v>85982.399999999994</v>
      </c>
      <c r="K30" s="4">
        <f t="shared" si="2"/>
        <v>205061.19999999998</v>
      </c>
      <c r="N30" s="4">
        <f t="shared" si="3"/>
        <v>176059.19999999998</v>
      </c>
      <c r="Q30">
        <v>9000</v>
      </c>
      <c r="R30">
        <v>2200</v>
      </c>
      <c r="S30">
        <v>1800</v>
      </c>
      <c r="T30">
        <v>1700</v>
      </c>
      <c r="U30">
        <v>3700</v>
      </c>
      <c r="V30">
        <v>6600</v>
      </c>
      <c r="W30">
        <v>8900</v>
      </c>
      <c r="X30">
        <v>8500</v>
      </c>
      <c r="Y30">
        <v>9000</v>
      </c>
      <c r="Z30">
        <v>6200</v>
      </c>
      <c r="AA30">
        <v>1200</v>
      </c>
      <c r="AB30">
        <v>1300</v>
      </c>
    </row>
    <row r="31" spans="1:28" x14ac:dyDescent="0.25">
      <c r="A31" t="s">
        <v>61</v>
      </c>
      <c r="B31" t="s">
        <v>62</v>
      </c>
      <c r="C31" s="2">
        <f xml:space="preserve"> 81021 +72014+87751+68400+81271+77861</f>
        <v>468318</v>
      </c>
      <c r="D31" s="2">
        <f t="shared" si="0"/>
        <v>1045097</v>
      </c>
      <c r="E31" s="2">
        <f t="shared" si="1"/>
        <v>1043209</v>
      </c>
      <c r="H31" s="2">
        <f xml:space="preserve"> (81021 +72014+87751+68400+81271+77861)*3.412</f>
        <v>1597901.0160000001</v>
      </c>
      <c r="K31" s="4">
        <f t="shared" si="2"/>
        <v>3565870.9639999997</v>
      </c>
      <c r="N31" s="4">
        <f t="shared" si="3"/>
        <v>3559429.108</v>
      </c>
      <c r="Q31">
        <v>75389</v>
      </c>
      <c r="R31">
        <v>176236</v>
      </c>
      <c r="S31">
        <v>76632</v>
      </c>
      <c r="T31">
        <v>74644</v>
      </c>
      <c r="U31">
        <v>71632</v>
      </c>
      <c r="V31">
        <v>90486</v>
      </c>
      <c r="W31">
        <v>92237</v>
      </c>
      <c r="X31">
        <v>76293</v>
      </c>
      <c r="Y31">
        <v>80570</v>
      </c>
      <c r="Z31">
        <v>72151</v>
      </c>
      <c r="AA31">
        <v>83457</v>
      </c>
      <c r="AB31">
        <v>75370</v>
      </c>
    </row>
    <row r="32" spans="1:28" x14ac:dyDescent="0.25">
      <c r="A32" t="s">
        <v>63</v>
      </c>
      <c r="B32" t="s">
        <v>64</v>
      </c>
      <c r="C32" s="2">
        <f xml:space="preserve"> 21900 +14100+13500+14300+2600+29800</f>
        <v>96200</v>
      </c>
      <c r="D32" s="2">
        <f t="shared" si="0"/>
        <v>457303</v>
      </c>
      <c r="E32" s="2">
        <f t="shared" si="1"/>
        <v>436451</v>
      </c>
      <c r="H32" s="2">
        <f xml:space="preserve"> (21900 +14100+13500+14300+2600+29800)*3.412</f>
        <v>328234.39999999997</v>
      </c>
      <c r="K32" s="4">
        <f t="shared" si="2"/>
        <v>1560317.8359999999</v>
      </c>
      <c r="N32" s="4">
        <f t="shared" si="3"/>
        <v>1489170.8119999999</v>
      </c>
      <c r="Q32">
        <v>31500</v>
      </c>
      <c r="R32">
        <v>53400</v>
      </c>
      <c r="S32">
        <v>42588</v>
      </c>
      <c r="T32">
        <v>45688</v>
      </c>
      <c r="U32">
        <v>23991</v>
      </c>
      <c r="V32">
        <v>45589</v>
      </c>
      <c r="W32">
        <v>33371</v>
      </c>
      <c r="X32">
        <v>26734</v>
      </c>
      <c r="Y32">
        <v>29949</v>
      </c>
      <c r="Z32">
        <v>25556</v>
      </c>
      <c r="AA32">
        <v>50577</v>
      </c>
      <c r="AB32">
        <v>48360</v>
      </c>
    </row>
    <row r="33" spans="1:28" x14ac:dyDescent="0.25">
      <c r="A33" t="s">
        <v>65</v>
      </c>
      <c r="B33" t="s">
        <v>66</v>
      </c>
      <c r="C33" s="2">
        <f xml:space="preserve"> 1638 +1497+2030+1402+1638+1481</f>
        <v>9686</v>
      </c>
      <c r="D33" s="2">
        <f t="shared" si="0"/>
        <v>20787</v>
      </c>
      <c r="E33" s="2">
        <f t="shared" si="1"/>
        <v>18046</v>
      </c>
      <c r="H33" s="2">
        <f xml:space="preserve"> (1638 +1497+2030+1402+1638+1481)*3.412</f>
        <v>33048.631999999998</v>
      </c>
      <c r="K33" s="4">
        <f t="shared" si="2"/>
        <v>70925.243999999992</v>
      </c>
      <c r="N33" s="4">
        <f t="shared" si="3"/>
        <v>61572.951999999997</v>
      </c>
      <c r="Q33">
        <v>1488</v>
      </c>
      <c r="R33">
        <v>1669</v>
      </c>
      <c r="S33">
        <v>1376</v>
      </c>
      <c r="T33">
        <v>1334</v>
      </c>
      <c r="U33">
        <v>1537</v>
      </c>
      <c r="V33">
        <v>2422</v>
      </c>
      <c r="W33">
        <v>2251</v>
      </c>
      <c r="X33">
        <v>2000</v>
      </c>
      <c r="Y33">
        <v>2260</v>
      </c>
      <c r="Z33">
        <v>1399</v>
      </c>
      <c r="AA33">
        <v>1499</v>
      </c>
      <c r="AB33">
        <v>1552</v>
      </c>
    </row>
    <row r="34" spans="1:28" x14ac:dyDescent="0.25">
      <c r="A34" t="s">
        <v>67</v>
      </c>
      <c r="B34" t="s">
        <v>68</v>
      </c>
      <c r="C34" s="2">
        <f xml:space="preserve"> 38325+34364+33514+21718+25269+26789</f>
        <v>179979</v>
      </c>
      <c r="D34" s="2">
        <f t="shared" si="0"/>
        <v>355030</v>
      </c>
      <c r="E34" s="2">
        <f t="shared" si="1"/>
        <v>328767</v>
      </c>
      <c r="H34" s="2">
        <f xml:space="preserve"> (38325+34364+33514+21718+25269+26789)*3.412</f>
        <v>614088.348</v>
      </c>
      <c r="K34" s="4">
        <f t="shared" si="2"/>
        <v>1211362.3599999999</v>
      </c>
      <c r="N34" s="4">
        <f t="shared" si="3"/>
        <v>1121753.004</v>
      </c>
      <c r="Q34">
        <v>26775</v>
      </c>
      <c r="R34">
        <v>28269</v>
      </c>
      <c r="S34">
        <v>24832</v>
      </c>
      <c r="T34">
        <v>24767</v>
      </c>
      <c r="U34">
        <v>35762</v>
      </c>
      <c r="V34">
        <v>45668</v>
      </c>
      <c r="W34">
        <v>42181</v>
      </c>
      <c r="X34">
        <v>30610</v>
      </c>
      <c r="Y34">
        <v>31809</v>
      </c>
      <c r="Z34">
        <v>19853</v>
      </c>
      <c r="AA34">
        <v>21844</v>
      </c>
      <c r="AB34">
        <v>22660</v>
      </c>
    </row>
    <row r="35" spans="1:28" x14ac:dyDescent="0.25">
      <c r="A35" t="s">
        <v>69</v>
      </c>
      <c r="B35" t="s">
        <v>70</v>
      </c>
      <c r="C35" s="2">
        <f xml:space="preserve"> 11480 + 10180+11300+12600+12200+21920</f>
        <v>79680</v>
      </c>
      <c r="D35" s="2">
        <f t="shared" si="0"/>
        <v>162620</v>
      </c>
      <c r="E35" s="2">
        <f t="shared" si="1"/>
        <v>173360</v>
      </c>
      <c r="H35" s="2">
        <f xml:space="preserve"> (11480 + 10180+11300+12600+12200+21920)*3.412</f>
        <v>271868.15999999997</v>
      </c>
      <c r="K35" s="4">
        <f t="shared" si="2"/>
        <v>554859.43999999994</v>
      </c>
      <c r="N35" s="4">
        <f t="shared" si="3"/>
        <v>591504.31999999995</v>
      </c>
      <c r="Q35">
        <v>23740</v>
      </c>
      <c r="R35">
        <v>21580</v>
      </c>
      <c r="S35">
        <v>12580</v>
      </c>
      <c r="T35">
        <v>12260</v>
      </c>
      <c r="U35">
        <v>9400</v>
      </c>
      <c r="V35">
        <v>12620</v>
      </c>
      <c r="W35">
        <v>11580</v>
      </c>
      <c r="X35">
        <v>10520</v>
      </c>
      <c r="Y35">
        <v>11280</v>
      </c>
      <c r="Z35">
        <v>9520</v>
      </c>
      <c r="AA35">
        <v>12700</v>
      </c>
      <c r="AB35">
        <v>14840</v>
      </c>
    </row>
    <row r="37" spans="1:28" x14ac:dyDescent="0.25">
      <c r="G37" s="5" t="s">
        <v>86</v>
      </c>
      <c r="H37" s="6">
        <f>SUM(H2:H35)</f>
        <v>27579093.639999989</v>
      </c>
      <c r="J37" s="5" t="s">
        <v>86</v>
      </c>
      <c r="K37" s="7">
        <f>SUM(K2:K35)</f>
        <v>59834722.248000018</v>
      </c>
      <c r="L37" s="5"/>
      <c r="M37" s="5" t="s">
        <v>86</v>
      </c>
      <c r="N37" s="7">
        <f>SUM(N2:N35)</f>
        <v>54134235.844000004</v>
      </c>
    </row>
    <row r="38" spans="1:28" x14ac:dyDescent="0.25">
      <c r="G38" s="5" t="s">
        <v>87</v>
      </c>
      <c r="H38" s="5"/>
      <c r="J38" s="5" t="s">
        <v>88</v>
      </c>
      <c r="K38" s="5"/>
      <c r="M38" s="5" t="s">
        <v>89</v>
      </c>
      <c r="Q38" s="1">
        <v>43282</v>
      </c>
      <c r="R38" t="s">
        <v>73</v>
      </c>
      <c r="S38" t="s">
        <v>74</v>
      </c>
      <c r="T38" t="s">
        <v>75</v>
      </c>
      <c r="U38" t="s">
        <v>76</v>
      </c>
      <c r="V38" t="s">
        <v>77</v>
      </c>
      <c r="W38" t="s">
        <v>78</v>
      </c>
      <c r="X38" t="s">
        <v>79</v>
      </c>
      <c r="Y38" t="s">
        <v>80</v>
      </c>
      <c r="Z38" t="s">
        <v>81</v>
      </c>
      <c r="AA38" t="s">
        <v>82</v>
      </c>
      <c r="AB38" s="1">
        <v>43617</v>
      </c>
    </row>
    <row r="39" spans="1:28" x14ac:dyDescent="0.25">
      <c r="Q39">
        <v>43391</v>
      </c>
      <c r="R39">
        <v>46662</v>
      </c>
      <c r="S39">
        <v>38129</v>
      </c>
      <c r="T39">
        <v>32911</v>
      </c>
      <c r="U39">
        <v>38257</v>
      </c>
      <c r="V39">
        <v>36071</v>
      </c>
      <c r="W39">
        <v>37174</v>
      </c>
      <c r="X39">
        <v>36225</v>
      </c>
      <c r="Y39">
        <v>34658</v>
      </c>
      <c r="Z39">
        <v>27129</v>
      </c>
      <c r="AA39">
        <v>38398</v>
      </c>
      <c r="AB39">
        <v>42790</v>
      </c>
    </row>
    <row r="40" spans="1:28" x14ac:dyDescent="0.25">
      <c r="Q40">
        <v>555775</v>
      </c>
      <c r="R40">
        <v>189801</v>
      </c>
      <c r="S40">
        <v>311402</v>
      </c>
      <c r="T40">
        <v>353195</v>
      </c>
      <c r="U40">
        <v>202895</v>
      </c>
      <c r="V40">
        <v>253860</v>
      </c>
      <c r="W40">
        <v>215103</v>
      </c>
      <c r="X40">
        <v>252170</v>
      </c>
      <c r="Y40">
        <v>241572</v>
      </c>
      <c r="Z40">
        <v>228621</v>
      </c>
      <c r="AA40">
        <v>437486</v>
      </c>
      <c r="AB40">
        <v>404767</v>
      </c>
    </row>
    <row r="41" spans="1:28" x14ac:dyDescent="0.25">
      <c r="Q41">
        <v>9376</v>
      </c>
      <c r="R41">
        <v>10742</v>
      </c>
      <c r="S41">
        <v>7108</v>
      </c>
      <c r="T41">
        <v>4532</v>
      </c>
      <c r="U41">
        <v>8129</v>
      </c>
      <c r="V41">
        <v>7301</v>
      </c>
      <c r="W41">
        <v>9348</v>
      </c>
      <c r="X41">
        <v>6020</v>
      </c>
      <c r="Y41">
        <v>5129</v>
      </c>
      <c r="Z41">
        <v>4377</v>
      </c>
      <c r="AA41">
        <v>7594</v>
      </c>
      <c r="AB41">
        <v>9788</v>
      </c>
    </row>
    <row r="42" spans="1:28" x14ac:dyDescent="0.25">
      <c r="Q42">
        <v>11188</v>
      </c>
      <c r="R42">
        <v>10266</v>
      </c>
      <c r="S42">
        <v>10981</v>
      </c>
      <c r="T42">
        <v>9549</v>
      </c>
      <c r="U42">
        <v>8929</v>
      </c>
      <c r="V42">
        <v>10084</v>
      </c>
      <c r="W42">
        <v>9849</v>
      </c>
      <c r="X42">
        <v>10117</v>
      </c>
      <c r="Y42">
        <v>8988</v>
      </c>
      <c r="Z42">
        <v>9023</v>
      </c>
      <c r="AA42">
        <v>9566</v>
      </c>
      <c r="AB42">
        <v>11896</v>
      </c>
    </row>
    <row r="43" spans="1:28" x14ac:dyDescent="0.25">
      <c r="Q43">
        <v>32462</v>
      </c>
      <c r="R43">
        <v>30047</v>
      </c>
      <c r="S43">
        <v>29951</v>
      </c>
      <c r="T43">
        <v>22268</v>
      </c>
      <c r="U43">
        <v>21608</v>
      </c>
      <c r="V43">
        <v>20585</v>
      </c>
      <c r="W43">
        <v>21990</v>
      </c>
      <c r="X43">
        <v>20074</v>
      </c>
      <c r="Y43">
        <v>20265</v>
      </c>
      <c r="Z43">
        <v>34840</v>
      </c>
      <c r="AA43">
        <v>22281</v>
      </c>
      <c r="AB43">
        <v>24512</v>
      </c>
    </row>
    <row r="44" spans="1:28" x14ac:dyDescent="0.25">
      <c r="Q44">
        <v>33440</v>
      </c>
      <c r="R44">
        <v>33640</v>
      </c>
      <c r="S44">
        <v>28840</v>
      </c>
      <c r="T44">
        <v>22480</v>
      </c>
      <c r="U44">
        <v>22880</v>
      </c>
      <c r="V44">
        <v>22480</v>
      </c>
      <c r="W44">
        <v>22520</v>
      </c>
      <c r="X44">
        <v>20440</v>
      </c>
      <c r="Y44">
        <v>20280</v>
      </c>
      <c r="Z44">
        <v>21440</v>
      </c>
      <c r="AA44">
        <v>28840</v>
      </c>
      <c r="AB44">
        <v>33960</v>
      </c>
    </row>
    <row r="45" spans="1:28" x14ac:dyDescent="0.25">
      <c r="Q45">
        <v>28500</v>
      </c>
      <c r="R45">
        <v>26000</v>
      </c>
      <c r="S45">
        <v>28700</v>
      </c>
      <c r="T45">
        <v>21200</v>
      </c>
      <c r="U45">
        <v>16500</v>
      </c>
      <c r="V45">
        <v>18400</v>
      </c>
      <c r="W45">
        <v>17800</v>
      </c>
      <c r="X45">
        <v>20800</v>
      </c>
      <c r="Y45">
        <v>18800</v>
      </c>
      <c r="Z45">
        <v>17800</v>
      </c>
      <c r="AA45">
        <v>18700</v>
      </c>
      <c r="AB45">
        <v>27200</v>
      </c>
    </row>
    <row r="46" spans="1:28" x14ac:dyDescent="0.25">
      <c r="Q46">
        <v>31975</v>
      </c>
      <c r="R46">
        <v>33290</v>
      </c>
      <c r="S46">
        <v>30601</v>
      </c>
      <c r="T46">
        <v>31609</v>
      </c>
      <c r="U46">
        <v>46455</v>
      </c>
      <c r="V46">
        <v>44591</v>
      </c>
      <c r="W46">
        <v>45552</v>
      </c>
      <c r="X46">
        <v>44215</v>
      </c>
      <c r="Y46">
        <v>34810</v>
      </c>
      <c r="Z46">
        <v>30635</v>
      </c>
      <c r="AA46">
        <v>33655</v>
      </c>
      <c r="AB46">
        <v>35220</v>
      </c>
    </row>
    <row r="47" spans="1:28" x14ac:dyDescent="0.25">
      <c r="Q47">
        <v>49929</v>
      </c>
      <c r="R47">
        <v>54304</v>
      </c>
      <c r="S47">
        <v>45094</v>
      </c>
      <c r="T47">
        <v>28886</v>
      </c>
      <c r="U47">
        <v>30033</v>
      </c>
      <c r="V47">
        <v>30488</v>
      </c>
      <c r="W47">
        <v>29863</v>
      </c>
      <c r="X47">
        <v>28690</v>
      </c>
      <c r="Y47">
        <v>26673</v>
      </c>
      <c r="Z47">
        <v>33231</v>
      </c>
      <c r="AA47">
        <v>45476</v>
      </c>
      <c r="AB47">
        <v>62148</v>
      </c>
    </row>
    <row r="48" spans="1:28" x14ac:dyDescent="0.25">
      <c r="Q48">
        <v>47603</v>
      </c>
      <c r="R48">
        <v>46511</v>
      </c>
      <c r="S48">
        <v>36434</v>
      </c>
      <c r="T48">
        <v>21506</v>
      </c>
      <c r="U48">
        <v>24038</v>
      </c>
      <c r="V48">
        <v>23928</v>
      </c>
      <c r="W48">
        <v>24840</v>
      </c>
      <c r="X48">
        <v>23494</v>
      </c>
      <c r="Y48">
        <v>22340</v>
      </c>
      <c r="Z48">
        <v>27064</v>
      </c>
      <c r="AA48">
        <v>38439</v>
      </c>
      <c r="AB48">
        <v>49693</v>
      </c>
    </row>
    <row r="49" spans="17:28" x14ac:dyDescent="0.25">
      <c r="Q49">
        <v>87995</v>
      </c>
      <c r="R49">
        <v>89118</v>
      </c>
      <c r="S49">
        <v>70681</v>
      </c>
      <c r="T49">
        <v>55966</v>
      </c>
      <c r="U49">
        <v>59338</v>
      </c>
      <c r="V49">
        <v>54956</v>
      </c>
      <c r="W49">
        <v>56147</v>
      </c>
      <c r="X49">
        <v>51005</v>
      </c>
      <c r="Y49">
        <v>50248</v>
      </c>
      <c r="Z49">
        <v>61634</v>
      </c>
      <c r="AA49">
        <v>78080</v>
      </c>
      <c r="AB49">
        <v>86071</v>
      </c>
    </row>
    <row r="50" spans="17:28" x14ac:dyDescent="0.25">
      <c r="Q50">
        <v>149831</v>
      </c>
      <c r="R50">
        <v>165010</v>
      </c>
      <c r="S50">
        <v>138393</v>
      </c>
      <c r="T50">
        <v>130021</v>
      </c>
      <c r="U50">
        <v>128572</v>
      </c>
      <c r="V50">
        <v>123370</v>
      </c>
      <c r="W50">
        <v>129559</v>
      </c>
      <c r="X50">
        <v>118800</v>
      </c>
      <c r="Y50">
        <v>123366</v>
      </c>
      <c r="Z50">
        <v>123297</v>
      </c>
      <c r="AA50">
        <v>164667</v>
      </c>
      <c r="AB50">
        <v>156212</v>
      </c>
    </row>
    <row r="51" spans="17:28" x14ac:dyDescent="0.25">
      <c r="Q51">
        <v>12742</v>
      </c>
      <c r="R51">
        <v>13822</v>
      </c>
      <c r="S51">
        <v>12033</v>
      </c>
      <c r="T51">
        <v>10182</v>
      </c>
      <c r="U51">
        <v>10668</v>
      </c>
      <c r="V51">
        <v>12543</v>
      </c>
      <c r="W51">
        <v>12689</v>
      </c>
      <c r="X51">
        <v>10872</v>
      </c>
      <c r="Y51">
        <v>10462</v>
      </c>
      <c r="Z51">
        <v>8223</v>
      </c>
      <c r="AA51">
        <v>10900</v>
      </c>
      <c r="AB51">
        <v>11702</v>
      </c>
    </row>
    <row r="52" spans="17:28" x14ac:dyDescent="0.25">
      <c r="Q52">
        <v>4900</v>
      </c>
      <c r="R52">
        <v>5100</v>
      </c>
      <c r="S52">
        <v>4600</v>
      </c>
      <c r="T52">
        <v>4500</v>
      </c>
      <c r="U52">
        <v>5400</v>
      </c>
      <c r="V52">
        <v>4900</v>
      </c>
      <c r="W52">
        <v>5900</v>
      </c>
      <c r="X52">
        <v>4800</v>
      </c>
      <c r="Y52">
        <v>4900</v>
      </c>
      <c r="Z52">
        <v>4300</v>
      </c>
      <c r="AA52">
        <v>4900</v>
      </c>
      <c r="AB52">
        <v>5400</v>
      </c>
    </row>
    <row r="53" spans="17:28" x14ac:dyDescent="0.25">
      <c r="Q53">
        <v>6731</v>
      </c>
      <c r="R53">
        <v>6294</v>
      </c>
      <c r="S53">
        <v>5123</v>
      </c>
      <c r="T53">
        <v>4139</v>
      </c>
      <c r="U53">
        <v>4555</v>
      </c>
      <c r="V53">
        <v>4878</v>
      </c>
      <c r="W53">
        <v>6445</v>
      </c>
      <c r="X53">
        <v>6395</v>
      </c>
      <c r="Y53">
        <v>5739</v>
      </c>
      <c r="Z53">
        <v>4807</v>
      </c>
      <c r="AA53">
        <v>5672</v>
      </c>
      <c r="AB53">
        <v>5701</v>
      </c>
    </row>
    <row r="54" spans="17:28" x14ac:dyDescent="0.25">
      <c r="Q54">
        <v>48078</v>
      </c>
      <c r="R54">
        <v>44611</v>
      </c>
      <c r="S54">
        <v>38628</v>
      </c>
      <c r="T54">
        <v>29789</v>
      </c>
      <c r="U54">
        <v>27425</v>
      </c>
      <c r="V54">
        <v>30373</v>
      </c>
      <c r="W54">
        <v>26932</v>
      </c>
      <c r="X54">
        <v>26332</v>
      </c>
      <c r="Y54">
        <v>25191</v>
      </c>
      <c r="Z54">
        <v>27279</v>
      </c>
      <c r="AA54">
        <v>34357</v>
      </c>
      <c r="AB54">
        <v>41928</v>
      </c>
    </row>
    <row r="55" spans="17:28" x14ac:dyDescent="0.25">
      <c r="Q55">
        <v>11663</v>
      </c>
      <c r="R55">
        <v>14828</v>
      </c>
      <c r="S55">
        <v>10094</v>
      </c>
      <c r="T55">
        <v>10176</v>
      </c>
      <c r="U55">
        <v>22740</v>
      </c>
      <c r="V55">
        <v>19609</v>
      </c>
      <c r="W55">
        <v>28450</v>
      </c>
      <c r="X55">
        <v>25238</v>
      </c>
      <c r="Y55">
        <v>14821</v>
      </c>
      <c r="Z55">
        <v>9717</v>
      </c>
      <c r="AA55">
        <v>15519</v>
      </c>
      <c r="AB55">
        <v>12957</v>
      </c>
    </row>
    <row r="56" spans="17:28" x14ac:dyDescent="0.25">
      <c r="Q56">
        <v>51192</v>
      </c>
      <c r="R56">
        <v>50061</v>
      </c>
      <c r="S56">
        <v>53249</v>
      </c>
      <c r="T56">
        <v>36918</v>
      </c>
      <c r="U56">
        <v>33383</v>
      </c>
      <c r="V56">
        <v>30275</v>
      </c>
      <c r="W56">
        <v>38132</v>
      </c>
      <c r="X56">
        <v>31270</v>
      </c>
      <c r="Y56">
        <v>33149</v>
      </c>
      <c r="Z56">
        <v>32407</v>
      </c>
      <c r="AA56">
        <v>35810</v>
      </c>
      <c r="AB56">
        <v>51751</v>
      </c>
    </row>
    <row r="57" spans="17:28" x14ac:dyDescent="0.25">
      <c r="Q57">
        <v>45702</v>
      </c>
    </row>
    <row r="58" spans="17:28" x14ac:dyDescent="0.25">
      <c r="Q58">
        <v>88035</v>
      </c>
      <c r="R58">
        <v>80293</v>
      </c>
      <c r="S58">
        <v>79155</v>
      </c>
      <c r="T58">
        <v>42581</v>
      </c>
      <c r="U58">
        <v>33306</v>
      </c>
      <c r="V58">
        <v>41375</v>
      </c>
      <c r="W58">
        <v>35625</v>
      </c>
      <c r="X58">
        <v>38469</v>
      </c>
      <c r="Y58">
        <v>37031</v>
      </c>
      <c r="Z58">
        <v>35249</v>
      </c>
      <c r="AA58">
        <v>64358</v>
      </c>
      <c r="AB58">
        <v>79821</v>
      </c>
    </row>
    <row r="59" spans="17:28" x14ac:dyDescent="0.25">
      <c r="Q59">
        <v>126685</v>
      </c>
      <c r="R59">
        <v>125020</v>
      </c>
      <c r="S59">
        <v>108585</v>
      </c>
      <c r="T59">
        <v>104122</v>
      </c>
      <c r="U59">
        <v>96562</v>
      </c>
      <c r="V59">
        <v>82676</v>
      </c>
      <c r="W59">
        <v>92365</v>
      </c>
      <c r="X59">
        <v>82130</v>
      </c>
      <c r="Y59">
        <v>83576</v>
      </c>
      <c r="Z59">
        <v>89853</v>
      </c>
      <c r="AA59">
        <v>119774</v>
      </c>
      <c r="AB59">
        <v>136824</v>
      </c>
    </row>
    <row r="60" spans="17:28" x14ac:dyDescent="0.25">
      <c r="Q60">
        <v>49239</v>
      </c>
      <c r="R60">
        <v>50914</v>
      </c>
      <c r="S60">
        <v>48184</v>
      </c>
      <c r="T60">
        <v>51383</v>
      </c>
      <c r="U60">
        <v>78421</v>
      </c>
      <c r="V60">
        <v>79843</v>
      </c>
      <c r="W60">
        <v>89401</v>
      </c>
      <c r="X60">
        <v>80687</v>
      </c>
      <c r="Y60">
        <v>67642</v>
      </c>
      <c r="Z60">
        <v>41604</v>
      </c>
      <c r="AA60">
        <v>49307</v>
      </c>
      <c r="AB60">
        <v>46003</v>
      </c>
    </row>
    <row r="61" spans="17:28" x14ac:dyDescent="0.25">
      <c r="Q61">
        <v>14483</v>
      </c>
      <c r="R61">
        <v>15691</v>
      </c>
      <c r="S61">
        <v>10911</v>
      </c>
      <c r="T61">
        <v>9424</v>
      </c>
      <c r="U61">
        <v>17053</v>
      </c>
      <c r="V61">
        <v>14744</v>
      </c>
      <c r="W61">
        <v>19554</v>
      </c>
      <c r="X61">
        <v>17005</v>
      </c>
      <c r="Y61">
        <v>12596</v>
      </c>
      <c r="Z61">
        <v>9176</v>
      </c>
      <c r="AA61">
        <v>13486</v>
      </c>
      <c r="AB61">
        <v>17023</v>
      </c>
    </row>
    <row r="62" spans="17:28" x14ac:dyDescent="0.25">
      <c r="Q62">
        <v>53840</v>
      </c>
      <c r="R62">
        <v>52459</v>
      </c>
      <c r="S62">
        <v>55503</v>
      </c>
      <c r="T62">
        <v>66826</v>
      </c>
      <c r="U62">
        <v>27528</v>
      </c>
      <c r="V62">
        <v>28251</v>
      </c>
      <c r="W62">
        <v>28152</v>
      </c>
      <c r="Y62">
        <v>28174</v>
      </c>
      <c r="Z62">
        <v>27751</v>
      </c>
      <c r="AA62">
        <v>28143</v>
      </c>
      <c r="AB62">
        <v>43084</v>
      </c>
    </row>
    <row r="63" spans="17:28" x14ac:dyDescent="0.25">
      <c r="Q63">
        <v>4700</v>
      </c>
      <c r="R63">
        <v>4300</v>
      </c>
      <c r="S63">
        <v>4400</v>
      </c>
      <c r="T63">
        <v>4900</v>
      </c>
      <c r="U63">
        <v>5100</v>
      </c>
      <c r="V63">
        <v>5800</v>
      </c>
      <c r="W63">
        <v>5900</v>
      </c>
      <c r="X63">
        <v>6600</v>
      </c>
      <c r="Y63">
        <v>5200</v>
      </c>
      <c r="Z63">
        <v>4400</v>
      </c>
      <c r="AA63">
        <v>4300</v>
      </c>
      <c r="AB63">
        <v>4500</v>
      </c>
    </row>
    <row r="64" spans="17:28" x14ac:dyDescent="0.25">
      <c r="Q64">
        <v>13100</v>
      </c>
      <c r="R64">
        <v>13900</v>
      </c>
      <c r="S64">
        <v>12600</v>
      </c>
      <c r="T64">
        <v>8000</v>
      </c>
      <c r="U64">
        <v>5600</v>
      </c>
      <c r="V64">
        <v>5200</v>
      </c>
      <c r="W64">
        <v>5400</v>
      </c>
      <c r="X64">
        <v>5000</v>
      </c>
      <c r="Y64">
        <v>4400</v>
      </c>
      <c r="Z64">
        <v>4600</v>
      </c>
      <c r="AA64">
        <v>13600</v>
      </c>
      <c r="AB64">
        <v>13600</v>
      </c>
    </row>
    <row r="65" spans="17:28" x14ac:dyDescent="0.25">
      <c r="Q65">
        <v>4880</v>
      </c>
      <c r="R65">
        <v>4400</v>
      </c>
      <c r="S65">
        <v>3440</v>
      </c>
      <c r="T65">
        <v>3040</v>
      </c>
      <c r="U65">
        <v>6120</v>
      </c>
      <c r="V65">
        <v>8120</v>
      </c>
      <c r="W65">
        <v>7840</v>
      </c>
      <c r="X65">
        <v>7360</v>
      </c>
      <c r="Y65">
        <v>6720</v>
      </c>
      <c r="Z65">
        <v>9040</v>
      </c>
      <c r="AA65">
        <v>3800</v>
      </c>
      <c r="AB65">
        <v>4320</v>
      </c>
    </row>
    <row r="66" spans="17:28" x14ac:dyDescent="0.25">
      <c r="Q66">
        <v>3970</v>
      </c>
      <c r="R66">
        <v>3709</v>
      </c>
      <c r="S66">
        <v>2972</v>
      </c>
      <c r="T66">
        <v>1431</v>
      </c>
      <c r="U66">
        <v>1331</v>
      </c>
      <c r="V66">
        <v>1968</v>
      </c>
      <c r="W66">
        <v>1883</v>
      </c>
      <c r="X66">
        <v>1706</v>
      </c>
      <c r="Y66">
        <v>1373</v>
      </c>
      <c r="Z66">
        <v>518</v>
      </c>
      <c r="AA66">
        <v>1108</v>
      </c>
      <c r="AB66">
        <v>1854</v>
      </c>
    </row>
    <row r="67" spans="17:28" x14ac:dyDescent="0.25">
      <c r="Q67">
        <v>2200</v>
      </c>
      <c r="R67">
        <v>1900</v>
      </c>
      <c r="S67">
        <v>1600</v>
      </c>
      <c r="T67">
        <v>2100</v>
      </c>
      <c r="U67">
        <v>6600</v>
      </c>
      <c r="V67">
        <v>8200</v>
      </c>
      <c r="W67">
        <v>8400</v>
      </c>
      <c r="X67">
        <v>8800</v>
      </c>
      <c r="Y67">
        <v>6400</v>
      </c>
      <c r="Z67">
        <v>2400</v>
      </c>
      <c r="AA67">
        <v>1400</v>
      </c>
      <c r="AB67">
        <v>1600</v>
      </c>
    </row>
    <row r="68" spans="17:28" x14ac:dyDescent="0.25">
      <c r="Q68">
        <v>82799</v>
      </c>
      <c r="R68">
        <v>84375</v>
      </c>
      <c r="S68">
        <v>88342</v>
      </c>
      <c r="T68">
        <v>74075</v>
      </c>
      <c r="U68">
        <v>85335</v>
      </c>
      <c r="V68">
        <v>81131</v>
      </c>
      <c r="W68">
        <v>122819</v>
      </c>
      <c r="X68">
        <v>102055</v>
      </c>
      <c r="Y68">
        <v>85817</v>
      </c>
      <c r="Z68">
        <v>70373</v>
      </c>
      <c r="AA68">
        <v>85142</v>
      </c>
      <c r="AB68">
        <v>80946</v>
      </c>
    </row>
    <row r="69" spans="17:28" x14ac:dyDescent="0.25">
      <c r="Q69">
        <v>41739</v>
      </c>
      <c r="R69">
        <v>43288</v>
      </c>
      <c r="S69">
        <v>49925</v>
      </c>
      <c r="T69">
        <v>28771</v>
      </c>
      <c r="U69">
        <v>31852</v>
      </c>
      <c r="V69">
        <v>32066</v>
      </c>
      <c r="W69">
        <v>39903</v>
      </c>
      <c r="X69">
        <v>34080</v>
      </c>
      <c r="Y69">
        <v>20468</v>
      </c>
      <c r="Z69">
        <v>27624</v>
      </c>
      <c r="AA69">
        <v>41136</v>
      </c>
      <c r="AB69">
        <v>45599</v>
      </c>
    </row>
    <row r="70" spans="17:28" x14ac:dyDescent="0.25">
      <c r="Q70">
        <v>1491</v>
      </c>
      <c r="R70">
        <v>1483</v>
      </c>
      <c r="S70">
        <v>1367</v>
      </c>
      <c r="T70">
        <v>1357</v>
      </c>
      <c r="U70">
        <v>1630</v>
      </c>
      <c r="V70">
        <v>1533</v>
      </c>
      <c r="W70">
        <v>2021</v>
      </c>
      <c r="X70">
        <v>1537</v>
      </c>
      <c r="Y70">
        <v>1364</v>
      </c>
      <c r="Z70">
        <v>1348</v>
      </c>
      <c r="AA70">
        <v>1515</v>
      </c>
      <c r="AB70">
        <v>1400</v>
      </c>
    </row>
    <row r="71" spans="17:28" x14ac:dyDescent="0.25">
      <c r="Q71">
        <v>23416</v>
      </c>
      <c r="R71">
        <v>23294</v>
      </c>
      <c r="S71">
        <v>19069</v>
      </c>
      <c r="T71">
        <v>19731</v>
      </c>
      <c r="U71">
        <v>33652</v>
      </c>
      <c r="V71">
        <v>31629</v>
      </c>
      <c r="W71">
        <v>45302</v>
      </c>
      <c r="X71">
        <v>37356</v>
      </c>
      <c r="Y71">
        <v>26699</v>
      </c>
      <c r="Z71">
        <v>18595</v>
      </c>
      <c r="AA71">
        <v>23608</v>
      </c>
      <c r="AB71">
        <v>26416</v>
      </c>
    </row>
    <row r="72" spans="17:28" x14ac:dyDescent="0.25">
      <c r="Q72">
        <v>18240</v>
      </c>
      <c r="R72">
        <v>18300</v>
      </c>
      <c r="S72">
        <v>15740</v>
      </c>
      <c r="T72">
        <v>12140</v>
      </c>
      <c r="U72">
        <v>12420</v>
      </c>
      <c r="V72">
        <v>12680</v>
      </c>
      <c r="W72">
        <v>12360</v>
      </c>
      <c r="X72">
        <v>12380</v>
      </c>
      <c r="Y72">
        <v>12120</v>
      </c>
      <c r="Z72">
        <v>12180</v>
      </c>
      <c r="AA72">
        <v>15920</v>
      </c>
      <c r="AB72">
        <v>18880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E849-A816-4BBD-B4E2-2FC757C49B4F}">
  <dimension ref="A1:N152"/>
  <sheetViews>
    <sheetView workbookViewId="0">
      <selection activeCell="H2" sqref="H2:N35"/>
    </sheetView>
  </sheetViews>
  <sheetFormatPr defaultRowHeight="15" x14ac:dyDescent="0.25"/>
  <cols>
    <col min="8" max="8" width="10.140625" bestFit="1" customWidth="1"/>
    <col min="11" max="11" width="12.7109375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s="8" t="s">
        <v>90</v>
      </c>
      <c r="D1" s="8" t="s">
        <v>91</v>
      </c>
      <c r="E1" s="8" t="s">
        <v>92</v>
      </c>
      <c r="H1" s="8" t="s">
        <v>93</v>
      </c>
      <c r="I1" s="8"/>
      <c r="J1" s="8"/>
      <c r="K1" s="8" t="s">
        <v>94</v>
      </c>
      <c r="L1" s="8"/>
      <c r="M1" s="8"/>
      <c r="N1" s="8" t="s">
        <v>95</v>
      </c>
    </row>
    <row r="2" spans="1:14" x14ac:dyDescent="0.25">
      <c r="A2" t="s">
        <v>3</v>
      </c>
      <c r="B2" t="s">
        <v>4</v>
      </c>
      <c r="C2" s="2">
        <f>SUM(G44:L44)</f>
        <v>5360</v>
      </c>
      <c r="D2" s="2">
        <f>SUM(A81:L81)</f>
        <v>15152</v>
      </c>
      <c r="E2" s="2">
        <f>SUM(A119:L119)</f>
        <v>19418</v>
      </c>
      <c r="H2" s="2">
        <f>SUM(G44:L44)*100</f>
        <v>536000</v>
      </c>
      <c r="I2" s="2"/>
      <c r="J2" s="2"/>
      <c r="K2" s="2">
        <f>SUM(A81:L81)*100</f>
        <v>1515200</v>
      </c>
      <c r="L2" s="2"/>
      <c r="M2" s="2"/>
      <c r="N2" s="2">
        <f>SUM(A119:L119)*100</f>
        <v>1941800</v>
      </c>
    </row>
    <row r="3" spans="1:14" x14ac:dyDescent="0.25">
      <c r="A3" t="s">
        <v>5</v>
      </c>
      <c r="B3" t="s">
        <v>6</v>
      </c>
      <c r="C3" s="2">
        <f t="shared" ref="C3:C35" si="0">SUM(G45:L45)</f>
        <v>4566</v>
      </c>
      <c r="D3" s="2">
        <f t="shared" ref="D3:D35" si="1">SUM(A82:L82)</f>
        <v>9201</v>
      </c>
      <c r="E3" s="2">
        <f t="shared" ref="E3:E35" si="2">SUM(A120:L120)</f>
        <v>4479</v>
      </c>
      <c r="H3" s="2">
        <f t="shared" ref="H3:H35" si="3">SUM(G45:L45)*100</f>
        <v>456600</v>
      </c>
      <c r="I3" s="2"/>
      <c r="J3" s="2"/>
      <c r="K3" s="2">
        <f t="shared" ref="K3:K35" si="4">SUM(A82:L82)*100</f>
        <v>920100</v>
      </c>
      <c r="L3" s="2"/>
      <c r="M3" s="2"/>
      <c r="N3" s="2">
        <f t="shared" ref="N3:N35" si="5">SUM(A120:L120)*100</f>
        <v>447900</v>
      </c>
    </row>
    <row r="4" spans="1:14" x14ac:dyDescent="0.25">
      <c r="A4" t="s">
        <v>7</v>
      </c>
      <c r="B4" t="s">
        <v>8</v>
      </c>
      <c r="C4" s="2">
        <f t="shared" si="0"/>
        <v>0</v>
      </c>
      <c r="D4" s="2">
        <f t="shared" si="1"/>
        <v>0</v>
      </c>
      <c r="E4" s="2">
        <f t="shared" si="2"/>
        <v>0</v>
      </c>
      <c r="H4" s="2">
        <f t="shared" si="3"/>
        <v>0</v>
      </c>
      <c r="I4" s="2"/>
      <c r="J4" s="2"/>
      <c r="K4" s="2">
        <f t="shared" si="4"/>
        <v>0</v>
      </c>
      <c r="L4" s="2"/>
      <c r="M4" s="2"/>
      <c r="N4" s="2">
        <f t="shared" si="5"/>
        <v>0</v>
      </c>
    </row>
    <row r="5" spans="1:14" x14ac:dyDescent="0.25">
      <c r="A5" t="s">
        <v>9</v>
      </c>
      <c r="B5" t="s">
        <v>10</v>
      </c>
      <c r="C5" s="2">
        <f t="shared" si="0"/>
        <v>0</v>
      </c>
      <c r="D5" s="2">
        <f t="shared" si="1"/>
        <v>0</v>
      </c>
      <c r="E5" s="2">
        <f t="shared" si="2"/>
        <v>0</v>
      </c>
      <c r="H5" s="2">
        <f t="shared" si="3"/>
        <v>0</v>
      </c>
      <c r="I5" s="2"/>
      <c r="J5" s="2"/>
      <c r="K5" s="2">
        <f t="shared" si="4"/>
        <v>0</v>
      </c>
      <c r="L5" s="2"/>
      <c r="M5" s="2"/>
      <c r="N5" s="2">
        <f t="shared" si="5"/>
        <v>0</v>
      </c>
    </row>
    <row r="6" spans="1:14" x14ac:dyDescent="0.25">
      <c r="A6" t="s">
        <v>11</v>
      </c>
      <c r="B6" t="s">
        <v>12</v>
      </c>
      <c r="C6" s="2">
        <f t="shared" si="0"/>
        <v>4298</v>
      </c>
      <c r="D6" s="2">
        <f t="shared" si="1"/>
        <v>8764</v>
      </c>
      <c r="E6" s="2">
        <f t="shared" si="2"/>
        <v>5917</v>
      </c>
      <c r="H6" s="2">
        <f t="shared" si="3"/>
        <v>429800</v>
      </c>
      <c r="I6" s="2"/>
      <c r="J6" s="2"/>
      <c r="K6" s="2">
        <f t="shared" si="4"/>
        <v>876400</v>
      </c>
      <c r="L6" s="2"/>
      <c r="M6" s="2"/>
      <c r="N6" s="2">
        <f t="shared" si="5"/>
        <v>591700</v>
      </c>
    </row>
    <row r="7" spans="1:14" x14ac:dyDescent="0.25">
      <c r="A7" t="s">
        <v>13</v>
      </c>
      <c r="B7" t="s">
        <v>14</v>
      </c>
      <c r="C7" s="2">
        <f t="shared" si="0"/>
        <v>2763</v>
      </c>
      <c r="D7" s="2">
        <f t="shared" si="1"/>
        <v>8018</v>
      </c>
      <c r="E7" s="2">
        <f t="shared" si="2"/>
        <v>11675</v>
      </c>
      <c r="H7" s="2">
        <f t="shared" si="3"/>
        <v>276300</v>
      </c>
      <c r="I7" s="2"/>
      <c r="J7" s="2"/>
      <c r="K7" s="2">
        <f t="shared" si="4"/>
        <v>801800</v>
      </c>
      <c r="L7" s="2"/>
      <c r="M7" s="2"/>
      <c r="N7" s="2">
        <f t="shared" si="5"/>
        <v>1167500</v>
      </c>
    </row>
    <row r="8" spans="1:14" x14ac:dyDescent="0.25">
      <c r="A8" t="s">
        <v>15</v>
      </c>
      <c r="B8" t="s">
        <v>16</v>
      </c>
      <c r="C8" s="2">
        <f t="shared" si="0"/>
        <v>7045</v>
      </c>
      <c r="D8" s="2">
        <f t="shared" si="1"/>
        <v>8358</v>
      </c>
      <c r="E8" s="2">
        <f t="shared" si="2"/>
        <v>7406</v>
      </c>
      <c r="H8" s="2">
        <f t="shared" si="3"/>
        <v>704500</v>
      </c>
      <c r="I8" s="2"/>
      <c r="J8" s="2"/>
      <c r="K8" s="2">
        <f t="shared" si="4"/>
        <v>835800</v>
      </c>
      <c r="L8" s="2"/>
      <c r="M8" s="2"/>
      <c r="N8" s="2">
        <f t="shared" si="5"/>
        <v>740600</v>
      </c>
    </row>
    <row r="9" spans="1:14" x14ac:dyDescent="0.25">
      <c r="A9" t="s">
        <v>17</v>
      </c>
      <c r="B9" t="s">
        <v>18</v>
      </c>
      <c r="C9" s="2">
        <f t="shared" si="0"/>
        <v>0</v>
      </c>
      <c r="D9" s="2">
        <f t="shared" si="1"/>
        <v>0</v>
      </c>
      <c r="E9" s="2">
        <f t="shared" si="2"/>
        <v>0</v>
      </c>
      <c r="H9" s="2">
        <f t="shared" si="3"/>
        <v>0</v>
      </c>
      <c r="I9" s="2"/>
      <c r="J9" s="2"/>
      <c r="K9" s="2">
        <f t="shared" si="4"/>
        <v>0</v>
      </c>
      <c r="L9" s="2"/>
      <c r="M9" s="2"/>
      <c r="N9" s="2">
        <f t="shared" si="5"/>
        <v>0</v>
      </c>
    </row>
    <row r="10" spans="1:14" x14ac:dyDescent="0.25">
      <c r="A10" t="s">
        <v>19</v>
      </c>
      <c r="B10" t="s">
        <v>20</v>
      </c>
      <c r="C10" s="2">
        <f t="shared" si="0"/>
        <v>7155</v>
      </c>
      <c r="D10" s="2">
        <f t="shared" si="1"/>
        <v>11014</v>
      </c>
      <c r="E10" s="2">
        <f t="shared" si="2"/>
        <v>11873</v>
      </c>
      <c r="H10" s="2">
        <f t="shared" si="3"/>
        <v>715500</v>
      </c>
      <c r="I10" s="2"/>
      <c r="J10" s="2"/>
      <c r="K10" s="2">
        <f t="shared" si="4"/>
        <v>1101400</v>
      </c>
      <c r="L10" s="2"/>
      <c r="M10" s="2"/>
      <c r="N10" s="2">
        <f t="shared" si="5"/>
        <v>1187300</v>
      </c>
    </row>
    <row r="11" spans="1:14" x14ac:dyDescent="0.25">
      <c r="A11" t="s">
        <v>21</v>
      </c>
      <c r="B11" t="s">
        <v>22</v>
      </c>
      <c r="C11" s="2">
        <f t="shared" si="0"/>
        <v>3522</v>
      </c>
      <c r="D11" s="2">
        <f t="shared" si="1"/>
        <v>5948</v>
      </c>
      <c r="E11" s="2">
        <f t="shared" si="2"/>
        <v>5959</v>
      </c>
      <c r="H11" s="2">
        <f t="shared" si="3"/>
        <v>352200</v>
      </c>
      <c r="I11" s="2"/>
      <c r="J11" s="2"/>
      <c r="K11" s="2">
        <f t="shared" si="4"/>
        <v>594800</v>
      </c>
      <c r="L11" s="2"/>
      <c r="M11" s="2"/>
      <c r="N11" s="2">
        <f t="shared" si="5"/>
        <v>595900</v>
      </c>
    </row>
    <row r="12" spans="1:14" x14ac:dyDescent="0.25">
      <c r="A12" t="s">
        <v>23</v>
      </c>
      <c r="B12" t="s">
        <v>24</v>
      </c>
      <c r="C12" s="2">
        <f t="shared" si="0"/>
        <v>2848</v>
      </c>
      <c r="D12" s="2">
        <f t="shared" si="1"/>
        <v>6301</v>
      </c>
      <c r="E12" s="2">
        <f t="shared" si="2"/>
        <v>7478</v>
      </c>
      <c r="H12" s="2">
        <f t="shared" si="3"/>
        <v>284800</v>
      </c>
      <c r="I12" s="2"/>
      <c r="J12" s="2"/>
      <c r="K12" s="2">
        <f t="shared" si="4"/>
        <v>630100</v>
      </c>
      <c r="L12" s="2"/>
      <c r="M12" s="2"/>
      <c r="N12" s="2">
        <f t="shared" si="5"/>
        <v>747800</v>
      </c>
    </row>
    <row r="13" spans="1:14" x14ac:dyDescent="0.25">
      <c r="A13" t="s">
        <v>25</v>
      </c>
      <c r="B13" t="s">
        <v>26</v>
      </c>
      <c r="C13" s="2">
        <f t="shared" si="0"/>
        <v>2891</v>
      </c>
      <c r="D13" s="2">
        <f t="shared" si="1"/>
        <v>0</v>
      </c>
      <c r="E13" s="2">
        <f t="shared" si="2"/>
        <v>0</v>
      </c>
      <c r="H13" s="2">
        <f t="shared" si="3"/>
        <v>289100</v>
      </c>
      <c r="I13" s="2"/>
      <c r="J13" s="2"/>
      <c r="K13" s="2">
        <f t="shared" si="4"/>
        <v>0</v>
      </c>
      <c r="L13" s="2"/>
      <c r="M13" s="2"/>
      <c r="N13" s="2">
        <f t="shared" si="5"/>
        <v>0</v>
      </c>
    </row>
    <row r="14" spans="1:14" x14ac:dyDescent="0.25">
      <c r="A14" t="s">
        <v>27</v>
      </c>
      <c r="B14" t="s">
        <v>28</v>
      </c>
      <c r="C14" s="2">
        <f t="shared" si="0"/>
        <v>15386</v>
      </c>
      <c r="D14" s="2">
        <f t="shared" si="1"/>
        <v>19278</v>
      </c>
      <c r="E14" s="2">
        <f t="shared" si="2"/>
        <v>19895</v>
      </c>
      <c r="H14" s="2">
        <f t="shared" si="3"/>
        <v>1538600</v>
      </c>
      <c r="I14" s="2"/>
      <c r="J14" s="2"/>
      <c r="K14" s="2">
        <f t="shared" si="4"/>
        <v>1927800</v>
      </c>
      <c r="L14" s="2"/>
      <c r="M14" s="2"/>
      <c r="N14" s="2">
        <f t="shared" si="5"/>
        <v>1989500</v>
      </c>
    </row>
    <row r="15" spans="1:14" x14ac:dyDescent="0.25">
      <c r="A15" t="s">
        <v>29</v>
      </c>
      <c r="B15" t="s">
        <v>30</v>
      </c>
      <c r="C15" s="2">
        <f t="shared" si="0"/>
        <v>3220</v>
      </c>
      <c r="D15" s="2">
        <f t="shared" si="1"/>
        <v>6202</v>
      </c>
      <c r="E15" s="2">
        <f t="shared" si="2"/>
        <v>7663</v>
      </c>
      <c r="H15" s="2">
        <f t="shared" si="3"/>
        <v>322000</v>
      </c>
      <c r="I15" s="2"/>
      <c r="J15" s="2"/>
      <c r="K15" s="2">
        <f t="shared" si="4"/>
        <v>620200</v>
      </c>
      <c r="L15" s="2"/>
      <c r="M15" s="2"/>
      <c r="N15" s="2">
        <f t="shared" si="5"/>
        <v>766300</v>
      </c>
    </row>
    <row r="16" spans="1:14" x14ac:dyDescent="0.25">
      <c r="A16" t="s">
        <v>31</v>
      </c>
      <c r="B16" t="s">
        <v>32</v>
      </c>
      <c r="C16" s="2">
        <f t="shared" si="0"/>
        <v>5002</v>
      </c>
      <c r="D16" s="2">
        <f t="shared" si="1"/>
        <v>7813</v>
      </c>
      <c r="E16" s="2">
        <f t="shared" si="2"/>
        <v>5000</v>
      </c>
      <c r="H16" s="2">
        <f t="shared" si="3"/>
        <v>500200</v>
      </c>
      <c r="I16" s="2"/>
      <c r="J16" s="2"/>
      <c r="K16" s="2">
        <f t="shared" si="4"/>
        <v>781300</v>
      </c>
      <c r="L16" s="2"/>
      <c r="M16" s="2"/>
      <c r="N16" s="2">
        <f t="shared" si="5"/>
        <v>500000</v>
      </c>
    </row>
    <row r="17" spans="1:14" x14ac:dyDescent="0.25">
      <c r="A17" t="s">
        <v>33</v>
      </c>
      <c r="B17" t="s">
        <v>34</v>
      </c>
      <c r="C17" s="2">
        <f t="shared" si="0"/>
        <v>1246</v>
      </c>
      <c r="D17" s="2">
        <f t="shared" si="1"/>
        <v>5172</v>
      </c>
      <c r="E17" s="2">
        <f t="shared" si="2"/>
        <v>8493</v>
      </c>
      <c r="H17" s="2">
        <f t="shared" si="3"/>
        <v>124600</v>
      </c>
      <c r="I17" s="2"/>
      <c r="J17" s="2"/>
      <c r="K17" s="2">
        <f t="shared" si="4"/>
        <v>517200</v>
      </c>
      <c r="L17" s="2"/>
      <c r="M17" s="2"/>
      <c r="N17" s="2">
        <f t="shared" si="5"/>
        <v>849300</v>
      </c>
    </row>
    <row r="18" spans="1:14" x14ac:dyDescent="0.25">
      <c r="A18" t="s">
        <v>35</v>
      </c>
      <c r="B18" t="s">
        <v>36</v>
      </c>
      <c r="C18" s="2">
        <f t="shared" si="0"/>
        <v>0</v>
      </c>
      <c r="D18" s="2">
        <f t="shared" si="1"/>
        <v>0</v>
      </c>
      <c r="E18" s="2">
        <f t="shared" si="2"/>
        <v>0</v>
      </c>
      <c r="H18" s="2">
        <f t="shared" si="3"/>
        <v>0</v>
      </c>
      <c r="I18" s="2"/>
      <c r="J18" s="2"/>
      <c r="K18" s="2">
        <f t="shared" si="4"/>
        <v>0</v>
      </c>
      <c r="L18" s="2"/>
      <c r="M18" s="2"/>
      <c r="N18" s="2">
        <f t="shared" si="5"/>
        <v>0</v>
      </c>
    </row>
    <row r="19" spans="1:14" x14ac:dyDescent="0.25">
      <c r="A19" t="s">
        <v>37</v>
      </c>
      <c r="B19" t="s">
        <v>38</v>
      </c>
      <c r="C19" s="2">
        <f t="shared" si="0"/>
        <v>7917</v>
      </c>
      <c r="D19" s="2">
        <f t="shared" si="1"/>
        <v>14687</v>
      </c>
      <c r="E19" s="2">
        <f t="shared" si="2"/>
        <v>12167</v>
      </c>
      <c r="H19" s="2">
        <f t="shared" si="3"/>
        <v>791700</v>
      </c>
      <c r="I19" s="2"/>
      <c r="J19" s="2"/>
      <c r="K19" s="2">
        <f t="shared" si="4"/>
        <v>1468700</v>
      </c>
      <c r="L19" s="2"/>
      <c r="M19" s="2"/>
      <c r="N19" s="2">
        <f t="shared" si="5"/>
        <v>1216700</v>
      </c>
    </row>
    <row r="20" spans="1:14" x14ac:dyDescent="0.25">
      <c r="A20" t="s">
        <v>39</v>
      </c>
      <c r="B20" t="s">
        <v>40</v>
      </c>
      <c r="C20" s="2">
        <f t="shared" si="0"/>
        <v>0</v>
      </c>
      <c r="D20" s="2">
        <f t="shared" si="1"/>
        <v>0</v>
      </c>
      <c r="E20" s="2">
        <f t="shared" si="2"/>
        <v>0</v>
      </c>
      <c r="H20" s="2">
        <f t="shared" si="3"/>
        <v>0</v>
      </c>
      <c r="I20" s="2"/>
      <c r="J20" s="2"/>
      <c r="K20" s="2">
        <f t="shared" si="4"/>
        <v>0</v>
      </c>
      <c r="L20" s="2"/>
      <c r="M20" s="2"/>
      <c r="N20" s="2">
        <f t="shared" si="5"/>
        <v>0</v>
      </c>
    </row>
    <row r="21" spans="1:14" x14ac:dyDescent="0.25">
      <c r="A21" t="s">
        <v>41</v>
      </c>
      <c r="B21" t="s">
        <v>42</v>
      </c>
      <c r="C21" s="2">
        <f t="shared" si="0"/>
        <v>18693</v>
      </c>
      <c r="D21" s="2">
        <f t="shared" si="1"/>
        <v>26408</v>
      </c>
      <c r="E21" s="2">
        <f t="shared" si="2"/>
        <v>26688</v>
      </c>
      <c r="H21" s="2">
        <f t="shared" si="3"/>
        <v>1869300</v>
      </c>
      <c r="I21" s="2"/>
      <c r="J21" s="2"/>
      <c r="K21" s="2">
        <f t="shared" si="4"/>
        <v>2640800</v>
      </c>
      <c r="L21" s="2"/>
      <c r="M21" s="2"/>
      <c r="N21" s="2">
        <f t="shared" si="5"/>
        <v>2668800</v>
      </c>
    </row>
    <row r="22" spans="1:14" x14ac:dyDescent="0.25">
      <c r="A22" t="s">
        <v>43</v>
      </c>
      <c r="B22" t="s">
        <v>44</v>
      </c>
      <c r="C22" s="2">
        <f t="shared" si="0"/>
        <v>15033</v>
      </c>
      <c r="D22" s="2">
        <f t="shared" si="1"/>
        <v>32313</v>
      </c>
      <c r="E22" s="2">
        <f t="shared" si="2"/>
        <v>30631</v>
      </c>
      <c r="H22" s="2">
        <f t="shared" si="3"/>
        <v>1503300</v>
      </c>
      <c r="I22" s="2"/>
      <c r="J22" s="2"/>
      <c r="K22" s="2">
        <f t="shared" si="4"/>
        <v>3231300</v>
      </c>
      <c r="L22" s="2"/>
      <c r="M22" s="2"/>
      <c r="N22" s="2">
        <f t="shared" si="5"/>
        <v>3063100</v>
      </c>
    </row>
    <row r="23" spans="1:14" x14ac:dyDescent="0.25">
      <c r="A23" t="s">
        <v>45</v>
      </c>
      <c r="B23" t="s">
        <v>46</v>
      </c>
      <c r="C23" s="2">
        <f t="shared" si="0"/>
        <v>0</v>
      </c>
      <c r="D23" s="2">
        <f t="shared" si="1"/>
        <v>0</v>
      </c>
      <c r="E23" s="2">
        <f t="shared" si="2"/>
        <v>0</v>
      </c>
      <c r="H23" s="2">
        <f t="shared" si="3"/>
        <v>0</v>
      </c>
      <c r="I23" s="2"/>
      <c r="J23" s="2"/>
      <c r="K23" s="2">
        <f t="shared" si="4"/>
        <v>0</v>
      </c>
      <c r="L23" s="2"/>
      <c r="M23" s="2"/>
      <c r="N23" s="2">
        <f t="shared" si="5"/>
        <v>0</v>
      </c>
    </row>
    <row r="24" spans="1:14" x14ac:dyDescent="0.25">
      <c r="A24" t="s">
        <v>47</v>
      </c>
      <c r="B24" t="s">
        <v>48</v>
      </c>
      <c r="C24" s="2">
        <f t="shared" si="0"/>
        <v>1346</v>
      </c>
      <c r="D24" s="2">
        <f t="shared" si="1"/>
        <v>3705</v>
      </c>
      <c r="E24" s="2">
        <f t="shared" si="2"/>
        <v>3650</v>
      </c>
      <c r="H24" s="2">
        <f t="shared" si="3"/>
        <v>134600</v>
      </c>
      <c r="I24" s="2"/>
      <c r="J24" s="2"/>
      <c r="K24" s="2">
        <f t="shared" si="4"/>
        <v>370500</v>
      </c>
      <c r="L24" s="2"/>
      <c r="M24" s="2"/>
      <c r="N24" s="2">
        <f t="shared" si="5"/>
        <v>365000</v>
      </c>
    </row>
    <row r="25" spans="1:14" x14ac:dyDescent="0.25">
      <c r="A25" t="s">
        <v>49</v>
      </c>
      <c r="B25" t="s">
        <v>50</v>
      </c>
      <c r="C25" s="2">
        <f t="shared" si="0"/>
        <v>6484</v>
      </c>
      <c r="D25" s="2">
        <f t="shared" si="1"/>
        <v>14573</v>
      </c>
      <c r="E25" s="2">
        <f t="shared" si="2"/>
        <v>12562</v>
      </c>
      <c r="H25" s="2">
        <f t="shared" si="3"/>
        <v>648400</v>
      </c>
      <c r="I25" s="2"/>
      <c r="J25" s="2"/>
      <c r="K25" s="2">
        <f t="shared" si="4"/>
        <v>1457300</v>
      </c>
      <c r="L25" s="2"/>
      <c r="M25" s="2"/>
      <c r="N25" s="2">
        <f t="shared" si="5"/>
        <v>1256200</v>
      </c>
    </row>
    <row r="26" spans="1:14" x14ac:dyDescent="0.25">
      <c r="A26" t="s">
        <v>51</v>
      </c>
      <c r="B26" t="s">
        <v>52</v>
      </c>
      <c r="C26" s="2">
        <f t="shared" si="0"/>
        <v>4674</v>
      </c>
      <c r="D26" s="2">
        <f t="shared" si="1"/>
        <v>9291</v>
      </c>
      <c r="E26" s="2">
        <f t="shared" si="2"/>
        <v>9387</v>
      </c>
      <c r="H26" s="2">
        <f t="shared" si="3"/>
        <v>467400</v>
      </c>
      <c r="I26" s="2"/>
      <c r="J26" s="2"/>
      <c r="K26" s="2">
        <f t="shared" si="4"/>
        <v>929100</v>
      </c>
      <c r="L26" s="2"/>
      <c r="M26" s="2"/>
      <c r="N26" s="2">
        <f t="shared" si="5"/>
        <v>938700</v>
      </c>
    </row>
    <row r="27" spans="1:14" x14ac:dyDescent="0.25">
      <c r="A27" t="s">
        <v>53</v>
      </c>
      <c r="B27" t="s">
        <v>54</v>
      </c>
      <c r="C27" s="2">
        <f t="shared" si="0"/>
        <v>2932</v>
      </c>
      <c r="D27" s="2">
        <f t="shared" si="1"/>
        <v>7950</v>
      </c>
      <c r="E27" s="2">
        <f t="shared" si="2"/>
        <v>5981</v>
      </c>
      <c r="H27" s="2">
        <f t="shared" si="3"/>
        <v>293200</v>
      </c>
      <c r="I27" s="2"/>
      <c r="J27" s="2"/>
      <c r="K27" s="2">
        <f t="shared" si="4"/>
        <v>795000</v>
      </c>
      <c r="L27" s="2"/>
      <c r="M27" s="2"/>
      <c r="N27" s="2">
        <f t="shared" si="5"/>
        <v>598100</v>
      </c>
    </row>
    <row r="28" spans="1:14" x14ac:dyDescent="0.25">
      <c r="A28" t="s">
        <v>55</v>
      </c>
      <c r="B28" t="s">
        <v>56</v>
      </c>
      <c r="C28" s="2">
        <f t="shared" si="0"/>
        <v>0</v>
      </c>
      <c r="D28" s="2">
        <f t="shared" si="1"/>
        <v>883</v>
      </c>
      <c r="E28" s="2">
        <f t="shared" si="2"/>
        <v>3458</v>
      </c>
      <c r="H28" s="2">
        <f t="shared" si="3"/>
        <v>0</v>
      </c>
      <c r="I28" s="2"/>
      <c r="J28" s="2"/>
      <c r="K28" s="2">
        <f t="shared" si="4"/>
        <v>88300</v>
      </c>
      <c r="L28" s="2"/>
      <c r="M28" s="2"/>
      <c r="N28" s="2">
        <f t="shared" si="5"/>
        <v>345800</v>
      </c>
    </row>
    <row r="29" spans="1:14" x14ac:dyDescent="0.25">
      <c r="A29" t="s">
        <v>57</v>
      </c>
      <c r="B29" t="s">
        <v>58</v>
      </c>
      <c r="C29" s="2">
        <f t="shared" si="0"/>
        <v>339</v>
      </c>
      <c r="D29" s="2">
        <f t="shared" si="1"/>
        <v>777</v>
      </c>
      <c r="E29" s="2">
        <f t="shared" si="2"/>
        <v>682</v>
      </c>
      <c r="H29" s="2">
        <f t="shared" si="3"/>
        <v>33900</v>
      </c>
      <c r="I29" s="2"/>
      <c r="J29" s="2"/>
      <c r="K29" s="2">
        <f t="shared" si="4"/>
        <v>77700</v>
      </c>
      <c r="L29" s="2"/>
      <c r="M29" s="2"/>
      <c r="N29" s="2">
        <f t="shared" si="5"/>
        <v>68200</v>
      </c>
    </row>
    <row r="30" spans="1:14" x14ac:dyDescent="0.25">
      <c r="A30" t="s">
        <v>59</v>
      </c>
      <c r="B30" t="s">
        <v>60</v>
      </c>
      <c r="C30" s="2">
        <f t="shared" si="0"/>
        <v>0</v>
      </c>
      <c r="D30" s="2">
        <f t="shared" si="1"/>
        <v>0</v>
      </c>
      <c r="E30" s="2">
        <f t="shared" si="2"/>
        <v>0</v>
      </c>
      <c r="H30" s="2">
        <f t="shared" si="3"/>
        <v>0</v>
      </c>
      <c r="I30" s="2"/>
      <c r="J30" s="2"/>
      <c r="K30" s="2">
        <f t="shared" si="4"/>
        <v>0</v>
      </c>
      <c r="L30" s="2"/>
      <c r="M30" s="2"/>
      <c r="N30" s="2">
        <f t="shared" si="5"/>
        <v>0</v>
      </c>
    </row>
    <row r="31" spans="1:14" x14ac:dyDescent="0.25">
      <c r="A31" t="s">
        <v>61</v>
      </c>
      <c r="B31" t="s">
        <v>62</v>
      </c>
      <c r="C31" s="2">
        <f t="shared" si="0"/>
        <v>43733</v>
      </c>
      <c r="D31" s="2">
        <f t="shared" si="1"/>
        <v>74349</v>
      </c>
      <c r="E31" s="2">
        <f t="shared" si="2"/>
        <v>73971</v>
      </c>
      <c r="H31" s="2">
        <f t="shared" si="3"/>
        <v>4373300</v>
      </c>
      <c r="I31" s="2"/>
      <c r="J31" s="2"/>
      <c r="K31" s="2">
        <f t="shared" si="4"/>
        <v>7434900</v>
      </c>
      <c r="L31" s="2"/>
      <c r="M31" s="2"/>
      <c r="N31" s="2">
        <f t="shared" si="5"/>
        <v>7397100</v>
      </c>
    </row>
    <row r="32" spans="1:14" x14ac:dyDescent="0.25">
      <c r="A32" t="s">
        <v>63</v>
      </c>
      <c r="B32" t="s">
        <v>64</v>
      </c>
      <c r="C32" s="2">
        <f t="shared" si="0"/>
        <v>0</v>
      </c>
      <c r="D32" s="2">
        <f t="shared" si="1"/>
        <v>0</v>
      </c>
      <c r="E32" s="2">
        <f t="shared" si="2"/>
        <v>0</v>
      </c>
      <c r="H32" s="2">
        <f t="shared" si="3"/>
        <v>0</v>
      </c>
      <c r="I32" s="2"/>
      <c r="J32" s="2"/>
      <c r="K32" s="2">
        <f t="shared" si="4"/>
        <v>0</v>
      </c>
      <c r="L32" s="2"/>
      <c r="M32" s="2"/>
      <c r="N32" s="2">
        <f t="shared" si="5"/>
        <v>0</v>
      </c>
    </row>
    <row r="33" spans="1:14" x14ac:dyDescent="0.25">
      <c r="A33" t="s">
        <v>65</v>
      </c>
      <c r="B33" t="s">
        <v>66</v>
      </c>
      <c r="C33" s="2">
        <f t="shared" si="0"/>
        <v>0</v>
      </c>
      <c r="D33" s="2">
        <f t="shared" si="1"/>
        <v>0</v>
      </c>
      <c r="E33" s="2">
        <f t="shared" si="2"/>
        <v>0</v>
      </c>
      <c r="H33" s="2">
        <f t="shared" si="3"/>
        <v>0</v>
      </c>
      <c r="I33" s="2"/>
      <c r="J33" s="2"/>
      <c r="K33" s="2">
        <f t="shared" si="4"/>
        <v>0</v>
      </c>
      <c r="L33" s="2"/>
      <c r="M33" s="2"/>
      <c r="N33" s="2">
        <f t="shared" si="5"/>
        <v>0</v>
      </c>
    </row>
    <row r="34" spans="1:14" x14ac:dyDescent="0.25">
      <c r="A34" t="s">
        <v>67</v>
      </c>
      <c r="B34" t="s">
        <v>68</v>
      </c>
      <c r="C34" s="2">
        <f t="shared" si="0"/>
        <v>3181</v>
      </c>
      <c r="D34" s="2">
        <f t="shared" si="1"/>
        <v>6502</v>
      </c>
      <c r="E34" s="2">
        <f t="shared" si="2"/>
        <v>8973</v>
      </c>
      <c r="H34" s="2">
        <f t="shared" si="3"/>
        <v>318100</v>
      </c>
      <c r="I34" s="2"/>
      <c r="J34" s="2"/>
      <c r="K34" s="2">
        <f t="shared" si="4"/>
        <v>650200</v>
      </c>
      <c r="L34" s="2"/>
      <c r="M34" s="2"/>
      <c r="N34" s="2">
        <f t="shared" si="5"/>
        <v>897300</v>
      </c>
    </row>
    <row r="35" spans="1:14" x14ac:dyDescent="0.25">
      <c r="A35" t="s">
        <v>69</v>
      </c>
      <c r="B35" t="s">
        <v>70</v>
      </c>
      <c r="C35" s="2">
        <f t="shared" si="0"/>
        <v>6679</v>
      </c>
      <c r="D35" s="2">
        <f t="shared" si="1"/>
        <v>14669</v>
      </c>
      <c r="E35" s="2">
        <f t="shared" si="2"/>
        <v>14404</v>
      </c>
      <c r="H35" s="2">
        <f t="shared" si="3"/>
        <v>667900</v>
      </c>
      <c r="I35" s="2"/>
      <c r="J35" s="2"/>
      <c r="K35" s="2">
        <f t="shared" si="4"/>
        <v>1466900</v>
      </c>
      <c r="L35" s="2"/>
      <c r="M35" s="2"/>
      <c r="N35" s="2">
        <f t="shared" si="5"/>
        <v>1440400</v>
      </c>
    </row>
    <row r="36" spans="1:14" x14ac:dyDescent="0.25">
      <c r="H36" s="2"/>
      <c r="I36" s="2"/>
      <c r="J36" s="2"/>
      <c r="K36" s="2"/>
      <c r="L36" s="2"/>
      <c r="M36" s="2"/>
      <c r="N36" s="2"/>
    </row>
    <row r="37" spans="1:14" x14ac:dyDescent="0.25">
      <c r="G37" s="5" t="s">
        <v>96</v>
      </c>
      <c r="H37" s="6">
        <f>SUM(H2:H35)</f>
        <v>17631300</v>
      </c>
      <c r="J37" s="5" t="s">
        <v>96</v>
      </c>
      <c r="K37" s="7">
        <f>SUM(K2:K35)</f>
        <v>31732800</v>
      </c>
      <c r="L37" s="5"/>
      <c r="M37" s="5" t="s">
        <v>96</v>
      </c>
      <c r="N37" s="7">
        <f>SUM(N2:N35)</f>
        <v>31781000</v>
      </c>
    </row>
    <row r="38" spans="1:14" x14ac:dyDescent="0.25">
      <c r="G38" s="5" t="s">
        <v>87</v>
      </c>
      <c r="H38" s="5"/>
      <c r="J38" s="5" t="s">
        <v>88</v>
      </c>
      <c r="K38" s="5"/>
      <c r="M38" s="5" t="s">
        <v>89</v>
      </c>
    </row>
    <row r="43" spans="1:14" x14ac:dyDescent="0.25">
      <c r="A43" s="1">
        <v>42552</v>
      </c>
      <c r="B43" t="s">
        <v>73</v>
      </c>
      <c r="C43" t="s">
        <v>74</v>
      </c>
      <c r="D43" t="s">
        <v>75</v>
      </c>
      <c r="E43" t="s">
        <v>76</v>
      </c>
      <c r="F43" t="s">
        <v>77</v>
      </c>
      <c r="G43" t="s">
        <v>78</v>
      </c>
      <c r="H43" t="s">
        <v>79</v>
      </c>
      <c r="I43" t="s">
        <v>80</v>
      </c>
      <c r="J43" t="s">
        <v>81</v>
      </c>
      <c r="K43" t="s">
        <v>82</v>
      </c>
      <c r="L43" s="1">
        <v>42887</v>
      </c>
    </row>
    <row r="44" spans="1:14" x14ac:dyDescent="0.25">
      <c r="G44">
        <v>1785</v>
      </c>
      <c r="H44">
        <v>1322</v>
      </c>
      <c r="I44">
        <v>1663</v>
      </c>
      <c r="J44">
        <v>379</v>
      </c>
      <c r="K44">
        <v>202</v>
      </c>
      <c r="L44">
        <v>9</v>
      </c>
    </row>
    <row r="45" spans="1:14" x14ac:dyDescent="0.25">
      <c r="G45">
        <v>900</v>
      </c>
      <c r="H45">
        <v>650</v>
      </c>
      <c r="I45">
        <v>1469</v>
      </c>
      <c r="J45">
        <v>697</v>
      </c>
      <c r="K45">
        <v>448</v>
      </c>
      <c r="L45">
        <v>402</v>
      </c>
    </row>
    <row r="46" spans="1:14" x14ac:dyDescent="0.25"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4" x14ac:dyDescent="0.25">
      <c r="L47">
        <v>0</v>
      </c>
    </row>
    <row r="48" spans="1:14" x14ac:dyDescent="0.25">
      <c r="G48">
        <v>1532</v>
      </c>
      <c r="H48">
        <v>1261</v>
      </c>
      <c r="I48">
        <v>1262</v>
      </c>
      <c r="J48">
        <v>109</v>
      </c>
      <c r="K48">
        <v>78</v>
      </c>
      <c r="L48">
        <v>56</v>
      </c>
    </row>
    <row r="49" spans="7:12" x14ac:dyDescent="0.25">
      <c r="G49">
        <v>1105</v>
      </c>
      <c r="H49">
        <v>688</v>
      </c>
      <c r="I49">
        <v>803</v>
      </c>
      <c r="J49">
        <v>142</v>
      </c>
      <c r="K49">
        <v>19</v>
      </c>
      <c r="L49">
        <v>6</v>
      </c>
    </row>
    <row r="50" spans="7:12" x14ac:dyDescent="0.25">
      <c r="G50">
        <v>2264</v>
      </c>
      <c r="H50">
        <v>2806</v>
      </c>
      <c r="I50">
        <v>583</v>
      </c>
      <c r="J50">
        <v>1313</v>
      </c>
      <c r="K50">
        <v>66</v>
      </c>
      <c r="L50">
        <v>13</v>
      </c>
    </row>
    <row r="51" spans="7:12" x14ac:dyDescent="0.25"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7:12" x14ac:dyDescent="0.25">
      <c r="G52">
        <v>1768</v>
      </c>
      <c r="H52">
        <v>1555</v>
      </c>
      <c r="I52">
        <v>1532</v>
      </c>
      <c r="J52">
        <v>1316</v>
      </c>
      <c r="K52">
        <v>617</v>
      </c>
      <c r="L52">
        <v>367</v>
      </c>
    </row>
    <row r="53" spans="7:12" x14ac:dyDescent="0.25">
      <c r="G53">
        <v>1496</v>
      </c>
      <c r="H53">
        <v>958</v>
      </c>
      <c r="I53">
        <v>898</v>
      </c>
      <c r="J53">
        <v>124</v>
      </c>
      <c r="K53">
        <v>29</v>
      </c>
      <c r="L53">
        <v>17</v>
      </c>
    </row>
    <row r="54" spans="7:12" x14ac:dyDescent="0.25">
      <c r="G54">
        <v>1498</v>
      </c>
      <c r="H54">
        <v>745</v>
      </c>
      <c r="I54">
        <v>575</v>
      </c>
      <c r="J54">
        <v>9</v>
      </c>
      <c r="K54">
        <v>15</v>
      </c>
      <c r="L54">
        <v>6</v>
      </c>
    </row>
    <row r="55" spans="7:12" x14ac:dyDescent="0.25">
      <c r="G55">
        <v>1743</v>
      </c>
      <c r="H55">
        <v>922</v>
      </c>
      <c r="I55">
        <v>226</v>
      </c>
      <c r="J55">
        <v>0</v>
      </c>
      <c r="K55">
        <v>0</v>
      </c>
      <c r="L55">
        <v>0</v>
      </c>
    </row>
    <row r="56" spans="7:12" x14ac:dyDescent="0.25">
      <c r="G56">
        <v>5257</v>
      </c>
      <c r="H56">
        <v>4282</v>
      </c>
      <c r="I56">
        <v>5034</v>
      </c>
      <c r="J56">
        <v>658</v>
      </c>
      <c r="K56">
        <v>155</v>
      </c>
      <c r="L56">
        <v>0</v>
      </c>
    </row>
    <row r="57" spans="7:12" x14ac:dyDescent="0.25">
      <c r="G57">
        <v>982</v>
      </c>
      <c r="H57">
        <v>696</v>
      </c>
      <c r="I57">
        <v>972</v>
      </c>
      <c r="J57">
        <v>336</v>
      </c>
      <c r="K57">
        <v>234</v>
      </c>
      <c r="L57">
        <v>0</v>
      </c>
    </row>
    <row r="58" spans="7:12" x14ac:dyDescent="0.25">
      <c r="G58">
        <v>1545</v>
      </c>
      <c r="H58">
        <v>1283</v>
      </c>
      <c r="I58">
        <v>1116</v>
      </c>
      <c r="J58">
        <v>693</v>
      </c>
      <c r="K58">
        <v>326</v>
      </c>
      <c r="L58">
        <v>39</v>
      </c>
    </row>
    <row r="59" spans="7:12" x14ac:dyDescent="0.25">
      <c r="G59">
        <v>210</v>
      </c>
      <c r="H59">
        <v>199</v>
      </c>
      <c r="I59">
        <v>240</v>
      </c>
      <c r="J59">
        <v>207</v>
      </c>
      <c r="K59">
        <v>223</v>
      </c>
      <c r="L59">
        <v>167</v>
      </c>
    </row>
    <row r="60" spans="7:12" x14ac:dyDescent="0.25"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7:12" x14ac:dyDescent="0.25">
      <c r="G61">
        <v>3111</v>
      </c>
      <c r="H61">
        <v>2402</v>
      </c>
      <c r="I61">
        <v>1247</v>
      </c>
      <c r="J61">
        <v>850</v>
      </c>
      <c r="K61">
        <v>149</v>
      </c>
      <c r="L61">
        <v>158</v>
      </c>
    </row>
    <row r="62" spans="7:12" x14ac:dyDescent="0.25"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7:12" x14ac:dyDescent="0.25">
      <c r="G63">
        <v>6896</v>
      </c>
      <c r="H63">
        <v>4464</v>
      </c>
      <c r="I63">
        <v>5257</v>
      </c>
      <c r="J63">
        <v>1437</v>
      </c>
      <c r="K63">
        <v>382</v>
      </c>
      <c r="L63">
        <v>257</v>
      </c>
    </row>
    <row r="64" spans="7:12" x14ac:dyDescent="0.25">
      <c r="G64">
        <v>4480</v>
      </c>
      <c r="H64">
        <v>4367</v>
      </c>
      <c r="I64">
        <v>3325</v>
      </c>
      <c r="J64">
        <v>1015</v>
      </c>
      <c r="K64">
        <v>1061</v>
      </c>
      <c r="L64">
        <v>785</v>
      </c>
    </row>
    <row r="65" spans="1:12" x14ac:dyDescent="0.25"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G66">
        <v>555</v>
      </c>
      <c r="H66">
        <v>413</v>
      </c>
      <c r="I66">
        <v>280</v>
      </c>
      <c r="J66">
        <v>68</v>
      </c>
      <c r="K66">
        <v>30</v>
      </c>
      <c r="L66">
        <v>0</v>
      </c>
    </row>
    <row r="67" spans="1:12" x14ac:dyDescent="0.25">
      <c r="G67">
        <v>2430</v>
      </c>
      <c r="H67">
        <v>1675</v>
      </c>
      <c r="I67">
        <v>1417</v>
      </c>
      <c r="J67">
        <v>914</v>
      </c>
      <c r="K67">
        <v>45</v>
      </c>
      <c r="L67">
        <v>3</v>
      </c>
    </row>
    <row r="68" spans="1:12" x14ac:dyDescent="0.25">
      <c r="G68">
        <v>283</v>
      </c>
      <c r="H68">
        <v>1507</v>
      </c>
      <c r="I68">
        <v>1704</v>
      </c>
      <c r="J68">
        <v>1029</v>
      </c>
      <c r="K68">
        <v>151</v>
      </c>
      <c r="L68">
        <v>0</v>
      </c>
    </row>
    <row r="69" spans="1:12" x14ac:dyDescent="0.25">
      <c r="G69">
        <v>1155</v>
      </c>
      <c r="H69">
        <v>1029</v>
      </c>
      <c r="I69">
        <v>748</v>
      </c>
      <c r="J69">
        <v>0</v>
      </c>
      <c r="K69">
        <v>0</v>
      </c>
      <c r="L69">
        <v>0</v>
      </c>
    </row>
    <row r="70" spans="1:12" x14ac:dyDescent="0.25"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G71">
        <v>140</v>
      </c>
      <c r="H71">
        <v>89</v>
      </c>
      <c r="I71">
        <v>88</v>
      </c>
      <c r="J71">
        <v>14</v>
      </c>
      <c r="K71">
        <v>5</v>
      </c>
      <c r="L71">
        <v>3</v>
      </c>
    </row>
    <row r="72" spans="1:12" x14ac:dyDescent="0.25"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G73">
        <v>14564</v>
      </c>
      <c r="H73">
        <v>10604</v>
      </c>
      <c r="I73">
        <v>13976</v>
      </c>
      <c r="J73">
        <v>3961</v>
      </c>
      <c r="K73">
        <v>444</v>
      </c>
      <c r="L73">
        <v>184</v>
      </c>
    </row>
    <row r="74" spans="1:12" x14ac:dyDescent="0.25"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G76">
        <v>1205</v>
      </c>
      <c r="H76">
        <v>979</v>
      </c>
      <c r="I76">
        <v>702</v>
      </c>
      <c r="J76">
        <v>195</v>
      </c>
      <c r="K76">
        <v>89</v>
      </c>
      <c r="L76">
        <v>11</v>
      </c>
    </row>
    <row r="77" spans="1:12" x14ac:dyDescent="0.25">
      <c r="G77">
        <v>2546</v>
      </c>
      <c r="H77">
        <v>1897</v>
      </c>
      <c r="I77">
        <v>2224</v>
      </c>
      <c r="J77">
        <v>6</v>
      </c>
      <c r="K77">
        <v>6</v>
      </c>
      <c r="L77">
        <v>0</v>
      </c>
    </row>
    <row r="80" spans="1:12" x14ac:dyDescent="0.25">
      <c r="A80" s="1">
        <v>42917</v>
      </c>
      <c r="B80" t="s">
        <v>73</v>
      </c>
      <c r="C80" t="s">
        <v>74</v>
      </c>
      <c r="D80" t="s">
        <v>75</v>
      </c>
      <c r="E80" t="s">
        <v>76</v>
      </c>
      <c r="F80" t="s">
        <v>77</v>
      </c>
      <c r="G80" t="s">
        <v>78</v>
      </c>
      <c r="H80" t="s">
        <v>79</v>
      </c>
      <c r="I80" t="s">
        <v>80</v>
      </c>
      <c r="J80" t="s">
        <v>81</v>
      </c>
      <c r="K80" t="s">
        <v>82</v>
      </c>
      <c r="L80" s="1">
        <v>43252</v>
      </c>
    </row>
    <row r="81" spans="1:12" x14ac:dyDescent="0.25">
      <c r="A81">
        <v>2395</v>
      </c>
      <c r="B81">
        <v>20</v>
      </c>
      <c r="C81">
        <v>5</v>
      </c>
      <c r="D81">
        <v>255</v>
      </c>
      <c r="E81">
        <v>1985</v>
      </c>
      <c r="F81">
        <v>3476</v>
      </c>
      <c r="G81">
        <v>2442</v>
      </c>
      <c r="H81">
        <v>2078</v>
      </c>
      <c r="I81">
        <v>1983</v>
      </c>
      <c r="J81">
        <v>443</v>
      </c>
      <c r="K81">
        <v>58</v>
      </c>
      <c r="L81">
        <v>12</v>
      </c>
    </row>
    <row r="82" spans="1:12" x14ac:dyDescent="0.25">
      <c r="A82">
        <v>930</v>
      </c>
      <c r="B82">
        <v>254</v>
      </c>
      <c r="C82">
        <v>185</v>
      </c>
      <c r="D82">
        <v>439</v>
      </c>
      <c r="E82">
        <v>353</v>
      </c>
      <c r="F82">
        <v>1551</v>
      </c>
      <c r="G82">
        <v>1521</v>
      </c>
      <c r="H82">
        <v>1297</v>
      </c>
      <c r="I82">
        <v>1652</v>
      </c>
      <c r="J82">
        <v>551</v>
      </c>
      <c r="K82">
        <v>216</v>
      </c>
      <c r="L82">
        <v>252</v>
      </c>
    </row>
    <row r="83" spans="1:1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1406</v>
      </c>
      <c r="B85">
        <v>60</v>
      </c>
      <c r="C85">
        <v>63</v>
      </c>
      <c r="D85">
        <v>81</v>
      </c>
      <c r="E85">
        <v>745</v>
      </c>
      <c r="F85">
        <v>1239</v>
      </c>
      <c r="G85">
        <v>2118</v>
      </c>
      <c r="H85">
        <v>1313</v>
      </c>
      <c r="I85">
        <v>1182</v>
      </c>
      <c r="J85">
        <v>388</v>
      </c>
      <c r="K85">
        <v>116</v>
      </c>
      <c r="L85">
        <v>53</v>
      </c>
    </row>
    <row r="86" spans="1:12" x14ac:dyDescent="0.25">
      <c r="A86">
        <v>1129</v>
      </c>
      <c r="B86">
        <v>10</v>
      </c>
      <c r="C86">
        <v>2</v>
      </c>
      <c r="D86">
        <v>161</v>
      </c>
      <c r="E86">
        <v>804</v>
      </c>
      <c r="F86">
        <v>1677</v>
      </c>
      <c r="G86">
        <v>1568</v>
      </c>
      <c r="H86">
        <v>1019</v>
      </c>
      <c r="I86">
        <v>1119</v>
      </c>
      <c r="J86">
        <v>443</v>
      </c>
      <c r="K86">
        <v>47</v>
      </c>
      <c r="L86">
        <v>39</v>
      </c>
    </row>
    <row r="87" spans="1:12" x14ac:dyDescent="0.25">
      <c r="A87">
        <v>8</v>
      </c>
      <c r="B87">
        <v>19</v>
      </c>
      <c r="C87">
        <v>23</v>
      </c>
      <c r="D87">
        <v>18</v>
      </c>
      <c r="E87">
        <v>317</v>
      </c>
      <c r="F87">
        <v>997</v>
      </c>
      <c r="G87">
        <v>2207</v>
      </c>
      <c r="H87">
        <v>1714</v>
      </c>
      <c r="I87">
        <v>1444</v>
      </c>
      <c r="J87">
        <v>1288</v>
      </c>
      <c r="K87">
        <v>290</v>
      </c>
      <c r="L87">
        <v>33</v>
      </c>
    </row>
    <row r="88" spans="1:1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155</v>
      </c>
      <c r="B89">
        <v>659</v>
      </c>
      <c r="C89">
        <v>551</v>
      </c>
      <c r="D89">
        <v>761</v>
      </c>
      <c r="E89">
        <v>1303</v>
      </c>
      <c r="F89">
        <v>1604</v>
      </c>
      <c r="G89">
        <v>1531</v>
      </c>
      <c r="H89">
        <v>1363</v>
      </c>
      <c r="I89">
        <v>1410</v>
      </c>
      <c r="J89">
        <v>934</v>
      </c>
      <c r="K89">
        <v>450</v>
      </c>
      <c r="L89">
        <v>293</v>
      </c>
    </row>
    <row r="90" spans="1:12" x14ac:dyDescent="0.25">
      <c r="A90">
        <v>18</v>
      </c>
      <c r="B90">
        <v>19</v>
      </c>
      <c r="C90">
        <v>18</v>
      </c>
      <c r="D90">
        <v>150</v>
      </c>
      <c r="E90">
        <v>725</v>
      </c>
      <c r="F90">
        <v>2220</v>
      </c>
      <c r="G90">
        <v>1196</v>
      </c>
      <c r="H90">
        <v>745</v>
      </c>
      <c r="I90">
        <v>659</v>
      </c>
      <c r="J90">
        <v>159</v>
      </c>
      <c r="K90">
        <v>20</v>
      </c>
      <c r="L90">
        <v>19</v>
      </c>
    </row>
    <row r="91" spans="1:12" x14ac:dyDescent="0.25">
      <c r="A91">
        <v>5</v>
      </c>
      <c r="B91">
        <v>6</v>
      </c>
      <c r="C91">
        <v>6</v>
      </c>
      <c r="D91">
        <v>15</v>
      </c>
      <c r="E91">
        <v>704</v>
      </c>
      <c r="F91">
        <v>1895</v>
      </c>
      <c r="G91">
        <v>1698</v>
      </c>
      <c r="H91">
        <v>853</v>
      </c>
      <c r="I91">
        <v>955</v>
      </c>
      <c r="J91">
        <v>152</v>
      </c>
      <c r="K91">
        <v>7</v>
      </c>
      <c r="L91">
        <v>5</v>
      </c>
    </row>
    <row r="92" spans="1:1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56</v>
      </c>
      <c r="B93">
        <v>2</v>
      </c>
      <c r="C93">
        <v>6</v>
      </c>
      <c r="D93">
        <v>140</v>
      </c>
      <c r="E93">
        <v>3393</v>
      </c>
      <c r="F93">
        <v>3432</v>
      </c>
      <c r="G93">
        <v>4359</v>
      </c>
      <c r="H93">
        <v>3106</v>
      </c>
      <c r="I93">
        <v>3675</v>
      </c>
      <c r="J93">
        <v>1108</v>
      </c>
      <c r="K93">
        <v>1</v>
      </c>
      <c r="L93">
        <v>0</v>
      </c>
    </row>
    <row r="94" spans="1:12" x14ac:dyDescent="0.25">
      <c r="A94">
        <v>0</v>
      </c>
      <c r="B94">
        <v>13</v>
      </c>
      <c r="C94">
        <v>7</v>
      </c>
      <c r="D94">
        <v>395</v>
      </c>
      <c r="E94">
        <v>902</v>
      </c>
      <c r="F94">
        <v>1476</v>
      </c>
      <c r="G94">
        <v>1264</v>
      </c>
      <c r="H94">
        <v>602</v>
      </c>
      <c r="I94">
        <v>978</v>
      </c>
      <c r="J94">
        <v>450</v>
      </c>
      <c r="K94">
        <v>107</v>
      </c>
      <c r="L94">
        <v>8</v>
      </c>
    </row>
    <row r="95" spans="1:12" x14ac:dyDescent="0.25">
      <c r="A95">
        <v>12</v>
      </c>
      <c r="B95">
        <v>26</v>
      </c>
      <c r="C95">
        <v>14</v>
      </c>
      <c r="D95">
        <v>303</v>
      </c>
      <c r="E95">
        <v>1157</v>
      </c>
      <c r="F95">
        <v>1866</v>
      </c>
      <c r="G95">
        <v>1582</v>
      </c>
      <c r="H95">
        <v>1249</v>
      </c>
      <c r="I95">
        <v>1244</v>
      </c>
      <c r="J95">
        <v>341</v>
      </c>
      <c r="K95">
        <v>11</v>
      </c>
      <c r="L95">
        <v>8</v>
      </c>
    </row>
    <row r="96" spans="1:12" x14ac:dyDescent="0.25">
      <c r="A96">
        <v>90</v>
      </c>
      <c r="B96">
        <v>42</v>
      </c>
      <c r="C96">
        <v>237</v>
      </c>
      <c r="D96">
        <v>176</v>
      </c>
      <c r="E96">
        <v>257</v>
      </c>
      <c r="F96">
        <v>198</v>
      </c>
      <c r="G96">
        <v>219</v>
      </c>
      <c r="H96">
        <v>252</v>
      </c>
      <c r="I96">
        <v>397</v>
      </c>
      <c r="J96">
        <v>744</v>
      </c>
      <c r="K96">
        <v>1193</v>
      </c>
      <c r="L96">
        <v>1367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130</v>
      </c>
      <c r="B98">
        <v>141</v>
      </c>
      <c r="C98">
        <v>211</v>
      </c>
      <c r="D98">
        <v>168</v>
      </c>
      <c r="E98">
        <v>1754</v>
      </c>
      <c r="F98">
        <v>2083</v>
      </c>
      <c r="G98">
        <v>3283</v>
      </c>
      <c r="H98">
        <v>2265</v>
      </c>
      <c r="I98">
        <v>2345</v>
      </c>
      <c r="J98">
        <v>1825</v>
      </c>
      <c r="K98">
        <v>341</v>
      </c>
      <c r="L98">
        <v>141</v>
      </c>
    </row>
    <row r="99" spans="1:1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270</v>
      </c>
      <c r="B100">
        <v>283</v>
      </c>
      <c r="C100">
        <v>86</v>
      </c>
      <c r="D100">
        <v>107</v>
      </c>
      <c r="E100">
        <v>3542</v>
      </c>
      <c r="F100">
        <v>5158</v>
      </c>
      <c r="G100">
        <v>5504</v>
      </c>
      <c r="H100">
        <v>4608</v>
      </c>
      <c r="I100">
        <v>4707</v>
      </c>
      <c r="J100">
        <v>1957</v>
      </c>
      <c r="K100">
        <v>97</v>
      </c>
      <c r="L100">
        <v>89</v>
      </c>
    </row>
    <row r="101" spans="1:12" x14ac:dyDescent="0.25">
      <c r="A101">
        <v>797</v>
      </c>
      <c r="B101">
        <v>853</v>
      </c>
      <c r="C101">
        <v>758</v>
      </c>
      <c r="D101">
        <v>1602</v>
      </c>
      <c r="E101">
        <v>3740</v>
      </c>
      <c r="F101">
        <v>6492</v>
      </c>
      <c r="G101">
        <v>5717</v>
      </c>
      <c r="H101">
        <v>4076</v>
      </c>
      <c r="I101">
        <v>4103</v>
      </c>
      <c r="J101">
        <v>2054</v>
      </c>
      <c r="K101">
        <v>1150</v>
      </c>
      <c r="L101">
        <v>971</v>
      </c>
    </row>
    <row r="102" spans="1:1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</v>
      </c>
      <c r="B103">
        <v>4</v>
      </c>
      <c r="C103">
        <v>1</v>
      </c>
      <c r="D103">
        <v>158</v>
      </c>
      <c r="E103">
        <v>434</v>
      </c>
      <c r="F103">
        <v>1457</v>
      </c>
      <c r="G103">
        <v>827</v>
      </c>
      <c r="H103">
        <v>372</v>
      </c>
      <c r="I103">
        <v>372</v>
      </c>
      <c r="J103">
        <v>78</v>
      </c>
      <c r="K103">
        <v>1</v>
      </c>
      <c r="L103">
        <v>0</v>
      </c>
    </row>
    <row r="104" spans="1:12" x14ac:dyDescent="0.25">
      <c r="A104">
        <v>0</v>
      </c>
      <c r="B104">
        <v>1</v>
      </c>
      <c r="C104">
        <v>1</v>
      </c>
      <c r="D104">
        <v>922</v>
      </c>
      <c r="E104">
        <v>2234</v>
      </c>
      <c r="G104">
        <v>4361</v>
      </c>
      <c r="H104">
        <v>2509</v>
      </c>
      <c r="I104">
        <v>2212</v>
      </c>
      <c r="J104">
        <v>1855</v>
      </c>
      <c r="K104">
        <v>456</v>
      </c>
      <c r="L104">
        <v>22</v>
      </c>
    </row>
    <row r="105" spans="1:12" x14ac:dyDescent="0.25">
      <c r="A105">
        <v>1</v>
      </c>
      <c r="B105">
        <v>0</v>
      </c>
      <c r="C105">
        <v>0</v>
      </c>
      <c r="D105">
        <v>1</v>
      </c>
      <c r="E105">
        <v>512</v>
      </c>
      <c r="F105">
        <v>1681</v>
      </c>
      <c r="G105">
        <v>2136</v>
      </c>
      <c r="H105">
        <v>1738</v>
      </c>
      <c r="I105">
        <v>1624</v>
      </c>
      <c r="J105">
        <v>1373</v>
      </c>
      <c r="K105">
        <v>224</v>
      </c>
      <c r="L105">
        <v>1</v>
      </c>
    </row>
    <row r="106" spans="1:12" x14ac:dyDescent="0.25">
      <c r="A106">
        <v>0</v>
      </c>
      <c r="B106">
        <v>9</v>
      </c>
      <c r="C106">
        <v>7</v>
      </c>
      <c r="D106">
        <v>885</v>
      </c>
      <c r="E106">
        <v>1598</v>
      </c>
      <c r="F106">
        <v>2011</v>
      </c>
      <c r="G106">
        <v>1214</v>
      </c>
      <c r="H106">
        <v>801</v>
      </c>
      <c r="I106">
        <v>1153</v>
      </c>
      <c r="J106">
        <v>148</v>
      </c>
      <c r="K106">
        <v>59</v>
      </c>
      <c r="L106">
        <v>65</v>
      </c>
    </row>
    <row r="107" spans="1:1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629</v>
      </c>
      <c r="J107">
        <v>254</v>
      </c>
      <c r="K107">
        <v>0</v>
      </c>
      <c r="L107">
        <v>0</v>
      </c>
    </row>
    <row r="108" spans="1:12" x14ac:dyDescent="0.25">
      <c r="A108">
        <v>4</v>
      </c>
      <c r="B108">
        <v>4</v>
      </c>
      <c r="C108">
        <v>4</v>
      </c>
      <c r="D108">
        <v>3</v>
      </c>
      <c r="E108">
        <v>4</v>
      </c>
      <c r="F108">
        <v>142</v>
      </c>
      <c r="G108">
        <v>238</v>
      </c>
      <c r="H108">
        <v>155</v>
      </c>
      <c r="I108">
        <v>163</v>
      </c>
      <c r="J108">
        <v>47</v>
      </c>
      <c r="K108">
        <v>8</v>
      </c>
      <c r="L108">
        <v>5</v>
      </c>
    </row>
    <row r="109" spans="1:1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112</v>
      </c>
      <c r="B110">
        <v>350</v>
      </c>
      <c r="C110">
        <v>321</v>
      </c>
      <c r="D110">
        <v>1704</v>
      </c>
      <c r="E110">
        <v>7829</v>
      </c>
      <c r="F110">
        <v>14140</v>
      </c>
      <c r="G110">
        <v>13814</v>
      </c>
      <c r="H110">
        <v>12754</v>
      </c>
      <c r="I110">
        <v>14363</v>
      </c>
      <c r="J110">
        <v>8316</v>
      </c>
      <c r="K110">
        <v>452</v>
      </c>
      <c r="L110">
        <v>194</v>
      </c>
    </row>
    <row r="111" spans="1:1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12</v>
      </c>
      <c r="B113">
        <v>18</v>
      </c>
      <c r="C113">
        <v>23</v>
      </c>
      <c r="D113">
        <v>544</v>
      </c>
      <c r="E113">
        <v>1025</v>
      </c>
      <c r="F113">
        <v>1350</v>
      </c>
      <c r="G113">
        <v>1512</v>
      </c>
      <c r="H113">
        <v>903</v>
      </c>
      <c r="I113">
        <v>920</v>
      </c>
      <c r="J113">
        <v>170</v>
      </c>
      <c r="K113">
        <v>13</v>
      </c>
      <c r="L113">
        <v>12</v>
      </c>
    </row>
    <row r="114" spans="1:12" x14ac:dyDescent="0.25">
      <c r="A114">
        <v>0</v>
      </c>
      <c r="B114">
        <v>0</v>
      </c>
      <c r="C114">
        <v>0</v>
      </c>
      <c r="D114">
        <v>77</v>
      </c>
      <c r="E114">
        <v>1869</v>
      </c>
      <c r="F114">
        <v>3503</v>
      </c>
      <c r="G114">
        <v>2849</v>
      </c>
      <c r="H114">
        <v>2160</v>
      </c>
      <c r="I114">
        <v>2668</v>
      </c>
      <c r="J114">
        <v>1487</v>
      </c>
      <c r="K114">
        <v>56</v>
      </c>
      <c r="L114">
        <v>0</v>
      </c>
    </row>
    <row r="118" spans="1:12" x14ac:dyDescent="0.25">
      <c r="A118" s="1">
        <v>43282</v>
      </c>
      <c r="B118" t="s">
        <v>73</v>
      </c>
      <c r="C118" t="s">
        <v>74</v>
      </c>
      <c r="D118" t="s">
        <v>75</v>
      </c>
      <c r="E118" t="s">
        <v>76</v>
      </c>
      <c r="F118" t="s">
        <v>77</v>
      </c>
      <c r="G118" t="s">
        <v>78</v>
      </c>
      <c r="H118" t="s">
        <v>79</v>
      </c>
      <c r="I118" t="s">
        <v>80</v>
      </c>
      <c r="J118" t="s">
        <v>81</v>
      </c>
      <c r="K118" t="s">
        <v>82</v>
      </c>
      <c r="L118" s="1">
        <v>43617</v>
      </c>
    </row>
    <row r="119" spans="1:12" x14ac:dyDescent="0.25">
      <c r="A119">
        <v>10</v>
      </c>
      <c r="B119">
        <v>10</v>
      </c>
      <c r="C119">
        <v>23</v>
      </c>
      <c r="D119">
        <v>1056</v>
      </c>
      <c r="E119">
        <v>3171</v>
      </c>
      <c r="F119">
        <v>3520</v>
      </c>
      <c r="G119">
        <v>4494</v>
      </c>
      <c r="H119">
        <v>3962</v>
      </c>
      <c r="I119">
        <v>2681</v>
      </c>
      <c r="J119">
        <v>385</v>
      </c>
      <c r="K119">
        <v>96</v>
      </c>
      <c r="L119">
        <v>10</v>
      </c>
    </row>
    <row r="120" spans="1:12" x14ac:dyDescent="0.25">
      <c r="A120">
        <v>230</v>
      </c>
      <c r="B120">
        <v>118</v>
      </c>
      <c r="C120">
        <v>172</v>
      </c>
      <c r="D120">
        <v>335</v>
      </c>
      <c r="E120">
        <v>384</v>
      </c>
      <c r="F120">
        <v>553</v>
      </c>
      <c r="G120">
        <v>861</v>
      </c>
      <c r="H120">
        <v>610</v>
      </c>
      <c r="I120">
        <v>444</v>
      </c>
      <c r="J120">
        <v>222</v>
      </c>
      <c r="K120">
        <v>231</v>
      </c>
      <c r="L120">
        <v>319</v>
      </c>
    </row>
    <row r="121" spans="1:1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52</v>
      </c>
      <c r="B123">
        <v>46</v>
      </c>
      <c r="C123">
        <v>52</v>
      </c>
      <c r="D123">
        <v>110</v>
      </c>
      <c r="E123">
        <v>723</v>
      </c>
      <c r="F123">
        <v>980</v>
      </c>
      <c r="G123">
        <v>1295</v>
      </c>
      <c r="H123">
        <v>1311</v>
      </c>
      <c r="I123">
        <v>737</v>
      </c>
      <c r="J123">
        <v>396</v>
      </c>
      <c r="K123">
        <v>142</v>
      </c>
      <c r="L123">
        <v>73</v>
      </c>
    </row>
    <row r="124" spans="1:12" x14ac:dyDescent="0.25">
      <c r="A124">
        <v>29</v>
      </c>
      <c r="B124">
        <v>31</v>
      </c>
      <c r="C124">
        <v>32</v>
      </c>
      <c r="D124">
        <v>421</v>
      </c>
      <c r="E124">
        <v>2164</v>
      </c>
      <c r="F124">
        <v>2307</v>
      </c>
      <c r="G124">
        <v>2769</v>
      </c>
      <c r="H124">
        <v>2164</v>
      </c>
      <c r="I124">
        <v>1423</v>
      </c>
      <c r="J124">
        <v>284</v>
      </c>
      <c r="K124">
        <v>39</v>
      </c>
      <c r="L124">
        <v>12</v>
      </c>
    </row>
    <row r="125" spans="1:12" x14ac:dyDescent="0.25">
      <c r="A125">
        <v>27</v>
      </c>
      <c r="B125">
        <v>23</v>
      </c>
      <c r="C125">
        <v>24</v>
      </c>
      <c r="D125">
        <v>98</v>
      </c>
      <c r="E125">
        <v>997</v>
      </c>
      <c r="F125">
        <v>1473</v>
      </c>
      <c r="G125">
        <v>1404</v>
      </c>
      <c r="H125">
        <v>1797</v>
      </c>
      <c r="I125">
        <v>1124</v>
      </c>
      <c r="J125">
        <v>334</v>
      </c>
      <c r="K125">
        <v>75</v>
      </c>
      <c r="L125">
        <v>30</v>
      </c>
    </row>
    <row r="126" spans="1:1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264</v>
      </c>
      <c r="B127">
        <v>278</v>
      </c>
      <c r="C127">
        <v>280</v>
      </c>
      <c r="D127">
        <v>1067</v>
      </c>
      <c r="E127">
        <v>1954</v>
      </c>
      <c r="F127">
        <v>1749</v>
      </c>
      <c r="G127">
        <v>1540</v>
      </c>
      <c r="H127">
        <v>1804</v>
      </c>
      <c r="I127">
        <v>1254</v>
      </c>
      <c r="J127">
        <v>438</v>
      </c>
      <c r="K127">
        <v>721</v>
      </c>
      <c r="L127">
        <v>524</v>
      </c>
    </row>
    <row r="128" spans="1:12" x14ac:dyDescent="0.25">
      <c r="A128">
        <v>17</v>
      </c>
      <c r="B128">
        <v>16</v>
      </c>
      <c r="C128">
        <v>17</v>
      </c>
      <c r="D128">
        <v>229</v>
      </c>
      <c r="E128">
        <v>1177</v>
      </c>
      <c r="F128">
        <v>1131</v>
      </c>
      <c r="G128">
        <v>1613</v>
      </c>
      <c r="H128">
        <v>1263</v>
      </c>
      <c r="I128">
        <v>374</v>
      </c>
      <c r="J128">
        <v>74</v>
      </c>
      <c r="K128">
        <v>31</v>
      </c>
      <c r="L128">
        <v>17</v>
      </c>
    </row>
    <row r="129" spans="1:12" x14ac:dyDescent="0.25">
      <c r="A129">
        <v>6</v>
      </c>
      <c r="B129">
        <v>6</v>
      </c>
      <c r="C129">
        <v>10</v>
      </c>
      <c r="D129">
        <v>119</v>
      </c>
      <c r="E129">
        <v>1350</v>
      </c>
      <c r="F129">
        <v>1472</v>
      </c>
      <c r="G129">
        <v>2640</v>
      </c>
      <c r="H129">
        <v>1211</v>
      </c>
      <c r="I129">
        <v>603</v>
      </c>
      <c r="J129">
        <v>48</v>
      </c>
      <c r="K129">
        <v>7</v>
      </c>
      <c r="L129">
        <v>6</v>
      </c>
    </row>
    <row r="130" spans="1:1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</v>
      </c>
      <c r="B131">
        <v>1</v>
      </c>
      <c r="C131">
        <v>0</v>
      </c>
      <c r="D131">
        <v>466</v>
      </c>
      <c r="E131">
        <v>2619</v>
      </c>
      <c r="F131">
        <v>4136</v>
      </c>
      <c r="G131">
        <v>5563</v>
      </c>
      <c r="H131">
        <v>3884</v>
      </c>
      <c r="I131">
        <v>2683</v>
      </c>
      <c r="J131">
        <v>462</v>
      </c>
      <c r="K131">
        <v>69</v>
      </c>
      <c r="L131">
        <v>11</v>
      </c>
    </row>
    <row r="132" spans="1:12" x14ac:dyDescent="0.25">
      <c r="A132">
        <v>0</v>
      </c>
      <c r="B132">
        <v>0</v>
      </c>
      <c r="C132">
        <v>36</v>
      </c>
      <c r="D132">
        <v>547</v>
      </c>
      <c r="E132">
        <v>1328</v>
      </c>
      <c r="F132">
        <v>1194</v>
      </c>
      <c r="G132">
        <v>1794</v>
      </c>
      <c r="H132">
        <v>1344</v>
      </c>
      <c r="I132">
        <v>865</v>
      </c>
      <c r="J132">
        <v>359</v>
      </c>
      <c r="K132">
        <v>167</v>
      </c>
      <c r="L132">
        <v>29</v>
      </c>
    </row>
    <row r="133" spans="1:12" x14ac:dyDescent="0.25">
      <c r="A133">
        <v>7</v>
      </c>
      <c r="B133">
        <v>7</v>
      </c>
      <c r="C133">
        <v>8</v>
      </c>
      <c r="D133">
        <v>55</v>
      </c>
      <c r="E133">
        <v>633</v>
      </c>
      <c r="F133">
        <v>1118</v>
      </c>
      <c r="G133">
        <v>1322</v>
      </c>
      <c r="H133">
        <v>935</v>
      </c>
      <c r="I133">
        <v>645</v>
      </c>
      <c r="J133">
        <v>168</v>
      </c>
      <c r="K133">
        <v>89</v>
      </c>
      <c r="L133">
        <v>13</v>
      </c>
    </row>
    <row r="134" spans="1:12" x14ac:dyDescent="0.25">
      <c r="A134">
        <v>1236</v>
      </c>
      <c r="B134">
        <v>469</v>
      </c>
      <c r="C134">
        <v>710</v>
      </c>
      <c r="D134">
        <v>912</v>
      </c>
      <c r="E134">
        <v>517</v>
      </c>
      <c r="F134">
        <v>1105</v>
      </c>
      <c r="G134">
        <v>1480</v>
      </c>
      <c r="H134">
        <v>1136</v>
      </c>
      <c r="I134">
        <v>266</v>
      </c>
      <c r="J134">
        <v>225</v>
      </c>
      <c r="K134">
        <v>226</v>
      </c>
      <c r="L134">
        <v>211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139</v>
      </c>
      <c r="B136">
        <v>125</v>
      </c>
      <c r="C136">
        <v>129</v>
      </c>
      <c r="D136">
        <v>241</v>
      </c>
      <c r="E136">
        <v>1220</v>
      </c>
      <c r="F136">
        <v>1374</v>
      </c>
      <c r="G136">
        <v>2807</v>
      </c>
      <c r="H136">
        <v>2482</v>
      </c>
      <c r="I136">
        <v>2289</v>
      </c>
      <c r="J136">
        <v>1044</v>
      </c>
      <c r="K136">
        <v>164</v>
      </c>
      <c r="L136">
        <v>153</v>
      </c>
    </row>
    <row r="137" spans="1:12" x14ac:dyDescent="0.25">
      <c r="A137">
        <v>0</v>
      </c>
    </row>
    <row r="138" spans="1:12" x14ac:dyDescent="0.25">
      <c r="A138">
        <v>85</v>
      </c>
      <c r="B138">
        <v>72</v>
      </c>
      <c r="C138">
        <v>107</v>
      </c>
      <c r="D138">
        <v>1142</v>
      </c>
      <c r="E138">
        <v>3565</v>
      </c>
      <c r="F138">
        <v>4855</v>
      </c>
      <c r="G138">
        <v>5583</v>
      </c>
      <c r="H138">
        <v>5050</v>
      </c>
      <c r="I138">
        <v>4158</v>
      </c>
      <c r="J138">
        <v>2002</v>
      </c>
      <c r="K138">
        <v>37</v>
      </c>
      <c r="L138">
        <v>32</v>
      </c>
    </row>
    <row r="139" spans="1:12" x14ac:dyDescent="0.25">
      <c r="A139">
        <v>896</v>
      </c>
      <c r="B139">
        <v>837</v>
      </c>
      <c r="C139">
        <v>818</v>
      </c>
      <c r="D139">
        <v>2646</v>
      </c>
      <c r="E139">
        <v>4586</v>
      </c>
      <c r="F139">
        <v>4858</v>
      </c>
      <c r="G139">
        <v>6584</v>
      </c>
      <c r="H139">
        <v>3388</v>
      </c>
      <c r="I139">
        <v>2463</v>
      </c>
      <c r="J139">
        <v>1327</v>
      </c>
      <c r="K139">
        <v>1312</v>
      </c>
      <c r="L139">
        <v>916</v>
      </c>
    </row>
    <row r="140" spans="1:1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0</v>
      </c>
      <c r="B141">
        <v>0</v>
      </c>
      <c r="C141">
        <v>0</v>
      </c>
      <c r="D141">
        <v>258</v>
      </c>
      <c r="E141">
        <v>676</v>
      </c>
      <c r="F141">
        <v>798</v>
      </c>
      <c r="G141">
        <v>921</v>
      </c>
      <c r="H141">
        <v>629</v>
      </c>
      <c r="I141">
        <v>322</v>
      </c>
      <c r="J141">
        <v>36</v>
      </c>
      <c r="K141">
        <v>10</v>
      </c>
      <c r="L141">
        <v>0</v>
      </c>
    </row>
    <row r="142" spans="1:12" x14ac:dyDescent="0.25">
      <c r="A142">
        <v>0</v>
      </c>
      <c r="B142">
        <v>1</v>
      </c>
      <c r="C142">
        <v>1</v>
      </c>
      <c r="D142">
        <v>986</v>
      </c>
      <c r="E142">
        <v>2535</v>
      </c>
      <c r="F142">
        <v>2601</v>
      </c>
      <c r="G142">
        <v>3095</v>
      </c>
      <c r="I142">
        <v>2539</v>
      </c>
      <c r="J142">
        <v>48</v>
      </c>
      <c r="K142">
        <v>755</v>
      </c>
      <c r="L142">
        <v>1</v>
      </c>
    </row>
    <row r="143" spans="1:12" x14ac:dyDescent="0.25">
      <c r="A143">
        <v>0</v>
      </c>
      <c r="B143">
        <v>0</v>
      </c>
      <c r="C143">
        <v>0</v>
      </c>
      <c r="D143">
        <v>0</v>
      </c>
      <c r="E143">
        <v>1003</v>
      </c>
      <c r="F143">
        <v>1858</v>
      </c>
      <c r="G143">
        <v>1805</v>
      </c>
      <c r="H143">
        <v>1986</v>
      </c>
      <c r="I143">
        <v>1643</v>
      </c>
      <c r="J143">
        <v>1092</v>
      </c>
      <c r="K143">
        <v>0</v>
      </c>
      <c r="L143">
        <v>0</v>
      </c>
    </row>
    <row r="144" spans="1:12" x14ac:dyDescent="0.25">
      <c r="A144">
        <v>71</v>
      </c>
      <c r="B144">
        <v>72</v>
      </c>
      <c r="C144">
        <v>77</v>
      </c>
      <c r="D144">
        <v>209</v>
      </c>
      <c r="E144">
        <v>1035</v>
      </c>
      <c r="F144">
        <v>1128</v>
      </c>
      <c r="G144">
        <v>1021</v>
      </c>
      <c r="H144">
        <v>1183</v>
      </c>
      <c r="I144">
        <v>848</v>
      </c>
      <c r="J144">
        <v>178</v>
      </c>
      <c r="K144">
        <v>85</v>
      </c>
      <c r="L144">
        <v>74</v>
      </c>
    </row>
    <row r="145" spans="1:12" x14ac:dyDescent="0.25">
      <c r="A145">
        <v>0</v>
      </c>
      <c r="B145">
        <v>0</v>
      </c>
      <c r="C145">
        <v>0</v>
      </c>
      <c r="D145">
        <v>79</v>
      </c>
      <c r="E145">
        <v>512</v>
      </c>
      <c r="F145">
        <v>647</v>
      </c>
      <c r="G145">
        <v>835</v>
      </c>
      <c r="H145">
        <v>707</v>
      </c>
      <c r="I145">
        <v>488</v>
      </c>
      <c r="J145">
        <v>170</v>
      </c>
      <c r="K145">
        <v>20</v>
      </c>
      <c r="L145">
        <v>0</v>
      </c>
    </row>
    <row r="146" spans="1:12" x14ac:dyDescent="0.25">
      <c r="A146">
        <v>3</v>
      </c>
      <c r="B146">
        <v>3</v>
      </c>
      <c r="C146">
        <v>4</v>
      </c>
      <c r="D146">
        <v>10</v>
      </c>
      <c r="E146">
        <v>105</v>
      </c>
      <c r="F146">
        <v>129</v>
      </c>
      <c r="G146">
        <v>111</v>
      </c>
      <c r="H146">
        <v>155</v>
      </c>
      <c r="I146">
        <v>129</v>
      </c>
      <c r="J146">
        <v>26</v>
      </c>
      <c r="K146">
        <v>4</v>
      </c>
      <c r="L146">
        <v>3</v>
      </c>
    </row>
    <row r="147" spans="1:1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183</v>
      </c>
      <c r="B148">
        <v>202</v>
      </c>
      <c r="C148">
        <v>338</v>
      </c>
      <c r="D148">
        <v>552</v>
      </c>
      <c r="E148">
        <v>5250</v>
      </c>
      <c r="F148">
        <v>7895</v>
      </c>
      <c r="G148">
        <v>26162</v>
      </c>
      <c r="H148">
        <v>18911</v>
      </c>
      <c r="I148">
        <v>11910</v>
      </c>
      <c r="J148">
        <v>1961</v>
      </c>
      <c r="K148">
        <v>374</v>
      </c>
      <c r="L148">
        <v>233</v>
      </c>
    </row>
    <row r="149" spans="1:1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12</v>
      </c>
      <c r="B151">
        <v>12</v>
      </c>
      <c r="C151">
        <v>12</v>
      </c>
      <c r="D151">
        <v>462</v>
      </c>
      <c r="E151">
        <v>1769</v>
      </c>
      <c r="F151">
        <v>1534</v>
      </c>
      <c r="G151">
        <v>1850</v>
      </c>
      <c r="H151">
        <v>1451</v>
      </c>
      <c r="I151">
        <v>781</v>
      </c>
      <c r="J151">
        <v>544</v>
      </c>
      <c r="K151">
        <v>486</v>
      </c>
      <c r="L151">
        <v>60</v>
      </c>
    </row>
    <row r="152" spans="1:12" x14ac:dyDescent="0.25">
      <c r="A152">
        <v>0</v>
      </c>
      <c r="B152">
        <v>0</v>
      </c>
      <c r="C152">
        <v>0</v>
      </c>
      <c r="D152">
        <v>551</v>
      </c>
      <c r="E152">
        <v>2354</v>
      </c>
      <c r="F152">
        <v>2522</v>
      </c>
      <c r="G152">
        <v>3068</v>
      </c>
      <c r="H152">
        <v>2795</v>
      </c>
      <c r="I152">
        <v>1979</v>
      </c>
      <c r="J152">
        <v>730</v>
      </c>
      <c r="K152">
        <v>400</v>
      </c>
      <c r="L15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EB5-E61E-497F-B96C-308FA154B178}">
  <dimension ref="A1:AG38"/>
  <sheetViews>
    <sheetView workbookViewId="0">
      <selection activeCell="AF2" sqref="AF2:AF35"/>
    </sheetView>
  </sheetViews>
  <sheetFormatPr defaultRowHeight="15" x14ac:dyDescent="0.25"/>
  <cols>
    <col min="6" max="6" width="9.42578125" customWidth="1"/>
    <col min="10" max="10" width="12.7109375" bestFit="1" customWidth="1"/>
    <col min="13" max="13" width="12.7109375" bestFit="1" customWidth="1"/>
    <col min="26" max="26" width="11.7109375" bestFit="1" customWidth="1"/>
    <col min="29" max="29" width="12.7109375" bestFit="1" customWidth="1"/>
    <col min="32" max="32" width="12.7109375" bestFit="1" customWidth="1"/>
  </cols>
  <sheetData>
    <row r="1" spans="1:33" x14ac:dyDescent="0.25">
      <c r="A1" s="8" t="s">
        <v>0</v>
      </c>
      <c r="B1" s="8" t="s">
        <v>1</v>
      </c>
      <c r="G1" s="8" t="s">
        <v>83</v>
      </c>
      <c r="H1" s="8"/>
      <c r="I1" s="8"/>
      <c r="J1" s="8" t="s">
        <v>84</v>
      </c>
      <c r="K1" s="8"/>
      <c r="L1" s="8"/>
      <c r="M1" s="8" t="s">
        <v>85</v>
      </c>
      <c r="P1" s="8" t="s">
        <v>93</v>
      </c>
      <c r="Q1" s="8"/>
      <c r="R1" s="8"/>
      <c r="S1" s="8" t="s">
        <v>94</v>
      </c>
      <c r="T1" s="8"/>
      <c r="U1" s="8"/>
      <c r="V1" s="8" t="s">
        <v>95</v>
      </c>
      <c r="Z1" s="8" t="s">
        <v>97</v>
      </c>
      <c r="AA1" s="8"/>
      <c r="AB1" s="8"/>
      <c r="AC1" s="8" t="s">
        <v>98</v>
      </c>
      <c r="AD1" s="8"/>
      <c r="AE1" s="8"/>
      <c r="AF1" s="8" t="s">
        <v>99</v>
      </c>
      <c r="AG1" s="8"/>
    </row>
    <row r="2" spans="1:33" x14ac:dyDescent="0.25">
      <c r="A2" t="s">
        <v>3</v>
      </c>
      <c r="B2" t="s">
        <v>4</v>
      </c>
      <c r="G2" s="2">
        <f xml:space="preserve"> (27078 + 25647 + 27048 + 26489 + 38408 + 42752)*3.412</f>
        <v>639483.86399999994</v>
      </c>
      <c r="J2" s="4">
        <v>1541742.9080000001</v>
      </c>
      <c r="M2" s="4">
        <v>1541524.54</v>
      </c>
      <c r="P2" s="2">
        <v>536000</v>
      </c>
      <c r="Q2" s="2"/>
      <c r="R2" s="2"/>
      <c r="S2" s="2">
        <v>1515200</v>
      </c>
      <c r="T2" s="2"/>
      <c r="U2" s="2"/>
      <c r="V2" s="2">
        <v>1941800</v>
      </c>
      <c r="Z2" s="4">
        <f>SUM(G2,P2)</f>
        <v>1175483.8640000001</v>
      </c>
      <c r="AC2" s="4">
        <f>SUM(J2,S2)</f>
        <v>3056942.9079999998</v>
      </c>
      <c r="AF2" s="4">
        <f>SUM(M2,V2)</f>
        <v>3483324.54</v>
      </c>
    </row>
    <row r="3" spans="1:33" x14ac:dyDescent="0.25">
      <c r="A3" t="s">
        <v>5</v>
      </c>
      <c r="B3" t="s">
        <v>6</v>
      </c>
      <c r="G3" s="2">
        <f xml:space="preserve"> (224184 + 272733 + 270877 + 471009 + 384970 + 529687)*3.412</f>
        <v>7347605.5199999996</v>
      </c>
      <c r="J3" s="4">
        <v>15554639.248</v>
      </c>
      <c r="M3" s="4">
        <v>12442359.563999999</v>
      </c>
      <c r="P3" s="2">
        <v>456600</v>
      </c>
      <c r="Q3" s="2"/>
      <c r="R3" s="2"/>
      <c r="S3" s="2">
        <v>920100</v>
      </c>
      <c r="T3" s="2"/>
      <c r="U3" s="2"/>
      <c r="V3" s="2">
        <v>447900</v>
      </c>
      <c r="Z3" s="4">
        <f t="shared" ref="Z3:Z35" si="0">SUM(G3,P3)</f>
        <v>7804205.5199999996</v>
      </c>
      <c r="AC3" s="4">
        <f t="shared" ref="AC3:AC35" si="1">SUM(J3,S3)</f>
        <v>16474739.248</v>
      </c>
      <c r="AF3" s="4">
        <f t="shared" ref="AF3:AF35" si="2">SUM(M3,V3)</f>
        <v>12890259.563999999</v>
      </c>
    </row>
    <row r="4" spans="1:33" x14ac:dyDescent="0.25">
      <c r="A4" t="s">
        <v>7</v>
      </c>
      <c r="B4" t="s">
        <v>8</v>
      </c>
      <c r="G4" s="2">
        <f xml:space="preserve"> (7527 + 4907 + 4460 + 4400 + 6247 + 8982)*3.412</f>
        <v>124616.476</v>
      </c>
      <c r="J4" s="4">
        <v>352435.71600000001</v>
      </c>
      <c r="M4" s="4">
        <v>305182.92800000001</v>
      </c>
      <c r="P4" s="2">
        <v>0</v>
      </c>
      <c r="Q4" s="2"/>
      <c r="R4" s="2"/>
      <c r="S4" s="2">
        <v>0</v>
      </c>
      <c r="T4" s="2"/>
      <c r="U4" s="2"/>
      <c r="V4" s="2">
        <v>0</v>
      </c>
      <c r="Z4" s="4">
        <f t="shared" si="0"/>
        <v>124616.476</v>
      </c>
      <c r="AC4" s="4">
        <f t="shared" si="1"/>
        <v>352435.71600000001</v>
      </c>
      <c r="AF4" s="4">
        <f t="shared" si="2"/>
        <v>305182.92800000001</v>
      </c>
    </row>
    <row r="5" spans="1:33" x14ac:dyDescent="0.25">
      <c r="A5" t="s">
        <v>9</v>
      </c>
      <c r="B5" t="s">
        <v>10</v>
      </c>
      <c r="G5" s="2">
        <f xml:space="preserve"> 9589 * 3.412</f>
        <v>32717.667999999998</v>
      </c>
      <c r="J5" s="4">
        <v>253303.46799999999</v>
      </c>
      <c r="M5" s="4">
        <v>410927.63199999998</v>
      </c>
      <c r="P5" s="2">
        <v>0</v>
      </c>
      <c r="Q5" s="2"/>
      <c r="R5" s="2"/>
      <c r="S5" s="2">
        <v>0</v>
      </c>
      <c r="T5" s="2"/>
      <c r="U5" s="2"/>
      <c r="V5" s="2">
        <v>0</v>
      </c>
      <c r="Z5" s="4">
        <f t="shared" si="0"/>
        <v>32717.667999999998</v>
      </c>
      <c r="AC5" s="4">
        <f t="shared" si="1"/>
        <v>253303.46799999999</v>
      </c>
      <c r="AF5" s="4">
        <f t="shared" si="2"/>
        <v>410927.63199999998</v>
      </c>
    </row>
    <row r="6" spans="1:33" x14ac:dyDescent="0.25">
      <c r="A6" t="s">
        <v>11</v>
      </c>
      <c r="B6" t="s">
        <v>12</v>
      </c>
      <c r="G6" s="2">
        <f xml:space="preserve"> (33755 + 27682 + 27044 + 30573 + 27063 + 39941)*3.412</f>
        <v>634829.89599999995</v>
      </c>
      <c r="J6" s="4">
        <v>1189774.6359999999</v>
      </c>
      <c r="M6" s="4">
        <v>1026612.796</v>
      </c>
      <c r="P6" s="2">
        <v>429800</v>
      </c>
      <c r="Q6" s="2"/>
      <c r="R6" s="2"/>
      <c r="S6" s="2">
        <v>876400</v>
      </c>
      <c r="T6" s="2"/>
      <c r="U6" s="2"/>
      <c r="V6" s="2">
        <v>591700</v>
      </c>
      <c r="Z6" s="4">
        <f t="shared" si="0"/>
        <v>1064629.8959999999</v>
      </c>
      <c r="AC6" s="4">
        <f t="shared" si="1"/>
        <v>2066174.6359999999</v>
      </c>
      <c r="AF6" s="4">
        <f t="shared" si="2"/>
        <v>1618312.7960000001</v>
      </c>
    </row>
    <row r="7" spans="1:33" x14ac:dyDescent="0.25">
      <c r="A7" t="s">
        <v>13</v>
      </c>
      <c r="B7" t="s">
        <v>14</v>
      </c>
      <c r="G7" s="2">
        <f xml:space="preserve"> (20520 + 18240 + 18920 + 19960 + 24320 + 28160)*3.412</f>
        <v>443969.44</v>
      </c>
      <c r="J7" s="4">
        <v>999033.6</v>
      </c>
      <c r="M7" s="4">
        <v>1061950.8799999999</v>
      </c>
      <c r="P7" s="2">
        <v>276300</v>
      </c>
      <c r="Q7" s="2"/>
      <c r="R7" s="2"/>
      <c r="S7" s="2">
        <v>801800</v>
      </c>
      <c r="T7" s="2"/>
      <c r="U7" s="2"/>
      <c r="V7" s="2">
        <v>1167500</v>
      </c>
      <c r="Z7" s="4">
        <f t="shared" si="0"/>
        <v>720269.44</v>
      </c>
      <c r="AC7" s="4">
        <f t="shared" si="1"/>
        <v>1800833.6</v>
      </c>
      <c r="AF7" s="4">
        <f t="shared" si="2"/>
        <v>2229450.88</v>
      </c>
    </row>
    <row r="8" spans="1:33" x14ac:dyDescent="0.25">
      <c r="A8" t="s">
        <v>15</v>
      </c>
      <c r="B8" t="s">
        <v>16</v>
      </c>
      <c r="G8" s="3">
        <f xml:space="preserve"> (21980 + 18900 + 23900 + 24600 + 22500 + 32700)*3.412</f>
        <v>493306.95999999996</v>
      </c>
      <c r="J8" s="4">
        <v>944441.6</v>
      </c>
      <c r="M8" s="4">
        <v>888484.79999999993</v>
      </c>
      <c r="P8" s="2">
        <v>704500</v>
      </c>
      <c r="Q8" s="2"/>
      <c r="R8" s="2"/>
      <c r="S8" s="2">
        <v>835800</v>
      </c>
      <c r="T8" s="2"/>
      <c r="U8" s="2"/>
      <c r="V8" s="2">
        <v>740600</v>
      </c>
      <c r="Z8" s="4">
        <f t="shared" si="0"/>
        <v>1197806.96</v>
      </c>
      <c r="AC8" s="4">
        <f t="shared" si="1"/>
        <v>1780241.6</v>
      </c>
      <c r="AF8" s="4">
        <f t="shared" si="2"/>
        <v>1629084.7999999998</v>
      </c>
    </row>
    <row r="9" spans="1:33" x14ac:dyDescent="0.25">
      <c r="A9" t="s">
        <v>17</v>
      </c>
      <c r="B9" t="s">
        <v>18</v>
      </c>
      <c r="G9" s="2">
        <f xml:space="preserve"> (42512 + 28512 + 25108 + 25316 + 23195)*3.412</f>
        <v>493521.91599999997</v>
      </c>
      <c r="J9" s="4">
        <v>1110623.06</v>
      </c>
      <c r="M9" s="4">
        <v>1510178.496</v>
      </c>
      <c r="P9" s="2">
        <v>0</v>
      </c>
      <c r="Q9" s="2"/>
      <c r="R9" s="2"/>
      <c r="S9" s="2">
        <v>0</v>
      </c>
      <c r="T9" s="2"/>
      <c r="U9" s="2"/>
      <c r="V9" s="2">
        <v>0</v>
      </c>
      <c r="Z9" s="4">
        <f t="shared" si="0"/>
        <v>493521.91599999997</v>
      </c>
      <c r="AC9" s="4">
        <f t="shared" si="1"/>
        <v>1110623.06</v>
      </c>
      <c r="AF9" s="4">
        <f t="shared" si="2"/>
        <v>1510178.496</v>
      </c>
    </row>
    <row r="10" spans="1:33" x14ac:dyDescent="0.25">
      <c r="A10" t="s">
        <v>19</v>
      </c>
      <c r="B10" t="s">
        <v>20</v>
      </c>
      <c r="G10" s="2">
        <f xml:space="preserve"> (48321 + 45579 + 56037 + 56771 + 57227 + 50710)*3.412</f>
        <v>1073568.74</v>
      </c>
      <c r="J10" s="4">
        <v>1962408.388</v>
      </c>
      <c r="M10" s="4">
        <v>1585948.78</v>
      </c>
      <c r="P10" s="2">
        <v>715500</v>
      </c>
      <c r="Q10" s="2"/>
      <c r="R10" s="2"/>
      <c r="S10" s="2">
        <v>1101400</v>
      </c>
      <c r="T10" s="2"/>
      <c r="U10" s="2"/>
      <c r="V10" s="2">
        <v>1187300</v>
      </c>
      <c r="Z10" s="4">
        <f t="shared" si="0"/>
        <v>1789068.74</v>
      </c>
      <c r="AC10" s="4">
        <f t="shared" si="1"/>
        <v>3063808.3880000003</v>
      </c>
      <c r="AF10" s="4">
        <f t="shared" si="2"/>
        <v>2773248.7800000003</v>
      </c>
    </row>
    <row r="11" spans="1:33" x14ac:dyDescent="0.25">
      <c r="A11" t="s">
        <v>21</v>
      </c>
      <c r="B11" t="s">
        <v>22</v>
      </c>
      <c r="G11" s="2">
        <f xml:space="preserve"> (21532 + 22132 + 24072 + 30098 + 45304 + 50331)*3.412</f>
        <v>660116.228</v>
      </c>
      <c r="J11" s="4">
        <v>1306362.676</v>
      </c>
      <c r="M11" s="4">
        <v>1316656.68</v>
      </c>
      <c r="P11" s="2">
        <v>352200</v>
      </c>
      <c r="Q11" s="2"/>
      <c r="R11" s="2"/>
      <c r="S11" s="2">
        <v>594800</v>
      </c>
      <c r="T11" s="2"/>
      <c r="U11" s="2"/>
      <c r="V11" s="2">
        <v>595900</v>
      </c>
      <c r="Z11" s="4">
        <f t="shared" si="0"/>
        <v>1012316.228</v>
      </c>
      <c r="AC11" s="4">
        <f t="shared" si="1"/>
        <v>1901162.676</v>
      </c>
      <c r="AF11" s="4">
        <f t="shared" si="2"/>
        <v>1912556.68</v>
      </c>
    </row>
    <row r="12" spans="1:33" x14ac:dyDescent="0.25">
      <c r="A12" t="s">
        <v>23</v>
      </c>
      <c r="B12" t="s">
        <v>24</v>
      </c>
      <c r="G12" s="2">
        <f xml:space="preserve"> (63281 + 58310 + 58832 + 65081 + 78350 + 88118)*3.412</f>
        <v>1405648.4639999999</v>
      </c>
      <c r="J12" s="4">
        <v>2825531.7919999999</v>
      </c>
      <c r="M12" s="4">
        <v>2733827.4679999999</v>
      </c>
      <c r="P12" s="2">
        <v>284800</v>
      </c>
      <c r="Q12" s="2"/>
      <c r="R12" s="2"/>
      <c r="S12" s="2">
        <v>630100</v>
      </c>
      <c r="T12" s="2"/>
      <c r="U12" s="2"/>
      <c r="V12" s="2">
        <v>747800</v>
      </c>
      <c r="Z12" s="4">
        <f t="shared" si="0"/>
        <v>1690448.4639999999</v>
      </c>
      <c r="AC12" s="4">
        <f t="shared" si="1"/>
        <v>3455631.7919999999</v>
      </c>
      <c r="AF12" s="4">
        <f t="shared" si="2"/>
        <v>3481627.4679999999</v>
      </c>
    </row>
    <row r="13" spans="1:33" x14ac:dyDescent="0.25">
      <c r="A13" t="s">
        <v>25</v>
      </c>
      <c r="B13" t="s">
        <v>26</v>
      </c>
      <c r="G13" s="2">
        <f xml:space="preserve"> (152800 + 144736 + 153041 + 137333 + 173900 + 179919)*3.412</f>
        <v>3213179.3479999998</v>
      </c>
      <c r="J13" s="4">
        <v>5919052.2999999998</v>
      </c>
      <c r="M13" s="4">
        <v>5633546.3760000002</v>
      </c>
      <c r="P13" s="2">
        <v>289100</v>
      </c>
      <c r="Q13" s="2"/>
      <c r="R13" s="2"/>
      <c r="S13" s="2">
        <v>0</v>
      </c>
      <c r="T13" s="2"/>
      <c r="U13" s="2"/>
      <c r="V13" s="2">
        <v>0</v>
      </c>
      <c r="Z13" s="4">
        <f t="shared" si="0"/>
        <v>3502279.3479999998</v>
      </c>
      <c r="AC13" s="4">
        <f t="shared" si="1"/>
        <v>5919052.2999999998</v>
      </c>
      <c r="AF13" s="4">
        <f t="shared" si="2"/>
        <v>5633546.3760000002</v>
      </c>
    </row>
    <row r="14" spans="1:33" x14ac:dyDescent="0.25">
      <c r="A14" t="s">
        <v>27</v>
      </c>
      <c r="B14" t="s">
        <v>28</v>
      </c>
      <c r="G14" s="2">
        <f xml:space="preserve"> (9000 + 8010 + 9273 + 8262 + 9604 + 10801)*3.412</f>
        <v>187489.4</v>
      </c>
      <c r="J14" s="4">
        <v>730031.52</v>
      </c>
      <c r="M14" s="4">
        <v>466891.25599999999</v>
      </c>
      <c r="P14" s="2">
        <v>1538600</v>
      </c>
      <c r="Q14" s="2"/>
      <c r="R14" s="2"/>
      <c r="S14" s="2">
        <v>1927800</v>
      </c>
      <c r="T14" s="2"/>
      <c r="U14" s="2"/>
      <c r="V14" s="2">
        <v>1989500</v>
      </c>
      <c r="Z14" s="4">
        <f t="shared" si="0"/>
        <v>1726089.4</v>
      </c>
      <c r="AC14" s="4">
        <f t="shared" si="1"/>
        <v>2657831.52</v>
      </c>
      <c r="AF14" s="4">
        <f t="shared" si="2"/>
        <v>2456391.2560000001</v>
      </c>
    </row>
    <row r="15" spans="1:33" x14ac:dyDescent="0.25">
      <c r="A15" t="s">
        <v>29</v>
      </c>
      <c r="B15" t="s">
        <v>30</v>
      </c>
      <c r="G15" s="2">
        <f xml:space="preserve"> (5800 + 4800 + 5900 + 4300 + 5500 + 5400)*3.412</f>
        <v>108160.4</v>
      </c>
      <c r="J15" s="4">
        <v>207108.4</v>
      </c>
      <c r="M15" s="4">
        <v>203355.19999999998</v>
      </c>
      <c r="P15" s="2">
        <v>322000</v>
      </c>
      <c r="Q15" s="2"/>
      <c r="R15" s="2"/>
      <c r="S15" s="2">
        <v>620200</v>
      </c>
      <c r="T15" s="2"/>
      <c r="U15" s="2"/>
      <c r="V15" s="2">
        <v>766300</v>
      </c>
      <c r="Z15" s="4">
        <f t="shared" si="0"/>
        <v>430160.4</v>
      </c>
      <c r="AC15" s="4">
        <f t="shared" si="1"/>
        <v>827308.4</v>
      </c>
      <c r="AF15" s="4">
        <f t="shared" si="2"/>
        <v>969655.2</v>
      </c>
    </row>
    <row r="16" spans="1:33" x14ac:dyDescent="0.25">
      <c r="A16" t="s">
        <v>31</v>
      </c>
      <c r="B16" t="s">
        <v>32</v>
      </c>
      <c r="G16" s="2">
        <f xml:space="preserve"> (6100 + 5026 + 5768 + 4502 + 4601 + 6097)*3.412</f>
        <v>109504.728</v>
      </c>
      <c r="J16" s="4">
        <v>247161.86799999999</v>
      </c>
      <c r="M16" s="4">
        <v>226826.348</v>
      </c>
      <c r="P16" s="2">
        <v>500200</v>
      </c>
      <c r="Q16" s="2"/>
      <c r="R16" s="2"/>
      <c r="S16" s="2">
        <v>781300</v>
      </c>
      <c r="T16" s="2"/>
      <c r="U16" s="2"/>
      <c r="V16" s="2">
        <v>500000</v>
      </c>
      <c r="Z16" s="4">
        <f t="shared" si="0"/>
        <v>609704.728</v>
      </c>
      <c r="AC16" s="4">
        <f t="shared" si="1"/>
        <v>1028461.868</v>
      </c>
      <c r="AF16" s="4">
        <f t="shared" si="2"/>
        <v>726826.348</v>
      </c>
    </row>
    <row r="17" spans="1:32" x14ac:dyDescent="0.25">
      <c r="A17" t="s">
        <v>33</v>
      </c>
      <c r="B17" t="s">
        <v>34</v>
      </c>
      <c r="G17" s="2">
        <f xml:space="preserve"> (24031 + 23253 + 23723 + 19373 + 27810 + 41224)*3.412</f>
        <v>543920.56799999997</v>
      </c>
      <c r="J17" s="4">
        <v>1258226.18</v>
      </c>
      <c r="M17" s="4">
        <v>1367949.2760000001</v>
      </c>
      <c r="P17" s="2">
        <v>124600</v>
      </c>
      <c r="Q17" s="2"/>
      <c r="R17" s="2"/>
      <c r="S17" s="2">
        <v>517200</v>
      </c>
      <c r="T17" s="2"/>
      <c r="U17" s="2"/>
      <c r="V17" s="2">
        <v>849300</v>
      </c>
      <c r="Z17" s="4">
        <f t="shared" si="0"/>
        <v>668520.56799999997</v>
      </c>
      <c r="AC17" s="4">
        <f t="shared" si="1"/>
        <v>1775426.18</v>
      </c>
      <c r="AF17" s="4">
        <f t="shared" si="2"/>
        <v>2217249.2760000001</v>
      </c>
    </row>
    <row r="18" spans="1:32" x14ac:dyDescent="0.25">
      <c r="A18" t="s">
        <v>35</v>
      </c>
      <c r="B18" t="s">
        <v>36</v>
      </c>
      <c r="G18" s="2">
        <f xml:space="preserve"> (21561 + 18397 + 19259 + 13496 + 18224 + 15874)*3.412</f>
        <v>364439.13199999998</v>
      </c>
      <c r="J18" s="4">
        <v>725947.35600000003</v>
      </c>
      <c r="M18" s="4">
        <v>668110.54399999999</v>
      </c>
      <c r="P18" s="2">
        <v>0</v>
      </c>
      <c r="Q18" s="2"/>
      <c r="R18" s="2"/>
      <c r="S18" s="2">
        <v>0</v>
      </c>
      <c r="T18" s="2"/>
      <c r="U18" s="2"/>
      <c r="V18" s="2">
        <v>0</v>
      </c>
      <c r="Z18" s="4">
        <f t="shared" si="0"/>
        <v>364439.13199999998</v>
      </c>
      <c r="AC18" s="4">
        <f t="shared" si="1"/>
        <v>725947.35600000003</v>
      </c>
      <c r="AF18" s="4">
        <f t="shared" si="2"/>
        <v>668110.54399999999</v>
      </c>
    </row>
    <row r="19" spans="1:32" x14ac:dyDescent="0.25">
      <c r="A19" t="s">
        <v>37</v>
      </c>
      <c r="B19" t="s">
        <v>38</v>
      </c>
      <c r="G19" s="2">
        <f xml:space="preserve"> (34752 + 29802 + 28434 + 27856 + 27489 + 48394)*3.412</f>
        <v>671232.52399999998</v>
      </c>
      <c r="J19" s="4">
        <v>1599361.352</v>
      </c>
      <c r="M19" s="4">
        <v>1629560.9639999999</v>
      </c>
      <c r="P19" s="2">
        <v>791700</v>
      </c>
      <c r="Q19" s="2"/>
      <c r="R19" s="2"/>
      <c r="S19" s="2">
        <v>1468700</v>
      </c>
      <c r="T19" s="2"/>
      <c r="U19" s="2"/>
      <c r="V19" s="2">
        <v>1216700</v>
      </c>
      <c r="Z19" s="4">
        <f t="shared" si="0"/>
        <v>1462932.524</v>
      </c>
      <c r="AC19" s="4">
        <f t="shared" si="1"/>
        <v>3068061.352</v>
      </c>
      <c r="AF19" s="4">
        <f t="shared" si="2"/>
        <v>2846260.9639999997</v>
      </c>
    </row>
    <row r="20" spans="1:32" x14ac:dyDescent="0.25">
      <c r="A20" t="s">
        <v>39</v>
      </c>
      <c r="B20" t="s">
        <v>40</v>
      </c>
      <c r="G20" s="2">
        <f xml:space="preserve"> (37076 + 29530+28721+32028+34744+46625)*3.412</f>
        <v>712166.28799999994</v>
      </c>
      <c r="J20" s="4">
        <v>1417703.06</v>
      </c>
      <c r="M20" s="4">
        <v>155935.22399999999</v>
      </c>
      <c r="P20" s="2">
        <v>0</v>
      </c>
      <c r="Q20" s="2"/>
      <c r="R20" s="2"/>
      <c r="S20" s="2">
        <v>0</v>
      </c>
      <c r="T20" s="2"/>
      <c r="U20" s="2"/>
      <c r="V20" s="2">
        <v>0</v>
      </c>
      <c r="Z20" s="4">
        <f t="shared" si="0"/>
        <v>712166.28799999994</v>
      </c>
      <c r="AC20" s="4">
        <f t="shared" si="1"/>
        <v>1417703.06</v>
      </c>
      <c r="AF20" s="4">
        <f t="shared" si="2"/>
        <v>155935.22399999999</v>
      </c>
    </row>
    <row r="21" spans="1:32" x14ac:dyDescent="0.25">
      <c r="A21" t="s">
        <v>41</v>
      </c>
      <c r="B21" t="s">
        <v>42</v>
      </c>
      <c r="G21" s="2">
        <f xml:space="preserve"> (48497 + 40279 + 40305 + 35841 + 68650 + 77467)*3.412</f>
        <v>1061265.068</v>
      </c>
      <c r="J21" s="4">
        <v>2691061.46</v>
      </c>
      <c r="M21" s="4">
        <v>2235876.7760000001</v>
      </c>
      <c r="P21" s="2">
        <v>1869300</v>
      </c>
      <c r="Q21" s="2"/>
      <c r="R21" s="2"/>
      <c r="S21" s="2">
        <v>2640800</v>
      </c>
      <c r="T21" s="2"/>
      <c r="U21" s="2"/>
      <c r="V21" s="2">
        <v>2668800</v>
      </c>
      <c r="Z21" s="4">
        <f t="shared" si="0"/>
        <v>2930565.068</v>
      </c>
      <c r="AC21" s="4">
        <f t="shared" si="1"/>
        <v>5331861.46</v>
      </c>
      <c r="AF21" s="4">
        <f t="shared" si="2"/>
        <v>4904676.7760000005</v>
      </c>
    </row>
    <row r="22" spans="1:32" x14ac:dyDescent="0.25">
      <c r="A22" t="s">
        <v>43</v>
      </c>
      <c r="B22" t="s">
        <v>44</v>
      </c>
      <c r="G22" s="2">
        <f xml:space="preserve"> (66671+74365+74749+79434+108669+106688)*3.412</f>
        <v>1742085.3119999999</v>
      </c>
      <c r="J22" s="4">
        <v>4110197.56</v>
      </c>
      <c r="M22" s="4">
        <v>4258762.8640000001</v>
      </c>
      <c r="P22" s="2">
        <v>1503300</v>
      </c>
      <c r="Q22" s="2"/>
      <c r="R22" s="2"/>
      <c r="S22" s="2">
        <v>3231300</v>
      </c>
      <c r="T22" s="2"/>
      <c r="U22" s="2"/>
      <c r="V22" s="2">
        <v>3063100</v>
      </c>
      <c r="Z22" s="4">
        <f t="shared" si="0"/>
        <v>3245385.3119999999</v>
      </c>
      <c r="AC22" s="4">
        <f t="shared" si="1"/>
        <v>7341497.5600000005</v>
      </c>
      <c r="AF22" s="4">
        <f t="shared" si="2"/>
        <v>7321862.8640000001</v>
      </c>
    </row>
    <row r="23" spans="1:32" x14ac:dyDescent="0.25">
      <c r="A23" t="s">
        <v>45</v>
      </c>
      <c r="B23" t="s">
        <v>46</v>
      </c>
      <c r="G23" s="2">
        <f xml:space="preserve"> (81100 + 70000 + 74900 + 50600 + 54700 + 54700)*3.412</f>
        <v>1317032</v>
      </c>
      <c r="J23" s="4">
        <v>2666904.5</v>
      </c>
      <c r="M23" s="4">
        <v>2499726.736</v>
      </c>
      <c r="P23" s="2">
        <v>0</v>
      </c>
      <c r="Q23" s="2"/>
      <c r="R23" s="2"/>
      <c r="S23" s="2">
        <v>0</v>
      </c>
      <c r="T23" s="2"/>
      <c r="U23" s="2"/>
      <c r="V23" s="2">
        <v>0</v>
      </c>
      <c r="Z23" s="4">
        <f t="shared" si="0"/>
        <v>1317032</v>
      </c>
      <c r="AC23" s="4">
        <f t="shared" si="1"/>
        <v>2666904.5</v>
      </c>
      <c r="AF23" s="4">
        <f t="shared" si="2"/>
        <v>2499726.736</v>
      </c>
    </row>
    <row r="24" spans="1:32" x14ac:dyDescent="0.25">
      <c r="A24" t="s">
        <v>47</v>
      </c>
      <c r="B24" t="s">
        <v>48</v>
      </c>
      <c r="G24" s="2">
        <f xml:space="preserve"> (13938 +11725+13049+8032+10442+12682)*3.412</f>
        <v>238389.61600000001</v>
      </c>
      <c r="J24" s="4">
        <v>475837.51999999996</v>
      </c>
      <c r="M24" s="4">
        <v>583950.152</v>
      </c>
      <c r="P24" s="2">
        <v>134600</v>
      </c>
      <c r="Q24" s="2"/>
      <c r="R24" s="2"/>
      <c r="S24" s="2">
        <v>370500</v>
      </c>
      <c r="T24" s="2"/>
      <c r="U24" s="2"/>
      <c r="V24" s="2">
        <v>365000</v>
      </c>
      <c r="Z24" s="4">
        <f t="shared" si="0"/>
        <v>372989.61600000004</v>
      </c>
      <c r="AC24" s="4">
        <f t="shared" si="1"/>
        <v>846337.52</v>
      </c>
      <c r="AF24" s="4">
        <f t="shared" si="2"/>
        <v>948950.152</v>
      </c>
    </row>
    <row r="25" spans="1:32" x14ac:dyDescent="0.25">
      <c r="A25" t="s">
        <v>49</v>
      </c>
      <c r="B25" t="s">
        <v>50</v>
      </c>
      <c r="G25" s="2">
        <f xml:space="preserve"> (28055 + 24028+24676+31291+27746+40312)*3.412</f>
        <v>600880.49600000004</v>
      </c>
      <c r="J25" s="4">
        <v>1380072.112</v>
      </c>
      <c r="M25" s="4">
        <v>1500293.932</v>
      </c>
      <c r="P25" s="2">
        <v>648400</v>
      </c>
      <c r="Q25" s="2"/>
      <c r="R25" s="2"/>
      <c r="S25" s="2">
        <v>1457300</v>
      </c>
      <c r="T25" s="2"/>
      <c r="U25" s="2"/>
      <c r="V25" s="2">
        <v>1256200</v>
      </c>
      <c r="Z25" s="4">
        <f t="shared" si="0"/>
        <v>1249280.496</v>
      </c>
      <c r="AC25" s="4">
        <f t="shared" si="1"/>
        <v>2837372.1119999997</v>
      </c>
      <c r="AF25" s="4">
        <f t="shared" si="2"/>
        <v>2756493.932</v>
      </c>
    </row>
    <row r="26" spans="1:32" x14ac:dyDescent="0.25">
      <c r="A26" t="s">
        <v>51</v>
      </c>
      <c r="B26" t="s">
        <v>52</v>
      </c>
      <c r="G26" s="2">
        <f xml:space="preserve"> (8600 + 9300+5600+4500+4000+4500)*3.412</f>
        <v>124538</v>
      </c>
      <c r="J26" s="4">
        <v>307762.39999999997</v>
      </c>
      <c r="M26" s="4">
        <v>205061.2</v>
      </c>
      <c r="P26" s="2">
        <v>467400</v>
      </c>
      <c r="Q26" s="2"/>
      <c r="R26" s="2"/>
      <c r="S26" s="2">
        <v>929100</v>
      </c>
      <c r="T26" s="2"/>
      <c r="U26" s="2"/>
      <c r="V26" s="2">
        <v>938700</v>
      </c>
      <c r="Z26" s="4">
        <f t="shared" si="0"/>
        <v>591938</v>
      </c>
      <c r="AC26" s="4">
        <f t="shared" si="1"/>
        <v>1236862.3999999999</v>
      </c>
      <c r="AF26" s="4">
        <f t="shared" si="2"/>
        <v>1143761.2</v>
      </c>
    </row>
    <row r="27" spans="1:32" x14ac:dyDescent="0.25">
      <c r="A27" t="s">
        <v>53</v>
      </c>
      <c r="B27" t="s">
        <v>54</v>
      </c>
      <c r="G27" s="2">
        <f xml:space="preserve"> (4400 + 4100 + 5200 + 7000 + 9700 + 10300)*3.412</f>
        <v>138868.4</v>
      </c>
      <c r="J27" s="4">
        <v>564686</v>
      </c>
      <c r="M27" s="4">
        <v>358260</v>
      </c>
      <c r="P27" s="2">
        <v>293200</v>
      </c>
      <c r="Q27" s="2"/>
      <c r="R27" s="2"/>
      <c r="S27" s="2">
        <v>795000</v>
      </c>
      <c r="T27" s="2"/>
      <c r="U27" s="2"/>
      <c r="V27" s="2">
        <v>598100</v>
      </c>
      <c r="Z27" s="4">
        <f t="shared" si="0"/>
        <v>432068.4</v>
      </c>
      <c r="AC27" s="4">
        <f t="shared" si="1"/>
        <v>1359686</v>
      </c>
      <c r="AF27" s="4">
        <f t="shared" si="2"/>
        <v>956360</v>
      </c>
    </row>
    <row r="28" spans="1:32" x14ac:dyDescent="0.25">
      <c r="A28" t="s">
        <v>55</v>
      </c>
      <c r="B28" t="s">
        <v>56</v>
      </c>
      <c r="G28" s="2">
        <f xml:space="preserve"> (7280 + 6240 + 7000 +4440 +4360+5400)*3.412</f>
        <v>118464.64</v>
      </c>
      <c r="J28" s="4">
        <v>210588.63999999998</v>
      </c>
      <c r="M28" s="4">
        <v>235700.96</v>
      </c>
      <c r="P28" s="2">
        <v>0</v>
      </c>
      <c r="Q28" s="2"/>
      <c r="R28" s="2"/>
      <c r="S28" s="2">
        <v>88300</v>
      </c>
      <c r="T28" s="2"/>
      <c r="U28" s="2"/>
      <c r="V28" s="2">
        <v>345800</v>
      </c>
      <c r="Z28" s="4">
        <f t="shared" si="0"/>
        <v>118464.64</v>
      </c>
      <c r="AC28" s="4">
        <f t="shared" si="1"/>
        <v>298888.64</v>
      </c>
      <c r="AF28" s="4">
        <f t="shared" si="2"/>
        <v>581500.96</v>
      </c>
    </row>
    <row r="29" spans="1:32" x14ac:dyDescent="0.25">
      <c r="A29" t="s">
        <v>57</v>
      </c>
      <c r="B29" t="s">
        <v>58</v>
      </c>
      <c r="G29" s="2">
        <f xml:space="preserve"> (3559+2347+2722+885+1443+2810)*3.412</f>
        <v>46969.591999999997</v>
      </c>
      <c r="J29" s="4">
        <v>114325.88399999999</v>
      </c>
      <c r="M29" s="4">
        <v>81284.076000000001</v>
      </c>
      <c r="P29" s="2">
        <v>33900</v>
      </c>
      <c r="Q29" s="2"/>
      <c r="R29" s="2"/>
      <c r="S29" s="2">
        <v>77700</v>
      </c>
      <c r="T29" s="2"/>
      <c r="U29" s="2"/>
      <c r="V29" s="2">
        <v>68200</v>
      </c>
      <c r="Z29" s="4">
        <f t="shared" si="0"/>
        <v>80869.592000000004</v>
      </c>
      <c r="AC29" s="4">
        <f t="shared" si="1"/>
        <v>192025.88399999999</v>
      </c>
      <c r="AF29" s="4">
        <f t="shared" si="2"/>
        <v>149484.076</v>
      </c>
    </row>
    <row r="30" spans="1:32" x14ac:dyDescent="0.25">
      <c r="A30" t="s">
        <v>59</v>
      </c>
      <c r="B30" t="s">
        <v>60</v>
      </c>
      <c r="G30" s="2">
        <f xml:space="preserve"> (7200 +5400+6000+2800+2100+1700)*3.412</f>
        <v>85982.399999999994</v>
      </c>
      <c r="J30" s="4">
        <v>205061.19999999998</v>
      </c>
      <c r="M30" s="4">
        <v>176059.19999999998</v>
      </c>
      <c r="P30" s="2">
        <v>0</v>
      </c>
      <c r="Q30" s="2"/>
      <c r="R30" s="2"/>
      <c r="S30" s="2">
        <v>0</v>
      </c>
      <c r="T30" s="2"/>
      <c r="U30" s="2"/>
      <c r="V30" s="2">
        <v>0</v>
      </c>
      <c r="Z30" s="4">
        <f t="shared" si="0"/>
        <v>85982.399999999994</v>
      </c>
      <c r="AC30" s="4">
        <f t="shared" si="1"/>
        <v>205061.19999999998</v>
      </c>
      <c r="AF30" s="4">
        <f t="shared" si="2"/>
        <v>176059.19999999998</v>
      </c>
    </row>
    <row r="31" spans="1:32" x14ac:dyDescent="0.25">
      <c r="A31" t="s">
        <v>61</v>
      </c>
      <c r="B31" t="s">
        <v>62</v>
      </c>
      <c r="G31" s="2">
        <f xml:space="preserve"> (81021 +72014+87751+68400+81271+77861)*3.412</f>
        <v>1597901.0160000001</v>
      </c>
      <c r="J31" s="4">
        <v>3565870.9639999997</v>
      </c>
      <c r="M31" s="4">
        <v>3559429.108</v>
      </c>
      <c r="P31" s="2">
        <v>4373300</v>
      </c>
      <c r="Q31" s="2"/>
      <c r="R31" s="2"/>
      <c r="S31" s="2">
        <v>7434900</v>
      </c>
      <c r="T31" s="2"/>
      <c r="U31" s="2"/>
      <c r="V31" s="2">
        <v>7397100</v>
      </c>
      <c r="Z31" s="4">
        <f t="shared" si="0"/>
        <v>5971201.0159999998</v>
      </c>
      <c r="AC31" s="4">
        <f t="shared" si="1"/>
        <v>11000770.964</v>
      </c>
      <c r="AF31" s="4">
        <f t="shared" si="2"/>
        <v>10956529.107999999</v>
      </c>
    </row>
    <row r="32" spans="1:32" x14ac:dyDescent="0.25">
      <c r="A32" t="s">
        <v>63</v>
      </c>
      <c r="B32" t="s">
        <v>64</v>
      </c>
      <c r="G32" s="2">
        <f xml:space="preserve"> (21900 +14100+13500+14300+2600+29800)*3.412</f>
        <v>328234.39999999997</v>
      </c>
      <c r="J32" s="4">
        <v>1560317.8359999999</v>
      </c>
      <c r="M32" s="4">
        <v>1489170.8119999999</v>
      </c>
      <c r="P32" s="2">
        <v>0</v>
      </c>
      <c r="Q32" s="2"/>
      <c r="R32" s="2"/>
      <c r="S32" s="2">
        <v>0</v>
      </c>
      <c r="T32" s="2"/>
      <c r="U32" s="2"/>
      <c r="V32" s="2">
        <v>0</v>
      </c>
      <c r="Z32" s="4">
        <f t="shared" si="0"/>
        <v>328234.39999999997</v>
      </c>
      <c r="AC32" s="4">
        <f t="shared" si="1"/>
        <v>1560317.8359999999</v>
      </c>
      <c r="AF32" s="4">
        <f t="shared" si="2"/>
        <v>1489170.8119999999</v>
      </c>
    </row>
    <row r="33" spans="1:32" x14ac:dyDescent="0.25">
      <c r="A33" t="s">
        <v>65</v>
      </c>
      <c r="B33" t="s">
        <v>66</v>
      </c>
      <c r="G33" s="2">
        <f xml:space="preserve"> (1638 +1497+2030+1402+1638+1481)*3.412</f>
        <v>33048.631999999998</v>
      </c>
      <c r="J33" s="4">
        <v>70925.243999999992</v>
      </c>
      <c r="M33" s="4">
        <v>61572.951999999997</v>
      </c>
      <c r="P33" s="2">
        <v>0</v>
      </c>
      <c r="Q33" s="2"/>
      <c r="R33" s="2"/>
      <c r="S33" s="2">
        <v>0</v>
      </c>
      <c r="T33" s="2"/>
      <c r="U33" s="2"/>
      <c r="V33" s="2">
        <v>0</v>
      </c>
      <c r="Z33" s="4">
        <f t="shared" si="0"/>
        <v>33048.631999999998</v>
      </c>
      <c r="AC33" s="4">
        <f t="shared" si="1"/>
        <v>70925.243999999992</v>
      </c>
      <c r="AF33" s="4">
        <f t="shared" si="2"/>
        <v>61572.951999999997</v>
      </c>
    </row>
    <row r="34" spans="1:32" x14ac:dyDescent="0.25">
      <c r="A34" t="s">
        <v>67</v>
      </c>
      <c r="B34" t="s">
        <v>68</v>
      </c>
      <c r="G34" s="2">
        <f xml:space="preserve"> (38325+34364+33514+21718+25269+26789)*3.412</f>
        <v>614088.348</v>
      </c>
      <c r="J34" s="4">
        <v>1211362.3599999999</v>
      </c>
      <c r="M34" s="4">
        <v>1121753.004</v>
      </c>
      <c r="P34" s="2">
        <v>318100</v>
      </c>
      <c r="Q34" s="2"/>
      <c r="R34" s="2"/>
      <c r="S34" s="2">
        <v>650200</v>
      </c>
      <c r="T34" s="2"/>
      <c r="U34" s="2"/>
      <c r="V34" s="2">
        <v>897300</v>
      </c>
      <c r="Z34" s="4">
        <f t="shared" si="0"/>
        <v>932188.348</v>
      </c>
      <c r="AC34" s="4">
        <f t="shared" si="1"/>
        <v>1861562.3599999999</v>
      </c>
      <c r="AF34" s="4">
        <f t="shared" si="2"/>
        <v>2019053.004</v>
      </c>
    </row>
    <row r="35" spans="1:32" x14ac:dyDescent="0.25">
      <c r="A35" t="s">
        <v>69</v>
      </c>
      <c r="B35" t="s">
        <v>70</v>
      </c>
      <c r="G35" s="2">
        <f xml:space="preserve"> (11480 + 10180+11300+12600+12200+21920)*3.412</f>
        <v>271868.15999999997</v>
      </c>
      <c r="J35" s="4">
        <v>554859.43999999994</v>
      </c>
      <c r="M35" s="4">
        <v>591504.31999999995</v>
      </c>
      <c r="P35" s="2">
        <v>667900</v>
      </c>
      <c r="Q35" s="2"/>
      <c r="R35" s="2"/>
      <c r="S35" s="2">
        <v>1466900</v>
      </c>
      <c r="T35" s="2"/>
      <c r="U35" s="2"/>
      <c r="V35" s="2">
        <v>1440400</v>
      </c>
      <c r="Z35" s="4">
        <f t="shared" si="0"/>
        <v>939768.15999999992</v>
      </c>
      <c r="AC35" s="4">
        <f t="shared" si="1"/>
        <v>2021759.44</v>
      </c>
      <c r="AF35" s="4">
        <f t="shared" si="2"/>
        <v>2031904.3199999998</v>
      </c>
    </row>
    <row r="37" spans="1:32" x14ac:dyDescent="0.25">
      <c r="Y37" s="8" t="s">
        <v>100</v>
      </c>
      <c r="Z37" s="2">
        <f>SUM(Z2:Z35)</f>
        <v>45210393.639999986</v>
      </c>
      <c r="AB37" s="8" t="s">
        <v>100</v>
      </c>
      <c r="AC37" s="2">
        <f>SUM(AC2:AC35)</f>
        <v>91567522.248000011</v>
      </c>
      <c r="AE37" s="8" t="s">
        <v>100</v>
      </c>
      <c r="AF37" s="2">
        <f>SUM(AF2:AF35)</f>
        <v>85915235.843999997</v>
      </c>
    </row>
    <row r="38" spans="1:32" x14ac:dyDescent="0.25">
      <c r="Y38" t="s">
        <v>101</v>
      </c>
      <c r="AB38" t="s">
        <v>102</v>
      </c>
      <c r="AE3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0725-B80F-4637-B99D-35253463DB2E}">
  <dimension ref="A1:C76"/>
  <sheetViews>
    <sheetView tabSelected="1" topLeftCell="B1" workbookViewId="0">
      <selection activeCell="C1" sqref="C1:C1048576"/>
    </sheetView>
  </sheetViews>
  <sheetFormatPr defaultRowHeight="15" x14ac:dyDescent="0.25"/>
  <cols>
    <col min="1" max="1" width="84.42578125" bestFit="1" customWidth="1"/>
    <col min="2" max="2" width="16.28515625" bestFit="1" customWidth="1"/>
    <col min="3" max="3" width="11.7109375" bestFit="1" customWidth="1"/>
  </cols>
  <sheetData>
    <row r="1" spans="1:3" x14ac:dyDescent="0.25">
      <c r="A1" s="8" t="s">
        <v>0</v>
      </c>
      <c r="B1" s="8" t="s">
        <v>1</v>
      </c>
      <c r="C1" s="8" t="s">
        <v>104</v>
      </c>
    </row>
    <row r="2" spans="1:3" x14ac:dyDescent="0.25">
      <c r="A2" t="s">
        <v>3</v>
      </c>
      <c r="B2" t="s">
        <v>4</v>
      </c>
      <c r="C2" s="4">
        <v>1175483.8640000001</v>
      </c>
    </row>
    <row r="3" spans="1:3" x14ac:dyDescent="0.25">
      <c r="A3" t="s">
        <v>5</v>
      </c>
      <c r="B3" t="s">
        <v>6</v>
      </c>
      <c r="C3" s="4">
        <v>7804205.5199999996</v>
      </c>
    </row>
    <row r="4" spans="1:3" x14ac:dyDescent="0.25">
      <c r="A4" t="s">
        <v>7</v>
      </c>
      <c r="B4" t="s">
        <v>8</v>
      </c>
      <c r="C4" s="4">
        <v>124616.476</v>
      </c>
    </row>
    <row r="5" spans="1:3" x14ac:dyDescent="0.25">
      <c r="A5" t="s">
        <v>9</v>
      </c>
      <c r="B5" t="s">
        <v>10</v>
      </c>
      <c r="C5" s="4">
        <v>32717.667999999998</v>
      </c>
    </row>
    <row r="6" spans="1:3" x14ac:dyDescent="0.25">
      <c r="A6" t="s">
        <v>11</v>
      </c>
      <c r="B6" t="s">
        <v>12</v>
      </c>
      <c r="C6" s="4">
        <v>1064629.8959999999</v>
      </c>
    </row>
    <row r="7" spans="1:3" x14ac:dyDescent="0.25">
      <c r="A7" t="s">
        <v>13</v>
      </c>
      <c r="B7" t="s">
        <v>14</v>
      </c>
      <c r="C7" s="4">
        <v>720269.44</v>
      </c>
    </row>
    <row r="8" spans="1:3" x14ac:dyDescent="0.25">
      <c r="A8" t="s">
        <v>15</v>
      </c>
      <c r="B8" t="s">
        <v>16</v>
      </c>
      <c r="C8" s="4">
        <v>1197806.96</v>
      </c>
    </row>
    <row r="9" spans="1:3" x14ac:dyDescent="0.25">
      <c r="A9" t="s">
        <v>17</v>
      </c>
      <c r="B9" t="s">
        <v>18</v>
      </c>
      <c r="C9" s="4">
        <v>493521.91599999997</v>
      </c>
    </row>
    <row r="10" spans="1:3" x14ac:dyDescent="0.25">
      <c r="A10" t="s">
        <v>19</v>
      </c>
      <c r="B10" t="s">
        <v>20</v>
      </c>
      <c r="C10" s="4">
        <v>1789068.74</v>
      </c>
    </row>
    <row r="11" spans="1:3" x14ac:dyDescent="0.25">
      <c r="A11" t="s">
        <v>21</v>
      </c>
      <c r="B11" t="s">
        <v>22</v>
      </c>
      <c r="C11" s="4">
        <v>1012316.228</v>
      </c>
    </row>
    <row r="12" spans="1:3" x14ac:dyDescent="0.25">
      <c r="A12" t="s">
        <v>23</v>
      </c>
      <c r="B12" t="s">
        <v>24</v>
      </c>
      <c r="C12" s="4">
        <v>1690448.4639999999</v>
      </c>
    </row>
    <row r="13" spans="1:3" x14ac:dyDescent="0.25">
      <c r="A13" t="s">
        <v>25</v>
      </c>
      <c r="B13" t="s">
        <v>26</v>
      </c>
      <c r="C13" s="4">
        <v>3502279.3479999998</v>
      </c>
    </row>
    <row r="14" spans="1:3" x14ac:dyDescent="0.25">
      <c r="A14" t="s">
        <v>27</v>
      </c>
      <c r="B14" t="s">
        <v>28</v>
      </c>
      <c r="C14" s="4">
        <v>1726089.4</v>
      </c>
    </row>
    <row r="15" spans="1:3" x14ac:dyDescent="0.25">
      <c r="A15" t="s">
        <v>29</v>
      </c>
      <c r="B15" t="s">
        <v>30</v>
      </c>
      <c r="C15" s="4">
        <v>430160.4</v>
      </c>
    </row>
    <row r="16" spans="1:3" x14ac:dyDescent="0.25">
      <c r="A16" t="s">
        <v>31</v>
      </c>
      <c r="B16" t="s">
        <v>32</v>
      </c>
      <c r="C16" s="4">
        <v>609704.728</v>
      </c>
    </row>
    <row r="17" spans="1:3" x14ac:dyDescent="0.25">
      <c r="A17" t="s">
        <v>33</v>
      </c>
      <c r="B17" t="s">
        <v>34</v>
      </c>
      <c r="C17" s="4">
        <v>668520.56799999997</v>
      </c>
    </row>
    <row r="18" spans="1:3" x14ac:dyDescent="0.25">
      <c r="A18" t="s">
        <v>35</v>
      </c>
      <c r="B18" t="s">
        <v>36</v>
      </c>
      <c r="C18" s="4">
        <v>364439.13199999998</v>
      </c>
    </row>
    <row r="19" spans="1:3" x14ac:dyDescent="0.25">
      <c r="A19" t="s">
        <v>37</v>
      </c>
      <c r="B19" t="s">
        <v>38</v>
      </c>
      <c r="C19" s="4">
        <v>1462932.524</v>
      </c>
    </row>
    <row r="20" spans="1:3" x14ac:dyDescent="0.25">
      <c r="A20" t="s">
        <v>39</v>
      </c>
      <c r="B20" t="s">
        <v>40</v>
      </c>
      <c r="C20" s="4">
        <v>712166.28799999994</v>
      </c>
    </row>
    <row r="21" spans="1:3" x14ac:dyDescent="0.25">
      <c r="A21" t="s">
        <v>41</v>
      </c>
      <c r="B21" t="s">
        <v>42</v>
      </c>
      <c r="C21" s="4">
        <v>2930565.068</v>
      </c>
    </row>
    <row r="22" spans="1:3" x14ac:dyDescent="0.25">
      <c r="A22" t="s">
        <v>43</v>
      </c>
      <c r="B22" t="s">
        <v>44</v>
      </c>
      <c r="C22" s="4">
        <v>3245385.3119999999</v>
      </c>
    </row>
    <row r="23" spans="1:3" x14ac:dyDescent="0.25">
      <c r="A23" t="s">
        <v>45</v>
      </c>
      <c r="B23" t="s">
        <v>46</v>
      </c>
      <c r="C23" s="4">
        <v>1317032</v>
      </c>
    </row>
    <row r="24" spans="1:3" x14ac:dyDescent="0.25">
      <c r="A24" t="s">
        <v>47</v>
      </c>
      <c r="B24" t="s">
        <v>48</v>
      </c>
      <c r="C24" s="4">
        <v>372989.61600000004</v>
      </c>
    </row>
    <row r="25" spans="1:3" x14ac:dyDescent="0.25">
      <c r="A25" t="s">
        <v>49</v>
      </c>
      <c r="B25" t="s">
        <v>50</v>
      </c>
      <c r="C25" s="4">
        <v>1249280.496</v>
      </c>
    </row>
    <row r="26" spans="1:3" x14ac:dyDescent="0.25">
      <c r="A26" t="s">
        <v>51</v>
      </c>
      <c r="B26" t="s">
        <v>52</v>
      </c>
      <c r="C26" s="4">
        <v>591938</v>
      </c>
    </row>
    <row r="27" spans="1:3" x14ac:dyDescent="0.25">
      <c r="A27" t="s">
        <v>53</v>
      </c>
      <c r="B27" t="s">
        <v>54</v>
      </c>
      <c r="C27" s="4">
        <v>432068.4</v>
      </c>
    </row>
    <row r="28" spans="1:3" x14ac:dyDescent="0.25">
      <c r="A28" t="s">
        <v>55</v>
      </c>
      <c r="B28" t="s">
        <v>56</v>
      </c>
      <c r="C28" s="4">
        <v>118464.64</v>
      </c>
    </row>
    <row r="29" spans="1:3" x14ac:dyDescent="0.25">
      <c r="A29" t="s">
        <v>57</v>
      </c>
      <c r="B29" t="s">
        <v>58</v>
      </c>
      <c r="C29" s="4">
        <v>80869.592000000004</v>
      </c>
    </row>
    <row r="30" spans="1:3" x14ac:dyDescent="0.25">
      <c r="A30" t="s">
        <v>59</v>
      </c>
      <c r="B30" t="s">
        <v>60</v>
      </c>
      <c r="C30" s="4">
        <v>85982.399999999994</v>
      </c>
    </row>
    <row r="31" spans="1:3" x14ac:dyDescent="0.25">
      <c r="A31" t="s">
        <v>61</v>
      </c>
      <c r="B31" t="s">
        <v>62</v>
      </c>
      <c r="C31" s="4">
        <v>5971201.0159999998</v>
      </c>
    </row>
    <row r="32" spans="1:3" x14ac:dyDescent="0.25">
      <c r="A32" t="s">
        <v>63</v>
      </c>
      <c r="B32" t="s">
        <v>64</v>
      </c>
      <c r="C32" s="4">
        <v>328234.39999999997</v>
      </c>
    </row>
    <row r="33" spans="1:3" x14ac:dyDescent="0.25">
      <c r="A33" t="s">
        <v>65</v>
      </c>
      <c r="B33" t="s">
        <v>66</v>
      </c>
      <c r="C33" s="4">
        <v>33048.631999999998</v>
      </c>
    </row>
    <row r="34" spans="1:3" x14ac:dyDescent="0.25">
      <c r="A34" t="s">
        <v>67</v>
      </c>
      <c r="B34" t="s">
        <v>68</v>
      </c>
      <c r="C34" s="4">
        <v>932188.348</v>
      </c>
    </row>
    <row r="35" spans="1:3" x14ac:dyDescent="0.25">
      <c r="A35" t="s">
        <v>69</v>
      </c>
      <c r="B35" t="s">
        <v>70</v>
      </c>
      <c r="C35" s="4">
        <v>939768.15999999992</v>
      </c>
    </row>
    <row r="41" spans="1:3" x14ac:dyDescent="0.25">
      <c r="A41" s="9" t="s">
        <v>106</v>
      </c>
      <c r="B41" t="s">
        <v>110</v>
      </c>
    </row>
    <row r="42" spans="1:3" x14ac:dyDescent="0.25">
      <c r="A42" s="10" t="s">
        <v>10</v>
      </c>
      <c r="B42" s="11">
        <v>32717.667999999998</v>
      </c>
    </row>
    <row r="43" spans="1:3" x14ac:dyDescent="0.25">
      <c r="A43" s="10" t="s">
        <v>66</v>
      </c>
      <c r="B43" s="11">
        <v>33048.631999999998</v>
      </c>
    </row>
    <row r="44" spans="1:3" x14ac:dyDescent="0.25">
      <c r="A44" s="10" t="s">
        <v>58</v>
      </c>
      <c r="B44" s="11">
        <v>80869.592000000004</v>
      </c>
    </row>
    <row r="45" spans="1:3" x14ac:dyDescent="0.25">
      <c r="A45" s="10" t="s">
        <v>60</v>
      </c>
      <c r="B45" s="11">
        <v>85982.399999999994</v>
      </c>
    </row>
    <row r="46" spans="1:3" x14ac:dyDescent="0.25">
      <c r="A46" s="10" t="s">
        <v>56</v>
      </c>
      <c r="B46" s="11">
        <v>118464.64</v>
      </c>
    </row>
    <row r="47" spans="1:3" x14ac:dyDescent="0.25">
      <c r="A47" s="10" t="s">
        <v>8</v>
      </c>
      <c r="B47" s="11">
        <v>124616.476</v>
      </c>
    </row>
    <row r="48" spans="1:3" x14ac:dyDescent="0.25">
      <c r="A48" s="10" t="s">
        <v>64</v>
      </c>
      <c r="B48" s="11">
        <v>328234.39999999997</v>
      </c>
    </row>
    <row r="49" spans="1:2" x14ac:dyDescent="0.25">
      <c r="A49" s="10" t="s">
        <v>36</v>
      </c>
      <c r="B49" s="11">
        <v>364439.13199999998</v>
      </c>
    </row>
    <row r="50" spans="1:2" x14ac:dyDescent="0.25">
      <c r="A50" s="10" t="s">
        <v>48</v>
      </c>
      <c r="B50" s="11">
        <v>372989.61600000004</v>
      </c>
    </row>
    <row r="51" spans="1:2" x14ac:dyDescent="0.25">
      <c r="A51" s="10" t="s">
        <v>30</v>
      </c>
      <c r="B51" s="11">
        <v>430160.4</v>
      </c>
    </row>
    <row r="52" spans="1:2" x14ac:dyDescent="0.25">
      <c r="A52" s="10" t="s">
        <v>54</v>
      </c>
      <c r="B52" s="11">
        <v>432068.4</v>
      </c>
    </row>
    <row r="53" spans="1:2" x14ac:dyDescent="0.25">
      <c r="A53" s="10" t="s">
        <v>18</v>
      </c>
      <c r="B53" s="11">
        <v>493521.91599999997</v>
      </c>
    </row>
    <row r="54" spans="1:2" x14ac:dyDescent="0.25">
      <c r="A54" s="10" t="s">
        <v>52</v>
      </c>
      <c r="B54" s="11">
        <v>591938</v>
      </c>
    </row>
    <row r="55" spans="1:2" x14ac:dyDescent="0.25">
      <c r="A55" s="10" t="s">
        <v>32</v>
      </c>
      <c r="B55" s="11">
        <v>609704.728</v>
      </c>
    </row>
    <row r="56" spans="1:2" x14ac:dyDescent="0.25">
      <c r="A56" s="10" t="s">
        <v>34</v>
      </c>
      <c r="B56" s="11">
        <v>668520.56799999997</v>
      </c>
    </row>
    <row r="57" spans="1:2" x14ac:dyDescent="0.25">
      <c r="A57" s="10" t="s">
        <v>40</v>
      </c>
      <c r="B57" s="11">
        <v>712166.28799999994</v>
      </c>
    </row>
    <row r="58" spans="1:2" x14ac:dyDescent="0.25">
      <c r="A58" s="10" t="s">
        <v>14</v>
      </c>
      <c r="B58" s="11">
        <v>720269.44</v>
      </c>
    </row>
    <row r="59" spans="1:2" x14ac:dyDescent="0.25">
      <c r="A59" s="10" t="s">
        <v>68</v>
      </c>
      <c r="B59" s="11">
        <v>932188.348</v>
      </c>
    </row>
    <row r="60" spans="1:2" x14ac:dyDescent="0.25">
      <c r="A60" s="10" t="s">
        <v>70</v>
      </c>
      <c r="B60" s="11">
        <v>939768.15999999992</v>
      </c>
    </row>
    <row r="61" spans="1:2" x14ac:dyDescent="0.25">
      <c r="A61" s="10" t="s">
        <v>22</v>
      </c>
      <c r="B61" s="11">
        <v>1012316.228</v>
      </c>
    </row>
    <row r="62" spans="1:2" x14ac:dyDescent="0.25">
      <c r="A62" s="10" t="s">
        <v>12</v>
      </c>
      <c r="B62" s="11">
        <v>1064629.8959999999</v>
      </c>
    </row>
    <row r="63" spans="1:2" x14ac:dyDescent="0.25">
      <c r="A63" s="10" t="s">
        <v>4</v>
      </c>
      <c r="B63" s="11">
        <v>1175483.8640000001</v>
      </c>
    </row>
    <row r="64" spans="1:2" x14ac:dyDescent="0.25">
      <c r="A64" s="10" t="s">
        <v>16</v>
      </c>
      <c r="B64" s="11">
        <v>1197806.96</v>
      </c>
    </row>
    <row r="65" spans="1:2" x14ac:dyDescent="0.25">
      <c r="A65" s="10" t="s">
        <v>50</v>
      </c>
      <c r="B65" s="11">
        <v>1249280.496</v>
      </c>
    </row>
    <row r="66" spans="1:2" x14ac:dyDescent="0.25">
      <c r="A66" s="10" t="s">
        <v>46</v>
      </c>
      <c r="B66" s="11">
        <v>1317032</v>
      </c>
    </row>
    <row r="67" spans="1:2" x14ac:dyDescent="0.25">
      <c r="A67" s="10" t="s">
        <v>38</v>
      </c>
      <c r="B67" s="11">
        <v>1462932.524</v>
      </c>
    </row>
    <row r="68" spans="1:2" x14ac:dyDescent="0.25">
      <c r="A68" s="10" t="s">
        <v>24</v>
      </c>
      <c r="B68" s="11">
        <v>1690448.4639999999</v>
      </c>
    </row>
    <row r="69" spans="1:2" x14ac:dyDescent="0.25">
      <c r="A69" s="10" t="s">
        <v>28</v>
      </c>
      <c r="B69" s="11">
        <v>1726089.4</v>
      </c>
    </row>
    <row r="70" spans="1:2" x14ac:dyDescent="0.25">
      <c r="A70" s="10" t="s">
        <v>20</v>
      </c>
      <c r="B70" s="11">
        <v>1789068.74</v>
      </c>
    </row>
    <row r="71" spans="1:2" x14ac:dyDescent="0.25">
      <c r="A71" s="10" t="s">
        <v>42</v>
      </c>
      <c r="B71" s="11">
        <v>2930565.068</v>
      </c>
    </row>
    <row r="72" spans="1:2" x14ac:dyDescent="0.25">
      <c r="A72" s="10" t="s">
        <v>44</v>
      </c>
      <c r="B72" s="11">
        <v>3245385.3119999999</v>
      </c>
    </row>
    <row r="73" spans="1:2" x14ac:dyDescent="0.25">
      <c r="A73" s="10" t="s">
        <v>26</v>
      </c>
      <c r="B73" s="11">
        <v>3502279.3479999998</v>
      </c>
    </row>
    <row r="74" spans="1:2" x14ac:dyDescent="0.25">
      <c r="A74" s="10" t="s">
        <v>62</v>
      </c>
      <c r="B74" s="11">
        <v>5971201.0159999998</v>
      </c>
    </row>
    <row r="75" spans="1:2" x14ac:dyDescent="0.25">
      <c r="A75" s="10" t="s">
        <v>6</v>
      </c>
      <c r="B75" s="11">
        <v>7804205.5199999996</v>
      </c>
    </row>
    <row r="76" spans="1:2" x14ac:dyDescent="0.25">
      <c r="A76" s="10" t="s">
        <v>105</v>
      </c>
      <c r="B76" s="11">
        <v>45210393.639999986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E4BB-6215-403C-B2F9-D7AD8007282F}">
  <dimension ref="A1:C75"/>
  <sheetViews>
    <sheetView topLeftCell="B1" workbookViewId="0">
      <selection activeCell="C2" sqref="C2:C35"/>
    </sheetView>
  </sheetViews>
  <sheetFormatPr defaultRowHeight="15" x14ac:dyDescent="0.25"/>
  <cols>
    <col min="1" max="1" width="84.42578125" bestFit="1" customWidth="1"/>
    <col min="2" max="2" width="15.28515625" bestFit="1" customWidth="1"/>
    <col min="3" max="3" width="12.7109375" bestFit="1" customWidth="1"/>
  </cols>
  <sheetData>
    <row r="1" spans="1:3" x14ac:dyDescent="0.25">
      <c r="A1" s="8" t="s">
        <v>0</v>
      </c>
      <c r="B1" s="8" t="s">
        <v>1</v>
      </c>
      <c r="C1" s="8" t="s">
        <v>107</v>
      </c>
    </row>
    <row r="2" spans="1:3" x14ac:dyDescent="0.25">
      <c r="A2" t="s">
        <v>3</v>
      </c>
      <c r="B2" t="s">
        <v>4</v>
      </c>
      <c r="C2" s="4">
        <v>3056942.9079999998</v>
      </c>
    </row>
    <row r="3" spans="1:3" x14ac:dyDescent="0.25">
      <c r="A3" t="s">
        <v>5</v>
      </c>
      <c r="B3" t="s">
        <v>6</v>
      </c>
      <c r="C3" s="4">
        <v>16474739.248</v>
      </c>
    </row>
    <row r="4" spans="1:3" x14ac:dyDescent="0.25">
      <c r="A4" t="s">
        <v>7</v>
      </c>
      <c r="B4" t="s">
        <v>8</v>
      </c>
      <c r="C4" s="4">
        <v>352435.71600000001</v>
      </c>
    </row>
    <row r="5" spans="1:3" x14ac:dyDescent="0.25">
      <c r="A5" t="s">
        <v>9</v>
      </c>
      <c r="B5" t="s">
        <v>10</v>
      </c>
      <c r="C5" s="4">
        <v>253303.46799999999</v>
      </c>
    </row>
    <row r="6" spans="1:3" x14ac:dyDescent="0.25">
      <c r="A6" t="s">
        <v>11</v>
      </c>
      <c r="B6" t="s">
        <v>12</v>
      </c>
      <c r="C6" s="4">
        <v>2066174.6359999999</v>
      </c>
    </row>
    <row r="7" spans="1:3" x14ac:dyDescent="0.25">
      <c r="A7" t="s">
        <v>13</v>
      </c>
      <c r="B7" t="s">
        <v>14</v>
      </c>
      <c r="C7" s="4">
        <v>1800833.6</v>
      </c>
    </row>
    <row r="8" spans="1:3" x14ac:dyDescent="0.25">
      <c r="A8" t="s">
        <v>15</v>
      </c>
      <c r="B8" t="s">
        <v>16</v>
      </c>
      <c r="C8" s="4">
        <v>1780241.6</v>
      </c>
    </row>
    <row r="9" spans="1:3" x14ac:dyDescent="0.25">
      <c r="A9" t="s">
        <v>17</v>
      </c>
      <c r="B9" t="s">
        <v>18</v>
      </c>
      <c r="C9" s="4">
        <v>1110623.06</v>
      </c>
    </row>
    <row r="10" spans="1:3" x14ac:dyDescent="0.25">
      <c r="A10" t="s">
        <v>19</v>
      </c>
      <c r="B10" t="s">
        <v>20</v>
      </c>
      <c r="C10" s="4">
        <v>3063808.3880000003</v>
      </c>
    </row>
    <row r="11" spans="1:3" x14ac:dyDescent="0.25">
      <c r="A11" t="s">
        <v>21</v>
      </c>
      <c r="B11" t="s">
        <v>22</v>
      </c>
      <c r="C11" s="4">
        <v>1901162.676</v>
      </c>
    </row>
    <row r="12" spans="1:3" x14ac:dyDescent="0.25">
      <c r="A12" t="s">
        <v>23</v>
      </c>
      <c r="B12" t="s">
        <v>24</v>
      </c>
      <c r="C12" s="4">
        <v>3455631.7919999999</v>
      </c>
    </row>
    <row r="13" spans="1:3" x14ac:dyDescent="0.25">
      <c r="A13" t="s">
        <v>25</v>
      </c>
      <c r="B13" t="s">
        <v>26</v>
      </c>
      <c r="C13" s="4">
        <v>5919052.2999999998</v>
      </c>
    </row>
    <row r="14" spans="1:3" x14ac:dyDescent="0.25">
      <c r="A14" t="s">
        <v>27</v>
      </c>
      <c r="B14" t="s">
        <v>28</v>
      </c>
      <c r="C14" s="4">
        <v>2657831.52</v>
      </c>
    </row>
    <row r="15" spans="1:3" x14ac:dyDescent="0.25">
      <c r="A15" t="s">
        <v>29</v>
      </c>
      <c r="B15" t="s">
        <v>30</v>
      </c>
      <c r="C15" s="4">
        <v>827308.4</v>
      </c>
    </row>
    <row r="16" spans="1:3" x14ac:dyDescent="0.25">
      <c r="A16" t="s">
        <v>31</v>
      </c>
      <c r="B16" t="s">
        <v>32</v>
      </c>
      <c r="C16" s="4">
        <v>1028461.868</v>
      </c>
    </row>
    <row r="17" spans="1:3" x14ac:dyDescent="0.25">
      <c r="A17" t="s">
        <v>33</v>
      </c>
      <c r="B17" t="s">
        <v>34</v>
      </c>
      <c r="C17" s="4">
        <v>1775426.18</v>
      </c>
    </row>
    <row r="18" spans="1:3" x14ac:dyDescent="0.25">
      <c r="A18" t="s">
        <v>35</v>
      </c>
      <c r="B18" t="s">
        <v>36</v>
      </c>
      <c r="C18" s="4">
        <v>725947.35600000003</v>
      </c>
    </row>
    <row r="19" spans="1:3" x14ac:dyDescent="0.25">
      <c r="A19" t="s">
        <v>37</v>
      </c>
      <c r="B19" t="s">
        <v>38</v>
      </c>
      <c r="C19" s="4">
        <v>3068061.352</v>
      </c>
    </row>
    <row r="20" spans="1:3" x14ac:dyDescent="0.25">
      <c r="A20" t="s">
        <v>39</v>
      </c>
      <c r="B20" t="s">
        <v>40</v>
      </c>
      <c r="C20" s="4">
        <v>1417703.06</v>
      </c>
    </row>
    <row r="21" spans="1:3" x14ac:dyDescent="0.25">
      <c r="A21" t="s">
        <v>41</v>
      </c>
      <c r="B21" t="s">
        <v>42</v>
      </c>
      <c r="C21" s="4">
        <v>5331861.46</v>
      </c>
    </row>
    <row r="22" spans="1:3" x14ac:dyDescent="0.25">
      <c r="A22" t="s">
        <v>43</v>
      </c>
      <c r="B22" t="s">
        <v>44</v>
      </c>
      <c r="C22" s="4">
        <v>7341497.5600000005</v>
      </c>
    </row>
    <row r="23" spans="1:3" x14ac:dyDescent="0.25">
      <c r="A23" t="s">
        <v>45</v>
      </c>
      <c r="B23" t="s">
        <v>46</v>
      </c>
      <c r="C23" s="4">
        <v>2666904.5</v>
      </c>
    </row>
    <row r="24" spans="1:3" x14ac:dyDescent="0.25">
      <c r="A24" t="s">
        <v>47</v>
      </c>
      <c r="B24" t="s">
        <v>48</v>
      </c>
      <c r="C24" s="4">
        <v>846337.52</v>
      </c>
    </row>
    <row r="25" spans="1:3" x14ac:dyDescent="0.25">
      <c r="A25" t="s">
        <v>49</v>
      </c>
      <c r="B25" t="s">
        <v>50</v>
      </c>
      <c r="C25" s="4">
        <v>2837372.1119999997</v>
      </c>
    </row>
    <row r="26" spans="1:3" x14ac:dyDescent="0.25">
      <c r="A26" t="s">
        <v>51</v>
      </c>
      <c r="B26" t="s">
        <v>52</v>
      </c>
      <c r="C26" s="4">
        <v>1236862.3999999999</v>
      </c>
    </row>
    <row r="27" spans="1:3" x14ac:dyDescent="0.25">
      <c r="A27" t="s">
        <v>53</v>
      </c>
      <c r="B27" t="s">
        <v>54</v>
      </c>
      <c r="C27" s="4">
        <v>1359686</v>
      </c>
    </row>
    <row r="28" spans="1:3" x14ac:dyDescent="0.25">
      <c r="A28" t="s">
        <v>55</v>
      </c>
      <c r="B28" t="s">
        <v>56</v>
      </c>
      <c r="C28" s="4">
        <v>298888.64</v>
      </c>
    </row>
    <row r="29" spans="1:3" x14ac:dyDescent="0.25">
      <c r="A29" t="s">
        <v>57</v>
      </c>
      <c r="B29" t="s">
        <v>58</v>
      </c>
      <c r="C29" s="4">
        <v>192025.88399999999</v>
      </c>
    </row>
    <row r="30" spans="1:3" x14ac:dyDescent="0.25">
      <c r="A30" t="s">
        <v>59</v>
      </c>
      <c r="B30" t="s">
        <v>60</v>
      </c>
      <c r="C30" s="4">
        <v>205061.19999999998</v>
      </c>
    </row>
    <row r="31" spans="1:3" x14ac:dyDescent="0.25">
      <c r="A31" t="s">
        <v>61</v>
      </c>
      <c r="B31" t="s">
        <v>62</v>
      </c>
      <c r="C31" s="4">
        <v>11000770.964</v>
      </c>
    </row>
    <row r="32" spans="1:3" x14ac:dyDescent="0.25">
      <c r="A32" t="s">
        <v>63</v>
      </c>
      <c r="B32" t="s">
        <v>64</v>
      </c>
      <c r="C32" s="4">
        <v>1560317.8359999999</v>
      </c>
    </row>
    <row r="33" spans="1:3" x14ac:dyDescent="0.25">
      <c r="A33" t="s">
        <v>65</v>
      </c>
      <c r="B33" t="s">
        <v>66</v>
      </c>
      <c r="C33" s="4">
        <v>70925.243999999992</v>
      </c>
    </row>
    <row r="34" spans="1:3" x14ac:dyDescent="0.25">
      <c r="A34" t="s">
        <v>67</v>
      </c>
      <c r="B34" t="s">
        <v>68</v>
      </c>
      <c r="C34" s="4">
        <v>1861562.3599999999</v>
      </c>
    </row>
    <row r="35" spans="1:3" x14ac:dyDescent="0.25">
      <c r="A35" t="s">
        <v>69</v>
      </c>
      <c r="B35" t="s">
        <v>70</v>
      </c>
      <c r="C35" s="4">
        <v>2021759.44</v>
      </c>
    </row>
    <row r="40" spans="1:3" x14ac:dyDescent="0.25">
      <c r="A40" s="9" t="s">
        <v>106</v>
      </c>
      <c r="B40" t="s">
        <v>108</v>
      </c>
    </row>
    <row r="41" spans="1:3" x14ac:dyDescent="0.25">
      <c r="A41" s="10" t="s">
        <v>66</v>
      </c>
      <c r="B41" s="11">
        <v>70925.243999999992</v>
      </c>
    </row>
    <row r="42" spans="1:3" x14ac:dyDescent="0.25">
      <c r="A42" s="10" t="s">
        <v>58</v>
      </c>
      <c r="B42" s="11">
        <v>192025.88399999999</v>
      </c>
    </row>
    <row r="43" spans="1:3" x14ac:dyDescent="0.25">
      <c r="A43" s="10" t="s">
        <v>60</v>
      </c>
      <c r="B43" s="11">
        <v>205061.19999999998</v>
      </c>
    </row>
    <row r="44" spans="1:3" x14ac:dyDescent="0.25">
      <c r="A44" s="10" t="s">
        <v>10</v>
      </c>
      <c r="B44" s="11">
        <v>253303.46799999999</v>
      </c>
    </row>
    <row r="45" spans="1:3" x14ac:dyDescent="0.25">
      <c r="A45" s="10" t="s">
        <v>56</v>
      </c>
      <c r="B45" s="11">
        <v>298888.64</v>
      </c>
    </row>
    <row r="46" spans="1:3" x14ac:dyDescent="0.25">
      <c r="A46" s="10" t="s">
        <v>8</v>
      </c>
      <c r="B46" s="11">
        <v>352435.71600000001</v>
      </c>
    </row>
    <row r="47" spans="1:3" x14ac:dyDescent="0.25">
      <c r="A47" s="10" t="s">
        <v>36</v>
      </c>
      <c r="B47" s="11">
        <v>725947.35600000003</v>
      </c>
    </row>
    <row r="48" spans="1:3" x14ac:dyDescent="0.25">
      <c r="A48" s="10" t="s">
        <v>30</v>
      </c>
      <c r="B48" s="11">
        <v>827308.4</v>
      </c>
    </row>
    <row r="49" spans="1:2" x14ac:dyDescent="0.25">
      <c r="A49" s="10" t="s">
        <v>48</v>
      </c>
      <c r="B49" s="11">
        <v>846337.52</v>
      </c>
    </row>
    <row r="50" spans="1:2" x14ac:dyDescent="0.25">
      <c r="A50" s="10" t="s">
        <v>32</v>
      </c>
      <c r="B50" s="11">
        <v>1028461.868</v>
      </c>
    </row>
    <row r="51" spans="1:2" x14ac:dyDescent="0.25">
      <c r="A51" s="10" t="s">
        <v>18</v>
      </c>
      <c r="B51" s="11">
        <v>1110623.06</v>
      </c>
    </row>
    <row r="52" spans="1:2" x14ac:dyDescent="0.25">
      <c r="A52" s="10" t="s">
        <v>52</v>
      </c>
      <c r="B52" s="11">
        <v>1236862.3999999999</v>
      </c>
    </row>
    <row r="53" spans="1:2" x14ac:dyDescent="0.25">
      <c r="A53" s="10" t="s">
        <v>54</v>
      </c>
      <c r="B53" s="11">
        <v>1359686</v>
      </c>
    </row>
    <row r="54" spans="1:2" x14ac:dyDescent="0.25">
      <c r="A54" s="10" t="s">
        <v>40</v>
      </c>
      <c r="B54" s="11">
        <v>1417703.06</v>
      </c>
    </row>
    <row r="55" spans="1:2" x14ac:dyDescent="0.25">
      <c r="A55" s="10" t="s">
        <v>64</v>
      </c>
      <c r="B55" s="11">
        <v>1560317.8359999999</v>
      </c>
    </row>
    <row r="56" spans="1:2" x14ac:dyDescent="0.25">
      <c r="A56" s="10" t="s">
        <v>34</v>
      </c>
      <c r="B56" s="11">
        <v>1775426.18</v>
      </c>
    </row>
    <row r="57" spans="1:2" x14ac:dyDescent="0.25">
      <c r="A57" s="10" t="s">
        <v>16</v>
      </c>
      <c r="B57" s="11">
        <v>1780241.6</v>
      </c>
    </row>
    <row r="58" spans="1:2" x14ac:dyDescent="0.25">
      <c r="A58" s="10" t="s">
        <v>14</v>
      </c>
      <c r="B58" s="11">
        <v>1800833.6</v>
      </c>
    </row>
    <row r="59" spans="1:2" x14ac:dyDescent="0.25">
      <c r="A59" s="10" t="s">
        <v>68</v>
      </c>
      <c r="B59" s="11">
        <v>1861562.3599999999</v>
      </c>
    </row>
    <row r="60" spans="1:2" x14ac:dyDescent="0.25">
      <c r="A60" s="10" t="s">
        <v>22</v>
      </c>
      <c r="B60" s="11">
        <v>1901162.676</v>
      </c>
    </row>
    <row r="61" spans="1:2" x14ac:dyDescent="0.25">
      <c r="A61" s="10" t="s">
        <v>70</v>
      </c>
      <c r="B61" s="11">
        <v>2021759.44</v>
      </c>
    </row>
    <row r="62" spans="1:2" x14ac:dyDescent="0.25">
      <c r="A62" s="10" t="s">
        <v>12</v>
      </c>
      <c r="B62" s="11">
        <v>2066174.6359999999</v>
      </c>
    </row>
    <row r="63" spans="1:2" x14ac:dyDescent="0.25">
      <c r="A63" s="10" t="s">
        <v>28</v>
      </c>
      <c r="B63" s="11">
        <v>2657831.52</v>
      </c>
    </row>
    <row r="64" spans="1:2" x14ac:dyDescent="0.25">
      <c r="A64" s="10" t="s">
        <v>46</v>
      </c>
      <c r="B64" s="11">
        <v>2666904.5</v>
      </c>
    </row>
    <row r="65" spans="1:2" x14ac:dyDescent="0.25">
      <c r="A65" s="10" t="s">
        <v>50</v>
      </c>
      <c r="B65" s="11">
        <v>2837372.1119999997</v>
      </c>
    </row>
    <row r="66" spans="1:2" x14ac:dyDescent="0.25">
      <c r="A66" s="10" t="s">
        <v>4</v>
      </c>
      <c r="B66" s="11">
        <v>3056942.9079999998</v>
      </c>
    </row>
    <row r="67" spans="1:2" x14ac:dyDescent="0.25">
      <c r="A67" s="10" t="s">
        <v>20</v>
      </c>
      <c r="B67" s="11">
        <v>3063808.3880000003</v>
      </c>
    </row>
    <row r="68" spans="1:2" x14ac:dyDescent="0.25">
      <c r="A68" s="10" t="s">
        <v>38</v>
      </c>
      <c r="B68" s="11">
        <v>3068061.352</v>
      </c>
    </row>
    <row r="69" spans="1:2" x14ac:dyDescent="0.25">
      <c r="A69" s="10" t="s">
        <v>24</v>
      </c>
      <c r="B69" s="11">
        <v>3455631.7919999999</v>
      </c>
    </row>
    <row r="70" spans="1:2" x14ac:dyDescent="0.25">
      <c r="A70" s="10" t="s">
        <v>42</v>
      </c>
      <c r="B70" s="11">
        <v>5331861.46</v>
      </c>
    </row>
    <row r="71" spans="1:2" x14ac:dyDescent="0.25">
      <c r="A71" s="10" t="s">
        <v>26</v>
      </c>
      <c r="B71" s="11">
        <v>5919052.2999999998</v>
      </c>
    </row>
    <row r="72" spans="1:2" x14ac:dyDescent="0.25">
      <c r="A72" s="10" t="s">
        <v>44</v>
      </c>
      <c r="B72" s="11">
        <v>7341497.5600000005</v>
      </c>
    </row>
    <row r="73" spans="1:2" x14ac:dyDescent="0.25">
      <c r="A73" s="10" t="s">
        <v>62</v>
      </c>
      <c r="B73" s="11">
        <v>11000770.964</v>
      </c>
    </row>
    <row r="74" spans="1:2" x14ac:dyDescent="0.25">
      <c r="A74" s="10" t="s">
        <v>6</v>
      </c>
      <c r="B74" s="11">
        <v>16474739.248</v>
      </c>
    </row>
    <row r="75" spans="1:2" x14ac:dyDescent="0.25">
      <c r="A75" s="10" t="s">
        <v>105</v>
      </c>
      <c r="B75" s="11">
        <v>91567522.248000011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51F4-5920-4FC5-B7BC-0529965206E1}">
  <dimension ref="A1:I74"/>
  <sheetViews>
    <sheetView topLeftCell="C1" workbookViewId="0">
      <selection activeCell="I39" sqref="I39"/>
    </sheetView>
  </sheetViews>
  <sheetFormatPr defaultRowHeight="15" x14ac:dyDescent="0.25"/>
  <cols>
    <col min="1" max="1" width="84.42578125" bestFit="1" customWidth="1"/>
    <col min="2" max="2" width="15.28515625" bestFit="1" customWidth="1"/>
    <col min="3" max="3" width="12.7109375" bestFit="1" customWidth="1"/>
  </cols>
  <sheetData>
    <row r="1" spans="1:3" x14ac:dyDescent="0.25">
      <c r="A1" s="8" t="s">
        <v>0</v>
      </c>
      <c r="B1" s="8" t="s">
        <v>1</v>
      </c>
      <c r="C1" s="8" t="s">
        <v>107</v>
      </c>
    </row>
    <row r="2" spans="1:3" x14ac:dyDescent="0.25">
      <c r="A2" t="s">
        <v>3</v>
      </c>
      <c r="B2" t="s">
        <v>4</v>
      </c>
      <c r="C2" s="4">
        <v>3483324.54</v>
      </c>
    </row>
    <row r="3" spans="1:3" x14ac:dyDescent="0.25">
      <c r="A3" t="s">
        <v>5</v>
      </c>
      <c r="B3" t="s">
        <v>6</v>
      </c>
      <c r="C3" s="4">
        <v>12890259.563999999</v>
      </c>
    </row>
    <row r="4" spans="1:3" x14ac:dyDescent="0.25">
      <c r="A4" t="s">
        <v>7</v>
      </c>
      <c r="B4" t="s">
        <v>8</v>
      </c>
      <c r="C4" s="4">
        <v>305182.92800000001</v>
      </c>
    </row>
    <row r="5" spans="1:3" x14ac:dyDescent="0.25">
      <c r="A5" t="s">
        <v>9</v>
      </c>
      <c r="B5" t="s">
        <v>10</v>
      </c>
      <c r="C5" s="4">
        <v>410927.63199999998</v>
      </c>
    </row>
    <row r="6" spans="1:3" x14ac:dyDescent="0.25">
      <c r="A6" t="s">
        <v>11</v>
      </c>
      <c r="B6" t="s">
        <v>12</v>
      </c>
      <c r="C6" s="4">
        <v>1618312.7960000001</v>
      </c>
    </row>
    <row r="7" spans="1:3" x14ac:dyDescent="0.25">
      <c r="A7" t="s">
        <v>13</v>
      </c>
      <c r="B7" t="s">
        <v>14</v>
      </c>
      <c r="C7" s="4">
        <v>2229450.88</v>
      </c>
    </row>
    <row r="8" spans="1:3" x14ac:dyDescent="0.25">
      <c r="A8" t="s">
        <v>15</v>
      </c>
      <c r="B8" t="s">
        <v>16</v>
      </c>
      <c r="C8" s="4">
        <v>1629084.7999999998</v>
      </c>
    </row>
    <row r="9" spans="1:3" x14ac:dyDescent="0.25">
      <c r="A9" t="s">
        <v>17</v>
      </c>
      <c r="B9" t="s">
        <v>18</v>
      </c>
      <c r="C9" s="4">
        <v>1510178.496</v>
      </c>
    </row>
    <row r="10" spans="1:3" x14ac:dyDescent="0.25">
      <c r="A10" t="s">
        <v>19</v>
      </c>
      <c r="B10" t="s">
        <v>20</v>
      </c>
      <c r="C10" s="4">
        <v>2773248.7800000003</v>
      </c>
    </row>
    <row r="11" spans="1:3" x14ac:dyDescent="0.25">
      <c r="A11" t="s">
        <v>21</v>
      </c>
      <c r="B11" t="s">
        <v>22</v>
      </c>
      <c r="C11" s="4">
        <v>1912556.68</v>
      </c>
    </row>
    <row r="12" spans="1:3" x14ac:dyDescent="0.25">
      <c r="A12" t="s">
        <v>23</v>
      </c>
      <c r="B12" t="s">
        <v>24</v>
      </c>
      <c r="C12" s="4">
        <v>3481627.4679999999</v>
      </c>
    </row>
    <row r="13" spans="1:3" x14ac:dyDescent="0.25">
      <c r="A13" t="s">
        <v>25</v>
      </c>
      <c r="B13" t="s">
        <v>26</v>
      </c>
      <c r="C13" s="4">
        <v>5633546.3760000002</v>
      </c>
    </row>
    <row r="14" spans="1:3" x14ac:dyDescent="0.25">
      <c r="A14" t="s">
        <v>27</v>
      </c>
      <c r="B14" t="s">
        <v>28</v>
      </c>
      <c r="C14" s="4">
        <v>2456391.2560000001</v>
      </c>
    </row>
    <row r="15" spans="1:3" x14ac:dyDescent="0.25">
      <c r="A15" t="s">
        <v>29</v>
      </c>
      <c r="B15" t="s">
        <v>30</v>
      </c>
      <c r="C15" s="4">
        <v>969655.2</v>
      </c>
    </row>
    <row r="16" spans="1:3" x14ac:dyDescent="0.25">
      <c r="A16" t="s">
        <v>31</v>
      </c>
      <c r="B16" t="s">
        <v>32</v>
      </c>
      <c r="C16" s="4">
        <v>726826.348</v>
      </c>
    </row>
    <row r="17" spans="1:3" x14ac:dyDescent="0.25">
      <c r="A17" t="s">
        <v>33</v>
      </c>
      <c r="B17" t="s">
        <v>34</v>
      </c>
      <c r="C17" s="4">
        <v>2217249.2760000001</v>
      </c>
    </row>
    <row r="18" spans="1:3" x14ac:dyDescent="0.25">
      <c r="A18" t="s">
        <v>35</v>
      </c>
      <c r="B18" t="s">
        <v>36</v>
      </c>
      <c r="C18" s="4">
        <v>668110.54399999999</v>
      </c>
    </row>
    <row r="19" spans="1:3" x14ac:dyDescent="0.25">
      <c r="A19" t="s">
        <v>37</v>
      </c>
      <c r="B19" t="s">
        <v>38</v>
      </c>
      <c r="C19" s="4">
        <v>2846260.9639999997</v>
      </c>
    </row>
    <row r="20" spans="1:3" x14ac:dyDescent="0.25">
      <c r="A20" t="s">
        <v>39</v>
      </c>
      <c r="B20" t="s">
        <v>40</v>
      </c>
      <c r="C20" s="4">
        <v>155935.22399999999</v>
      </c>
    </row>
    <row r="21" spans="1:3" x14ac:dyDescent="0.25">
      <c r="A21" t="s">
        <v>41</v>
      </c>
      <c r="B21" t="s">
        <v>42</v>
      </c>
      <c r="C21" s="4">
        <v>4904676.7760000005</v>
      </c>
    </row>
    <row r="22" spans="1:3" x14ac:dyDescent="0.25">
      <c r="A22" t="s">
        <v>43</v>
      </c>
      <c r="B22" t="s">
        <v>44</v>
      </c>
      <c r="C22" s="4">
        <v>7321862.8640000001</v>
      </c>
    </row>
    <row r="23" spans="1:3" x14ac:dyDescent="0.25">
      <c r="A23" t="s">
        <v>45</v>
      </c>
      <c r="B23" t="s">
        <v>46</v>
      </c>
      <c r="C23" s="4">
        <v>2499726.736</v>
      </c>
    </row>
    <row r="24" spans="1:3" x14ac:dyDescent="0.25">
      <c r="A24" t="s">
        <v>47</v>
      </c>
      <c r="B24" t="s">
        <v>48</v>
      </c>
      <c r="C24" s="4">
        <v>948950.152</v>
      </c>
    </row>
    <row r="25" spans="1:3" x14ac:dyDescent="0.25">
      <c r="A25" t="s">
        <v>49</v>
      </c>
      <c r="B25" t="s">
        <v>50</v>
      </c>
      <c r="C25" s="4">
        <v>2756493.932</v>
      </c>
    </row>
    <row r="26" spans="1:3" x14ac:dyDescent="0.25">
      <c r="A26" t="s">
        <v>51</v>
      </c>
      <c r="B26" t="s">
        <v>52</v>
      </c>
      <c r="C26" s="4">
        <v>1143761.2</v>
      </c>
    </row>
    <row r="27" spans="1:3" x14ac:dyDescent="0.25">
      <c r="A27" t="s">
        <v>53</v>
      </c>
      <c r="B27" t="s">
        <v>54</v>
      </c>
      <c r="C27" s="4">
        <v>956360</v>
      </c>
    </row>
    <row r="28" spans="1:3" x14ac:dyDescent="0.25">
      <c r="A28" t="s">
        <v>55</v>
      </c>
      <c r="B28" t="s">
        <v>56</v>
      </c>
      <c r="C28" s="4">
        <v>581500.96</v>
      </c>
    </row>
    <row r="29" spans="1:3" x14ac:dyDescent="0.25">
      <c r="A29" t="s">
        <v>57</v>
      </c>
      <c r="B29" t="s">
        <v>58</v>
      </c>
      <c r="C29" s="4">
        <v>149484.076</v>
      </c>
    </row>
    <row r="30" spans="1:3" x14ac:dyDescent="0.25">
      <c r="A30" t="s">
        <v>59</v>
      </c>
      <c r="B30" t="s">
        <v>60</v>
      </c>
      <c r="C30" s="4">
        <v>176059.19999999998</v>
      </c>
    </row>
    <row r="31" spans="1:3" x14ac:dyDescent="0.25">
      <c r="A31" t="s">
        <v>61</v>
      </c>
      <c r="B31" t="s">
        <v>62</v>
      </c>
      <c r="C31" s="4">
        <v>10956529.107999999</v>
      </c>
    </row>
    <row r="32" spans="1:3" x14ac:dyDescent="0.25">
      <c r="A32" t="s">
        <v>63</v>
      </c>
      <c r="B32" t="s">
        <v>64</v>
      </c>
      <c r="C32" s="4">
        <v>1489170.8119999999</v>
      </c>
    </row>
    <row r="33" spans="1:9" x14ac:dyDescent="0.25">
      <c r="A33" t="s">
        <v>65</v>
      </c>
      <c r="B33" t="s">
        <v>66</v>
      </c>
      <c r="C33" s="4">
        <v>61572.951999999997</v>
      </c>
    </row>
    <row r="34" spans="1:9" x14ac:dyDescent="0.25">
      <c r="A34" t="s">
        <v>67</v>
      </c>
      <c r="B34" t="s">
        <v>68</v>
      </c>
      <c r="C34" s="4">
        <v>2019053.004</v>
      </c>
    </row>
    <row r="35" spans="1:9" x14ac:dyDescent="0.25">
      <c r="A35" t="s">
        <v>69</v>
      </c>
      <c r="B35" t="s">
        <v>70</v>
      </c>
      <c r="C35" s="4">
        <v>2031904.3199999998</v>
      </c>
    </row>
    <row r="38" spans="1:9" x14ac:dyDescent="0.25">
      <c r="I38" t="s">
        <v>111</v>
      </c>
    </row>
    <row r="39" spans="1:9" x14ac:dyDescent="0.25">
      <c r="A39" s="9" t="s">
        <v>106</v>
      </c>
      <c r="B39" t="s">
        <v>109</v>
      </c>
      <c r="I39" t="s">
        <v>112</v>
      </c>
    </row>
    <row r="40" spans="1:9" x14ac:dyDescent="0.25">
      <c r="A40" s="10" t="s">
        <v>66</v>
      </c>
      <c r="B40" s="4">
        <v>61572.951999999997</v>
      </c>
    </row>
    <row r="41" spans="1:9" x14ac:dyDescent="0.25">
      <c r="A41" s="10" t="s">
        <v>58</v>
      </c>
      <c r="B41" s="4">
        <v>149484.076</v>
      </c>
    </row>
    <row r="42" spans="1:9" x14ac:dyDescent="0.25">
      <c r="A42" s="10" t="s">
        <v>40</v>
      </c>
      <c r="B42" s="4">
        <v>155935.22399999999</v>
      </c>
    </row>
    <row r="43" spans="1:9" x14ac:dyDescent="0.25">
      <c r="A43" s="10" t="s">
        <v>60</v>
      </c>
      <c r="B43" s="4">
        <v>176059.19999999998</v>
      </c>
    </row>
    <row r="44" spans="1:9" x14ac:dyDescent="0.25">
      <c r="A44" s="10" t="s">
        <v>8</v>
      </c>
      <c r="B44" s="4">
        <v>305182.92800000001</v>
      </c>
    </row>
    <row r="45" spans="1:9" x14ac:dyDescent="0.25">
      <c r="A45" s="10" t="s">
        <v>10</v>
      </c>
      <c r="B45" s="4">
        <v>410927.63199999998</v>
      </c>
    </row>
    <row r="46" spans="1:9" x14ac:dyDescent="0.25">
      <c r="A46" s="10" t="s">
        <v>56</v>
      </c>
      <c r="B46" s="4">
        <v>581500.96</v>
      </c>
    </row>
    <row r="47" spans="1:9" x14ac:dyDescent="0.25">
      <c r="A47" s="10" t="s">
        <v>36</v>
      </c>
      <c r="B47" s="4">
        <v>668110.54399999999</v>
      </c>
    </row>
    <row r="48" spans="1:9" x14ac:dyDescent="0.25">
      <c r="A48" s="10" t="s">
        <v>32</v>
      </c>
      <c r="B48" s="4">
        <v>726826.348</v>
      </c>
    </row>
    <row r="49" spans="1:2" x14ac:dyDescent="0.25">
      <c r="A49" s="10" t="s">
        <v>48</v>
      </c>
      <c r="B49" s="4">
        <v>948950.152</v>
      </c>
    </row>
    <row r="50" spans="1:2" x14ac:dyDescent="0.25">
      <c r="A50" s="10" t="s">
        <v>54</v>
      </c>
      <c r="B50" s="4">
        <v>956360</v>
      </c>
    </row>
    <row r="51" spans="1:2" x14ac:dyDescent="0.25">
      <c r="A51" s="10" t="s">
        <v>30</v>
      </c>
      <c r="B51" s="4">
        <v>969655.2</v>
      </c>
    </row>
    <row r="52" spans="1:2" x14ac:dyDescent="0.25">
      <c r="A52" s="10" t="s">
        <v>52</v>
      </c>
      <c r="B52" s="4">
        <v>1143761.2</v>
      </c>
    </row>
    <row r="53" spans="1:2" x14ac:dyDescent="0.25">
      <c r="A53" s="10" t="s">
        <v>64</v>
      </c>
      <c r="B53" s="4">
        <v>1489170.8119999999</v>
      </c>
    </row>
    <row r="54" spans="1:2" x14ac:dyDescent="0.25">
      <c r="A54" s="10" t="s">
        <v>18</v>
      </c>
      <c r="B54" s="4">
        <v>1510178.496</v>
      </c>
    </row>
    <row r="55" spans="1:2" x14ac:dyDescent="0.25">
      <c r="A55" s="10" t="s">
        <v>12</v>
      </c>
      <c r="B55" s="4">
        <v>1618312.7960000001</v>
      </c>
    </row>
    <row r="56" spans="1:2" x14ac:dyDescent="0.25">
      <c r="A56" s="10" t="s">
        <v>16</v>
      </c>
      <c r="B56" s="4">
        <v>1629084.7999999998</v>
      </c>
    </row>
    <row r="57" spans="1:2" x14ac:dyDescent="0.25">
      <c r="A57" s="10" t="s">
        <v>22</v>
      </c>
      <c r="B57" s="4">
        <v>1912556.68</v>
      </c>
    </row>
    <row r="58" spans="1:2" x14ac:dyDescent="0.25">
      <c r="A58" s="10" t="s">
        <v>68</v>
      </c>
      <c r="B58" s="4">
        <v>2019053.004</v>
      </c>
    </row>
    <row r="59" spans="1:2" x14ac:dyDescent="0.25">
      <c r="A59" s="10" t="s">
        <v>70</v>
      </c>
      <c r="B59" s="4">
        <v>2031904.3199999998</v>
      </c>
    </row>
    <row r="60" spans="1:2" x14ac:dyDescent="0.25">
      <c r="A60" s="10" t="s">
        <v>34</v>
      </c>
      <c r="B60" s="4">
        <v>2217249.2760000001</v>
      </c>
    </row>
    <row r="61" spans="1:2" x14ac:dyDescent="0.25">
      <c r="A61" s="10" t="s">
        <v>14</v>
      </c>
      <c r="B61" s="4">
        <v>2229450.88</v>
      </c>
    </row>
    <row r="62" spans="1:2" x14ac:dyDescent="0.25">
      <c r="A62" s="10" t="s">
        <v>28</v>
      </c>
      <c r="B62" s="4">
        <v>2456391.2560000001</v>
      </c>
    </row>
    <row r="63" spans="1:2" x14ac:dyDescent="0.25">
      <c r="A63" s="10" t="s">
        <v>46</v>
      </c>
      <c r="B63" s="4">
        <v>2499726.736</v>
      </c>
    </row>
    <row r="64" spans="1:2" x14ac:dyDescent="0.25">
      <c r="A64" s="10" t="s">
        <v>50</v>
      </c>
      <c r="B64" s="4">
        <v>2756493.932</v>
      </c>
    </row>
    <row r="65" spans="1:2" x14ac:dyDescent="0.25">
      <c r="A65" s="10" t="s">
        <v>20</v>
      </c>
      <c r="B65" s="4">
        <v>2773248.7800000003</v>
      </c>
    </row>
    <row r="66" spans="1:2" x14ac:dyDescent="0.25">
      <c r="A66" s="10" t="s">
        <v>38</v>
      </c>
      <c r="B66" s="4">
        <v>2846260.9639999997</v>
      </c>
    </row>
    <row r="67" spans="1:2" x14ac:dyDescent="0.25">
      <c r="A67" s="10" t="s">
        <v>24</v>
      </c>
      <c r="B67" s="4">
        <v>3481627.4679999999</v>
      </c>
    </row>
    <row r="68" spans="1:2" x14ac:dyDescent="0.25">
      <c r="A68" s="10" t="s">
        <v>4</v>
      </c>
      <c r="B68" s="4">
        <v>3483324.54</v>
      </c>
    </row>
    <row r="69" spans="1:2" x14ac:dyDescent="0.25">
      <c r="A69" s="10" t="s">
        <v>42</v>
      </c>
      <c r="B69" s="4">
        <v>4904676.7760000005</v>
      </c>
    </row>
    <row r="70" spans="1:2" x14ac:dyDescent="0.25">
      <c r="A70" s="10" t="s">
        <v>26</v>
      </c>
      <c r="B70" s="4">
        <v>5633546.3760000002</v>
      </c>
    </row>
    <row r="71" spans="1:2" x14ac:dyDescent="0.25">
      <c r="A71" s="10" t="s">
        <v>44</v>
      </c>
      <c r="B71" s="4">
        <v>7321862.8640000001</v>
      </c>
    </row>
    <row r="72" spans="1:2" x14ac:dyDescent="0.25">
      <c r="A72" s="10" t="s">
        <v>62</v>
      </c>
      <c r="B72" s="4">
        <v>10956529.107999999</v>
      </c>
    </row>
    <row r="73" spans="1:2" x14ac:dyDescent="0.25">
      <c r="A73" s="10" t="s">
        <v>6</v>
      </c>
      <c r="B73" s="4">
        <v>12890259.563999999</v>
      </c>
    </row>
    <row r="74" spans="1:2" x14ac:dyDescent="0.25">
      <c r="A74" s="10" t="s">
        <v>105</v>
      </c>
      <c r="B74" s="4">
        <v>85915235.844000012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Electric (BTU Step 1)</vt:lpstr>
      <vt:lpstr>Total Therm (BTU Step 2)</vt:lpstr>
      <vt:lpstr>Total BTU</vt:lpstr>
      <vt:lpstr>Total BTU FY2017 Visual</vt:lpstr>
      <vt:lpstr>Total BTU FY2018 Visual</vt:lpstr>
      <vt:lpstr>Total BTU FY2019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2020-05-07T18:35:00Z</dcterms:created>
  <dcterms:modified xsi:type="dcterms:W3CDTF">2020-05-16T06:16:08Z</dcterms:modified>
</cp:coreProperties>
</file>