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ructures" sheetId="1" r:id="rId3"/>
    <sheet state="visible" name="PBE" sheetId="2" r:id="rId4"/>
    <sheet state="visible" name="TPSS" sheetId="3" r:id="rId5"/>
    <sheet state="visible" name="MP2" sheetId="4" r:id="rId6"/>
    <sheet state="visible" name="SOS_MP2" sheetId="5" r:id="rId7"/>
    <sheet state="visible" name="SCS_MP2" sheetId="6" r:id="rId8"/>
    <sheet state="visible" name="RIAXK" sheetId="7" r:id="rId9"/>
    <sheet state="visible" name="SOSEX" sheetId="8" r:id="rId10"/>
    <sheet state="visible" name="PBE_D3_D4" sheetId="9" r:id="rId11"/>
    <sheet state="visible" name="Raw_data" sheetId="10" r:id="rId12"/>
    <sheet state="visible" name="final_MP2" sheetId="11" r:id="rId13"/>
  </sheets>
  <definedNames/>
  <calcPr/>
</workbook>
</file>

<file path=xl/sharedStrings.xml><?xml version="1.0" encoding="utf-8"?>
<sst xmlns="http://schemas.openxmlformats.org/spreadsheetml/2006/main" count="1234" uniqueCount="133">
  <si>
    <t>Structures optimized with TPSS-D/def2-TZVP</t>
  </si>
  <si>
    <t>PBE functional with frozen core unless stated otherwise</t>
  </si>
  <si>
    <t>Complex</t>
  </si>
  <si>
    <t>HXX Energy def2-QZVP (Hartree)</t>
  </si>
  <si>
    <t>Correlation Energy - PBE/cc-pVTZ (Hartree)</t>
  </si>
  <si>
    <t>Correlation Energy - PBE/cc-pVQZ (Hartree)</t>
  </si>
  <si>
    <t>Interaction Energy cc-pVTZ (kcal/mol)</t>
  </si>
  <si>
    <t>Interaction Energy w/ cc-pVQZ (kcal/mol)</t>
  </si>
  <si>
    <t>Interaction Energy w/ ext Correlation Energy (kcal/mol)</t>
  </si>
  <si>
    <t>Interaction Energy w/ 50% CP ext Correlation Energy (kcal/mol)</t>
  </si>
  <si>
    <t>cc-pVTZ</t>
  </si>
  <si>
    <t>cc-pVQZ</t>
  </si>
  <si>
    <t>3-4 Extrapolated Correlation</t>
  </si>
  <si>
    <t>50% CP applied to 3-4 Extrapolated Correlation</t>
  </si>
  <si>
    <t>QCISD(T) Reference with CP (kcal/mol)</t>
  </si>
  <si>
    <t>number reference used to offset</t>
  </si>
  <si>
    <t>c2c2pd</t>
  </si>
  <si>
    <t xml:space="preserve"> </t>
  </si>
  <si>
    <t>Supermol</t>
  </si>
  <si>
    <t>MP2/CBS</t>
  </si>
  <si>
    <t>c3a</t>
  </si>
  <si>
    <t>Interaction Energy CBS (kcal/mol)</t>
  </si>
  <si>
    <t xml:space="preserve">MP2 CP deviation (kcal/mol)
</t>
  </si>
  <si>
    <t>DLPNO-CCSD(T) Reference with CP (kcal/mol)</t>
  </si>
  <si>
    <t>Ec_dft MP2 (kcal/mol)</t>
  </si>
  <si>
    <t>c3gc</t>
  </si>
  <si>
    <t>MonomerA</t>
  </si>
  <si>
    <t>cbh</t>
  </si>
  <si>
    <t>gcgc</t>
  </si>
  <si>
    <t>ggg</t>
  </si>
  <si>
    <t>phe</t>
  </si>
  <si>
    <t>rMinMax</t>
  </si>
  <si>
    <t>Average L7</t>
  </si>
  <si>
    <t>MonomerB</t>
  </si>
  <si>
    <t>Mean Abs Error L7</t>
  </si>
  <si>
    <t>Standard Deviation</t>
  </si>
  <si>
    <t>SCS-MP2/CBS</t>
  </si>
  <si>
    <t xml:space="preserve">SCS-MP2 CP deviation (kcal/mol)
</t>
  </si>
  <si>
    <t>GhostA</t>
  </si>
  <si>
    <t>GhostB</t>
  </si>
  <si>
    <t>MP2 with frozen core unless stated otherwise (Computed by Brian)</t>
  </si>
  <si>
    <t>HXX of Interaction Energy def2-QZVP (kcal/mol)</t>
  </si>
  <si>
    <t>Counterpoise of MP2 Correlation cc-pVTZ (kcal/mol)</t>
  </si>
  <si>
    <t>Counterpoise of MP2 Correlation cc-pVQZ (kcal/mol)</t>
  </si>
  <si>
    <t>Correlation of Interaction Energy cc-pVTZ (kcal/mol)</t>
  </si>
  <si>
    <t>Correlation of Interaction Energy cc-pVQZ (kcal/mol)</t>
  </si>
  <si>
    <t>Reference with CP (kcal/mol)</t>
  </si>
  <si>
    <t>FragA</t>
  </si>
  <si>
    <t>FragB</t>
  </si>
  <si>
    <t>PW6B95-D3/CBS (kcal/mol)</t>
  </si>
  <si>
    <t>PW6B95-D4/CBS (kcal/mol)</t>
  </si>
  <si>
    <t>Error</t>
  </si>
  <si>
    <t>Structures were optimized with TPSS-D/def2-TZVP</t>
  </si>
  <si>
    <t>TPSS functional with frozen core unless stated otherwise</t>
  </si>
  <si>
    <t>Ec_dft RIRPA(TPSS) (kcal/mol)</t>
  </si>
  <si>
    <t>3-4 Extrapolated Correlation of interaction (kcal/mol)</t>
  </si>
  <si>
    <t>Range</t>
  </si>
  <si>
    <t>SOS-MP2 with frozen core unless stated otherwise (Computed by Brian)</t>
  </si>
  <si>
    <t>SCS-MP2 with frozen core unless stated otherwise (Computed by Brian)</t>
  </si>
  <si>
    <t>Interaction Energy cc-pVTZ (kcal/mol) w/ 0.5CP</t>
  </si>
  <si>
    <t>Interaction Energy cc-pVQZ (kcal/mol)</t>
  </si>
  <si>
    <t>3-4 Interaction Energy (kcal/mol)</t>
  </si>
  <si>
    <t>3-4 Interaction Energy + 0.5 CP (kcal/mol)</t>
  </si>
  <si>
    <t>Deviation RIAXK(PBE) - cc-pVTZ (kcal/mol)</t>
  </si>
  <si>
    <t>Deviation RIAXK(PBE) - cc-pVTZ (kcal/mol) w/ 0.5CP</t>
  </si>
  <si>
    <t>Deviation RIRPA(PBE) - cc-pVTZ (kcal/mol)</t>
  </si>
  <si>
    <t>Deviation RIAXK(PBE) - cc-pVQZ (kcal/mol)</t>
  </si>
  <si>
    <t>Deviation RIRPA(PBE) - cc-pVQZ (kcal/mol)</t>
  </si>
  <si>
    <t>3-4 Deviation RIAXK(PBE) (kcal/mol)</t>
  </si>
  <si>
    <t>3-4 Deviation RIRPA(PBE) (kcal/mol)</t>
  </si>
  <si>
    <t>3-4 w/ 0.5CP Deviation RIAXK(PBE) (kcal/mol)</t>
  </si>
  <si>
    <t>3-4 w/ 0.5CP Deviation RIRPA(PBE) (kcal/mol)</t>
  </si>
  <si>
    <t>SOSEX(PBE) - cc-pVTZ (kcal/mol)</t>
  </si>
  <si>
    <t>SOSEX(PBE) - cc-pVTZ (kcal/mol) w/ 0.5CP</t>
  </si>
  <si>
    <t>RIRPA(PBE) - cc-pVTZ (kcal/mol)</t>
  </si>
  <si>
    <t>RIRPA(PBE) - cc-pVTZ (kcal/mol) w/ 0.5CP</t>
  </si>
  <si>
    <t>PBE-D3/def2-QZVP</t>
  </si>
  <si>
    <t>PBE-D4/def2-QZVP</t>
  </si>
  <si>
    <t>Interaction energy PBE-D3/def2-QZVP (kcal/mol)</t>
  </si>
  <si>
    <t>Interaction energy PBE-D4/def2-QZVP (kcal/mol)</t>
  </si>
  <si>
    <t xml:space="preserve">PBE-D3 deviation (kcal/mol)
</t>
  </si>
  <si>
    <t xml:space="preserve">PBE-D4 deviation (kcal/mol)
</t>
  </si>
  <si>
    <t>3-4 Deviation RIRPA(PBE) - (kcal/mol)</t>
  </si>
  <si>
    <t>Molecule</t>
  </si>
  <si>
    <t>Reference taken from the begdb</t>
  </si>
  <si>
    <t>system name</t>
  </si>
  <si>
    <t>HXX Energy def2-QZVP</t>
  </si>
  <si>
    <t>E(OS) cc-pVTZ</t>
  </si>
  <si>
    <t xml:space="preserve">E(SS) cc-pVTZ </t>
  </si>
  <si>
    <t xml:space="preserve">E(OS) cc-pVQZ </t>
  </si>
  <si>
    <t xml:space="preserve">E(SS) cc-pVQZ </t>
  </si>
  <si>
    <t>optimization level</t>
  </si>
  <si>
    <t>Hide
CCSD(T) /CBS CP</t>
  </si>
  <si>
    <t>Hide
MP2.5 /CBS CP</t>
  </si>
  <si>
    <t>Hide
MP2.X /CBS CP</t>
  </si>
  <si>
    <t>Hide
MP2C /CBS CP</t>
  </si>
  <si>
    <t>Hide
MP3 /CBS CP</t>
  </si>
  <si>
    <t>Hide
QCISD /CBS CP</t>
  </si>
  <si>
    <t>Hide
QCISD(T) /CBS CP</t>
  </si>
  <si>
    <t>circumcoronene ... adenine</t>
  </si>
  <si>
    <t>DFT-D TPSS/TZVP noCP</t>
  </si>
  <si>
    <t>circumcoronene ... GC base pair</t>
  </si>
  <si>
    <t>SOX</t>
  </si>
  <si>
    <t>RIAXK</t>
  </si>
  <si>
    <t>SOX Correlation Correction (Hartree)</t>
  </si>
  <si>
    <t>RIAXK Correlation Correction (Hartree)</t>
  </si>
  <si>
    <t>alpha-bar constant cc-pVTZ</t>
  </si>
  <si>
    <t>RIAXK+0.5CP</t>
  </si>
  <si>
    <t>coronene dimer</t>
  </si>
  <si>
    <t>other</t>
  </si>
  <si>
    <t>GCGC base pair stack</t>
  </si>
  <si>
    <t>guanine trimer</t>
  </si>
  <si>
    <t>octadecane dimer</t>
  </si>
  <si>
    <t>phenylalanine residues trimer</t>
  </si>
  <si>
    <t>Hide
MP2 /CBS CP</t>
  </si>
  <si>
    <t>Hide
SCS-MP2 /CBS CP</t>
  </si>
  <si>
    <t>Hide
SCS(MI)-MP2 /CBS CP</t>
  </si>
  <si>
    <t>Hide
TPSS-D/def2-QZVP</t>
  </si>
  <si>
    <t>Hide
DLPNO-CCSD(T)/CBS</t>
  </si>
  <si>
    <t>QCISD(T) Ref</t>
  </si>
  <si>
    <t>ME</t>
  </si>
  <si>
    <t>MAE</t>
  </si>
  <si>
    <t>SD</t>
  </si>
  <si>
    <t>DLPNO-CCSD(T) Ref</t>
  </si>
  <si>
    <t>Raw E(OS) and E(SS) energies needed for different flavors of MP2</t>
  </si>
  <si>
    <t>E(OS) cc-pVTZ (Hartree)</t>
  </si>
  <si>
    <t>E(SS) cc-pVTZ (Hartree)</t>
  </si>
  <si>
    <t>E(OS) cc-pVQZ (Hartree)</t>
  </si>
  <si>
    <t>E(SS) cc-pVQZ (Hartree)</t>
  </si>
  <si>
    <t>SCS-MP2 Correlation cc-pVTZ (Hartree)</t>
  </si>
  <si>
    <t>SCS-MP2 Correlation cc-pVQZ (Hartree)</t>
  </si>
  <si>
    <t>SOS-MP2 Correlation cc-pVTZ (Hartree)</t>
  </si>
  <si>
    <t>SOS-MP2 Correlation cc-pVQZ (Hartree)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</si>
</sst>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"/>
    <numFmt numFmtId="165" formatCode="0.0"/>
    <numFmt numFmtId="166" formatCode="0.000"/>
  </numFmts>
  <fonts count="17">
    <font>
      <sz val="10.0"/>
      <color rgb="FF000000"/>
      <name val="Arial"/>
    </font>
    <font>
      <b/>
    </font>
    <font>
      <b/>
      <name val="Arial"/>
    </font>
    <font>
      <b/>
      <color rgb="FF000000"/>
      <name val="Arial"/>
    </font>
    <font>
      <name val="Arial"/>
    </font>
    <font/>
    <font>
      <color rgb="FF222222"/>
      <name val="Arial"/>
    </font>
    <font>
      <color rgb="FF000000"/>
      <name val="Arial"/>
    </font>
    <font>
      <color rgb="FF000000"/>
    </font>
    <font>
      <b/>
      <color rgb="FFFF9900"/>
    </font>
    <font>
      <b/>
      <sz val="9.0"/>
      <color rgb="FF000000"/>
      <name val="Verdana"/>
    </font>
    <font>
      <b/>
      <u/>
      <sz val="9.0"/>
      <color rgb="FF000000"/>
      <name val="Verdana"/>
    </font>
    <font>
      <b/>
      <color rgb="FFFF00FF"/>
    </font>
    <font>
      <u/>
      <sz val="9.0"/>
      <color rgb="FF0044CC"/>
      <name val="Verdana"/>
    </font>
    <font>
      <color rgb="FFFF00FF"/>
    </font>
    <font>
      <sz val="9.0"/>
      <color rgb="FF000000"/>
      <name val="Verdana"/>
    </font>
    <font>
      <u/>
      <sz val="9.0"/>
      <color rgb="FF0044CC"/>
      <name val="Verdana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3D6FF"/>
        <bgColor rgb="FFD3D6FF"/>
      </patternFill>
    </fill>
    <fill>
      <patternFill patternType="solid">
        <fgColor rgb="FFE2E4FF"/>
        <bgColor rgb="FFE2E4FF"/>
      </patternFill>
    </fill>
    <fill>
      <patternFill patternType="solid">
        <fgColor rgb="FFEAEBFF"/>
        <bgColor rgb="FFEAEBFF"/>
      </patternFill>
    </fill>
    <fill>
      <patternFill patternType="solid">
        <fgColor rgb="FF1D96CA"/>
        <bgColor rgb="FF1D96CA"/>
      </patternFill>
    </fill>
  </fills>
  <borders count="2">
    <border/>
    <border>
      <bottom style="thin">
        <color rgb="FFFFFFFF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2" fontId="6" numFmtId="0" xfId="0" applyAlignment="1" applyFill="1" applyFont="1">
      <alignment horizontal="center" readingOrder="0" vertical="bottom"/>
    </xf>
    <xf borderId="0" fillId="0" fontId="5" numFmtId="164" xfId="0" applyAlignment="1" applyFont="1" applyNumberFormat="1">
      <alignment horizontal="right" readingOrder="0"/>
    </xf>
    <xf borderId="0" fillId="0" fontId="5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5" numFmtId="0" xfId="0" applyAlignment="1" applyFont="1">
      <alignment readingOrder="0"/>
    </xf>
    <xf borderId="0" fillId="2" fontId="7" numFmtId="0" xfId="0" applyAlignment="1" applyFont="1">
      <alignment horizontal="right" vertical="bottom"/>
    </xf>
    <xf borderId="0" fillId="0" fontId="4" numFmtId="165" xfId="0" applyAlignment="1" applyFont="1" applyNumberForma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4" xfId="0" applyFont="1" applyNumberFormat="1"/>
    <xf borderId="0" fillId="2" fontId="6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0" fillId="0" fontId="4" numFmtId="2" xfId="0" applyAlignment="1" applyFont="1" applyNumberFormat="1">
      <alignment horizontal="right" vertical="bottom"/>
    </xf>
    <xf borderId="0" fillId="0" fontId="4" numFmtId="0" xfId="0" applyAlignment="1" applyFont="1">
      <alignment horizontal="center" readingOrder="0" vertical="bottom"/>
    </xf>
    <xf borderId="0" fillId="0" fontId="5" numFmtId="0" xfId="0" applyAlignment="1" applyFont="1">
      <alignment horizontal="right" readingOrder="0"/>
    </xf>
    <xf borderId="0" fillId="0" fontId="5" numFmtId="2" xfId="0" applyFont="1" applyNumberForma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horizontal="left"/>
    </xf>
    <xf borderId="0" fillId="0" fontId="8" numFmtId="164" xfId="0" applyAlignment="1" applyFont="1" applyNumberFormat="1">
      <alignment horizontal="right" readingOrder="0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right"/>
    </xf>
    <xf borderId="0" fillId="0" fontId="3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wrapText="1"/>
    </xf>
    <xf borderId="0" fillId="0" fontId="4" numFmtId="0" xfId="0" applyAlignment="1" applyFont="1">
      <alignment vertical="bottom"/>
    </xf>
    <xf borderId="0" fillId="2" fontId="6" numFmtId="0" xfId="0" applyAlignment="1" applyFont="1">
      <alignment horizontal="center" vertical="bottom"/>
    </xf>
    <xf borderId="0" fillId="2" fontId="6" numFmtId="0" xfId="0" applyAlignment="1" applyFont="1">
      <alignment horizontal="center" vertical="bottom"/>
    </xf>
    <xf borderId="0" fillId="0" fontId="8" numFmtId="0" xfId="0" applyFont="1"/>
    <xf borderId="0" fillId="0" fontId="4" numFmtId="0" xfId="0" applyAlignment="1" applyFont="1">
      <alignment horizontal="center" vertical="bottom"/>
    </xf>
    <xf borderId="0" fillId="0" fontId="1" numFmtId="0" xfId="0" applyFont="1"/>
    <xf borderId="0" fillId="0" fontId="9" numFmtId="164" xfId="0" applyAlignment="1" applyFont="1" applyNumberFormat="1">
      <alignment horizontal="right" readingOrder="0"/>
    </xf>
    <xf borderId="0" fillId="0" fontId="10" numFmtId="0" xfId="0" applyAlignment="1" applyFont="1">
      <alignment horizontal="center" readingOrder="0"/>
    </xf>
    <xf borderId="0" fillId="0" fontId="10" numFmtId="0" xfId="0" applyAlignment="1" applyFont="1">
      <alignment horizontal="center" readingOrder="0" vertical="top"/>
    </xf>
    <xf borderId="0" fillId="0" fontId="4" numFmtId="0" xfId="0" applyAlignment="1" applyFont="1">
      <alignment readingOrder="0" vertical="bottom"/>
    </xf>
    <xf borderId="1" fillId="0" fontId="10" numFmtId="0" xfId="0" applyAlignment="1" applyBorder="1" applyFont="1">
      <alignment horizontal="center" readingOrder="0"/>
    </xf>
    <xf borderId="0" fillId="0" fontId="4" numFmtId="0" xfId="0" applyAlignment="1" applyFont="1">
      <alignment readingOrder="0" shrinkToFit="0" vertical="bottom" wrapText="1"/>
    </xf>
    <xf borderId="1" fillId="0" fontId="10" numFmtId="0" xfId="0" applyAlignment="1" applyBorder="1" applyFont="1">
      <alignment horizontal="center" readingOrder="0" vertical="top"/>
    </xf>
    <xf borderId="0" fillId="0" fontId="5" numFmtId="164" xfId="0" applyAlignment="1" applyFont="1" applyNumberFormat="1">
      <alignment horizontal="left"/>
    </xf>
    <xf borderId="1" fillId="0" fontId="11" numFmtId="0" xfId="0" applyAlignment="1" applyBorder="1" applyFont="1">
      <alignment horizontal="center" readingOrder="0" vertical="top"/>
    </xf>
    <xf borderId="0" fillId="0" fontId="9" numFmtId="164" xfId="0" applyAlignment="1" applyFont="1" applyNumberFormat="1">
      <alignment readingOrder="0"/>
    </xf>
    <xf borderId="0" fillId="0" fontId="12" numFmtId="164" xfId="0" applyAlignment="1" applyFont="1" applyNumberFormat="1">
      <alignment horizontal="right" readingOrder="0"/>
    </xf>
    <xf borderId="0" fillId="3" fontId="13" numFmtId="0" xfId="0" applyAlignment="1" applyFill="1" applyFont="1">
      <alignment horizontal="left" readingOrder="0" vertical="top"/>
    </xf>
    <xf borderId="0" fillId="0" fontId="14" numFmtId="0" xfId="0" applyAlignment="1" applyFont="1">
      <alignment readingOrder="0"/>
    </xf>
    <xf borderId="0" fillId="4" fontId="15" numFmtId="0" xfId="0" applyAlignment="1" applyFill="1" applyFont="1">
      <alignment horizontal="left" readingOrder="0" vertical="top"/>
    </xf>
    <xf borderId="0" fillId="4" fontId="15" numFmtId="0" xfId="0" applyAlignment="1" applyFont="1">
      <alignment horizontal="left"/>
    </xf>
    <xf borderId="0" fillId="4" fontId="15" numFmtId="0" xfId="0" applyAlignment="1" applyFont="1">
      <alignment horizontal="center" readingOrder="0" vertical="top"/>
    </xf>
    <xf borderId="0" fillId="5" fontId="16" numFmtId="0" xfId="0" applyAlignment="1" applyFill="1" applyFont="1">
      <alignment horizontal="left" readingOrder="0" vertical="top"/>
    </xf>
    <xf borderId="0" fillId="2" fontId="15" numFmtId="0" xfId="0" applyAlignment="1" applyFont="1">
      <alignment horizontal="left" readingOrder="0" vertical="top"/>
    </xf>
    <xf borderId="0" fillId="2" fontId="15" numFmtId="0" xfId="0" applyAlignment="1" applyFont="1">
      <alignment horizontal="left"/>
    </xf>
    <xf borderId="0" fillId="2" fontId="15" numFmtId="0" xfId="0" applyAlignment="1" applyFont="1">
      <alignment horizontal="center" readingOrder="0" vertical="top"/>
    </xf>
    <xf borderId="0" fillId="0" fontId="15" numFmtId="0" xfId="0" applyAlignment="1" applyFont="1">
      <alignment horizontal="left"/>
    </xf>
    <xf borderId="0" fillId="6" fontId="15" numFmtId="0" xfId="0" applyAlignment="1" applyFill="1" applyFont="1">
      <alignment horizontal="center" readingOrder="0" vertical="top"/>
    </xf>
    <xf borderId="0" fillId="0" fontId="5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TPSS!$P$3</c:f>
            </c:strRef>
          </c:tx>
          <c:marker>
            <c:symbol val="none"/>
          </c:marker>
          <c:cat>
            <c:strRef>
              <c:f>TPSS!$O$4:$O$10</c:f>
            </c:strRef>
          </c:cat>
          <c:val>
            <c:numRef>
              <c:f>TPSS!$P$4:$P$10</c:f>
            </c:numRef>
          </c:val>
          <c:smooth val="0"/>
        </c:ser>
        <c:ser>
          <c:idx val="1"/>
          <c:order val="1"/>
          <c:tx>
            <c:strRef>
              <c:f>TPSS!$Q$3</c:f>
            </c:strRef>
          </c:tx>
          <c:marker>
            <c:symbol val="none"/>
          </c:marker>
          <c:cat>
            <c:strRef>
              <c:f>TPSS!$O$4:$O$10</c:f>
            </c:strRef>
          </c:cat>
          <c:val>
            <c:numRef>
              <c:f>TPSS!$Q$4:$Q$10</c:f>
            </c:numRef>
          </c:val>
          <c:smooth val="0"/>
        </c:ser>
        <c:ser>
          <c:idx val="2"/>
          <c:order val="2"/>
          <c:tx>
            <c:strRef>
              <c:f>TPSS!$R$3</c:f>
            </c:strRef>
          </c:tx>
          <c:marker>
            <c:symbol val="none"/>
          </c:marker>
          <c:cat>
            <c:strRef>
              <c:f>TPSS!$O$4:$O$10</c:f>
            </c:strRef>
          </c:cat>
          <c:val>
            <c:numRef>
              <c:f>TPSS!$R$4:$R$10</c:f>
            </c:numRef>
          </c:val>
          <c:smooth val="0"/>
        </c:ser>
        <c:axId val="532403402"/>
        <c:axId val="1509125194"/>
      </c:lineChart>
      <c:catAx>
        <c:axId val="5324034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Roboto"/>
                  </a:defRPr>
                </a:pPr>
                <a:r>
                  <a:t>Complex</a:t>
                </a:r>
              </a:p>
            </c:rich>
          </c:tx>
          <c:overlay val="0"/>
        </c:title>
        <c:txPr>
          <a:bodyPr/>
          <a:lstStyle/>
          <a:p>
            <a:pPr lvl="0">
              <a:defRPr b="1" sz="1800">
                <a:solidFill>
                  <a:srgbClr val="000000"/>
                </a:solidFill>
                <a:latin typeface="Roboto"/>
              </a:defRPr>
            </a:pPr>
          </a:p>
        </c:txPr>
        <c:crossAx val="1509125194"/>
      </c:catAx>
      <c:valAx>
        <c:axId val="1509125194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Roboto"/>
                  </a:defRPr>
                </a:pPr>
                <a:r>
                  <a:t>Interaction Energy Error (kcal/mol)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1800">
                <a:solidFill>
                  <a:srgbClr val="000000"/>
                </a:solidFill>
                <a:latin typeface="Roboto"/>
              </a:defRPr>
            </a:pPr>
          </a:p>
        </c:txPr>
        <c:crossAx val="532403402"/>
      </c:valAx>
    </c:plotArea>
    <c:legend>
      <c:legendPos val="r"/>
      <c:overlay val="0"/>
      <c:txPr>
        <a:bodyPr/>
        <a:lstStyle/>
        <a:p>
          <a:pPr lvl="0">
            <a:defRPr b="1" sz="160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RIAXK!$O$62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RIAXK!$N$63:$N$69</c:f>
            </c:numRef>
          </c:xVal>
          <c:yVal>
            <c:numRef>
              <c:f>RIAXK!$O$63:$O$69</c:f>
            </c:numRef>
          </c:yVal>
        </c:ser>
        <c:ser>
          <c:idx val="1"/>
          <c:order val="1"/>
          <c:tx>
            <c:strRef>
              <c:f>RIAXK!$P$62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RIAXK!$N$63:$N$69</c:f>
            </c:numRef>
          </c:xVal>
          <c:yVal>
            <c:numRef>
              <c:f>RIAXK!$P$63:$P$69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789361"/>
        <c:axId val="1910734327"/>
      </c:scatterChart>
      <c:valAx>
        <c:axId val="1293789361"/>
        <c:scaling>
          <c:orientation val="minMax"/>
        </c:scaling>
        <c:delete val="0"/>
        <c:axPos val="b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alpha-bar constant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10734327"/>
      </c:valAx>
      <c:valAx>
        <c:axId val="1910734327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Absolute Interaction Energy Error (kcal/mol)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937893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0</xdr:row>
      <xdr:rowOff>152400</xdr:rowOff>
    </xdr:from>
    <xdr:ext cx="12030075" cy="6057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514350</xdr:colOff>
      <xdr:row>13</xdr:row>
      <xdr:rowOff>57150</xdr:rowOff>
    </xdr:from>
    <xdr:ext cx="8505825" cy="5257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428625</xdr:colOff>
      <xdr:row>69</xdr:row>
      <xdr:rowOff>190500</xdr:rowOff>
    </xdr:from>
    <xdr:ext cx="6419850" cy="39719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20" Type="http://schemas.openxmlformats.org/officeDocument/2006/relationships/hyperlink" Target="http://www.begdb.com/index.php?action=oneDataset&amp;id=40&amp;state=show&amp;order=ASC&amp;by=name_m&amp;method=" TargetMode="External"/><Relationship Id="rId22" Type="http://schemas.openxmlformats.org/officeDocument/2006/relationships/hyperlink" Target="http://www.begdb.com/index.php?action=oneMolecule&amp;state=show&amp;id=4109" TargetMode="External"/><Relationship Id="rId21" Type="http://schemas.openxmlformats.org/officeDocument/2006/relationships/hyperlink" Target="http://www.begdb.com/index.php?action=oneMolecule&amp;state=show&amp;id=4108" TargetMode="External"/><Relationship Id="rId24" Type="http://schemas.openxmlformats.org/officeDocument/2006/relationships/hyperlink" Target="http://www.begdb.com/index.php?action=oneMolecule&amp;state=show&amp;id=4112" TargetMode="External"/><Relationship Id="rId23" Type="http://schemas.openxmlformats.org/officeDocument/2006/relationships/hyperlink" Target="http://www.begdb.com/index.php?action=oneMolecule&amp;state=show&amp;id=4111" TargetMode="External"/><Relationship Id="rId1" Type="http://schemas.openxmlformats.org/officeDocument/2006/relationships/hyperlink" Target="http://www.begdb.com/index.php?action=oneDataset&amp;id=40&amp;state=show&amp;order=ASC&amp;by=name_m&amp;method=" TargetMode="External"/><Relationship Id="rId2" Type="http://schemas.openxmlformats.org/officeDocument/2006/relationships/hyperlink" Target="http://www.begdb.com/index.php?action=oneDataset&amp;id=40&amp;state=show&amp;order=ASC&amp;by=name_m&amp;method=" TargetMode="External"/><Relationship Id="rId3" Type="http://schemas.openxmlformats.org/officeDocument/2006/relationships/hyperlink" Target="http://www.begdb.com/index.php?action=oneDataset&amp;id=40&amp;state=show&amp;order=ASC&amp;by=name_m&amp;method=" TargetMode="External"/><Relationship Id="rId4" Type="http://schemas.openxmlformats.org/officeDocument/2006/relationships/hyperlink" Target="http://www.begdb.com/index.php?action=oneDataset&amp;id=40&amp;state=show&amp;order=ASC&amp;by=name_m&amp;method=" TargetMode="External"/><Relationship Id="rId9" Type="http://schemas.openxmlformats.org/officeDocument/2006/relationships/hyperlink" Target="http://www.begdb.com/index.php?action=oneMolecule&amp;state=show&amp;id=4109" TargetMode="External"/><Relationship Id="rId26" Type="http://schemas.openxmlformats.org/officeDocument/2006/relationships/hyperlink" Target="http://www.begdb.com/index.php?action=oneMolecule&amp;state=show&amp;id=4106" TargetMode="External"/><Relationship Id="rId25" Type="http://schemas.openxmlformats.org/officeDocument/2006/relationships/hyperlink" Target="http://www.begdb.com/index.php?action=oneMolecule&amp;state=show&amp;id=4107" TargetMode="External"/><Relationship Id="rId28" Type="http://schemas.openxmlformats.org/officeDocument/2006/relationships/drawing" Target="../drawings/drawing10.xml"/><Relationship Id="rId27" Type="http://schemas.openxmlformats.org/officeDocument/2006/relationships/hyperlink" Target="http://www.begdb.com/index.php?action=oneMolecule&amp;state=show&amp;id=4110" TargetMode="External"/><Relationship Id="rId5" Type="http://schemas.openxmlformats.org/officeDocument/2006/relationships/hyperlink" Target="http://www.begdb.com/index.php?action=oneDataset&amp;id=40&amp;state=show&amp;order=ASC&amp;by=name_m&amp;method=" TargetMode="External"/><Relationship Id="rId6" Type="http://schemas.openxmlformats.org/officeDocument/2006/relationships/hyperlink" Target="http://www.begdb.com/index.php?action=oneDataset&amp;id=40&amp;state=show&amp;order=ASC&amp;by=name_m&amp;method=" TargetMode="External"/><Relationship Id="rId7" Type="http://schemas.openxmlformats.org/officeDocument/2006/relationships/hyperlink" Target="http://www.begdb.com/index.php?action=oneDataset&amp;id=40&amp;state=show&amp;order=ASC&amp;by=name_m&amp;method=" TargetMode="External"/><Relationship Id="rId8" Type="http://schemas.openxmlformats.org/officeDocument/2006/relationships/hyperlink" Target="http://www.begdb.com/index.php?action=oneMolecule&amp;state=show&amp;id=4108" TargetMode="External"/><Relationship Id="rId11" Type="http://schemas.openxmlformats.org/officeDocument/2006/relationships/hyperlink" Target="http://www.begdb.com/index.php?action=oneMolecule&amp;state=show&amp;id=4112" TargetMode="External"/><Relationship Id="rId10" Type="http://schemas.openxmlformats.org/officeDocument/2006/relationships/hyperlink" Target="http://www.begdb.com/index.php?action=oneMolecule&amp;state=show&amp;id=4111" TargetMode="External"/><Relationship Id="rId13" Type="http://schemas.openxmlformats.org/officeDocument/2006/relationships/hyperlink" Target="http://www.begdb.com/index.php?action=oneMolecule&amp;state=show&amp;id=4106" TargetMode="External"/><Relationship Id="rId12" Type="http://schemas.openxmlformats.org/officeDocument/2006/relationships/hyperlink" Target="http://www.begdb.com/index.php?action=oneMolecule&amp;state=show&amp;id=4107" TargetMode="External"/><Relationship Id="rId15" Type="http://schemas.openxmlformats.org/officeDocument/2006/relationships/hyperlink" Target="http://www.begdb.com/index.php?action=oneDataset&amp;id=40&amp;state=show&amp;order=ASC&amp;by=name_m&amp;method=" TargetMode="External"/><Relationship Id="rId14" Type="http://schemas.openxmlformats.org/officeDocument/2006/relationships/hyperlink" Target="http://www.begdb.com/index.php?action=oneMolecule&amp;state=show&amp;id=4110" TargetMode="External"/><Relationship Id="rId17" Type="http://schemas.openxmlformats.org/officeDocument/2006/relationships/hyperlink" Target="http://www.begdb.com/index.php?action=oneDataset&amp;id=40&amp;state=show&amp;order=ASC&amp;by=name_m&amp;method=" TargetMode="External"/><Relationship Id="rId16" Type="http://schemas.openxmlformats.org/officeDocument/2006/relationships/hyperlink" Target="http://www.begdb.com/index.php?action=oneDataset&amp;id=40&amp;state=show&amp;order=ASC&amp;by=name_m&amp;method=" TargetMode="External"/><Relationship Id="rId19" Type="http://schemas.openxmlformats.org/officeDocument/2006/relationships/hyperlink" Target="http://www.begdb.com/index.php?action=oneDataset&amp;id=40&amp;state=show&amp;order=ASC&amp;by=name_m&amp;method=" TargetMode="External"/><Relationship Id="rId18" Type="http://schemas.openxmlformats.org/officeDocument/2006/relationships/hyperlink" Target="http://www.begdb.com/index.php?action=oneDataset&amp;id=40&amp;state=show&amp;order=ASC&amp;by=name_m&amp;method=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2">
      <c r="N12" s="9" t="s">
        <v>17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  <col customWidth="1" min="2" max="3" width="18.86"/>
  </cols>
  <sheetData>
    <row r="1">
      <c r="A1" s="40" t="s">
        <v>84</v>
      </c>
      <c r="B1" s="41"/>
      <c r="C1" s="41"/>
      <c r="D1" s="41"/>
      <c r="E1" s="41"/>
      <c r="F1" s="41"/>
      <c r="G1" s="41"/>
      <c r="H1" s="41"/>
      <c r="I1" s="41"/>
      <c r="J1" s="41"/>
    </row>
    <row r="2">
      <c r="A2" s="43" t="s">
        <v>85</v>
      </c>
      <c r="B2" s="45"/>
      <c r="C2" s="45" t="s">
        <v>91</v>
      </c>
      <c r="D2" s="47" t="s">
        <v>92</v>
      </c>
      <c r="E2" s="47" t="s">
        <v>93</v>
      </c>
      <c r="F2" s="47" t="s">
        <v>94</v>
      </c>
      <c r="G2" s="47" t="s">
        <v>95</v>
      </c>
      <c r="H2" s="47" t="s">
        <v>96</v>
      </c>
      <c r="I2" s="47" t="s">
        <v>97</v>
      </c>
      <c r="J2" s="47" t="s">
        <v>98</v>
      </c>
    </row>
    <row r="3">
      <c r="A3" s="50" t="s">
        <v>99</v>
      </c>
      <c r="B3" s="52"/>
      <c r="C3" s="52" t="s">
        <v>100</v>
      </c>
      <c r="D3" s="53"/>
      <c r="E3" s="54">
        <v>-17.85</v>
      </c>
      <c r="F3" s="54">
        <v>-15.52</v>
      </c>
      <c r="G3" s="54">
        <v>-16.89</v>
      </c>
      <c r="H3" s="54">
        <v>-8.15</v>
      </c>
      <c r="I3" s="54">
        <v>-14.52</v>
      </c>
      <c r="J3" s="54">
        <v>-18.19</v>
      </c>
    </row>
    <row r="4">
      <c r="A4" s="55" t="s">
        <v>101</v>
      </c>
      <c r="B4" s="56"/>
      <c r="C4" s="56" t="s">
        <v>100</v>
      </c>
      <c r="D4" s="57"/>
      <c r="E4" s="58">
        <v>-30.4</v>
      </c>
      <c r="F4" s="58">
        <v>-26.65</v>
      </c>
      <c r="G4" s="58">
        <v>-28.71</v>
      </c>
      <c r="H4" s="58">
        <v>-14.77</v>
      </c>
      <c r="I4" s="58">
        <v>-24.79</v>
      </c>
      <c r="J4" s="58">
        <v>-31.25</v>
      </c>
    </row>
    <row r="5">
      <c r="A5" s="50" t="s">
        <v>108</v>
      </c>
      <c r="B5" s="52"/>
      <c r="C5" s="52" t="s">
        <v>109</v>
      </c>
      <c r="D5" s="53"/>
      <c r="E5" s="54">
        <v>-22.8</v>
      </c>
      <c r="F5" s="54">
        <v>-22.15</v>
      </c>
      <c r="G5" s="54">
        <v>-20.88</v>
      </c>
      <c r="H5" s="54">
        <v>-6.61</v>
      </c>
      <c r="I5" s="53"/>
      <c r="J5" s="54">
        <v>-24.36</v>
      </c>
    </row>
    <row r="6">
      <c r="A6" s="55" t="s">
        <v>110</v>
      </c>
      <c r="B6" s="56"/>
      <c r="C6" s="56" t="s">
        <v>100</v>
      </c>
      <c r="D6" s="58">
        <v>-14.37</v>
      </c>
      <c r="E6" s="58">
        <v>-13.41</v>
      </c>
      <c r="F6" s="58">
        <v>-12.26</v>
      </c>
      <c r="G6" s="58">
        <v>-12.89</v>
      </c>
      <c r="H6" s="58">
        <v>-8.61</v>
      </c>
      <c r="I6" s="57"/>
      <c r="J6" s="57"/>
    </row>
    <row r="7">
      <c r="A7" s="50" t="s">
        <v>111</v>
      </c>
      <c r="B7" s="52"/>
      <c r="C7" s="52" t="s">
        <v>100</v>
      </c>
      <c r="D7" s="53"/>
      <c r="E7" s="54">
        <v>-2.34</v>
      </c>
      <c r="F7" s="54">
        <v>-1.85</v>
      </c>
      <c r="G7" s="54">
        <v>-2.22</v>
      </c>
      <c r="H7" s="54">
        <v>-0.32</v>
      </c>
      <c r="I7" s="54">
        <v>-1.3</v>
      </c>
      <c r="J7" s="54">
        <v>-2.4</v>
      </c>
    </row>
    <row r="8">
      <c r="A8" s="55" t="s">
        <v>112</v>
      </c>
      <c r="B8" s="56"/>
      <c r="C8" s="56" t="s">
        <v>100</v>
      </c>
      <c r="D8" s="57"/>
      <c r="E8" s="58">
        <v>-10.88</v>
      </c>
      <c r="F8" s="58">
        <v>-10.63</v>
      </c>
      <c r="G8" s="58">
        <v>-11.29</v>
      </c>
      <c r="H8" s="58">
        <v>-9.84</v>
      </c>
      <c r="I8" s="58">
        <v>-9.53</v>
      </c>
      <c r="J8" s="58">
        <v>-11.06</v>
      </c>
    </row>
    <row r="9">
      <c r="A9" s="50" t="s">
        <v>113</v>
      </c>
      <c r="B9" s="52"/>
      <c r="C9" s="52" t="s">
        <v>100</v>
      </c>
      <c r="D9" s="53"/>
      <c r="E9" s="54">
        <v>-25.46</v>
      </c>
      <c r="F9" s="54">
        <v>-25.24</v>
      </c>
      <c r="G9" s="54">
        <v>-24.82</v>
      </c>
      <c r="H9" s="54">
        <v>-24.56</v>
      </c>
      <c r="I9" s="54">
        <v>-24.23</v>
      </c>
      <c r="J9" s="54">
        <v>-25.76</v>
      </c>
    </row>
    <row r="10">
      <c r="A10" s="59"/>
    </row>
    <row r="11">
      <c r="A11" s="59"/>
      <c r="D11" s="47" t="s">
        <v>92</v>
      </c>
      <c r="E11" s="45" t="s">
        <v>114</v>
      </c>
      <c r="F11" s="47" t="s">
        <v>93</v>
      </c>
      <c r="G11" s="47" t="s">
        <v>95</v>
      </c>
      <c r="H11" s="47" t="s">
        <v>96</v>
      </c>
      <c r="I11" s="47" t="s">
        <v>97</v>
      </c>
      <c r="J11" s="47" t="s">
        <v>98</v>
      </c>
      <c r="K11" s="45" t="s">
        <v>115</v>
      </c>
      <c r="L11" s="45" t="s">
        <v>116</v>
      </c>
      <c r="M11" s="45" t="s">
        <v>117</v>
      </c>
      <c r="N11" s="45" t="s">
        <v>117</v>
      </c>
      <c r="O11" s="45" t="s">
        <v>118</v>
      </c>
    </row>
    <row r="12">
      <c r="A12" s="50" t="s">
        <v>99</v>
      </c>
      <c r="B12" s="52"/>
      <c r="C12" s="52" t="s">
        <v>100</v>
      </c>
      <c r="D12" s="53"/>
      <c r="E12" s="54">
        <v>-27.54</v>
      </c>
      <c r="F12" s="54">
        <v>-17.85</v>
      </c>
      <c r="G12" s="54">
        <v>-16.89</v>
      </c>
      <c r="H12" s="54">
        <v>-8.15</v>
      </c>
      <c r="I12" s="54">
        <v>-14.52</v>
      </c>
      <c r="J12" s="54">
        <v>-18.19</v>
      </c>
      <c r="K12" s="54">
        <v>-19.61</v>
      </c>
      <c r="L12" s="54">
        <v>-22.92</v>
      </c>
      <c r="M12" s="54">
        <v>-16.53</v>
      </c>
      <c r="N12" s="54">
        <v>-16.71</v>
      </c>
      <c r="O12" s="11">
        <v>-17.0</v>
      </c>
      <c r="Q12" s="11"/>
    </row>
    <row r="13">
      <c r="A13" s="55" t="s">
        <v>101</v>
      </c>
      <c r="B13" s="56"/>
      <c r="C13" s="56" t="s">
        <v>100</v>
      </c>
      <c r="D13" s="57"/>
      <c r="E13" s="58">
        <v>-46.02</v>
      </c>
      <c r="F13" s="58">
        <v>-30.4</v>
      </c>
      <c r="G13" s="58">
        <v>-28.71</v>
      </c>
      <c r="H13" s="58">
        <v>-14.77</v>
      </c>
      <c r="I13" s="58">
        <v>-24.79</v>
      </c>
      <c r="J13" s="58">
        <v>-31.25</v>
      </c>
      <c r="K13" s="58">
        <v>-32.07</v>
      </c>
      <c r="L13" s="58">
        <v>-37.92</v>
      </c>
      <c r="M13" s="58">
        <v>-27.78</v>
      </c>
      <c r="N13" s="58">
        <v>-28.58</v>
      </c>
      <c r="O13" s="11">
        <v>-29.1</v>
      </c>
      <c r="Q13" s="11"/>
    </row>
    <row r="14">
      <c r="A14" s="50" t="s">
        <v>108</v>
      </c>
      <c r="B14" s="52"/>
      <c r="C14" s="52" t="s">
        <v>109</v>
      </c>
      <c r="D14" s="53"/>
      <c r="E14" s="54">
        <v>-38.98</v>
      </c>
      <c r="F14" s="54">
        <v>-22.8</v>
      </c>
      <c r="G14" s="54">
        <v>-20.88</v>
      </c>
      <c r="H14" s="54">
        <v>-6.61</v>
      </c>
      <c r="I14" s="53"/>
      <c r="J14" s="54">
        <v>-24.36</v>
      </c>
      <c r="K14" s="54">
        <v>-27.53</v>
      </c>
      <c r="L14" s="54">
        <v>-31.71</v>
      </c>
      <c r="M14" s="54">
        <v>-18.69</v>
      </c>
      <c r="N14" s="54">
        <v>-21.19</v>
      </c>
      <c r="O14" s="11">
        <v>-21.3</v>
      </c>
      <c r="Q14" s="11"/>
    </row>
    <row r="15">
      <c r="A15" s="55" t="s">
        <v>110</v>
      </c>
      <c r="B15" s="56"/>
      <c r="C15" s="56" t="s">
        <v>100</v>
      </c>
      <c r="D15" s="58">
        <v>-14.37</v>
      </c>
      <c r="E15" s="58">
        <v>-18.21</v>
      </c>
      <c r="F15" s="58">
        <v>-13.41</v>
      </c>
      <c r="G15" s="58">
        <v>-12.89</v>
      </c>
      <c r="H15" s="58">
        <v>-8.61</v>
      </c>
      <c r="I15" s="57"/>
      <c r="J15" s="58">
        <v>-14.37</v>
      </c>
      <c r="K15" s="58">
        <v>-11.7</v>
      </c>
      <c r="L15" s="58">
        <v>-14.08</v>
      </c>
      <c r="M15" s="58">
        <v>-13.69</v>
      </c>
      <c r="N15" s="58">
        <v>-13.38</v>
      </c>
      <c r="O15" s="21">
        <v>-12.8</v>
      </c>
      <c r="Q15" s="20"/>
    </row>
    <row r="16">
      <c r="A16" s="50" t="s">
        <v>111</v>
      </c>
      <c r="B16" s="52"/>
      <c r="C16" s="52" t="s">
        <v>100</v>
      </c>
      <c r="D16" s="53"/>
      <c r="E16" s="54">
        <v>-4.36</v>
      </c>
      <c r="F16" s="54">
        <v>-2.34</v>
      </c>
      <c r="G16" s="54">
        <v>-2.22</v>
      </c>
      <c r="H16" s="54">
        <v>-0.32</v>
      </c>
      <c r="I16" s="54">
        <v>-1.3</v>
      </c>
      <c r="J16" s="54">
        <v>-2.4</v>
      </c>
      <c r="K16" s="54">
        <v>-1.79</v>
      </c>
      <c r="L16" s="54">
        <v>-2.23</v>
      </c>
      <c r="M16" s="54">
        <v>-2.19</v>
      </c>
      <c r="N16" s="54">
        <v>-1.87</v>
      </c>
      <c r="O16" s="21">
        <v>-1.9</v>
      </c>
      <c r="Q16" s="21"/>
    </row>
    <row r="17">
      <c r="A17" s="55" t="s">
        <v>112</v>
      </c>
      <c r="B17" s="56"/>
      <c r="C17" s="56" t="s">
        <v>100</v>
      </c>
      <c r="D17" s="57"/>
      <c r="E17" s="58">
        <v>-11.92</v>
      </c>
      <c r="F17" s="58">
        <v>-10.88</v>
      </c>
      <c r="G17" s="58">
        <v>-11.29</v>
      </c>
      <c r="H17" s="58">
        <v>-9.84</v>
      </c>
      <c r="I17" s="58">
        <v>-9.53</v>
      </c>
      <c r="J17" s="58">
        <v>-11.06</v>
      </c>
      <c r="K17" s="58">
        <v>-7.87</v>
      </c>
      <c r="L17" s="58">
        <v>-9.64</v>
      </c>
      <c r="M17" s="58">
        <v>-14.49</v>
      </c>
      <c r="N17" s="58">
        <v>-12.35</v>
      </c>
      <c r="O17" s="20">
        <v>-11.6</v>
      </c>
      <c r="Q17" s="21"/>
    </row>
    <row r="18">
      <c r="A18" s="50" t="s">
        <v>113</v>
      </c>
      <c r="B18" s="52"/>
      <c r="C18" s="52" t="s">
        <v>100</v>
      </c>
      <c r="D18" s="53"/>
      <c r="E18" s="54">
        <v>-26.36</v>
      </c>
      <c r="F18" s="54">
        <v>-25.46</v>
      </c>
      <c r="G18" s="54">
        <v>-24.82</v>
      </c>
      <c r="H18" s="54">
        <v>-24.56</v>
      </c>
      <c r="I18" s="54">
        <v>-24.23</v>
      </c>
      <c r="J18" s="54">
        <v>-25.76</v>
      </c>
      <c r="K18" s="54">
        <v>-22.77</v>
      </c>
      <c r="L18" s="54">
        <v>-26.16</v>
      </c>
      <c r="M18" s="54">
        <v>-24.46</v>
      </c>
      <c r="N18" s="60">
        <v>-24.23</v>
      </c>
      <c r="O18" s="21">
        <v>-23.0</v>
      </c>
      <c r="Q18" s="21"/>
    </row>
    <row r="20">
      <c r="C20" s="1" t="s">
        <v>119</v>
      </c>
      <c r="E20">
        <f t="shared" ref="E20:H20" si="1">E12-$J12</f>
        <v>-9.35</v>
      </c>
      <c r="F20">
        <f t="shared" si="1"/>
        <v>0.34</v>
      </c>
      <c r="G20">
        <f t="shared" si="1"/>
        <v>1.3</v>
      </c>
      <c r="H20">
        <f t="shared" si="1"/>
        <v>10.04</v>
      </c>
      <c r="J20">
        <f t="shared" ref="J20:J26" si="3">ABS(H20/J12)*100</f>
        <v>55.19516218</v>
      </c>
      <c r="K20">
        <f t="shared" ref="K20:K26" si="4">K12-$J12</f>
        <v>-1.42</v>
      </c>
      <c r="M20" s="5"/>
      <c r="O20" s="14"/>
    </row>
    <row r="21">
      <c r="E21">
        <f t="shared" ref="E21:H21" si="2">E13-$J13</f>
        <v>-14.77</v>
      </c>
      <c r="F21">
        <f t="shared" si="2"/>
        <v>0.85</v>
      </c>
      <c r="G21">
        <f t="shared" si="2"/>
        <v>2.54</v>
      </c>
      <c r="H21">
        <f t="shared" si="2"/>
        <v>16.48</v>
      </c>
      <c r="J21">
        <f t="shared" si="3"/>
        <v>52.736</v>
      </c>
      <c r="K21">
        <f t="shared" si="4"/>
        <v>-0.82</v>
      </c>
      <c r="M21" s="11"/>
    </row>
    <row r="22">
      <c r="E22">
        <f t="shared" ref="E22:H22" si="5">E14-$J14</f>
        <v>-14.62</v>
      </c>
      <c r="F22">
        <f t="shared" si="5"/>
        <v>1.56</v>
      </c>
      <c r="G22">
        <f t="shared" si="5"/>
        <v>3.48</v>
      </c>
      <c r="H22">
        <f t="shared" si="5"/>
        <v>17.75</v>
      </c>
      <c r="J22">
        <f t="shared" si="3"/>
        <v>72.86535304</v>
      </c>
      <c r="K22">
        <f t="shared" si="4"/>
        <v>-3.17</v>
      </c>
      <c r="M22" s="11"/>
    </row>
    <row r="23">
      <c r="E23">
        <f t="shared" ref="E23:H23" si="6">E15-$J15</f>
        <v>-3.84</v>
      </c>
      <c r="F23">
        <f t="shared" si="6"/>
        <v>0.96</v>
      </c>
      <c r="G23">
        <f t="shared" si="6"/>
        <v>1.48</v>
      </c>
      <c r="H23">
        <f t="shared" si="6"/>
        <v>5.76</v>
      </c>
      <c r="J23">
        <f t="shared" si="3"/>
        <v>40.08350731</v>
      </c>
      <c r="K23">
        <f t="shared" si="4"/>
        <v>2.67</v>
      </c>
      <c r="M23" s="11"/>
    </row>
    <row r="24">
      <c r="E24">
        <f t="shared" ref="E24:H24" si="7">E16-$J16</f>
        <v>-1.96</v>
      </c>
      <c r="F24">
        <f t="shared" si="7"/>
        <v>0.06</v>
      </c>
      <c r="G24">
        <f t="shared" si="7"/>
        <v>0.18</v>
      </c>
      <c r="H24">
        <f t="shared" si="7"/>
        <v>2.08</v>
      </c>
      <c r="J24">
        <f t="shared" si="3"/>
        <v>86.66666667</v>
      </c>
      <c r="K24">
        <f t="shared" si="4"/>
        <v>0.61</v>
      </c>
      <c r="M24" s="20"/>
    </row>
    <row r="25">
      <c r="E25">
        <f t="shared" ref="E25:H25" si="8">E17-$J17</f>
        <v>-0.86</v>
      </c>
      <c r="F25">
        <f t="shared" si="8"/>
        <v>0.18</v>
      </c>
      <c r="G25">
        <f t="shared" si="8"/>
        <v>-0.23</v>
      </c>
      <c r="H25">
        <f t="shared" si="8"/>
        <v>1.22</v>
      </c>
      <c r="J25">
        <f t="shared" si="3"/>
        <v>11.03074141</v>
      </c>
      <c r="K25">
        <f t="shared" si="4"/>
        <v>3.19</v>
      </c>
      <c r="M25" s="21"/>
    </row>
    <row r="26">
      <c r="E26">
        <f t="shared" ref="E26:H26" si="9">E18-$J18</f>
        <v>-0.6</v>
      </c>
      <c r="F26">
        <f t="shared" si="9"/>
        <v>0.3</v>
      </c>
      <c r="G26">
        <f t="shared" si="9"/>
        <v>0.94</v>
      </c>
      <c r="H26">
        <f t="shared" si="9"/>
        <v>1.2</v>
      </c>
      <c r="J26">
        <f t="shared" si="3"/>
        <v>4.658385093</v>
      </c>
      <c r="K26">
        <f t="shared" si="4"/>
        <v>2.99</v>
      </c>
      <c r="M26" s="21"/>
    </row>
    <row r="27">
      <c r="M27" s="21"/>
    </row>
    <row r="28">
      <c r="D28" s="1" t="s">
        <v>120</v>
      </c>
      <c r="E28" s="61">
        <f t="shared" ref="E28:H28" si="10">AVERAGE(E20:E26)</f>
        <v>-6.571428571</v>
      </c>
      <c r="F28" s="61">
        <f t="shared" si="10"/>
        <v>0.6071428571</v>
      </c>
      <c r="G28" s="61">
        <f t="shared" si="10"/>
        <v>1.384285714</v>
      </c>
      <c r="H28" s="25">
        <f t="shared" si="10"/>
        <v>7.79</v>
      </c>
      <c r="J28" s="22">
        <f>(MAX(J20:J26)-MIN(J20:J26))</f>
        <v>82.00828157</v>
      </c>
      <c r="K28" s="25">
        <f>AVERAGE(K20:K26)</f>
        <v>0.5785714286</v>
      </c>
    </row>
    <row r="29">
      <c r="D29" s="1" t="s">
        <v>121</v>
      </c>
      <c r="E29" s="61">
        <f t="shared" ref="E29:H29" si="11">(SUMIF(E20:E26,"&gt;0")-SUMIF(E20:E26,"&lt;0"))/7</f>
        <v>6.571428571</v>
      </c>
      <c r="F29" s="61">
        <f t="shared" si="11"/>
        <v>0.6071428571</v>
      </c>
      <c r="G29" s="61">
        <f t="shared" si="11"/>
        <v>1.45</v>
      </c>
      <c r="H29" s="25">
        <f t="shared" si="11"/>
        <v>7.79</v>
      </c>
      <c r="K29" s="25">
        <f>(SUMIF(K20:K26,"&gt;0")-SUMIF(K20:K26,"&lt;0"))/7</f>
        <v>2.124285714</v>
      </c>
    </row>
    <row r="30">
      <c r="D30" s="1" t="s">
        <v>122</v>
      </c>
      <c r="E30" s="61">
        <f t="shared" ref="E30:H30" si="12">STDEV(E20:E26)</f>
        <v>6.281200598</v>
      </c>
      <c r="F30" s="61">
        <f t="shared" si="12"/>
        <v>0.5383528671</v>
      </c>
      <c r="G30" s="61">
        <f t="shared" si="12"/>
        <v>1.290837676</v>
      </c>
      <c r="H30" s="25">
        <f t="shared" si="12"/>
        <v>7.107486663</v>
      </c>
      <c r="K30" s="25">
        <f>STDEV(K20:K26)</f>
        <v>2.48366952</v>
      </c>
    </row>
    <row r="32">
      <c r="A32" s="1"/>
      <c r="C32" s="1" t="s">
        <v>123</v>
      </c>
      <c r="E32">
        <f t="shared" ref="E32:G32" si="13">E12-$O12</f>
        <v>-10.54</v>
      </c>
      <c r="F32">
        <f t="shared" si="13"/>
        <v>-0.85</v>
      </c>
      <c r="G32">
        <f t="shared" si="13"/>
        <v>0.11</v>
      </c>
      <c r="H32">
        <f>ABS(H12-$O12)</f>
        <v>8.85</v>
      </c>
      <c r="I32">
        <f t="shared" ref="I32:J32" si="14">I12-$O12</f>
        <v>2.48</v>
      </c>
      <c r="J32">
        <f t="shared" si="14"/>
        <v>-1.19</v>
      </c>
    </row>
    <row r="33">
      <c r="A33" s="1"/>
      <c r="E33">
        <f t="shared" ref="E33:J33" si="15">E13-$O13</f>
        <v>-16.92</v>
      </c>
      <c r="F33">
        <f t="shared" si="15"/>
        <v>-1.3</v>
      </c>
      <c r="G33">
        <f t="shared" si="15"/>
        <v>0.39</v>
      </c>
      <c r="H33">
        <f t="shared" si="15"/>
        <v>14.33</v>
      </c>
      <c r="I33">
        <f t="shared" si="15"/>
        <v>4.31</v>
      </c>
      <c r="J33">
        <f t="shared" si="15"/>
        <v>-2.15</v>
      </c>
    </row>
    <row r="34">
      <c r="A34" s="1"/>
      <c r="E34">
        <f t="shared" ref="E34:J34" si="16">E14-$O14</f>
        <v>-17.68</v>
      </c>
      <c r="F34">
        <f t="shared" si="16"/>
        <v>-1.5</v>
      </c>
      <c r="G34">
        <f t="shared" si="16"/>
        <v>0.42</v>
      </c>
      <c r="H34">
        <f t="shared" si="16"/>
        <v>14.69</v>
      </c>
      <c r="I34">
        <f t="shared" si="16"/>
        <v>21.3</v>
      </c>
      <c r="J34">
        <f t="shared" si="16"/>
        <v>-3.06</v>
      </c>
    </row>
    <row r="35">
      <c r="A35" s="1"/>
      <c r="E35">
        <f t="shared" ref="E35:J35" si="17">E15-$O15</f>
        <v>-5.41</v>
      </c>
      <c r="F35">
        <f t="shared" si="17"/>
        <v>-0.61</v>
      </c>
      <c r="G35">
        <f t="shared" si="17"/>
        <v>-0.09</v>
      </c>
      <c r="H35">
        <f t="shared" si="17"/>
        <v>4.19</v>
      </c>
      <c r="I35">
        <f t="shared" si="17"/>
        <v>12.8</v>
      </c>
      <c r="J35">
        <f t="shared" si="17"/>
        <v>-1.57</v>
      </c>
    </row>
    <row r="36">
      <c r="A36" s="1"/>
      <c r="E36">
        <f t="shared" ref="E36:J36" si="18">E16-$O16</f>
        <v>-2.46</v>
      </c>
      <c r="F36">
        <f t="shared" si="18"/>
        <v>-0.44</v>
      </c>
      <c r="G36">
        <f t="shared" si="18"/>
        <v>-0.32</v>
      </c>
      <c r="H36">
        <f t="shared" si="18"/>
        <v>1.58</v>
      </c>
      <c r="I36">
        <f t="shared" si="18"/>
        <v>0.6</v>
      </c>
      <c r="J36">
        <f t="shared" si="18"/>
        <v>-0.5</v>
      </c>
    </row>
    <row r="37">
      <c r="A37" s="1"/>
      <c r="E37">
        <f t="shared" ref="E37:J37" si="19">E17-$O17</f>
        <v>-0.32</v>
      </c>
      <c r="F37">
        <f t="shared" si="19"/>
        <v>0.72</v>
      </c>
      <c r="G37">
        <f t="shared" si="19"/>
        <v>0.31</v>
      </c>
      <c r="H37">
        <f t="shared" si="19"/>
        <v>1.76</v>
      </c>
      <c r="I37">
        <f t="shared" si="19"/>
        <v>2.07</v>
      </c>
      <c r="J37">
        <f t="shared" si="19"/>
        <v>0.54</v>
      </c>
    </row>
    <row r="38">
      <c r="A38" s="1"/>
      <c r="E38">
        <f t="shared" ref="E38:J38" si="20">E18-$O18</f>
        <v>-3.36</v>
      </c>
      <c r="F38">
        <f t="shared" si="20"/>
        <v>-2.46</v>
      </c>
      <c r="G38">
        <f t="shared" si="20"/>
        <v>-1.82</v>
      </c>
      <c r="H38">
        <f t="shared" si="20"/>
        <v>-1.56</v>
      </c>
      <c r="I38">
        <f t="shared" si="20"/>
        <v>-1.23</v>
      </c>
      <c r="J38">
        <f t="shared" si="20"/>
        <v>-2.76</v>
      </c>
    </row>
    <row r="39">
      <c r="A39" s="1"/>
    </row>
    <row r="40">
      <c r="A40" s="1"/>
      <c r="D40" s="1" t="s">
        <v>120</v>
      </c>
      <c r="E40" s="61">
        <f t="shared" ref="E40:J40" si="21">AVERAGE(E32:E38)</f>
        <v>-8.098571429</v>
      </c>
      <c r="F40" s="61">
        <f t="shared" si="21"/>
        <v>-0.92</v>
      </c>
      <c r="G40" s="61">
        <f t="shared" si="21"/>
        <v>-0.1428571429</v>
      </c>
      <c r="H40" s="25">
        <f t="shared" si="21"/>
        <v>6.262857143</v>
      </c>
      <c r="I40" s="25">
        <f t="shared" si="21"/>
        <v>6.047142857</v>
      </c>
      <c r="J40" s="25">
        <f t="shared" si="21"/>
        <v>-1.527142857</v>
      </c>
      <c r="K40" s="25"/>
    </row>
    <row r="41">
      <c r="A41" s="1"/>
      <c r="D41" s="1" t="s">
        <v>121</v>
      </c>
      <c r="E41" s="61">
        <f t="shared" ref="E41:J41" si="22">(SUMIF(E32:E38,"&gt;0")-SUMIF(E32:E38,"&lt;0"))/7</f>
        <v>8.098571429</v>
      </c>
      <c r="F41" s="61">
        <f t="shared" si="22"/>
        <v>1.125714286</v>
      </c>
      <c r="G41" s="61">
        <f t="shared" si="22"/>
        <v>0.4942857143</v>
      </c>
      <c r="H41" s="25">
        <f t="shared" si="22"/>
        <v>6.708571429</v>
      </c>
      <c r="I41" s="25">
        <f t="shared" si="22"/>
        <v>6.398571429</v>
      </c>
      <c r="J41" s="25">
        <f t="shared" si="22"/>
        <v>1.681428571</v>
      </c>
      <c r="K41" s="25"/>
    </row>
    <row r="42">
      <c r="A42" s="1"/>
      <c r="D42" s="1" t="s">
        <v>122</v>
      </c>
      <c r="E42" s="61">
        <f t="shared" ref="E42:J42" si="23">STDEV(E32:E38)</f>
        <v>7.042301775</v>
      </c>
      <c r="F42" s="61">
        <f t="shared" si="23"/>
        <v>0.9893937538</v>
      </c>
      <c r="G42" s="61">
        <f t="shared" si="23"/>
        <v>0.7870559973</v>
      </c>
      <c r="H42" s="25">
        <f t="shared" si="23"/>
        <v>6.461263329</v>
      </c>
      <c r="I42" s="25">
        <f t="shared" si="23"/>
        <v>8.087425866</v>
      </c>
      <c r="J42" s="25">
        <f t="shared" si="23"/>
        <v>1.271556976</v>
      </c>
      <c r="K42" s="25"/>
    </row>
    <row r="43">
      <c r="A43" s="1"/>
      <c r="D43" s="1" t="s">
        <v>56</v>
      </c>
      <c r="E43" s="10">
        <f t="shared" ref="E43:G43" si="24">(MAX(E12:E18)-MIN(E12:E18))</f>
        <v>41.66</v>
      </c>
      <c r="F43" s="10">
        <f t="shared" si="24"/>
        <v>28.06</v>
      </c>
      <c r="G43" s="10">
        <f t="shared" si="24"/>
        <v>26.49</v>
      </c>
      <c r="H43" s="10">
        <f>(MAX(H32:H38)-MIN(H32:H38))</f>
        <v>16.25</v>
      </c>
      <c r="I43" s="10">
        <f t="shared" ref="I43:J43" si="25">(MAX(I12:I18)-MIN(I12:I18))</f>
        <v>23.49</v>
      </c>
      <c r="J43" s="10">
        <f t="shared" si="25"/>
        <v>28.85</v>
      </c>
    </row>
    <row r="44">
      <c r="A44" s="1"/>
    </row>
    <row r="45">
      <c r="A45" s="1"/>
    </row>
    <row r="46">
      <c r="A46" s="1"/>
    </row>
    <row r="47">
      <c r="A47" s="1"/>
    </row>
    <row r="48">
      <c r="A48" s="1" t="s">
        <v>124</v>
      </c>
    </row>
    <row r="49">
      <c r="A49" s="4" t="s">
        <v>2</v>
      </c>
      <c r="B49" s="5" t="s">
        <v>125</v>
      </c>
      <c r="C49" s="5" t="s">
        <v>126</v>
      </c>
      <c r="D49" s="5" t="s">
        <v>127</v>
      </c>
      <c r="E49" s="5" t="s">
        <v>128</v>
      </c>
      <c r="G49" s="6" t="s">
        <v>129</v>
      </c>
      <c r="H49" s="6" t="s">
        <v>130</v>
      </c>
      <c r="I49" s="6" t="s">
        <v>131</v>
      </c>
      <c r="J49" s="6" t="s">
        <v>132</v>
      </c>
    </row>
    <row r="50">
      <c r="A50" s="7" t="s">
        <v>16</v>
      </c>
      <c r="B50" s="8"/>
      <c r="C50" s="8"/>
      <c r="D50" s="8"/>
      <c r="E50" s="8"/>
    </row>
    <row r="51">
      <c r="A51" s="10" t="s">
        <v>18</v>
      </c>
      <c r="B51" s="24">
        <v>-5.470665374</v>
      </c>
      <c r="C51" s="24">
        <v>-2.0472995154</v>
      </c>
      <c r="D51" s="24">
        <v>-5.8640956522</v>
      </c>
      <c r="E51" s="24">
        <v>-2.1091642399</v>
      </c>
      <c r="G51">
        <f t="shared" ref="G51:G57" si="26">1.2*B51+0.33333333*C51</f>
        <v>-7.247231614</v>
      </c>
      <c r="H51">
        <f t="shared" ref="H51:H57" si="27">1.2*D51+E51*0.333333333</f>
        <v>-7.739969529</v>
      </c>
      <c r="I51">
        <f t="shared" ref="I51:I57" si="28">1.3*B51</f>
        <v>-7.111864986</v>
      </c>
      <c r="J51">
        <f t="shared" ref="J51:J57" si="29">1.3*D51</f>
        <v>-7.623324348</v>
      </c>
    </row>
    <row r="52">
      <c r="A52" s="10" t="s">
        <v>26</v>
      </c>
      <c r="B52" s="24">
        <v>-2.71175911</v>
      </c>
      <c r="C52" s="24">
        <v>-1.0032494437</v>
      </c>
      <c r="D52" s="24">
        <v>-2.9088279613</v>
      </c>
      <c r="E52" s="24">
        <v>-1.0338610838</v>
      </c>
      <c r="G52">
        <f t="shared" si="26"/>
        <v>-3.58852741</v>
      </c>
      <c r="H52">
        <f t="shared" si="27"/>
        <v>-3.835213914</v>
      </c>
      <c r="I52">
        <f t="shared" si="28"/>
        <v>-3.525286843</v>
      </c>
      <c r="J52">
        <f t="shared" si="29"/>
        <v>-3.78147635</v>
      </c>
    </row>
    <row r="53">
      <c r="A53" s="10" t="s">
        <v>33</v>
      </c>
      <c r="B53" s="24">
        <v>-2.71175911</v>
      </c>
      <c r="C53" s="24">
        <v>-1.0032494437</v>
      </c>
      <c r="D53" s="24">
        <v>-2.9088279612</v>
      </c>
      <c r="E53" s="24">
        <v>-1.0338610838</v>
      </c>
      <c r="G53">
        <f t="shared" si="26"/>
        <v>-3.58852741</v>
      </c>
      <c r="H53">
        <f t="shared" si="27"/>
        <v>-3.835213914</v>
      </c>
      <c r="I53">
        <f t="shared" si="28"/>
        <v>-3.525286843</v>
      </c>
      <c r="J53">
        <f t="shared" si="29"/>
        <v>-3.78147635</v>
      </c>
    </row>
    <row r="54">
      <c r="A54" s="10" t="s">
        <v>38</v>
      </c>
      <c r="B54" s="24">
        <v>-2.7146665718</v>
      </c>
      <c r="C54" s="24">
        <v>-1.0041769357</v>
      </c>
      <c r="D54" s="24">
        <v>-2.9103095584</v>
      </c>
      <c r="E54" s="24">
        <v>-1.0342206919</v>
      </c>
      <c r="G54">
        <f t="shared" si="26"/>
        <v>-3.592325528</v>
      </c>
      <c r="H54">
        <f t="shared" si="27"/>
        <v>-3.8371117</v>
      </c>
      <c r="I54">
        <f t="shared" si="28"/>
        <v>-3.529066543</v>
      </c>
      <c r="J54">
        <f t="shared" si="29"/>
        <v>-3.783402426</v>
      </c>
    </row>
    <row r="55">
      <c r="A55" s="10" t="s">
        <v>39</v>
      </c>
      <c r="B55" s="24">
        <v>-2.7146665718</v>
      </c>
      <c r="C55" s="24">
        <v>-1.0041769357</v>
      </c>
      <c r="D55" s="24">
        <v>-2.9103095587</v>
      </c>
      <c r="E55" s="24">
        <v>-1.034220692</v>
      </c>
      <c r="G55">
        <f t="shared" si="26"/>
        <v>-3.592325528</v>
      </c>
      <c r="H55">
        <f t="shared" si="27"/>
        <v>-3.837111701</v>
      </c>
      <c r="I55">
        <f t="shared" si="28"/>
        <v>-3.529066543</v>
      </c>
      <c r="J55">
        <f t="shared" si="29"/>
        <v>-3.783402426</v>
      </c>
    </row>
    <row r="56">
      <c r="A56" s="10" t="s">
        <v>47</v>
      </c>
      <c r="B56" s="24">
        <v>-2.7117591183</v>
      </c>
      <c r="C56" s="24">
        <v>-1.003249453</v>
      </c>
      <c r="D56" s="24">
        <v>-2.9088279751</v>
      </c>
      <c r="E56" s="24">
        <v>-1.0338610925</v>
      </c>
      <c r="G56">
        <f t="shared" si="26"/>
        <v>-3.588527423</v>
      </c>
      <c r="H56">
        <f t="shared" si="27"/>
        <v>-3.835213934</v>
      </c>
      <c r="I56">
        <f t="shared" si="28"/>
        <v>-3.525286854</v>
      </c>
      <c r="J56">
        <f t="shared" si="29"/>
        <v>-3.781476368</v>
      </c>
    </row>
    <row r="57">
      <c r="A57" s="10" t="s">
        <v>48</v>
      </c>
      <c r="B57" s="24">
        <v>-2.7117591183</v>
      </c>
      <c r="C57" s="24">
        <v>-1.003249453</v>
      </c>
      <c r="D57" s="24">
        <v>-2.9088279751</v>
      </c>
      <c r="E57" s="24">
        <v>-1.0338610925</v>
      </c>
      <c r="G57">
        <f t="shared" si="26"/>
        <v>-3.588527423</v>
      </c>
      <c r="H57">
        <f t="shared" si="27"/>
        <v>-3.835213934</v>
      </c>
      <c r="I57">
        <f t="shared" si="28"/>
        <v>-3.525286854</v>
      </c>
      <c r="J57">
        <f t="shared" si="29"/>
        <v>-3.781476368</v>
      </c>
    </row>
    <row r="58">
      <c r="A58" s="7" t="s">
        <v>20</v>
      </c>
    </row>
    <row r="59">
      <c r="A59" s="10" t="s">
        <v>18</v>
      </c>
      <c r="B59" s="24">
        <v>-7.3445403688</v>
      </c>
      <c r="C59" s="24">
        <v>-2.8068600435</v>
      </c>
      <c r="D59" s="24">
        <v>-7.8801049119</v>
      </c>
      <c r="E59" s="24">
        <v>-2.8925945911</v>
      </c>
      <c r="G59">
        <f t="shared" ref="G59:G65" si="30">1.2*B59+0.33333333*C59</f>
        <v>-9.749068448</v>
      </c>
      <c r="H59">
        <f t="shared" ref="H59:H65" si="31">1.2*D59+E59*0.333333333</f>
        <v>-10.42032409</v>
      </c>
      <c r="I59">
        <f t="shared" ref="I59:I65" si="32">1.3*B59</f>
        <v>-9.547902479</v>
      </c>
      <c r="J59">
        <f t="shared" ref="J59:J65" si="33">1.3*D59</f>
        <v>-10.24413639</v>
      </c>
    </row>
    <row r="60">
      <c r="A60" s="10" t="s">
        <v>26</v>
      </c>
      <c r="B60" s="24">
        <v>-1.2980456208</v>
      </c>
      <c r="C60" s="24">
        <v>-0.4723197759</v>
      </c>
      <c r="D60" s="24">
        <v>-1.3987351993</v>
      </c>
      <c r="E60" s="24">
        <v>-0.4889335101</v>
      </c>
      <c r="G60">
        <f t="shared" si="30"/>
        <v>-1.715094669</v>
      </c>
      <c r="H60">
        <f t="shared" si="31"/>
        <v>-1.841460076</v>
      </c>
      <c r="I60">
        <f t="shared" si="32"/>
        <v>-1.687459307</v>
      </c>
      <c r="J60">
        <f t="shared" si="33"/>
        <v>-1.818355759</v>
      </c>
    </row>
    <row r="61">
      <c r="A61" s="10" t="s">
        <v>33</v>
      </c>
      <c r="B61" s="24">
        <v>-6.0148264583</v>
      </c>
      <c r="C61" s="24">
        <v>-2.3067211965</v>
      </c>
      <c r="D61" s="24">
        <v>-6.4500963804</v>
      </c>
      <c r="E61" s="24">
        <v>-2.3753442642</v>
      </c>
      <c r="G61">
        <f t="shared" si="30"/>
        <v>-7.986698808</v>
      </c>
      <c r="H61">
        <f t="shared" si="31"/>
        <v>-8.531897077</v>
      </c>
      <c r="I61">
        <f t="shared" si="32"/>
        <v>-7.819274396</v>
      </c>
      <c r="J61">
        <f t="shared" si="33"/>
        <v>-8.385125295</v>
      </c>
    </row>
    <row r="62">
      <c r="A62" s="10" t="s">
        <v>38</v>
      </c>
      <c r="B62" s="24">
        <v>-1.3003657089</v>
      </c>
      <c r="C62" s="24">
        <v>-0.4731720798</v>
      </c>
      <c r="D62" s="24">
        <v>-1.4001551234</v>
      </c>
      <c r="E62" s="24">
        <v>-0.489364549</v>
      </c>
      <c r="G62">
        <f t="shared" si="30"/>
        <v>-1.718162876</v>
      </c>
      <c r="H62">
        <f t="shared" si="31"/>
        <v>-1.843307664</v>
      </c>
      <c r="I62">
        <f t="shared" si="32"/>
        <v>-1.690475422</v>
      </c>
      <c r="J62">
        <f t="shared" si="33"/>
        <v>-1.82020166</v>
      </c>
    </row>
    <row r="63">
      <c r="A63" s="10" t="s">
        <v>39</v>
      </c>
      <c r="B63" s="24">
        <v>-6.0171158321</v>
      </c>
      <c r="C63" s="24">
        <v>-2.3073623616</v>
      </c>
      <c r="D63" s="24">
        <v>-6.4512173997</v>
      </c>
      <c r="E63" s="24">
        <v>-2.3755638992</v>
      </c>
      <c r="G63">
        <f t="shared" si="30"/>
        <v>-7.989659778</v>
      </c>
      <c r="H63">
        <f t="shared" si="31"/>
        <v>-8.533315512</v>
      </c>
      <c r="I63">
        <f t="shared" si="32"/>
        <v>-7.822250582</v>
      </c>
      <c r="J63">
        <f t="shared" si="33"/>
        <v>-8.38658262</v>
      </c>
    </row>
    <row r="64">
      <c r="A64" s="10" t="s">
        <v>47</v>
      </c>
      <c r="B64" s="24">
        <v>-1.298045521</v>
      </c>
      <c r="C64" s="24">
        <v>-0.4723197015</v>
      </c>
      <c r="D64" s="24">
        <v>-1.3987351335</v>
      </c>
      <c r="E64" s="24">
        <v>-0.4889334622</v>
      </c>
      <c r="G64">
        <f t="shared" si="30"/>
        <v>-1.715094524</v>
      </c>
      <c r="H64">
        <f t="shared" si="31"/>
        <v>-1.841459981</v>
      </c>
      <c r="I64">
        <f t="shared" si="32"/>
        <v>-1.687459177</v>
      </c>
      <c r="J64">
        <f t="shared" si="33"/>
        <v>-1.818355674</v>
      </c>
    </row>
    <row r="65">
      <c r="A65" s="10" t="s">
        <v>48</v>
      </c>
      <c r="B65" s="24">
        <v>-6.014826398</v>
      </c>
      <c r="C65" s="24">
        <v>-2.3067211084</v>
      </c>
      <c r="D65" s="24">
        <v>-6.450096279</v>
      </c>
      <c r="E65" s="24">
        <v>-2.3753441349</v>
      </c>
      <c r="G65">
        <f t="shared" si="30"/>
        <v>-7.986698706</v>
      </c>
      <c r="H65">
        <f t="shared" si="31"/>
        <v>-8.531896912</v>
      </c>
      <c r="I65">
        <f t="shared" si="32"/>
        <v>-7.819274317</v>
      </c>
      <c r="J65">
        <f t="shared" si="33"/>
        <v>-8.385125163</v>
      </c>
    </row>
    <row r="66">
      <c r="A66" s="7" t="s">
        <v>25</v>
      </c>
    </row>
    <row r="67">
      <c r="A67" s="10" t="s">
        <v>18</v>
      </c>
      <c r="B67" s="24">
        <v>-8.6161490248</v>
      </c>
      <c r="C67" s="24">
        <v>-3.2773340727</v>
      </c>
      <c r="D67" s="24">
        <v>-9.253852789</v>
      </c>
      <c r="E67" s="24">
        <v>-3.3807593373</v>
      </c>
      <c r="G67">
        <f t="shared" ref="G67:G73" si="34">1.2*B67+0.33333333*C67</f>
        <v>-11.43182351</v>
      </c>
      <c r="H67">
        <f t="shared" ref="H67:H73" si="35">1.2*D67+E67*0.333333333</f>
        <v>-12.23154312</v>
      </c>
      <c r="I67">
        <f t="shared" ref="I67:I73" si="36">1.3*B67</f>
        <v>-11.20099373</v>
      </c>
      <c r="J67">
        <f t="shared" ref="J67:J73" si="37">1.3*D67</f>
        <v>-12.03000863</v>
      </c>
    </row>
    <row r="68">
      <c r="A68" s="10" t="s">
        <v>26</v>
      </c>
      <c r="B68" s="24">
        <v>-2.5463712992</v>
      </c>
      <c r="C68" s="24">
        <v>-0.9224833136</v>
      </c>
      <c r="D68" s="24">
        <v>-2.749629965</v>
      </c>
      <c r="E68" s="24">
        <v>-0.9563766399</v>
      </c>
      <c r="G68">
        <f t="shared" si="34"/>
        <v>-3.363139994</v>
      </c>
      <c r="H68">
        <f t="shared" si="35"/>
        <v>-3.618348171</v>
      </c>
      <c r="I68">
        <f t="shared" si="36"/>
        <v>-3.310282689</v>
      </c>
      <c r="J68">
        <f t="shared" si="37"/>
        <v>-3.574518955</v>
      </c>
    </row>
    <row r="69">
      <c r="A69" s="10" t="s">
        <v>33</v>
      </c>
      <c r="B69" s="24">
        <v>-6.01482542</v>
      </c>
      <c r="C69" s="24">
        <v>-2.3066753531</v>
      </c>
      <c r="D69" s="24">
        <v>-6.4501337552</v>
      </c>
      <c r="E69" s="24">
        <v>-2.3753308011</v>
      </c>
      <c r="G69">
        <f t="shared" si="34"/>
        <v>-7.986682281</v>
      </c>
      <c r="H69">
        <f t="shared" si="35"/>
        <v>-8.531937439</v>
      </c>
      <c r="I69">
        <f t="shared" si="36"/>
        <v>-7.819273046</v>
      </c>
      <c r="J69">
        <f t="shared" si="37"/>
        <v>-8.385173882</v>
      </c>
    </row>
    <row r="70">
      <c r="A70" s="10" t="s">
        <v>38</v>
      </c>
      <c r="B70" s="24">
        <v>-2.5509730684</v>
      </c>
      <c r="C70" s="24">
        <v>-0.9242862788</v>
      </c>
      <c r="D70" s="24">
        <v>-2.7523799198</v>
      </c>
      <c r="E70" s="24">
        <v>-0.9572744149</v>
      </c>
      <c r="G70">
        <f t="shared" si="34"/>
        <v>-3.369263105</v>
      </c>
      <c r="H70">
        <f t="shared" si="35"/>
        <v>-3.621947375</v>
      </c>
      <c r="I70">
        <f t="shared" si="36"/>
        <v>-3.316264989</v>
      </c>
      <c r="J70">
        <f t="shared" si="37"/>
        <v>-3.578093896</v>
      </c>
    </row>
    <row r="71">
      <c r="A71" s="10" t="s">
        <v>39</v>
      </c>
      <c r="B71" s="24">
        <v>-6.0188264033</v>
      </c>
      <c r="C71" s="24">
        <v>-2.3078262527</v>
      </c>
      <c r="D71" s="24">
        <v>-6.4520349968</v>
      </c>
      <c r="E71" s="24">
        <v>-2.3757173534</v>
      </c>
      <c r="G71">
        <f t="shared" si="34"/>
        <v>-7.991867094</v>
      </c>
      <c r="H71">
        <f t="shared" si="35"/>
        <v>-8.53434778</v>
      </c>
      <c r="I71">
        <f t="shared" si="36"/>
        <v>-7.824474324</v>
      </c>
      <c r="J71">
        <f t="shared" si="37"/>
        <v>-8.387645496</v>
      </c>
    </row>
    <row r="72">
      <c r="A72" s="10" t="s">
        <v>47</v>
      </c>
      <c r="B72" s="24">
        <v>-2.546371251</v>
      </c>
      <c r="C72" s="24">
        <v>-0.9224833149</v>
      </c>
      <c r="D72" s="24">
        <v>-2.7496299075</v>
      </c>
      <c r="E72" s="24">
        <v>-0.9563766849</v>
      </c>
      <c r="G72">
        <f t="shared" si="34"/>
        <v>-3.363139936</v>
      </c>
      <c r="H72">
        <f t="shared" si="35"/>
        <v>-3.618348117</v>
      </c>
      <c r="I72">
        <f t="shared" si="36"/>
        <v>-3.310282626</v>
      </c>
      <c r="J72">
        <f t="shared" si="37"/>
        <v>-3.57451888</v>
      </c>
    </row>
    <row r="73">
      <c r="A73" s="10" t="s">
        <v>48</v>
      </c>
      <c r="B73" s="24">
        <v>-6.014825362</v>
      </c>
      <c r="C73" s="24">
        <v>-2.3066752702</v>
      </c>
      <c r="D73" s="24">
        <v>-6.4501336744</v>
      </c>
      <c r="E73" s="24">
        <v>-2.3753307056</v>
      </c>
      <c r="G73">
        <f t="shared" si="34"/>
        <v>-7.986682183</v>
      </c>
      <c r="H73">
        <f t="shared" si="35"/>
        <v>-8.53193731</v>
      </c>
      <c r="I73">
        <f t="shared" si="36"/>
        <v>-7.819272971</v>
      </c>
      <c r="J73">
        <f t="shared" si="37"/>
        <v>-8.385173777</v>
      </c>
    </row>
    <row r="74">
      <c r="A74" s="7" t="s">
        <v>27</v>
      </c>
    </row>
    <row r="75">
      <c r="A75" s="10" t="s">
        <v>18</v>
      </c>
      <c r="B75" s="24">
        <v>-4.926346747</v>
      </c>
      <c r="C75" s="24">
        <v>-1.4222374939</v>
      </c>
      <c r="D75" s="24">
        <v>-5.2637363664</v>
      </c>
      <c r="E75" s="24">
        <v>-1.4687782271</v>
      </c>
      <c r="G75">
        <f t="shared" ref="G75:G81" si="38">1.2*B75+0.33333333*C75</f>
        <v>-6.385695256</v>
      </c>
      <c r="H75">
        <f t="shared" ref="H75:H81" si="39">1.2*D75+E75*0.333333333</f>
        <v>-6.806076382</v>
      </c>
      <c r="I75">
        <f t="shared" ref="I75:I81" si="40">1.3*B75</f>
        <v>-6.404250771</v>
      </c>
      <c r="J75">
        <f t="shared" ref="J75:J81" si="41">1.3*D75</f>
        <v>-6.842857276</v>
      </c>
    </row>
    <row r="76">
      <c r="A76" s="10" t="s">
        <v>26</v>
      </c>
      <c r="B76" s="24">
        <v>-2.4552227988</v>
      </c>
      <c r="C76" s="24">
        <v>-0.7039765238</v>
      </c>
      <c r="D76" s="24">
        <v>-2.6238883291</v>
      </c>
      <c r="E76" s="24">
        <v>-0.7270558955</v>
      </c>
      <c r="G76">
        <f t="shared" si="38"/>
        <v>-3.180926197</v>
      </c>
      <c r="H76">
        <f t="shared" si="39"/>
        <v>-3.39101796</v>
      </c>
      <c r="I76">
        <f t="shared" si="40"/>
        <v>-3.191789638</v>
      </c>
      <c r="J76">
        <f t="shared" si="41"/>
        <v>-3.411054828</v>
      </c>
    </row>
    <row r="77">
      <c r="A77" s="10" t="s">
        <v>33</v>
      </c>
      <c r="B77" s="24">
        <v>-2.4552154541</v>
      </c>
      <c r="C77" s="24">
        <v>-0.7039669095</v>
      </c>
      <c r="D77" s="24">
        <v>-2.6238805966</v>
      </c>
      <c r="E77" s="24">
        <v>-0.7270456918</v>
      </c>
      <c r="G77">
        <f t="shared" si="38"/>
        <v>-3.180914179</v>
      </c>
      <c r="H77">
        <f t="shared" si="39"/>
        <v>-3.39100528</v>
      </c>
      <c r="I77">
        <f t="shared" si="40"/>
        <v>-3.19178009</v>
      </c>
      <c r="J77">
        <f t="shared" si="41"/>
        <v>-3.411044776</v>
      </c>
    </row>
    <row r="78">
      <c r="A78" s="10" t="s">
        <v>38</v>
      </c>
      <c r="B78" s="24">
        <v>-2.4561377849</v>
      </c>
      <c r="C78" s="24">
        <v>-0.7042130913</v>
      </c>
      <c r="D78" s="24">
        <v>-2.6243531031</v>
      </c>
      <c r="E78" s="24">
        <v>-0.7271441117</v>
      </c>
      <c r="G78">
        <f t="shared" si="38"/>
        <v>-3.182103037</v>
      </c>
      <c r="H78">
        <f t="shared" si="39"/>
        <v>-3.391605094</v>
      </c>
      <c r="I78">
        <f t="shared" si="40"/>
        <v>-3.19297912</v>
      </c>
      <c r="J78">
        <f t="shared" si="41"/>
        <v>-3.411659034</v>
      </c>
    </row>
    <row r="79">
      <c r="A79" s="10" t="s">
        <v>39</v>
      </c>
      <c r="B79" s="24">
        <v>-2.4561303563</v>
      </c>
      <c r="C79" s="24">
        <v>-0.7042034654</v>
      </c>
      <c r="D79" s="24">
        <v>-2.6243452931</v>
      </c>
      <c r="E79" s="24">
        <v>-0.7271338827</v>
      </c>
      <c r="G79">
        <f t="shared" si="38"/>
        <v>-3.182090914</v>
      </c>
      <c r="H79">
        <f t="shared" si="39"/>
        <v>-3.391592312</v>
      </c>
      <c r="I79">
        <f t="shared" si="40"/>
        <v>-3.192969463</v>
      </c>
      <c r="J79">
        <f t="shared" si="41"/>
        <v>-3.411648881</v>
      </c>
    </row>
    <row r="80">
      <c r="A80" s="10" t="s">
        <v>47</v>
      </c>
      <c r="B80" s="24">
        <v>-2.4552227881</v>
      </c>
      <c r="C80" s="24">
        <v>-0.7039765414</v>
      </c>
      <c r="D80" s="24">
        <v>-2.6238882473</v>
      </c>
      <c r="E80" s="24">
        <v>-0.7270558638</v>
      </c>
      <c r="G80">
        <f t="shared" si="38"/>
        <v>-3.180926191</v>
      </c>
      <c r="H80">
        <f t="shared" si="39"/>
        <v>-3.391017851</v>
      </c>
      <c r="I80">
        <f t="shared" si="40"/>
        <v>-3.191789625</v>
      </c>
      <c r="J80">
        <f t="shared" si="41"/>
        <v>-3.411054721</v>
      </c>
    </row>
    <row r="81">
      <c r="A81" s="10" t="s">
        <v>48</v>
      </c>
      <c r="B81" s="24">
        <v>-2.4552154437</v>
      </c>
      <c r="C81" s="24">
        <v>-0.7039669271</v>
      </c>
      <c r="D81" s="24">
        <v>-2.6238805151</v>
      </c>
      <c r="E81" s="24">
        <v>-0.7270456602</v>
      </c>
      <c r="G81">
        <f t="shared" si="38"/>
        <v>-3.180914172</v>
      </c>
      <c r="H81">
        <f t="shared" si="39"/>
        <v>-3.391005171</v>
      </c>
      <c r="I81">
        <f t="shared" si="40"/>
        <v>-3.191780077</v>
      </c>
      <c r="J81">
        <f t="shared" si="41"/>
        <v>-3.41104467</v>
      </c>
    </row>
    <row r="82">
      <c r="A82" s="7" t="s">
        <v>28</v>
      </c>
    </row>
    <row r="83">
      <c r="A83" s="10" t="s">
        <v>18</v>
      </c>
      <c r="B83" s="24">
        <v>-5.0829592323</v>
      </c>
      <c r="C83" s="24">
        <v>-1.8523189714</v>
      </c>
      <c r="D83" s="24">
        <v>-5.4905534358</v>
      </c>
      <c r="E83" s="24">
        <v>-1.9207363576</v>
      </c>
      <c r="G83">
        <f t="shared" ref="G83:G89" si="42">1.2*B83+0.33333333*C83</f>
        <v>-6.71699073</v>
      </c>
      <c r="H83">
        <f t="shared" ref="H83:H89" si="43">1.2*D83+E83*0.333333333</f>
        <v>-7.228909575</v>
      </c>
      <c r="I83">
        <f t="shared" ref="I83:I89" si="44">1.3*B83</f>
        <v>-6.607847002</v>
      </c>
      <c r="J83">
        <f t="shared" ref="J83:J89" si="45">1.3*D83</f>
        <v>-7.137719467</v>
      </c>
    </row>
    <row r="84">
      <c r="A84" s="10" t="s">
        <v>26</v>
      </c>
      <c r="B84" s="24">
        <v>-2.5273572247</v>
      </c>
      <c r="C84" s="24">
        <v>-0.9144238184</v>
      </c>
      <c r="D84" s="24">
        <v>-2.7315458192</v>
      </c>
      <c r="E84" s="24">
        <v>-0.9484201152</v>
      </c>
      <c r="G84">
        <f t="shared" si="42"/>
        <v>-3.337636606</v>
      </c>
      <c r="H84">
        <f t="shared" si="43"/>
        <v>-3.593995021</v>
      </c>
      <c r="I84">
        <f t="shared" si="44"/>
        <v>-3.285564392</v>
      </c>
      <c r="J84">
        <f t="shared" si="45"/>
        <v>-3.551009565</v>
      </c>
    </row>
    <row r="85">
      <c r="A85" s="10" t="s">
        <v>33</v>
      </c>
      <c r="B85" s="24">
        <v>-2.5273571471</v>
      </c>
      <c r="C85" s="24">
        <v>-0.9144237905</v>
      </c>
      <c r="D85" s="24">
        <v>-2.7315457468</v>
      </c>
      <c r="E85" s="24">
        <v>-0.9484200882</v>
      </c>
      <c r="G85">
        <f t="shared" si="42"/>
        <v>-3.337636504</v>
      </c>
      <c r="H85">
        <f t="shared" si="43"/>
        <v>-3.593994925</v>
      </c>
      <c r="I85">
        <f t="shared" si="44"/>
        <v>-3.285564291</v>
      </c>
      <c r="J85">
        <f t="shared" si="45"/>
        <v>-3.551009471</v>
      </c>
    </row>
    <row r="86">
      <c r="A86" s="10" t="s">
        <v>38</v>
      </c>
      <c r="B86" s="24">
        <v>-2.5301786598</v>
      </c>
      <c r="C86" s="24">
        <v>-0.9154865295</v>
      </c>
      <c r="D86" s="24">
        <v>-2.733002739</v>
      </c>
      <c r="E86" s="24">
        <v>-0.9488975005</v>
      </c>
      <c r="G86">
        <f t="shared" si="42"/>
        <v>-3.341376565</v>
      </c>
      <c r="H86">
        <f t="shared" si="43"/>
        <v>-3.595902453</v>
      </c>
      <c r="I86">
        <f t="shared" si="44"/>
        <v>-3.289232258</v>
      </c>
      <c r="J86">
        <f t="shared" si="45"/>
        <v>-3.552903561</v>
      </c>
    </row>
    <row r="87">
      <c r="A87" s="10" t="s">
        <v>39</v>
      </c>
      <c r="B87" s="24">
        <v>-2.5301785818</v>
      </c>
      <c r="C87" s="24">
        <v>-0.9154865015</v>
      </c>
      <c r="D87" s="24">
        <v>-2.7330026665</v>
      </c>
      <c r="E87" s="24">
        <v>-0.9488974734</v>
      </c>
      <c r="G87">
        <f t="shared" si="42"/>
        <v>-3.341376462</v>
      </c>
      <c r="H87">
        <f t="shared" si="43"/>
        <v>-3.595902357</v>
      </c>
      <c r="I87">
        <f t="shared" si="44"/>
        <v>-3.289232156</v>
      </c>
      <c r="J87">
        <f t="shared" si="45"/>
        <v>-3.552903466</v>
      </c>
    </row>
    <row r="88">
      <c r="A88" s="10" t="s">
        <v>47</v>
      </c>
      <c r="B88" s="24">
        <v>-2.5273572537</v>
      </c>
      <c r="C88" s="24">
        <v>-0.9144238732</v>
      </c>
      <c r="D88" s="24">
        <v>-2.7315458685</v>
      </c>
      <c r="E88" s="24">
        <v>-0.948420183</v>
      </c>
      <c r="G88">
        <f t="shared" si="42"/>
        <v>-3.337636659</v>
      </c>
      <c r="H88">
        <f t="shared" si="43"/>
        <v>-3.593995103</v>
      </c>
      <c r="I88">
        <f t="shared" si="44"/>
        <v>-3.28556443</v>
      </c>
      <c r="J88">
        <f t="shared" si="45"/>
        <v>-3.551009629</v>
      </c>
    </row>
    <row r="89">
      <c r="A89" s="10" t="s">
        <v>48</v>
      </c>
      <c r="B89" s="24">
        <v>-2.527357176</v>
      </c>
      <c r="C89" s="24">
        <v>-0.9144238453</v>
      </c>
      <c r="D89" s="24">
        <v>-2.7315457961</v>
      </c>
      <c r="E89" s="24">
        <v>-0.948420156</v>
      </c>
      <c r="G89">
        <f t="shared" si="42"/>
        <v>-3.337636557</v>
      </c>
      <c r="H89">
        <f t="shared" si="43"/>
        <v>-3.593995007</v>
      </c>
      <c r="I89">
        <f t="shared" si="44"/>
        <v>-3.285564329</v>
      </c>
      <c r="J89">
        <f t="shared" si="45"/>
        <v>-3.551009535</v>
      </c>
    </row>
    <row r="90">
      <c r="A90" s="7" t="s">
        <v>29</v>
      </c>
    </row>
    <row r="91">
      <c r="A91" s="10" t="s">
        <v>18</v>
      </c>
      <c r="B91" s="24">
        <v>-4.4174038595</v>
      </c>
      <c r="C91" s="24">
        <v>-1.6209013485</v>
      </c>
      <c r="D91" s="24">
        <v>-4.7685075722</v>
      </c>
      <c r="E91" s="24">
        <v>-1.6802346482</v>
      </c>
      <c r="G91">
        <f t="shared" ref="G91:G97" si="46">1.2*B91+0.33333333*C91</f>
        <v>-5.841185075</v>
      </c>
      <c r="H91">
        <f t="shared" ref="H91:H97" si="47">1.2*D91+E91*0.333333333</f>
        <v>-6.282287302</v>
      </c>
      <c r="I91">
        <f t="shared" ref="I91:I97" si="48">1.3*B91</f>
        <v>-5.742625017</v>
      </c>
      <c r="J91">
        <f t="shared" ref="J91:J97" si="49">1.3*D91</f>
        <v>-6.199059844</v>
      </c>
    </row>
    <row r="92">
      <c r="A92" s="10" t="s">
        <v>26</v>
      </c>
      <c r="B92" s="24">
        <v>-1.4647126857</v>
      </c>
      <c r="C92" s="24">
        <v>-0.5337515765</v>
      </c>
      <c r="D92" s="24">
        <v>-1.5817651251</v>
      </c>
      <c r="E92" s="24">
        <v>-0.5533574899</v>
      </c>
      <c r="G92">
        <f t="shared" si="46"/>
        <v>-1.935572413</v>
      </c>
      <c r="H92">
        <f t="shared" si="47"/>
        <v>-2.082570647</v>
      </c>
      <c r="I92">
        <f t="shared" si="48"/>
        <v>-1.904126491</v>
      </c>
      <c r="J92">
        <f t="shared" si="49"/>
        <v>-2.056294663</v>
      </c>
    </row>
    <row r="93">
      <c r="A93" s="10" t="s">
        <v>33</v>
      </c>
      <c r="B93" s="24">
        <v>-2.9409144833</v>
      </c>
      <c r="C93" s="24">
        <v>-1.0779981718</v>
      </c>
      <c r="D93" s="24">
        <v>-3.1752039941</v>
      </c>
      <c r="E93" s="24">
        <v>-1.1175329856</v>
      </c>
      <c r="G93">
        <f t="shared" si="46"/>
        <v>-3.8884301</v>
      </c>
      <c r="H93">
        <f t="shared" si="47"/>
        <v>-4.182755788</v>
      </c>
      <c r="I93">
        <f t="shared" si="48"/>
        <v>-3.823188828</v>
      </c>
      <c r="J93">
        <f t="shared" si="49"/>
        <v>-4.127765192</v>
      </c>
    </row>
    <row r="94">
      <c r="A94" s="10" t="s">
        <v>38</v>
      </c>
      <c r="B94" s="24">
        <v>-1.4658007979</v>
      </c>
      <c r="C94" s="24">
        <v>-0.5341805389</v>
      </c>
      <c r="D94" s="24">
        <v>-1.5823653013</v>
      </c>
      <c r="E94" s="24">
        <v>-0.5535724868</v>
      </c>
      <c r="G94">
        <f t="shared" si="46"/>
        <v>-1.937021135</v>
      </c>
      <c r="H94">
        <f t="shared" si="47"/>
        <v>-2.083362524</v>
      </c>
      <c r="I94">
        <f t="shared" si="48"/>
        <v>-1.905541037</v>
      </c>
      <c r="J94">
        <f t="shared" si="49"/>
        <v>-2.057074892</v>
      </c>
    </row>
    <row r="95">
      <c r="A95" s="10" t="s">
        <v>39</v>
      </c>
      <c r="B95" s="24">
        <v>-2.9418401131</v>
      </c>
      <c r="C95" s="24">
        <v>-1.0783252042</v>
      </c>
      <c r="D95" s="24">
        <v>-3.1757372185</v>
      </c>
      <c r="E95" s="24">
        <v>-1.1176976522</v>
      </c>
      <c r="G95">
        <f t="shared" si="46"/>
        <v>-3.889649867</v>
      </c>
      <c r="H95">
        <f t="shared" si="47"/>
        <v>-4.183450546</v>
      </c>
      <c r="I95">
        <f t="shared" si="48"/>
        <v>-3.824392147</v>
      </c>
      <c r="J95">
        <f t="shared" si="49"/>
        <v>-4.128458384</v>
      </c>
    </row>
    <row r="96">
      <c r="A96" s="10" t="s">
        <v>47</v>
      </c>
      <c r="B96" s="24">
        <v>-1.4647126915</v>
      </c>
      <c r="C96" s="24">
        <v>-0.5337515555</v>
      </c>
      <c r="D96" s="24">
        <v>-1.5817651831</v>
      </c>
      <c r="E96" s="24">
        <v>-0.553357513</v>
      </c>
      <c r="G96">
        <f t="shared" si="46"/>
        <v>-1.935572413</v>
      </c>
      <c r="H96">
        <f t="shared" si="47"/>
        <v>-2.082570724</v>
      </c>
      <c r="I96">
        <f t="shared" si="48"/>
        <v>-1.904126499</v>
      </c>
      <c r="J96">
        <f t="shared" si="49"/>
        <v>-2.056294738</v>
      </c>
    </row>
    <row r="97">
      <c r="A97" s="10" t="s">
        <v>48</v>
      </c>
      <c r="B97" s="24">
        <v>-2.9409144256</v>
      </c>
      <c r="C97" s="24">
        <v>-1.0779980956</v>
      </c>
      <c r="D97" s="24">
        <v>-3.1752040279</v>
      </c>
      <c r="E97" s="24">
        <v>-1.1175329763</v>
      </c>
      <c r="G97">
        <f t="shared" si="46"/>
        <v>-3.888430006</v>
      </c>
      <c r="H97">
        <f t="shared" si="47"/>
        <v>-4.182755825</v>
      </c>
      <c r="I97">
        <f t="shared" si="48"/>
        <v>-3.823188753</v>
      </c>
      <c r="J97">
        <f t="shared" si="49"/>
        <v>-4.127765236</v>
      </c>
    </row>
    <row r="98">
      <c r="A98" s="7" t="s">
        <v>30</v>
      </c>
    </row>
    <row r="99">
      <c r="A99" s="10" t="s">
        <v>18</v>
      </c>
      <c r="B99" s="24">
        <v>-5.9561005445</v>
      </c>
      <c r="C99" s="24">
        <v>-2.0433298859</v>
      </c>
      <c r="D99" s="24">
        <v>-6.4117888353</v>
      </c>
      <c r="E99" s="24">
        <v>-2.1156259035</v>
      </c>
      <c r="G99">
        <f t="shared" ref="G99:G105" si="50">1.2*B99+0.33333333*C99</f>
        <v>-7.828430609</v>
      </c>
      <c r="H99">
        <f t="shared" ref="H99:H105" si="51">1.2*D99+E99*0.333333333</f>
        <v>-8.399355236</v>
      </c>
      <c r="I99">
        <f t="shared" ref="I99:I105" si="52">1.3*B99</f>
        <v>-7.742930708</v>
      </c>
      <c r="J99">
        <f t="shared" ref="J99:J105" si="53">1.3*D99</f>
        <v>-8.335325486</v>
      </c>
    </row>
    <row r="100">
      <c r="A100" s="10" t="s">
        <v>26</v>
      </c>
      <c r="B100" s="24">
        <v>-1.9783767287</v>
      </c>
      <c r="C100" s="24">
        <v>-0.6732187763</v>
      </c>
      <c r="D100" s="24">
        <v>-2.1302440336</v>
      </c>
      <c r="E100" s="24">
        <v>-0.6972209823</v>
      </c>
      <c r="G100">
        <f t="shared" si="50"/>
        <v>-2.598458331</v>
      </c>
      <c r="H100">
        <f t="shared" si="51"/>
        <v>-2.788699834</v>
      </c>
      <c r="I100">
        <f t="shared" si="52"/>
        <v>-2.571889747</v>
      </c>
      <c r="J100">
        <f t="shared" si="53"/>
        <v>-2.769317244</v>
      </c>
    </row>
    <row r="101">
      <c r="A101" s="10" t="s">
        <v>33</v>
      </c>
      <c r="B101" s="24">
        <v>-3.9682083617</v>
      </c>
      <c r="C101" s="24">
        <v>-1.3587778133</v>
      </c>
      <c r="D101" s="24">
        <v>-4.271943915</v>
      </c>
      <c r="E101" s="24">
        <v>-1.4069078506</v>
      </c>
      <c r="G101">
        <f t="shared" si="50"/>
        <v>-5.214775967</v>
      </c>
      <c r="H101">
        <f t="shared" si="51"/>
        <v>-5.595301981</v>
      </c>
      <c r="I101">
        <f t="shared" si="52"/>
        <v>-5.15867087</v>
      </c>
      <c r="J101">
        <f t="shared" si="53"/>
        <v>-5.55352709</v>
      </c>
    </row>
    <row r="102">
      <c r="A102" s="10" t="s">
        <v>38</v>
      </c>
      <c r="B102" s="24">
        <v>-1.9800976237</v>
      </c>
      <c r="C102" s="24">
        <v>-0.6738931117</v>
      </c>
      <c r="D102" s="24">
        <v>-2.1311778626</v>
      </c>
      <c r="E102" s="24">
        <v>-0.6974946726</v>
      </c>
      <c r="G102">
        <f t="shared" si="50"/>
        <v>-2.600748183</v>
      </c>
      <c r="H102">
        <f t="shared" si="51"/>
        <v>-2.789911659</v>
      </c>
      <c r="I102">
        <f t="shared" si="52"/>
        <v>-2.574126911</v>
      </c>
      <c r="J102">
        <f t="shared" si="53"/>
        <v>-2.770531221</v>
      </c>
    </row>
    <row r="103">
      <c r="A103" s="10" t="s">
        <v>39</v>
      </c>
      <c r="B103" s="24">
        <v>-3.9696873409</v>
      </c>
      <c r="C103" s="24">
        <v>-1.3593359984</v>
      </c>
      <c r="D103" s="24">
        <v>-4.2727571854</v>
      </c>
      <c r="E103" s="24">
        <v>-1.4071355914</v>
      </c>
      <c r="G103">
        <f t="shared" si="50"/>
        <v>-5.216736804</v>
      </c>
      <c r="H103">
        <f t="shared" si="51"/>
        <v>-5.596353819</v>
      </c>
      <c r="I103">
        <f t="shared" si="52"/>
        <v>-5.160593543</v>
      </c>
      <c r="J103">
        <f t="shared" si="53"/>
        <v>-5.554584341</v>
      </c>
    </row>
    <row r="104">
      <c r="A104" s="10" t="s">
        <v>47</v>
      </c>
      <c r="B104" s="24">
        <v>-1.9783765459</v>
      </c>
      <c r="C104" s="24">
        <v>-0.6732187603</v>
      </c>
      <c r="D104" s="24">
        <v>-2.1302438383</v>
      </c>
      <c r="E104" s="24">
        <v>-0.697220967</v>
      </c>
      <c r="G104">
        <f t="shared" si="50"/>
        <v>-2.598458106</v>
      </c>
      <c r="H104">
        <f t="shared" si="51"/>
        <v>-2.788699595</v>
      </c>
      <c r="I104">
        <f t="shared" si="52"/>
        <v>-2.57188951</v>
      </c>
      <c r="J104">
        <f t="shared" si="53"/>
        <v>-2.76931699</v>
      </c>
    </row>
    <row r="105">
      <c r="A105" s="10" t="s">
        <v>48</v>
      </c>
      <c r="B105" s="24">
        <v>-3.9682083235</v>
      </c>
      <c r="C105" s="24">
        <v>-1.3587778239</v>
      </c>
      <c r="D105" s="24">
        <v>-4.2719438276</v>
      </c>
      <c r="E105" s="24">
        <v>-1.4069078674</v>
      </c>
      <c r="G105">
        <f t="shared" si="50"/>
        <v>-5.214775925</v>
      </c>
      <c r="H105">
        <f t="shared" si="51"/>
        <v>-5.595301882</v>
      </c>
      <c r="I105">
        <f t="shared" si="52"/>
        <v>-5.158670821</v>
      </c>
      <c r="J105">
        <f t="shared" si="53"/>
        <v>-5.553526976</v>
      </c>
    </row>
  </sheetData>
  <hyperlinks>
    <hyperlink r:id="rId1" ref="D2"/>
    <hyperlink r:id="rId2" ref="E2"/>
    <hyperlink r:id="rId3" ref="F2"/>
    <hyperlink r:id="rId4" ref="G2"/>
    <hyperlink r:id="rId5" ref="H2"/>
    <hyperlink r:id="rId6" ref="I2"/>
    <hyperlink r:id="rId7" ref="J2"/>
    <hyperlink r:id="rId8" ref="A3"/>
    <hyperlink r:id="rId9" ref="A4"/>
    <hyperlink r:id="rId10" ref="A5"/>
    <hyperlink r:id="rId11" ref="A6"/>
    <hyperlink r:id="rId12" ref="A7"/>
    <hyperlink r:id="rId13" ref="A8"/>
    <hyperlink r:id="rId14" ref="A9"/>
    <hyperlink r:id="rId15" ref="D11"/>
    <hyperlink r:id="rId16" ref="F11"/>
    <hyperlink r:id="rId17" ref="G11"/>
    <hyperlink r:id="rId18" ref="H11"/>
    <hyperlink r:id="rId19" ref="I11"/>
    <hyperlink r:id="rId20" ref="J11"/>
    <hyperlink r:id="rId21" ref="A12"/>
    <hyperlink r:id="rId22" ref="A13"/>
    <hyperlink r:id="rId23" ref="A14"/>
    <hyperlink r:id="rId24" ref="A15"/>
    <hyperlink r:id="rId25" ref="A16"/>
    <hyperlink r:id="rId26" ref="A17"/>
    <hyperlink r:id="rId27" ref="A18"/>
  </hyperlinks>
  <drawing r:id="rId28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2" t="s">
        <v>83</v>
      </c>
      <c r="B1" s="44" t="s">
        <v>86</v>
      </c>
      <c r="C1" s="44" t="s">
        <v>87</v>
      </c>
      <c r="D1" s="44" t="s">
        <v>88</v>
      </c>
      <c r="E1" s="44" t="s">
        <v>89</v>
      </c>
      <c r="F1" s="44" t="s">
        <v>90</v>
      </c>
    </row>
    <row r="2">
      <c r="A2" s="42" t="s">
        <v>16</v>
      </c>
      <c r="B2" s="8"/>
    </row>
    <row r="3">
      <c r="A3" s="10" t="s">
        <v>18</v>
      </c>
      <c r="B3" s="12">
        <v>-1832.5389151152</v>
      </c>
      <c r="C3" s="12">
        <v>-5.470665374</v>
      </c>
      <c r="D3" s="12">
        <v>-2.0472995154</v>
      </c>
      <c r="E3" s="12">
        <v>-5.8640956522</v>
      </c>
      <c r="F3" s="12">
        <v>-2.1091642399</v>
      </c>
    </row>
    <row r="4">
      <c r="A4" s="10" t="s">
        <v>38</v>
      </c>
      <c r="B4" s="46"/>
      <c r="C4" s="12">
        <v>-2.7146665718</v>
      </c>
      <c r="D4" s="12">
        <v>-1.0041769357</v>
      </c>
      <c r="E4" s="12">
        <v>-2.9103095584</v>
      </c>
      <c r="F4" s="12">
        <v>-1.0342206919</v>
      </c>
    </row>
    <row r="5">
      <c r="A5" s="10" t="s">
        <v>39</v>
      </c>
      <c r="B5" s="46"/>
      <c r="C5" s="12">
        <v>-2.7146665718</v>
      </c>
      <c r="D5" s="12">
        <v>-1.0041769357</v>
      </c>
      <c r="E5" s="12">
        <v>-2.9103095587</v>
      </c>
      <c r="F5" s="12">
        <v>-1.034220692</v>
      </c>
    </row>
    <row r="6">
      <c r="A6" s="10" t="s">
        <v>47</v>
      </c>
      <c r="B6" s="12">
        <v>-916.2819965478</v>
      </c>
      <c r="C6" s="12">
        <v>-2.71175911</v>
      </c>
      <c r="D6" s="12">
        <v>-1.0032494437</v>
      </c>
      <c r="E6" s="12">
        <v>-2.9088279613</v>
      </c>
      <c r="F6" s="12">
        <v>-1.0338610838</v>
      </c>
    </row>
    <row r="7">
      <c r="A7" s="10" t="s">
        <v>48</v>
      </c>
      <c r="B7" s="12">
        <v>-916.2819965478</v>
      </c>
      <c r="C7" s="12">
        <v>-2.71175911</v>
      </c>
      <c r="D7" s="12">
        <v>-1.0032494437</v>
      </c>
      <c r="E7" s="12">
        <v>-2.9088279612</v>
      </c>
      <c r="F7" s="12">
        <v>-1.0338610838</v>
      </c>
    </row>
    <row r="8">
      <c r="A8" s="42" t="s">
        <v>20</v>
      </c>
      <c r="B8" s="46"/>
      <c r="C8" s="46"/>
      <c r="D8" s="46"/>
      <c r="E8" s="46"/>
      <c r="F8" s="46"/>
    </row>
    <row r="9">
      <c r="A9" s="10" t="s">
        <v>18</v>
      </c>
      <c r="B9" s="12">
        <v>-2521.1472621742</v>
      </c>
      <c r="C9" s="12">
        <v>-7.3445403688</v>
      </c>
      <c r="D9" s="12">
        <v>-2.8068600435</v>
      </c>
      <c r="E9" s="12">
        <v>-7.8801049119</v>
      </c>
      <c r="F9" s="12">
        <v>-2.8925945911</v>
      </c>
    </row>
    <row r="10">
      <c r="A10" s="10" t="s">
        <v>38</v>
      </c>
      <c r="B10" s="46"/>
      <c r="C10" s="12">
        <v>-1.3003657089</v>
      </c>
      <c r="D10" s="12">
        <v>-0.4731720798</v>
      </c>
      <c r="E10" s="12">
        <v>-1.4001551234</v>
      </c>
      <c r="F10" s="12">
        <v>-0.489364549</v>
      </c>
    </row>
    <row r="11">
      <c r="A11" s="10" t="s">
        <v>39</v>
      </c>
      <c r="B11" s="46"/>
      <c r="C11" s="12">
        <v>-6.0171158321</v>
      </c>
      <c r="D11" s="12">
        <v>-2.3073623616</v>
      </c>
      <c r="E11" s="12">
        <v>-6.4512173997</v>
      </c>
      <c r="F11" s="12">
        <v>-2.3755638992</v>
      </c>
    </row>
    <row r="12">
      <c r="A12" s="10" t="s">
        <v>47</v>
      </c>
      <c r="B12" s="12">
        <v>-464.7126441627</v>
      </c>
      <c r="C12" s="12">
        <v>-1.2980456208</v>
      </c>
      <c r="D12" s="12">
        <v>-0.4723197759</v>
      </c>
      <c r="E12" s="12">
        <v>-1.3987351993</v>
      </c>
      <c r="F12" s="12">
        <v>-0.4889335101</v>
      </c>
    </row>
    <row r="13">
      <c r="A13" s="10" t="s">
        <v>48</v>
      </c>
      <c r="B13" s="12">
        <v>-2056.4490328292</v>
      </c>
      <c r="C13" s="12">
        <v>-6.0148264583</v>
      </c>
      <c r="D13" s="12">
        <v>-2.3067211965</v>
      </c>
      <c r="E13" s="12">
        <v>-6.4500963804</v>
      </c>
      <c r="F13" s="12">
        <v>-2.3753442642</v>
      </c>
    </row>
    <row r="14">
      <c r="A14" s="42" t="s">
        <v>25</v>
      </c>
      <c r="B14" s="46"/>
      <c r="C14" s="46"/>
      <c r="D14" s="46"/>
      <c r="E14" s="46"/>
      <c r="F14" s="46"/>
    </row>
    <row r="15">
      <c r="A15" s="10" t="s">
        <v>18</v>
      </c>
      <c r="B15" s="12">
        <v>-2988.8661124047</v>
      </c>
      <c r="C15" s="12">
        <v>-8.6161490248</v>
      </c>
      <c r="D15" s="12">
        <v>-3.2773340727</v>
      </c>
      <c r="E15" s="12">
        <v>-9.253852789</v>
      </c>
      <c r="F15" s="12">
        <v>-3.3807593373</v>
      </c>
    </row>
    <row r="16">
      <c r="A16" s="10" t="s">
        <v>38</v>
      </c>
      <c r="B16" s="46"/>
      <c r="C16" s="12">
        <v>-2.5509730684</v>
      </c>
      <c r="D16" s="12">
        <v>-0.9242862788</v>
      </c>
      <c r="E16" s="12">
        <v>-2.7523799198</v>
      </c>
      <c r="F16" s="12">
        <v>-0.9572744149</v>
      </c>
    </row>
    <row r="17">
      <c r="A17" s="10" t="s">
        <v>39</v>
      </c>
      <c r="B17" s="46"/>
      <c r="C17" s="12">
        <v>-6.0188264033</v>
      </c>
      <c r="D17" s="12">
        <v>-2.3078262527</v>
      </c>
      <c r="E17" s="12">
        <v>-6.4520349968</v>
      </c>
      <c r="F17" s="12">
        <v>-2.3757173534</v>
      </c>
    </row>
    <row r="18">
      <c r="A18" s="10" t="s">
        <v>47</v>
      </c>
      <c r="B18" s="12">
        <v>-932.4442699939</v>
      </c>
      <c r="C18" s="12">
        <v>-2.5463712992</v>
      </c>
      <c r="D18" s="12">
        <v>-0.9224833136</v>
      </c>
      <c r="E18" s="12">
        <v>-2.749629965</v>
      </c>
      <c r="F18" s="12">
        <v>-0.9563766399</v>
      </c>
    </row>
    <row r="19">
      <c r="A19" s="10" t="s">
        <v>48</v>
      </c>
      <c r="B19" s="12">
        <v>-2056.448993686</v>
      </c>
      <c r="C19" s="12">
        <v>-6.01482542</v>
      </c>
      <c r="D19" s="12">
        <v>-2.3066753531</v>
      </c>
      <c r="E19" s="12">
        <v>-6.4501337552</v>
      </c>
      <c r="F19" s="12">
        <v>-2.3753308011</v>
      </c>
    </row>
    <row r="20">
      <c r="A20" s="42" t="s">
        <v>27</v>
      </c>
      <c r="B20" s="46"/>
      <c r="C20" s="46"/>
      <c r="D20" s="46"/>
      <c r="E20" s="46"/>
      <c r="F20" s="46"/>
    </row>
    <row r="21">
      <c r="A21" s="10" t="s">
        <v>18</v>
      </c>
      <c r="B21" s="12">
        <v>-1408.1322635106</v>
      </c>
      <c r="C21" s="12">
        <v>-4.926346747</v>
      </c>
      <c r="D21" s="12">
        <v>-1.4222374939</v>
      </c>
      <c r="E21" s="12">
        <v>-5.2637363664</v>
      </c>
      <c r="F21" s="12">
        <v>-1.4687782271</v>
      </c>
    </row>
    <row r="22">
      <c r="A22" s="10" t="s">
        <v>38</v>
      </c>
      <c r="B22" s="46"/>
      <c r="C22" s="12">
        <v>-2.4561377849</v>
      </c>
      <c r="D22" s="12">
        <v>-0.7042130913</v>
      </c>
      <c r="E22" s="12">
        <v>-2.6243531031</v>
      </c>
      <c r="F22" s="12">
        <v>-0.7271441117</v>
      </c>
    </row>
    <row r="23">
      <c r="A23" s="10" t="s">
        <v>39</v>
      </c>
      <c r="B23" s="46"/>
      <c r="C23" s="12">
        <v>-2.4561303563</v>
      </c>
      <c r="D23" s="12">
        <v>-0.7042034654</v>
      </c>
      <c r="E23" s="12">
        <v>-2.6243452931</v>
      </c>
      <c r="F23" s="12">
        <v>-0.7271338827</v>
      </c>
    </row>
    <row r="24">
      <c r="A24" s="10" t="s">
        <v>47</v>
      </c>
      <c r="B24" s="12">
        <v>-704.0718953351</v>
      </c>
      <c r="C24" s="12">
        <v>-2.4552227988</v>
      </c>
      <c r="D24" s="12">
        <v>-0.7039765238</v>
      </c>
      <c r="E24" s="12">
        <v>-2.6238883291</v>
      </c>
      <c r="F24" s="12">
        <v>-0.7270558955</v>
      </c>
    </row>
    <row r="25">
      <c r="A25" s="10" t="s">
        <v>48</v>
      </c>
      <c r="B25" s="12">
        <v>-704.0719203101</v>
      </c>
      <c r="C25" s="12">
        <v>-2.4552154541</v>
      </c>
      <c r="D25" s="12">
        <v>-0.7039669095</v>
      </c>
      <c r="E25" s="12">
        <v>-2.6238805966</v>
      </c>
      <c r="F25" s="12">
        <v>-0.7270456918</v>
      </c>
    </row>
    <row r="26">
      <c r="A26" s="42" t="s">
        <v>28</v>
      </c>
      <c r="B26" s="46"/>
      <c r="C26" s="46"/>
      <c r="D26" s="46"/>
      <c r="E26" s="46"/>
      <c r="F26" s="46"/>
    </row>
    <row r="27">
      <c r="A27" s="10" t="s">
        <v>18</v>
      </c>
      <c r="B27" s="12">
        <v>-1864.9145190404</v>
      </c>
      <c r="C27" s="12">
        <v>-5.0829592323</v>
      </c>
      <c r="D27" s="12">
        <v>-1.8523189714</v>
      </c>
      <c r="E27" s="12">
        <v>-5.4905534358</v>
      </c>
      <c r="F27" s="12">
        <v>-1.9207363576</v>
      </c>
    </row>
    <row r="28">
      <c r="A28" s="10" t="s">
        <v>38</v>
      </c>
      <c r="B28" s="46"/>
      <c r="C28" s="12">
        <v>-2.5301786598</v>
      </c>
      <c r="D28" s="12">
        <v>-0.9154865295</v>
      </c>
      <c r="E28" s="12">
        <v>-2.733002739</v>
      </c>
      <c r="F28" s="12">
        <v>-0.9488975005</v>
      </c>
    </row>
    <row r="29">
      <c r="A29" s="10" t="s">
        <v>39</v>
      </c>
      <c r="B29" s="46"/>
      <c r="C29" s="12">
        <v>-2.5301785818</v>
      </c>
      <c r="D29" s="12">
        <v>-0.9154865015</v>
      </c>
      <c r="E29" s="12">
        <v>-2.7330026665</v>
      </c>
      <c r="F29" s="12">
        <v>-0.9488974734</v>
      </c>
    </row>
    <row r="30">
      <c r="A30" s="10" t="s">
        <v>47</v>
      </c>
      <c r="B30" s="12">
        <v>-932.4667710759</v>
      </c>
      <c r="C30" s="12">
        <v>-2.5273572247</v>
      </c>
      <c r="D30" s="12">
        <v>-0.9144238184</v>
      </c>
      <c r="E30" s="12">
        <v>-2.7315458192</v>
      </c>
      <c r="F30" s="12">
        <v>-0.9484201152</v>
      </c>
    </row>
    <row r="31">
      <c r="A31" s="10" t="s">
        <v>48</v>
      </c>
      <c r="B31" s="12">
        <v>-932.4667710924</v>
      </c>
      <c r="C31" s="12">
        <v>-2.5273571471</v>
      </c>
      <c r="D31" s="12">
        <v>-0.9144237905</v>
      </c>
      <c r="E31" s="12">
        <v>-2.7315457468</v>
      </c>
      <c r="F31" s="12">
        <v>-0.9484200882</v>
      </c>
    </row>
    <row r="32">
      <c r="A32" s="42" t="s">
        <v>29</v>
      </c>
      <c r="B32" s="46"/>
      <c r="C32" s="46"/>
      <c r="D32" s="46"/>
      <c r="E32" s="46"/>
      <c r="F32" s="46"/>
    </row>
    <row r="33">
      <c r="A33" s="10" t="s">
        <v>18</v>
      </c>
      <c r="B33" s="12">
        <v>-1618.818486385</v>
      </c>
      <c r="C33" s="12">
        <v>-4.4174038595</v>
      </c>
      <c r="D33" s="12">
        <v>-1.6209013485</v>
      </c>
      <c r="E33" s="12">
        <v>-4.7685075722</v>
      </c>
      <c r="F33" s="12">
        <v>-1.6802346482</v>
      </c>
    </row>
    <row r="34">
      <c r="A34" s="10" t="s">
        <v>38</v>
      </c>
      <c r="B34" s="46"/>
      <c r="C34" s="12">
        <v>-1.4658007979</v>
      </c>
      <c r="D34" s="12">
        <v>-0.5341805389</v>
      </c>
      <c r="E34" s="12">
        <v>-1.5823653013</v>
      </c>
      <c r="F34" s="12">
        <v>-0.5535724868</v>
      </c>
    </row>
    <row r="35">
      <c r="A35" s="10" t="s">
        <v>39</v>
      </c>
      <c r="B35" s="46"/>
      <c r="C35" s="12">
        <v>-2.9418401131</v>
      </c>
      <c r="D35" s="12">
        <v>-1.0783252042</v>
      </c>
      <c r="E35" s="12">
        <v>-3.1757372185</v>
      </c>
      <c r="F35" s="12">
        <v>-1.1176976522</v>
      </c>
    </row>
    <row r="36">
      <c r="A36" s="10" t="s">
        <v>47</v>
      </c>
      <c r="B36" s="12">
        <v>-539.6208646775</v>
      </c>
      <c r="C36" s="12">
        <v>-1.4647126857</v>
      </c>
      <c r="D36" s="12">
        <v>-0.5337515765</v>
      </c>
      <c r="E36" s="12">
        <v>-1.5817651251</v>
      </c>
      <c r="F36" s="12">
        <v>-0.5533574899</v>
      </c>
    </row>
    <row r="37">
      <c r="A37" s="10" t="s">
        <v>48</v>
      </c>
      <c r="B37" s="12">
        <v>-1079.2103364914</v>
      </c>
      <c r="C37" s="12">
        <v>-2.9409144833</v>
      </c>
      <c r="D37" s="12">
        <v>-1.0779981718</v>
      </c>
      <c r="E37" s="12">
        <v>-3.1752039941</v>
      </c>
      <c r="F37" s="12">
        <v>-1.1175329856</v>
      </c>
    </row>
    <row r="38">
      <c r="A38" s="42" t="s">
        <v>30</v>
      </c>
      <c r="B38" s="46"/>
      <c r="C38" s="46"/>
      <c r="D38" s="46"/>
      <c r="E38" s="46"/>
      <c r="F38" s="46"/>
    </row>
    <row r="39">
      <c r="A39" s="10" t="s">
        <v>18</v>
      </c>
      <c r="B39" s="12">
        <v>-2051.0182703121</v>
      </c>
      <c r="C39" s="12">
        <v>-5.9561005445</v>
      </c>
      <c r="D39" s="12">
        <v>-2.0433298859</v>
      </c>
      <c r="E39" s="12">
        <v>-6.4117888353</v>
      </c>
      <c r="F39" s="12">
        <v>-2.1156259035</v>
      </c>
    </row>
    <row r="40">
      <c r="A40" s="10" t="s">
        <v>38</v>
      </c>
      <c r="B40" s="46"/>
      <c r="C40" s="12">
        <v>-1.9800976237</v>
      </c>
      <c r="D40" s="12">
        <v>-0.6738931117</v>
      </c>
      <c r="E40" s="12">
        <v>-2.1311778626</v>
      </c>
      <c r="F40" s="12">
        <v>-0.6974946726</v>
      </c>
    </row>
    <row r="41">
      <c r="A41" s="10" t="s">
        <v>39</v>
      </c>
      <c r="B41" s="46"/>
      <c r="C41" s="12">
        <v>-3.9696873409</v>
      </c>
      <c r="D41" s="12">
        <v>-1.3593359984</v>
      </c>
      <c r="E41" s="12">
        <v>-4.2727571854</v>
      </c>
      <c r="F41" s="12">
        <v>-1.4071355914</v>
      </c>
    </row>
    <row r="42">
      <c r="A42" s="10" t="s">
        <v>47</v>
      </c>
      <c r="B42" s="12">
        <v>-683.6593290511</v>
      </c>
      <c r="C42" s="12">
        <v>-1.9783767287</v>
      </c>
      <c r="D42" s="12">
        <v>-0.6732187763</v>
      </c>
      <c r="E42" s="12">
        <v>-2.1302440336</v>
      </c>
      <c r="F42" s="12">
        <v>-0.6972209823</v>
      </c>
    </row>
    <row r="43">
      <c r="A43" s="10" t="s">
        <v>48</v>
      </c>
      <c r="B43" s="12">
        <v>-1367.3369585224</v>
      </c>
      <c r="C43" s="12">
        <v>-3.9682083617</v>
      </c>
      <c r="D43" s="12">
        <v>-1.3587778133</v>
      </c>
      <c r="E43" s="12">
        <v>-4.271943915</v>
      </c>
      <c r="F43" s="12">
        <v>-1.4069078506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4" max="14" width="22.57"/>
  </cols>
  <sheetData>
    <row r="1">
      <c r="A1" s="1" t="s">
        <v>0</v>
      </c>
      <c r="B1" s="2"/>
      <c r="C1" s="3"/>
      <c r="D1" s="3"/>
    </row>
    <row r="2">
      <c r="A2" s="1" t="s">
        <v>1</v>
      </c>
      <c r="B2" s="2"/>
      <c r="C2" s="3"/>
      <c r="D2" s="3"/>
    </row>
    <row r="3">
      <c r="A3" s="4" t="s">
        <v>2</v>
      </c>
      <c r="B3" s="2" t="s">
        <v>3</v>
      </c>
      <c r="C3" s="3" t="s">
        <v>4</v>
      </c>
      <c r="D3" s="3" t="s">
        <v>5</v>
      </c>
      <c r="G3" s="4" t="s">
        <v>2</v>
      </c>
      <c r="H3" s="2" t="s">
        <v>6</v>
      </c>
      <c r="I3" s="2" t="s">
        <v>7</v>
      </c>
      <c r="J3" s="2" t="s">
        <v>8</v>
      </c>
      <c r="K3" s="2" t="s">
        <v>9</v>
      </c>
      <c r="N3" s="4" t="s">
        <v>2</v>
      </c>
      <c r="O3" s="2" t="s">
        <v>10</v>
      </c>
      <c r="P3" s="2" t="s">
        <v>11</v>
      </c>
      <c r="Q3" s="2" t="s">
        <v>12</v>
      </c>
      <c r="R3" s="2" t="s">
        <v>13</v>
      </c>
      <c r="T3" s="5" t="s">
        <v>14</v>
      </c>
      <c r="U3" s="6" t="s">
        <v>15</v>
      </c>
    </row>
    <row r="4">
      <c r="A4" s="7" t="s">
        <v>16</v>
      </c>
      <c r="B4" s="8"/>
      <c r="C4" s="8"/>
      <c r="D4" s="8"/>
      <c r="G4" s="7" t="s">
        <v>16</v>
      </c>
      <c r="H4" s="10">
        <f t="shared" ref="H4:I4" si="1">627.509*($B5-$B10-$B11+C5-C10-C11)</f>
        <v>-21.50057166</v>
      </c>
      <c r="I4" s="10">
        <f t="shared" si="1"/>
        <v>-20.00195844</v>
      </c>
      <c r="J4" s="10">
        <f>627.509*(B5-B10-B11+((D5-D10-D11)*4^3-(C5-C10-C11)*3^3)/(4^3-3^3))</f>
        <v>-18.90837581</v>
      </c>
      <c r="K4" s="10">
        <f>627.509*(B5-B10-B11+((D5-D10-D11+0.5*((D6+D7)-(D8+D9)))*4^3-(C5-C10-C11+0.5*((C6+C7)-(C8+C9)))*3^3)/(4^3-3^3))</f>
        <v>-18.1269625</v>
      </c>
      <c r="N4" s="7" t="s">
        <v>16</v>
      </c>
      <c r="O4" s="10">
        <f t="shared" ref="O4:O10" si="3">H4-T4</f>
        <v>2.859428335</v>
      </c>
      <c r="P4" s="10">
        <f t="shared" ref="P4:P10" si="4">I4-T4</f>
        <v>4.358041564</v>
      </c>
      <c r="Q4" s="10">
        <f t="shared" ref="Q4:Q10" si="5">J4-T4</f>
        <v>5.45162419</v>
      </c>
      <c r="R4" s="10">
        <f t="shared" ref="R4:R10" si="6">K4-T4</f>
        <v>6.233037497</v>
      </c>
      <c r="S4">
        <f t="shared" ref="S4:S10" si="7">ABS(R4/T4)*100</f>
        <v>25.58718184</v>
      </c>
      <c r="T4" s="11">
        <v>-24.36</v>
      </c>
      <c r="U4" s="9">
        <v>1.0</v>
      </c>
      <c r="X4" s="11"/>
    </row>
    <row r="5">
      <c r="A5" s="10" t="s">
        <v>18</v>
      </c>
      <c r="B5" s="12">
        <v>-1832.1019384696</v>
      </c>
      <c r="C5" s="12">
        <v>-11.4447310277</v>
      </c>
      <c r="D5" s="12">
        <v>-12.2683221862</v>
      </c>
      <c r="G5" s="7" t="s">
        <v>20</v>
      </c>
      <c r="H5" s="10">
        <f t="shared" ref="H5:I5" si="2">627.509*($B13-$B18-$B19+C13-C18-C19)</f>
        <v>-17.15138805</v>
      </c>
      <c r="I5" s="10">
        <f t="shared" si="2"/>
        <v>-16.37750182</v>
      </c>
      <c r="J5" s="16">
        <f>627.509*(B13-B18-B19+((D13-D18-D19)*4^3-(C13-C18-C19)*3^3)/(4^3-3^3))</f>
        <v>-15.81277403</v>
      </c>
      <c r="K5" s="18">
        <f>627.509*(B13-B18-B19+((D13-D18-D19+0.5*((D14+D15)-(D16+D17)))*4^3-(C13-C18-C19+0.5*((C14+C15)-(C16+C17)))*3^3)/(4^3-3^3))</f>
        <v>-14.955203</v>
      </c>
      <c r="N5" s="7" t="s">
        <v>20</v>
      </c>
      <c r="O5" s="10">
        <f t="shared" si="3"/>
        <v>1.038611951</v>
      </c>
      <c r="P5" s="10">
        <f t="shared" si="4"/>
        <v>1.812498181</v>
      </c>
      <c r="Q5" s="10">
        <f t="shared" si="5"/>
        <v>2.37722597</v>
      </c>
      <c r="R5" s="10">
        <f t="shared" si="6"/>
        <v>3.234796997</v>
      </c>
      <c r="S5">
        <f t="shared" si="7"/>
        <v>17.78338096</v>
      </c>
      <c r="T5" s="11">
        <v>-18.19</v>
      </c>
      <c r="U5" s="9">
        <v>2.0</v>
      </c>
      <c r="X5" s="11"/>
    </row>
    <row r="6">
      <c r="A6" s="10" t="s">
        <v>26</v>
      </c>
      <c r="B6" s="19"/>
      <c r="C6" s="12">
        <v>-5.6924210506</v>
      </c>
      <c r="D6" s="12">
        <v>-6.1054108131</v>
      </c>
      <c r="G6" s="7" t="s">
        <v>25</v>
      </c>
      <c r="H6" s="10">
        <f t="shared" ref="H6:I6" si="8">627.509*($B21-$B26-$B27+C21-C26-C27)</f>
        <v>-29.81273666</v>
      </c>
      <c r="I6" s="10">
        <f t="shared" si="8"/>
        <v>-28.24782267</v>
      </c>
      <c r="J6" s="10">
        <f>627.509*(B21-B26-B27+((D21-D26-D27)*4^3-(C21-C26-C27)*3^3)/(4^3-3^3))</f>
        <v>-27.10585841</v>
      </c>
      <c r="K6" s="10">
        <f>627.509*(B21-B26-B27+((D21-D26-D27+0.5*((D22+D23)-(D24+D25)))*4^3-(C21-C26-C27+0.5*((C22+C23)-(C24+C25)))*3^3)/(4^3-3^3))</f>
        <v>-25.56047661</v>
      </c>
      <c r="N6" s="7" t="s">
        <v>25</v>
      </c>
      <c r="O6" s="10">
        <f t="shared" si="3"/>
        <v>1.437263336</v>
      </c>
      <c r="P6" s="10">
        <f t="shared" si="4"/>
        <v>3.002177327</v>
      </c>
      <c r="Q6" s="10">
        <f t="shared" si="5"/>
        <v>4.144141591</v>
      </c>
      <c r="R6" s="10">
        <f t="shared" si="6"/>
        <v>5.689523386</v>
      </c>
      <c r="S6">
        <f t="shared" si="7"/>
        <v>18.20647484</v>
      </c>
      <c r="T6" s="11">
        <v>-31.25</v>
      </c>
      <c r="U6" s="9">
        <v>3.0</v>
      </c>
      <c r="X6" s="11"/>
    </row>
    <row r="7">
      <c r="A7" s="10" t="s">
        <v>33</v>
      </c>
      <c r="B7" s="19"/>
      <c r="C7" s="12">
        <v>-5.6924212232</v>
      </c>
      <c r="D7" s="12">
        <v>-6.1054108132</v>
      </c>
      <c r="G7" s="7" t="s">
        <v>27</v>
      </c>
      <c r="H7" s="10">
        <f t="shared" ref="H7:I7" si="9">627.509*($B29-$B34-$B35+C29-C34-C35)</f>
        <v>-9.572160338</v>
      </c>
      <c r="I7" s="10">
        <f t="shared" si="9"/>
        <v>-9.488639662</v>
      </c>
      <c r="J7" s="10">
        <f>627.509*(B29-B34-B35+((D29-D34-D35)*4^3-(C29-C34-C35)*3^3)/(4^3-3^3))</f>
        <v>-9.427692142</v>
      </c>
      <c r="K7" s="10">
        <f>627.509*(B29-B34-B35+((D29-D34-D35+0.5*((D30+D31)-(D32+D33)))*4^3-(C29-C34-C35+0.5*((C30+C31)-(C32+C33)))*3^3)/(4^3-3^3))</f>
        <v>-9.212148084</v>
      </c>
      <c r="N7" s="7" t="s">
        <v>27</v>
      </c>
      <c r="O7" s="10">
        <f t="shared" si="3"/>
        <v>1.487839662</v>
      </c>
      <c r="P7" s="10">
        <f t="shared" si="4"/>
        <v>1.571360338</v>
      </c>
      <c r="Q7" s="10">
        <f t="shared" si="5"/>
        <v>1.632307858</v>
      </c>
      <c r="R7" s="10">
        <f t="shared" si="6"/>
        <v>1.847851916</v>
      </c>
      <c r="S7">
        <f t="shared" si="7"/>
        <v>16.70752185</v>
      </c>
      <c r="T7" s="20">
        <v>-11.06</v>
      </c>
      <c r="U7" s="9">
        <v>4.0</v>
      </c>
      <c r="X7" s="11"/>
    </row>
    <row r="8">
      <c r="A8" s="10" t="s">
        <v>38</v>
      </c>
      <c r="B8" s="19"/>
      <c r="C8" s="12">
        <v>-5.6982281845</v>
      </c>
      <c r="D8" s="12">
        <v>-6.1085805791</v>
      </c>
      <c r="G8" s="7" t="s">
        <v>28</v>
      </c>
      <c r="H8" s="10">
        <f t="shared" ref="H8:I8" si="10">627.509*($B37-$B42-$B43+C37-C42-C43)</f>
        <v>-15.40217308</v>
      </c>
      <c r="I8" s="10">
        <f t="shared" si="10"/>
        <v>-14.3759044</v>
      </c>
      <c r="J8" s="10">
        <f>627.509*(B37-B42-B43+((D37-D42-D43)*4^3-(C37-C42-C43)*3^3)/(4^3-3^3))</f>
        <v>-13.62700563</v>
      </c>
      <c r="K8" s="10">
        <f>627.509*(B37-B42-B43+((D37-D42-D43+0.5*((D38+D39)-(D40+D41)))*4^3-(C37-C42-C43+0.5*((C38+C39)-(C40+C41)))*3^3)/(4^3-3^3))</f>
        <v>-12.78998128</v>
      </c>
      <c r="N8" s="7" t="s">
        <v>28</v>
      </c>
      <c r="O8" s="10">
        <f t="shared" si="3"/>
        <v>-1.032173076</v>
      </c>
      <c r="P8" s="10">
        <f t="shared" si="4"/>
        <v>-0.005904395888</v>
      </c>
      <c r="Q8" s="10">
        <f t="shared" si="5"/>
        <v>0.7429943709</v>
      </c>
      <c r="R8" s="10">
        <f t="shared" si="6"/>
        <v>1.580018718</v>
      </c>
      <c r="S8">
        <f t="shared" si="7"/>
        <v>10.995259</v>
      </c>
      <c r="T8" s="21">
        <v>-14.37</v>
      </c>
      <c r="U8" s="9">
        <v>5.0</v>
      </c>
      <c r="X8" s="23"/>
    </row>
    <row r="9">
      <c r="A9" s="10" t="s">
        <v>39</v>
      </c>
      <c r="B9" s="19"/>
      <c r="C9" s="12">
        <v>-5.6982281846</v>
      </c>
      <c r="D9" s="12">
        <v>-6.1085805782</v>
      </c>
      <c r="G9" s="7" t="s">
        <v>29</v>
      </c>
      <c r="H9" s="10">
        <f t="shared" ref="H9:I9" si="11">627.509*($B45-$B50-$B51+C45-C50-C51)</f>
        <v>-2.785979569</v>
      </c>
      <c r="I9" s="10">
        <f t="shared" si="11"/>
        <v>-2.524175409</v>
      </c>
      <c r="J9" s="10">
        <f>627.509*(B45-B50-B51+((D45-D50-D51)*4^3-(C45-C50-C51)*3^3)/(4^3-3^3))</f>
        <v>-2.333129131</v>
      </c>
      <c r="K9" s="10">
        <f>627.509*(B45-B50-B51+((D45-D50-D51+0.5*((D46+D47)-(D48+D49)))*4^3-(C45-C50-C51+0.5*((C46+C47)-(C48+C49)))*3^3)/(4^3-3^3))</f>
        <v>-1.910060404</v>
      </c>
      <c r="N9" s="7" t="s">
        <v>29</v>
      </c>
      <c r="O9" s="10">
        <f t="shared" si="3"/>
        <v>-0.3859795686</v>
      </c>
      <c r="P9" s="10">
        <f t="shared" si="4"/>
        <v>-0.1241754092</v>
      </c>
      <c r="Q9" s="10">
        <f t="shared" si="5"/>
        <v>0.06687086932</v>
      </c>
      <c r="R9" s="10">
        <f t="shared" si="6"/>
        <v>0.4899395962</v>
      </c>
      <c r="S9">
        <f t="shared" si="7"/>
        <v>20.41414984</v>
      </c>
      <c r="T9" s="21">
        <v>-2.4</v>
      </c>
      <c r="U9" s="9">
        <v>6.0</v>
      </c>
      <c r="X9" s="23"/>
    </row>
    <row r="10">
      <c r="A10" s="10" t="s">
        <v>47</v>
      </c>
      <c r="B10" s="12">
        <v>-916.0637819279</v>
      </c>
      <c r="C10" s="12">
        <v>-5.6924210506</v>
      </c>
      <c r="D10" s="12">
        <v>-6.1054108131</v>
      </c>
      <c r="G10" s="7" t="s">
        <v>30</v>
      </c>
      <c r="H10" s="10">
        <f t="shared" ref="H10:I10" si="12">627.509*($B53-$B58-$B59+C53-C58-C59)</f>
        <v>-24.11835717</v>
      </c>
      <c r="I10" s="10">
        <f t="shared" si="12"/>
        <v>-24.32517429</v>
      </c>
      <c r="J10" s="10">
        <f>627.509*(B53-B58-B59+((D53-D58-D59)*4^3-(C53-C58-C59)*3^3)/(4^3-3^3))</f>
        <v>-24.47609488</v>
      </c>
      <c r="K10" s="10">
        <f>627.509*(B53-B58-B59+((D53-D58-D59+0.5*((D54+D55)-(D56+D57)))*4^3-(C53-C58-C59+0.5*((C54+C55)-(C56+C57)))*3^3)/(4^3-3^3))</f>
        <v>-23.86194844</v>
      </c>
      <c r="N10" s="7" t="s">
        <v>30</v>
      </c>
      <c r="O10" s="10">
        <f t="shared" si="3"/>
        <v>1.641642827</v>
      </c>
      <c r="P10" s="10">
        <f t="shared" si="4"/>
        <v>1.434825713</v>
      </c>
      <c r="Q10" s="10">
        <f t="shared" si="5"/>
        <v>1.283905116</v>
      </c>
      <c r="R10" s="10">
        <f t="shared" si="6"/>
        <v>1.898051557</v>
      </c>
      <c r="S10">
        <f t="shared" si="7"/>
        <v>7.368212565</v>
      </c>
      <c r="T10" s="21">
        <v>-25.76</v>
      </c>
      <c r="U10" s="9">
        <v>7.0</v>
      </c>
      <c r="X10" s="23"/>
    </row>
    <row r="11">
      <c r="A11" s="10" t="s">
        <v>48</v>
      </c>
      <c r="B11" s="12">
        <v>-916.0637819278</v>
      </c>
      <c r="C11" s="12">
        <v>-5.6924212232</v>
      </c>
      <c r="D11" s="12">
        <v>-6.1054108132</v>
      </c>
      <c r="T11" s="1" t="s">
        <v>31</v>
      </c>
    </row>
    <row r="12">
      <c r="A12" s="7" t="s">
        <v>20</v>
      </c>
      <c r="B12" s="19"/>
      <c r="C12" s="19"/>
      <c r="D12" s="19"/>
      <c r="N12" s="7" t="s">
        <v>32</v>
      </c>
      <c r="O12" s="10">
        <f t="shared" ref="O12:S12" si="13">AVERAGE(O4:O10)</f>
        <v>1.006661924</v>
      </c>
      <c r="P12" s="10">
        <f t="shared" si="13"/>
        <v>1.721260474</v>
      </c>
      <c r="Q12" s="10">
        <f t="shared" si="13"/>
        <v>2.242724281</v>
      </c>
      <c r="R12" s="22">
        <f t="shared" si="13"/>
        <v>2.996174238</v>
      </c>
      <c r="S12" s="22">
        <f t="shared" si="13"/>
        <v>16.7231687</v>
      </c>
      <c r="T12" s="25">
        <f>MAX(S4:S10)-MIN(S4:S10)</f>
        <v>18.21896928</v>
      </c>
      <c r="U12" s="22">
        <f>AVERAGE(T4:T10)</f>
        <v>-18.19857143</v>
      </c>
    </row>
    <row r="13">
      <c r="A13" s="10" t="s">
        <v>18</v>
      </c>
      <c r="B13" s="12">
        <v>-2520.5422874034</v>
      </c>
      <c r="C13" s="12">
        <v>-15.2953564869</v>
      </c>
      <c r="D13" s="26">
        <v>-16.41448956916</v>
      </c>
      <c r="E13" s="15"/>
      <c r="F13" s="15"/>
      <c r="N13" s="7" t="s">
        <v>34</v>
      </c>
      <c r="O13" s="10">
        <f t="shared" ref="O13:S13" si="14">(SUMIF(O4:O10,"&gt;0")-SUMIF(O4:O10,"&lt;0"))/7</f>
        <v>1.411848394</v>
      </c>
      <c r="P13" s="10">
        <f t="shared" si="14"/>
        <v>1.758426133</v>
      </c>
      <c r="Q13" s="10">
        <f t="shared" si="14"/>
        <v>2.242724281</v>
      </c>
      <c r="R13" s="22">
        <f t="shared" si="14"/>
        <v>2.996174238</v>
      </c>
      <c r="S13" s="22">
        <f t="shared" si="14"/>
        <v>16.7231687</v>
      </c>
    </row>
    <row r="14">
      <c r="A14" s="10" t="s">
        <v>26</v>
      </c>
      <c r="B14" s="19"/>
      <c r="C14" s="12">
        <v>-2.7025913266</v>
      </c>
      <c r="D14" s="12">
        <v>-2.9123124645</v>
      </c>
      <c r="N14" s="4" t="s">
        <v>35</v>
      </c>
      <c r="O14" s="10">
        <f t="shared" ref="O14:S14" si="15">STDEVA(O4:O10)</f>
        <v>1.313406068</v>
      </c>
      <c r="P14" s="10">
        <f t="shared" si="15"/>
        <v>1.586134391</v>
      </c>
      <c r="Q14" s="10">
        <f t="shared" si="15"/>
        <v>1.92379778</v>
      </c>
      <c r="R14" s="22">
        <f t="shared" si="15"/>
        <v>2.183253701</v>
      </c>
      <c r="S14" s="22">
        <f t="shared" si="15"/>
        <v>5.99781511</v>
      </c>
    </row>
    <row r="15">
      <c r="A15" s="10" t="s">
        <v>33</v>
      </c>
      <c r="B15" s="19"/>
      <c r="C15" s="12">
        <v>-12.5497630632</v>
      </c>
      <c r="D15" s="12">
        <v>-13.4604082747</v>
      </c>
    </row>
    <row r="16">
      <c r="A16" s="10" t="s">
        <v>38</v>
      </c>
      <c r="B16" s="19"/>
      <c r="C16" s="12">
        <v>-2.7071928771</v>
      </c>
      <c r="D16" s="12">
        <v>-2.9153601444</v>
      </c>
      <c r="N16" s="4" t="s">
        <v>2</v>
      </c>
      <c r="O16" s="2" t="s">
        <v>10</v>
      </c>
      <c r="P16" s="2" t="s">
        <v>11</v>
      </c>
      <c r="Q16" s="2" t="s">
        <v>12</v>
      </c>
      <c r="R16" s="2" t="s">
        <v>13</v>
      </c>
      <c r="T16" s="5" t="s">
        <v>23</v>
      </c>
      <c r="U16" s="6" t="s">
        <v>15</v>
      </c>
      <c r="W16" s="6" t="s">
        <v>49</v>
      </c>
      <c r="X16" s="6" t="s">
        <v>50</v>
      </c>
      <c r="Y16" s="1" t="s">
        <v>51</v>
      </c>
    </row>
    <row r="17">
      <c r="A17" s="10" t="s">
        <v>39</v>
      </c>
      <c r="B17" s="19"/>
      <c r="C17" s="26">
        <v>-12.55437257239</v>
      </c>
      <c r="D17" s="12">
        <v>-13.4628266736</v>
      </c>
      <c r="G17" s="19">
        <f>C6+C7-C8-C9</f>
        <v>0.0116140953</v>
      </c>
      <c r="H17" s="9">
        <f>-21.5005716648522+627.509*G17*0.5</f>
        <v>-17.856597</v>
      </c>
      <c r="J17">
        <f t="shared" ref="J17:J23" si="17">H17-T17</f>
        <v>3.443402999</v>
      </c>
      <c r="N17" s="7" t="s">
        <v>16</v>
      </c>
      <c r="O17" s="10">
        <f t="shared" ref="O17:O23" si="18">H17-$T17</f>
        <v>3.443402999</v>
      </c>
      <c r="P17" s="10">
        <f t="shared" ref="P17:Q17" si="16">I4-$T17</f>
        <v>1.298041564</v>
      </c>
      <c r="Q17" s="10">
        <f t="shared" si="16"/>
        <v>2.39162419</v>
      </c>
      <c r="R17" s="10">
        <f t="shared" ref="R17:R23" si="20">(K4-$T17)</f>
        <v>3.173037497</v>
      </c>
      <c r="S17">
        <f t="shared" ref="S17:S23" si="21">ABS(R17/T17)*100</f>
        <v>14.89688966</v>
      </c>
      <c r="T17" s="11">
        <v>-21.3</v>
      </c>
      <c r="U17" s="9">
        <v>1.0</v>
      </c>
      <c r="W17" s="9">
        <v>-20.4</v>
      </c>
      <c r="X17" s="9">
        <v>-18.8</v>
      </c>
      <c r="Y17">
        <f t="shared" ref="Y17:Y23" si="22">W17-T17</f>
        <v>0.9</v>
      </c>
      <c r="Z17">
        <f t="shared" ref="Z17:Z23" si="23">X17-T17</f>
        <v>2.5</v>
      </c>
    </row>
    <row r="18">
      <c r="A18" s="10" t="s">
        <v>47</v>
      </c>
      <c r="B18" s="12">
        <v>-464.6015807326</v>
      </c>
      <c r="C18" s="12">
        <v>-2.7025913266</v>
      </c>
      <c r="D18" s="12">
        <v>-2.9123124645</v>
      </c>
      <c r="E18" s="24"/>
      <c r="F18" s="24"/>
      <c r="G18" s="19">
        <f>C14+C15-C17-C16</f>
        <v>0.00921105969</v>
      </c>
      <c r="H18">
        <f>-17.1513880486224+G18*627.509*0.5</f>
        <v>-14.26137662</v>
      </c>
      <c r="J18">
        <f t="shared" si="17"/>
        <v>2.738623379</v>
      </c>
      <c r="N18" s="7" t="s">
        <v>20</v>
      </c>
      <c r="O18" s="10">
        <f t="shared" si="18"/>
        <v>2.738623379</v>
      </c>
      <c r="P18" s="10">
        <f t="shared" ref="P18:Q18" si="19">I5-$T18</f>
        <v>0.6224981811</v>
      </c>
      <c r="Q18" s="10">
        <f t="shared" si="19"/>
        <v>1.18722597</v>
      </c>
      <c r="R18" s="10">
        <f t="shared" si="20"/>
        <v>2.044796997</v>
      </c>
      <c r="S18">
        <f t="shared" si="21"/>
        <v>12.02821763</v>
      </c>
      <c r="T18" s="11">
        <v>-17.0</v>
      </c>
      <c r="U18" s="9">
        <v>2.0</v>
      </c>
      <c r="W18" s="9">
        <v>-14.9</v>
      </c>
      <c r="X18" s="9">
        <v>-14.7</v>
      </c>
      <c r="Y18">
        <f t="shared" si="22"/>
        <v>2.1</v>
      </c>
      <c r="Z18">
        <f t="shared" si="23"/>
        <v>2.3</v>
      </c>
    </row>
    <row r="19">
      <c r="A19" s="10" t="s">
        <v>48</v>
      </c>
      <c r="B19" s="12">
        <v>-2055.9563762706</v>
      </c>
      <c r="C19" s="12">
        <v>-12.5497630632</v>
      </c>
      <c r="D19" s="12">
        <v>-13.4604082747</v>
      </c>
      <c r="E19" s="24"/>
      <c r="F19" s="24"/>
      <c r="G19" s="19">
        <f>C22+C23-C24-C25</f>
        <v>0.01704541109</v>
      </c>
      <c r="H19">
        <f>-29.8127366641748+0.5*627.509*G19</f>
        <v>-24.46466223</v>
      </c>
      <c r="J19">
        <f t="shared" si="17"/>
        <v>4.63533777</v>
      </c>
      <c r="N19" s="7" t="s">
        <v>25</v>
      </c>
      <c r="O19" s="10">
        <f t="shared" si="18"/>
        <v>4.63533777</v>
      </c>
      <c r="P19" s="10">
        <f t="shared" ref="P19:Q19" si="24">I6-$T19</f>
        <v>0.8521773269</v>
      </c>
      <c r="Q19" s="10">
        <f t="shared" si="24"/>
        <v>1.994141591</v>
      </c>
      <c r="R19" s="10">
        <f t="shared" si="20"/>
        <v>3.539523386</v>
      </c>
      <c r="S19">
        <f t="shared" si="21"/>
        <v>12.16331061</v>
      </c>
      <c r="T19" s="11">
        <v>-29.1</v>
      </c>
      <c r="U19" s="9">
        <v>3.0</v>
      </c>
      <c r="W19" s="9">
        <v>-26.6</v>
      </c>
      <c r="X19" s="9">
        <v>-26.2</v>
      </c>
      <c r="Y19">
        <f t="shared" si="22"/>
        <v>2.5</v>
      </c>
      <c r="Z19">
        <f t="shared" si="23"/>
        <v>2.9</v>
      </c>
    </row>
    <row r="20">
      <c r="A20" s="7" t="s">
        <v>25</v>
      </c>
      <c r="B20" s="19"/>
      <c r="C20" s="19"/>
      <c r="D20" s="19"/>
      <c r="G20" s="19">
        <f>C30+C31-C32-C33</f>
        <v>0.0046478565</v>
      </c>
      <c r="H20">
        <f>-9.57216033799734+0.5*627.509*G20</f>
        <v>-8.113874446</v>
      </c>
      <c r="J20">
        <f t="shared" si="17"/>
        <v>3.486125554</v>
      </c>
      <c r="N20" s="7" t="s">
        <v>27</v>
      </c>
      <c r="O20" s="10">
        <f t="shared" si="18"/>
        <v>3.486125554</v>
      </c>
      <c r="P20" s="10">
        <f t="shared" ref="P20:Q20" si="25">I7-$T20</f>
        <v>2.111360338</v>
      </c>
      <c r="Q20" s="10">
        <f t="shared" si="25"/>
        <v>2.172307858</v>
      </c>
      <c r="R20" s="10">
        <f t="shared" si="20"/>
        <v>2.387851916</v>
      </c>
      <c r="S20">
        <f t="shared" si="21"/>
        <v>20.58493031</v>
      </c>
      <c r="T20" s="20">
        <v>-11.6</v>
      </c>
      <c r="U20" s="9">
        <v>4.0</v>
      </c>
      <c r="W20" s="9">
        <v>-9.0</v>
      </c>
      <c r="X20" s="9">
        <v>-8.2</v>
      </c>
      <c r="Y20">
        <f t="shared" si="22"/>
        <v>2.6</v>
      </c>
      <c r="Z20">
        <f t="shared" si="23"/>
        <v>3.4</v>
      </c>
    </row>
    <row r="21">
      <c r="A21" s="10" t="s">
        <v>18</v>
      </c>
      <c r="B21" s="12">
        <v>-2988.1360773072</v>
      </c>
      <c r="C21" s="12">
        <v>-17.9385646018</v>
      </c>
      <c r="D21" s="26">
        <v>-19.26997361473</v>
      </c>
      <c r="G21" s="19">
        <f>C38+C39-C40-C41</f>
        <v>0.01108177868</v>
      </c>
      <c r="H21">
        <f>-15.4021730762692+0.5*627.509*G21</f>
        <v>-11.92521515</v>
      </c>
      <c r="J21">
        <f t="shared" si="17"/>
        <v>0.8747848526</v>
      </c>
      <c r="N21" s="7" t="s">
        <v>28</v>
      </c>
      <c r="O21" s="10">
        <f t="shared" si="18"/>
        <v>0.8747848526</v>
      </c>
      <c r="P21" s="10">
        <f t="shared" ref="P21:Q21" si="26">I8-$T21</f>
        <v>-1.575904396</v>
      </c>
      <c r="Q21" s="10">
        <f t="shared" si="26"/>
        <v>-0.8270056291</v>
      </c>
      <c r="R21" s="10">
        <f t="shared" si="20"/>
        <v>0.01001871846</v>
      </c>
      <c r="S21">
        <f t="shared" si="21"/>
        <v>0.07827123794</v>
      </c>
      <c r="T21" s="21">
        <v>-12.8</v>
      </c>
      <c r="U21" s="9">
        <v>5.0</v>
      </c>
      <c r="W21" s="9">
        <v>-12.4</v>
      </c>
      <c r="X21" s="9">
        <v>-13.5</v>
      </c>
      <c r="Y21">
        <f t="shared" si="22"/>
        <v>0.4</v>
      </c>
      <c r="Z21">
        <f t="shared" si="23"/>
        <v>-0.7</v>
      </c>
    </row>
    <row r="22">
      <c r="A22" s="10" t="s">
        <v>26</v>
      </c>
      <c r="B22" s="19"/>
      <c r="C22" s="12">
        <v>-5.3116014809</v>
      </c>
      <c r="D22" s="12">
        <v>-5.7347907445</v>
      </c>
      <c r="G22" s="19">
        <f>C46+C47-C48-C49</f>
        <v>0.00397939345</v>
      </c>
      <c r="H22">
        <f>-2.78597956856748+0.5*627.509*G22</f>
        <v>-1.537426966</v>
      </c>
      <c r="J22">
        <f t="shared" si="17"/>
        <v>0.3625730336</v>
      </c>
      <c r="N22" s="7" t="s">
        <v>29</v>
      </c>
      <c r="O22" s="10">
        <f t="shared" si="18"/>
        <v>0.3625730336</v>
      </c>
      <c r="P22" s="10">
        <f t="shared" ref="P22:Q22" si="27">I9-$T22</f>
        <v>-0.6241754092</v>
      </c>
      <c r="Q22" s="10">
        <f t="shared" si="27"/>
        <v>-0.4331291307</v>
      </c>
      <c r="R22" s="10">
        <f t="shared" si="20"/>
        <v>-0.01006040382</v>
      </c>
      <c r="S22">
        <f t="shared" si="21"/>
        <v>0.529494938</v>
      </c>
      <c r="T22" s="21">
        <v>-1.9</v>
      </c>
      <c r="U22" s="9">
        <v>6.0</v>
      </c>
      <c r="W22" s="9">
        <v>-1.4</v>
      </c>
      <c r="X22" s="9">
        <v>-1.8</v>
      </c>
      <c r="Y22">
        <f t="shared" si="22"/>
        <v>0.5</v>
      </c>
      <c r="Z22">
        <f t="shared" si="23"/>
        <v>0.1</v>
      </c>
    </row>
    <row r="23">
      <c r="A23" s="10" t="s">
        <v>33</v>
      </c>
      <c r="B23" s="19"/>
      <c r="C23" s="12">
        <v>-12.549828665</v>
      </c>
      <c r="D23" s="12">
        <v>-13.4605422654</v>
      </c>
      <c r="G23" s="19">
        <f>C54+C55-C56-C57</f>
        <v>0.0066541377</v>
      </c>
      <c r="H23">
        <f>-24.1183571726204+0.5*627.509*G23</f>
        <v>-22.03059153</v>
      </c>
      <c r="J23">
        <f t="shared" si="17"/>
        <v>0.9694084744</v>
      </c>
      <c r="N23" s="7" t="s">
        <v>30</v>
      </c>
      <c r="O23" s="10">
        <f t="shared" si="18"/>
        <v>0.9694084744</v>
      </c>
      <c r="P23" s="10">
        <f t="shared" ref="P23:Q23" si="28">I10-$T23</f>
        <v>-1.325174287</v>
      </c>
      <c r="Q23" s="10">
        <f t="shared" si="28"/>
        <v>-1.476094884</v>
      </c>
      <c r="R23" s="10">
        <f t="shared" si="20"/>
        <v>-0.8619484433</v>
      </c>
      <c r="S23">
        <f t="shared" si="21"/>
        <v>3.747601927</v>
      </c>
      <c r="T23" s="21">
        <v>-23.0</v>
      </c>
      <c r="U23" s="9">
        <v>7.0</v>
      </c>
      <c r="W23" s="9">
        <v>-23.7</v>
      </c>
      <c r="X23" s="9">
        <v>-23.7</v>
      </c>
      <c r="Y23">
        <f t="shared" si="22"/>
        <v>-0.7</v>
      </c>
      <c r="Z23">
        <f t="shared" si="23"/>
        <v>-0.7</v>
      </c>
    </row>
    <row r="24">
      <c r="A24" s="10" t="s">
        <v>38</v>
      </c>
      <c r="B24" s="19"/>
      <c r="C24" s="26">
        <v>-5.32062072949</v>
      </c>
      <c r="D24" s="26">
        <v>-5.74074455528</v>
      </c>
      <c r="T24" s="1" t="s">
        <v>31</v>
      </c>
    </row>
    <row r="25">
      <c r="A25" s="10" t="s">
        <v>39</v>
      </c>
      <c r="B25" s="19"/>
      <c r="C25" s="12">
        <v>-12.5578548275</v>
      </c>
      <c r="D25" s="26">
        <v>-13.46462701264</v>
      </c>
      <c r="N25" s="7" t="s">
        <v>32</v>
      </c>
      <c r="O25" s="10">
        <f t="shared" ref="O25:S25" si="29">AVERAGE(O17:O23)</f>
        <v>2.358608009</v>
      </c>
      <c r="P25" s="10">
        <f t="shared" si="29"/>
        <v>0.1941176168</v>
      </c>
      <c r="Q25" s="10">
        <f t="shared" si="29"/>
        <v>0.7155814237</v>
      </c>
      <c r="R25" s="22">
        <f t="shared" si="29"/>
        <v>1.469031381</v>
      </c>
      <c r="S25" s="22">
        <f t="shared" si="29"/>
        <v>9.146959472</v>
      </c>
      <c r="T25" s="25">
        <f>MAX(S17:S23)-MIN(S17:S23)</f>
        <v>20.50665907</v>
      </c>
      <c r="U25" s="22">
        <f>AVERAGE(T17:T23)</f>
        <v>-16.67142857</v>
      </c>
      <c r="X25" s="7" t="s">
        <v>32</v>
      </c>
      <c r="Y25" s="22">
        <f t="shared" ref="Y25:Z25" si="30">AVERAGE(Y17:Y23)</f>
        <v>1.185714286</v>
      </c>
      <c r="Z25" s="22">
        <f t="shared" si="30"/>
        <v>1.4</v>
      </c>
    </row>
    <row r="26">
      <c r="A26" s="10" t="s">
        <v>47</v>
      </c>
      <c r="B26" s="12">
        <v>-932.2094691234</v>
      </c>
      <c r="C26" s="12">
        <v>-5.3116014809</v>
      </c>
      <c r="D26" s="12">
        <v>-5.7347907445</v>
      </c>
      <c r="N26" s="7" t="s">
        <v>34</v>
      </c>
      <c r="O26" s="10">
        <f t="shared" ref="O26:S26" si="31">(SUMIF(O17:O23,"&gt;0")-SUMIF(O17:O23,"&lt;0"))/7</f>
        <v>2.358608009</v>
      </c>
      <c r="P26" s="10">
        <f t="shared" si="31"/>
        <v>1.201333072</v>
      </c>
      <c r="Q26" s="10">
        <f t="shared" si="31"/>
        <v>1.497361322</v>
      </c>
      <c r="R26" s="22">
        <f t="shared" si="31"/>
        <v>1.718176766</v>
      </c>
      <c r="S26" s="22">
        <f t="shared" si="31"/>
        <v>9.146959472</v>
      </c>
      <c r="X26" s="7" t="s">
        <v>34</v>
      </c>
      <c r="Y26" s="22">
        <f t="shared" ref="Y26:Z26" si="32">(SUMIF(Y17:Y23,"&gt;0")-SUMIF(Y17:Y23,"&lt;0"))/7</f>
        <v>1.385714286</v>
      </c>
      <c r="Z26" s="22">
        <f t="shared" si="32"/>
        <v>1.8</v>
      </c>
    </row>
    <row r="27">
      <c r="A27" s="10" t="s">
        <v>48</v>
      </c>
      <c r="B27" s="12">
        <v>-2055.9562329838</v>
      </c>
      <c r="C27" s="12">
        <v>-12.549828665</v>
      </c>
      <c r="D27" s="12">
        <v>-13.4605422654</v>
      </c>
      <c r="N27" s="4" t="s">
        <v>35</v>
      </c>
      <c r="O27" s="10">
        <f t="shared" ref="O27:S27" si="33">STDEVA(O17:O23)</f>
        <v>1.627459585</v>
      </c>
      <c r="P27" s="10">
        <f t="shared" si="33"/>
        <v>1.391752463</v>
      </c>
      <c r="Q27" s="10">
        <f t="shared" si="33"/>
        <v>1.596396553</v>
      </c>
      <c r="R27" s="22">
        <f t="shared" si="33"/>
        <v>1.737632902</v>
      </c>
      <c r="S27" s="22">
        <f t="shared" si="33"/>
        <v>7.820312866</v>
      </c>
      <c r="X27" s="4" t="s">
        <v>35</v>
      </c>
      <c r="Y27" s="22">
        <f t="shared" ref="Y27:Z27" si="34">STDEVA(Y17:Y23)</f>
        <v>1.244224754</v>
      </c>
      <c r="Z27" s="22">
        <f t="shared" si="34"/>
        <v>1.769180601</v>
      </c>
    </row>
    <row r="28">
      <c r="A28" s="7" t="s">
        <v>27</v>
      </c>
      <c r="B28" s="19"/>
      <c r="C28" s="19"/>
      <c r="D28" s="19"/>
      <c r="N28" s="1" t="s">
        <v>56</v>
      </c>
      <c r="O28">
        <f t="shared" ref="O28:R28" si="35">MAX(O17:O23)-MIN(O17:O23)</f>
        <v>4.272764736</v>
      </c>
      <c r="P28">
        <f t="shared" si="35"/>
        <v>3.687264734</v>
      </c>
      <c r="Q28">
        <f t="shared" si="35"/>
        <v>3.867719074</v>
      </c>
      <c r="R28">
        <f t="shared" si="35"/>
        <v>4.401471829</v>
      </c>
      <c r="X28" s="1" t="s">
        <v>56</v>
      </c>
      <c r="Y28" s="10">
        <f t="shared" ref="Y28:Z28" si="36">(MAX(Y17:Y23)-MIN(Y17:Y23))</f>
        <v>3.3</v>
      </c>
      <c r="Z28" s="10">
        <f t="shared" si="36"/>
        <v>4.1</v>
      </c>
    </row>
    <row r="29">
      <c r="A29" s="10" t="s">
        <v>18</v>
      </c>
      <c r="B29" s="12">
        <v>-1407.7662043165</v>
      </c>
      <c r="C29" s="12">
        <v>-10.6783542522</v>
      </c>
      <c r="D29" s="26">
        <v>-11.39481637853</v>
      </c>
    </row>
    <row r="30">
      <c r="A30" s="10" t="s">
        <v>26</v>
      </c>
      <c r="B30" s="19"/>
      <c r="C30" s="12">
        <v>-5.3234478579</v>
      </c>
      <c r="D30" s="12">
        <v>-5.6817459887</v>
      </c>
    </row>
    <row r="31">
      <c r="A31" s="10" t="s">
        <v>33</v>
      </c>
      <c r="B31" s="19"/>
      <c r="C31" s="12">
        <v>-5.3234247156</v>
      </c>
      <c r="D31" s="12">
        <v>-5.6817218099</v>
      </c>
    </row>
    <row r="32">
      <c r="A32" s="10" t="s">
        <v>38</v>
      </c>
      <c r="B32" s="19"/>
      <c r="C32" s="12">
        <v>-5.3257719151</v>
      </c>
      <c r="D32" s="12">
        <v>-5.6829250943</v>
      </c>
    </row>
    <row r="33">
      <c r="A33" s="10" t="s">
        <v>39</v>
      </c>
      <c r="B33" s="19"/>
      <c r="C33" s="12">
        <v>-5.3257485149</v>
      </c>
      <c r="D33" s="12">
        <v>-5.6829006809</v>
      </c>
    </row>
    <row r="34">
      <c r="A34" s="10" t="s">
        <v>47</v>
      </c>
      <c r="B34" s="12">
        <v>-703.8911993783</v>
      </c>
      <c r="C34" s="12">
        <v>-5.3234478579</v>
      </c>
      <c r="D34" s="12">
        <v>-5.6817459887</v>
      </c>
    </row>
    <row r="35">
      <c r="A35" s="10" t="s">
        <v>48</v>
      </c>
      <c r="B35" s="12">
        <v>-703.8912323969</v>
      </c>
      <c r="C35" s="12">
        <v>-5.3234247156</v>
      </c>
      <c r="D35" s="12">
        <v>-5.6817218099</v>
      </c>
    </row>
    <row r="36">
      <c r="A36" s="7" t="s">
        <v>28</v>
      </c>
      <c r="B36" s="19"/>
      <c r="C36" s="19"/>
      <c r="D36" s="19"/>
    </row>
    <row r="37">
      <c r="A37" s="10" t="s">
        <v>18</v>
      </c>
      <c r="B37" s="12">
        <v>-1864.4557331316</v>
      </c>
      <c r="C37" s="12">
        <v>-10.5900553975</v>
      </c>
      <c r="D37" s="12">
        <v>-11.4389719506</v>
      </c>
    </row>
    <row r="38">
      <c r="A38" s="10" t="s">
        <v>26</v>
      </c>
      <c r="B38" s="19"/>
      <c r="C38" s="12">
        <v>-5.2716991113</v>
      </c>
      <c r="D38" s="12">
        <v>-5.6969755969</v>
      </c>
    </row>
    <row r="39">
      <c r="A39" s="10" t="s">
        <v>33</v>
      </c>
      <c r="B39" s="19"/>
      <c r="C39" s="26">
        <v>-5.27168875562</v>
      </c>
      <c r="D39" s="12">
        <v>-5.6969642876</v>
      </c>
    </row>
    <row r="40">
      <c r="A40" s="10" t="s">
        <v>38</v>
      </c>
      <c r="B40" s="19"/>
      <c r="C40" s="12">
        <v>-5.2772399522</v>
      </c>
      <c r="D40" s="12">
        <v>-5.7000841429</v>
      </c>
    </row>
    <row r="41">
      <c r="A41" s="10" t="s">
        <v>39</v>
      </c>
      <c r="B41" s="19"/>
      <c r="C41" s="12">
        <v>-5.2772296934</v>
      </c>
      <c r="D41" s="12">
        <v>-5.7000731706</v>
      </c>
    </row>
    <row r="42">
      <c r="A42" s="10" t="s">
        <v>47</v>
      </c>
      <c r="B42" s="28">
        <v>-932.23892182613</v>
      </c>
      <c r="C42" s="12">
        <v>-5.2716991113</v>
      </c>
      <c r="D42" s="12">
        <v>-5.6969755969</v>
      </c>
      <c r="E42" s="29"/>
      <c r="F42" s="29"/>
    </row>
    <row r="43">
      <c r="A43" s="10" t="s">
        <v>48</v>
      </c>
      <c r="B43" s="12">
        <v>-932.23893389235</v>
      </c>
      <c r="C43" s="26">
        <v>-5.27168875562</v>
      </c>
      <c r="D43" s="12">
        <v>-5.6969642876</v>
      </c>
    </row>
    <row r="44">
      <c r="A44" s="7" t="s">
        <v>29</v>
      </c>
      <c r="B44" s="19"/>
      <c r="C44" s="19"/>
      <c r="D44" s="19"/>
    </row>
    <row r="45">
      <c r="A45" s="10" t="s">
        <v>18</v>
      </c>
      <c r="B45" s="12">
        <v>-1618.4258815934</v>
      </c>
      <c r="C45" s="12">
        <v>-9.1594394757</v>
      </c>
      <c r="D45" s="12">
        <v>-9.8902523516</v>
      </c>
    </row>
    <row r="46">
      <c r="A46" s="10" t="s">
        <v>26</v>
      </c>
      <c r="B46" s="19"/>
      <c r="C46" s="12">
        <v>-3.0415530278</v>
      </c>
      <c r="D46" s="12">
        <v>-3.2851819422</v>
      </c>
    </row>
    <row r="47">
      <c r="A47" s="10" t="s">
        <v>33</v>
      </c>
      <c r="B47" s="19"/>
      <c r="C47" s="12">
        <v>-6.0995580528</v>
      </c>
      <c r="D47" s="12">
        <v>-6.5871592261</v>
      </c>
    </row>
    <row r="48">
      <c r="A48" s="10" t="s">
        <v>38</v>
      </c>
      <c r="B48" s="19"/>
      <c r="C48" s="26">
        <v>-3.04365607103</v>
      </c>
      <c r="D48" s="26">
        <v>-3.28647331546</v>
      </c>
    </row>
    <row r="49">
      <c r="A49" s="10" t="s">
        <v>39</v>
      </c>
      <c r="B49" s="19"/>
      <c r="C49" s="26">
        <v>-6.10143440302</v>
      </c>
      <c r="D49" s="26">
        <v>-6.58832620718</v>
      </c>
    </row>
    <row r="50">
      <c r="A50" s="10" t="s">
        <v>47</v>
      </c>
      <c r="B50" s="12">
        <v>-539.4906787887</v>
      </c>
      <c r="C50" s="12">
        <v>-3.0415530278</v>
      </c>
      <c r="D50" s="12">
        <v>-3.2851819422</v>
      </c>
    </row>
    <row r="51">
      <c r="A51" s="10" t="s">
        <v>48</v>
      </c>
      <c r="B51" s="12">
        <v>-1078.9490914554</v>
      </c>
      <c r="C51" s="12">
        <v>-6.0995580528</v>
      </c>
      <c r="D51" s="12">
        <v>-6.5871592261</v>
      </c>
    </row>
    <row r="52">
      <c r="A52" s="7" t="s">
        <v>30</v>
      </c>
      <c r="B52" s="19"/>
      <c r="C52" s="19"/>
      <c r="D52" s="19"/>
    </row>
    <row r="53">
      <c r="A53" s="10" t="s">
        <v>18</v>
      </c>
      <c r="B53" s="12">
        <v>-2050.5065874931</v>
      </c>
      <c r="C53" s="12">
        <v>-12.5522875558</v>
      </c>
      <c r="D53" s="12">
        <v>-13.505763183</v>
      </c>
    </row>
    <row r="54">
      <c r="A54" s="10" t="s">
        <v>26</v>
      </c>
      <c r="B54" s="19"/>
      <c r="C54" s="12">
        <v>-4.1688606671</v>
      </c>
      <c r="D54" s="12">
        <v>-4.4865702342</v>
      </c>
    </row>
    <row r="55">
      <c r="A55" s="10" t="s">
        <v>33</v>
      </c>
      <c r="B55" s="19"/>
      <c r="C55" s="12">
        <v>-8.3631883691</v>
      </c>
      <c r="D55" s="12">
        <v>-8.9986248449</v>
      </c>
    </row>
    <row r="56">
      <c r="A56" s="10" t="s">
        <v>38</v>
      </c>
      <c r="B56" s="19"/>
      <c r="C56" s="12">
        <v>-4.1724540856</v>
      </c>
      <c r="D56" s="26">
        <v>-4.48868546845</v>
      </c>
    </row>
    <row r="57">
      <c r="A57" s="10" t="s">
        <v>39</v>
      </c>
      <c r="B57" s="19"/>
      <c r="C57" s="12">
        <v>-8.3662490883</v>
      </c>
      <c r="D57" s="12">
        <v>-9.0004484531</v>
      </c>
    </row>
    <row r="58">
      <c r="A58" s="10" t="s">
        <v>47</v>
      </c>
      <c r="B58" s="12">
        <v>-683.4918244968</v>
      </c>
      <c r="C58" s="12">
        <v>-4.1688606671</v>
      </c>
      <c r="D58" s="12">
        <v>-4.4865702342</v>
      </c>
    </row>
    <row r="59">
      <c r="A59" s="10" t="s">
        <v>48</v>
      </c>
      <c r="B59" s="12">
        <v>-1366.9965664382</v>
      </c>
      <c r="C59" s="12">
        <v>-8.3631883691</v>
      </c>
      <c r="D59" s="12">
        <v>-8.9986248449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3" max="13" width="23.0"/>
  </cols>
  <sheetData>
    <row r="1">
      <c r="A1" s="1" t="s">
        <v>52</v>
      </c>
      <c r="B1" s="2"/>
      <c r="C1" s="3"/>
      <c r="D1" s="3"/>
    </row>
    <row r="2">
      <c r="A2" s="1" t="s">
        <v>53</v>
      </c>
      <c r="B2" s="2"/>
      <c r="C2" s="3"/>
      <c r="D2" s="3"/>
    </row>
    <row r="3">
      <c r="A3" s="4" t="s">
        <v>2</v>
      </c>
      <c r="B3" s="2" t="s">
        <v>3</v>
      </c>
      <c r="C3" s="3" t="s">
        <v>4</v>
      </c>
      <c r="D3" s="3" t="s">
        <v>5</v>
      </c>
      <c r="F3" s="4" t="s">
        <v>2</v>
      </c>
      <c r="G3" s="5" t="s">
        <v>41</v>
      </c>
      <c r="H3" s="5" t="s">
        <v>44</v>
      </c>
      <c r="I3" s="5" t="s">
        <v>45</v>
      </c>
      <c r="J3" s="2" t="s">
        <v>6</v>
      </c>
      <c r="K3" s="2" t="s">
        <v>7</v>
      </c>
      <c r="L3" s="2" t="s">
        <v>8</v>
      </c>
      <c r="M3" s="2" t="s">
        <v>9</v>
      </c>
      <c r="O3" s="4" t="s">
        <v>2</v>
      </c>
      <c r="P3" s="2" t="s">
        <v>10</v>
      </c>
      <c r="Q3" s="2" t="s">
        <v>11</v>
      </c>
      <c r="R3" s="2" t="s">
        <v>12</v>
      </c>
      <c r="S3" s="2" t="s">
        <v>13</v>
      </c>
      <c r="U3" s="5" t="s">
        <v>14</v>
      </c>
      <c r="V3" s="6" t="s">
        <v>15</v>
      </c>
      <c r="W3" s="6" t="s">
        <v>54</v>
      </c>
      <c r="X3" s="5" t="s">
        <v>55</v>
      </c>
    </row>
    <row r="4">
      <c r="A4" s="7" t="s">
        <v>16</v>
      </c>
      <c r="B4" s="8"/>
      <c r="C4" s="8"/>
      <c r="D4" s="8"/>
      <c r="F4" s="7" t="s">
        <v>16</v>
      </c>
      <c r="G4" s="10">
        <f t="shared" ref="G4:I4" si="1">627.509*(B5-B10-B11)</f>
        <v>15.56840504</v>
      </c>
      <c r="H4" s="10">
        <f t="shared" si="1"/>
        <v>-36.65595995</v>
      </c>
      <c r="I4" s="10">
        <f t="shared" si="1"/>
        <v>-35.3362757</v>
      </c>
      <c r="J4" s="10">
        <f t="shared" ref="J4:K4" si="2">627.509*($B5-$B10-$B11+C5-C10-C11)</f>
        <v>-21.0875549</v>
      </c>
      <c r="K4" s="10">
        <f t="shared" si="2"/>
        <v>-19.76787066</v>
      </c>
      <c r="L4" s="10">
        <f>627.509*(B5-B10-B11+((D5-D10-D11)*4^3-(C5-C10-C11)*3^3)/(4^3-3^3))</f>
        <v>-18.80485783</v>
      </c>
      <c r="M4" s="10">
        <f>627.509*(B5-B10-B11+((D5-D10-D11+0.5*((D6+D7)-(D8+D9)))*4^3-(C5-C10-C11+0.5*((C6+C7)-(C8+C9)))*3^3)/(4^3-3^3))</f>
        <v>-17.98855441</v>
      </c>
      <c r="O4" s="7" t="s">
        <v>16</v>
      </c>
      <c r="P4" s="10">
        <f t="shared" ref="P4:P10" si="5">J4-U4</f>
        <v>3.272445095</v>
      </c>
      <c r="Q4" s="10">
        <f t="shared" ref="Q4:Q10" si="6">K4-U4</f>
        <v>4.592129341</v>
      </c>
      <c r="R4" s="10">
        <f t="shared" ref="R4:R10" si="7">L4-U4</f>
        <v>5.555142169</v>
      </c>
      <c r="S4" s="10">
        <f t="shared" ref="S4:S10" si="8">M4-U4</f>
        <v>6.37144559</v>
      </c>
      <c r="T4">
        <f t="shared" ref="T4:T10" si="9">ABS(S4/U4)*100</f>
        <v>26.15535956</v>
      </c>
      <c r="U4" s="11">
        <v>-24.36</v>
      </c>
      <c r="V4" s="9">
        <v>1.0</v>
      </c>
      <c r="W4" s="9">
        <f t="shared" ref="W4:W10" si="10">U4-G4</f>
        <v>-39.92840504</v>
      </c>
      <c r="X4">
        <f t="shared" ref="X4:X10" si="11">(I4*4^3-H4*3^3)/(4^3-3^3)</f>
        <v>-34.37326287</v>
      </c>
    </row>
    <row r="5">
      <c r="A5" s="10" t="s">
        <v>18</v>
      </c>
      <c r="B5" s="12">
        <v>-1832.2261925204</v>
      </c>
      <c r="C5" s="12">
        <v>-11.2184047968</v>
      </c>
      <c r="D5" s="12">
        <v>-12.0331781505</v>
      </c>
      <c r="F5" s="7" t="s">
        <v>20</v>
      </c>
      <c r="G5" s="10">
        <f t="shared" ref="G5:I5" si="3">627.509*(B13-B18-B19)</f>
        <v>9.43031036</v>
      </c>
      <c r="H5" s="10">
        <f t="shared" si="3"/>
        <v>-26.23312613</v>
      </c>
      <c r="I5" s="10">
        <f t="shared" si="3"/>
        <v>-25.51786465</v>
      </c>
      <c r="J5" s="10">
        <f t="shared" ref="J5:K5" si="4">627.509*($B13-$B18-$B19+C13-C18-C19)</f>
        <v>-16.80281577</v>
      </c>
      <c r="K5" s="10">
        <f t="shared" si="4"/>
        <v>-16.08755429</v>
      </c>
      <c r="L5" s="16">
        <f>627.509*(B13-B18-B19+((D13-D18-D19)*4^3-(C13-C18-C19)*3^3)/(4^3-3^3))</f>
        <v>-15.56560673</v>
      </c>
      <c r="M5" s="10">
        <f>627.509*(B13-B18-B19+((D13-D18-D19+0.5*((D14+D15)-(D16+D17)))*4^3-(C13-C18-C19+0.5*((C14+C15)-(C16+C17)))*3^3)/(4^3-3^3))</f>
        <v>-14.7028336</v>
      </c>
      <c r="O5" s="7" t="s">
        <v>20</v>
      </c>
      <c r="P5" s="10">
        <f t="shared" si="5"/>
        <v>1.387184228</v>
      </c>
      <c r="Q5" s="10">
        <f t="shared" si="6"/>
        <v>2.102445705</v>
      </c>
      <c r="R5" s="10">
        <f t="shared" si="7"/>
        <v>2.62439327</v>
      </c>
      <c r="S5" s="10">
        <f t="shared" si="8"/>
        <v>3.487166402</v>
      </c>
      <c r="T5">
        <f t="shared" si="9"/>
        <v>19.17078836</v>
      </c>
      <c r="U5" s="11">
        <v>-18.19</v>
      </c>
      <c r="V5" s="9">
        <v>2.0</v>
      </c>
      <c r="W5" s="9">
        <f t="shared" si="10"/>
        <v>-27.62031036</v>
      </c>
      <c r="X5">
        <f t="shared" si="11"/>
        <v>-24.99591709</v>
      </c>
    </row>
    <row r="6">
      <c r="A6" s="10" t="s">
        <v>26</v>
      </c>
      <c r="B6" s="19"/>
      <c r="C6" s="12">
        <v>-5.5799948811</v>
      </c>
      <c r="D6" s="12">
        <v>-5.9884330841</v>
      </c>
      <c r="F6" s="7" t="s">
        <v>25</v>
      </c>
      <c r="G6" s="10">
        <f t="shared" ref="G6:I6" si="12">627.509*(B21-B26-B27)</f>
        <v>17.80983939</v>
      </c>
      <c r="H6" s="10">
        <f t="shared" si="12"/>
        <v>-47.05219889</v>
      </c>
      <c r="I6" s="10">
        <f t="shared" si="12"/>
        <v>-45.60423122</v>
      </c>
      <c r="J6" s="10">
        <f t="shared" ref="J6:K6" si="13">627.509*($B21-$B26-$B27+C21-C26-C27)</f>
        <v>-29.2423595</v>
      </c>
      <c r="K6" s="10">
        <f t="shared" si="13"/>
        <v>-27.79439183</v>
      </c>
      <c r="L6" s="10">
        <f>627.509*(B21-B26-B27+((D21-D26-D27)*4^3-(C21-C26-C27)*3^3)/(4^3-3^3))</f>
        <v>-26.73776677</v>
      </c>
      <c r="M6" s="10">
        <f>627.509*(B21-B26-B27+((D21-D26-D27+0.5*((D22+D23)-(D24+D25)))*4^3-(C21-C26-C27+0.5*((C22+C23)-(C24+C25)))*3^3)/(4^3-3^3))</f>
        <v>-25.20207068</v>
      </c>
      <c r="O6" s="7" t="s">
        <v>25</v>
      </c>
      <c r="P6" s="10">
        <f t="shared" si="5"/>
        <v>2.007640497</v>
      </c>
      <c r="Q6" s="10">
        <f t="shared" si="6"/>
        <v>3.455608171</v>
      </c>
      <c r="R6" s="10">
        <f t="shared" si="7"/>
        <v>4.51223323</v>
      </c>
      <c r="S6" s="10">
        <f t="shared" si="8"/>
        <v>6.047929319</v>
      </c>
      <c r="T6">
        <f t="shared" si="9"/>
        <v>19.35337382</v>
      </c>
      <c r="U6" s="11">
        <v>-31.25</v>
      </c>
      <c r="V6" s="9">
        <v>3.0</v>
      </c>
      <c r="W6" s="9">
        <f t="shared" si="10"/>
        <v>-49.05983939</v>
      </c>
      <c r="X6">
        <f t="shared" si="11"/>
        <v>-44.54760616</v>
      </c>
    </row>
    <row r="7">
      <c r="A7" s="10" t="s">
        <v>33</v>
      </c>
      <c r="B7" s="19"/>
      <c r="C7" s="12">
        <v>-5.5799948811</v>
      </c>
      <c r="D7" s="12">
        <v>-5.9884330841</v>
      </c>
      <c r="F7" s="7" t="s">
        <v>27</v>
      </c>
      <c r="G7" s="10">
        <f>629.509*(B29-B34-B35)</f>
        <v>8.940690711</v>
      </c>
      <c r="H7" s="10">
        <f t="shared" ref="H7:I7" si="14">627.509*(C29-C34-C35)</f>
        <v>-18.27418764</v>
      </c>
      <c r="I7" s="10">
        <f t="shared" si="14"/>
        <v>-18.08206371</v>
      </c>
      <c r="J7" s="10">
        <f t="shared" ref="J7:K7" si="15">627.509*($B29-$B34-$B35+C29-C34-C35)</f>
        <v>-9.361902215</v>
      </c>
      <c r="K7" s="10">
        <f t="shared" si="15"/>
        <v>-9.169778287</v>
      </c>
      <c r="L7" s="10">
        <f>627.509*(B29-B34-B35+((D29-D34-D35)*4^3-(C29-C34-C35)*3^3)/(4^3-3^3))</f>
        <v>-9.029579744</v>
      </c>
      <c r="M7" s="10">
        <f>627.509*(B29-B34-B35+((D29-D34-D35+0.5*((D30+D31)-(D32+D33)))*4^3-(C29-C34-C35+0.5*((C30+C31)-(C32+C33)))*3^3)/(4^3-3^3))</f>
        <v>-8.842360715</v>
      </c>
      <c r="O7" s="7" t="s">
        <v>27</v>
      </c>
      <c r="P7" s="10">
        <f t="shared" si="5"/>
        <v>1.698097785</v>
      </c>
      <c r="Q7" s="10">
        <f t="shared" si="6"/>
        <v>1.890221713</v>
      </c>
      <c r="R7" s="10">
        <f t="shared" si="7"/>
        <v>2.030420256</v>
      </c>
      <c r="S7" s="10">
        <f t="shared" si="8"/>
        <v>2.217639285</v>
      </c>
      <c r="T7">
        <f t="shared" si="9"/>
        <v>20.05098811</v>
      </c>
      <c r="U7" s="20">
        <v>-11.06</v>
      </c>
      <c r="V7" s="9">
        <v>4.0</v>
      </c>
      <c r="W7" s="9">
        <f t="shared" si="10"/>
        <v>-20.00069071</v>
      </c>
      <c r="X7">
        <f t="shared" si="11"/>
        <v>-17.94186517</v>
      </c>
    </row>
    <row r="8">
      <c r="A8" s="10" t="s">
        <v>38</v>
      </c>
      <c r="B8" s="19"/>
      <c r="C8" s="12">
        <v>-5.5856469561</v>
      </c>
      <c r="D8" s="12">
        <v>-5.9915696148</v>
      </c>
      <c r="F8" s="7" t="s">
        <v>28</v>
      </c>
      <c r="G8" s="10">
        <f t="shared" ref="G8:I8" si="16">627.509*(B37-B42-B43)</f>
        <v>13.24822553</v>
      </c>
      <c r="H8" s="10">
        <f t="shared" si="16"/>
        <v>-28.28214564</v>
      </c>
      <c r="I8" s="10">
        <f t="shared" si="16"/>
        <v>-27.24861553</v>
      </c>
      <c r="J8" s="10">
        <f t="shared" ref="J8:K8" si="17">627.509*($B37-$B42-$B43+C37-C42-C43)</f>
        <v>-15.03392011</v>
      </c>
      <c r="K8" s="10">
        <f t="shared" si="17"/>
        <v>-14.00039</v>
      </c>
      <c r="L8" s="10">
        <f>627.509*(B37-B42-B43+((D37-D42-D43)*4^3-(C37-C42-C43)*3^3)/(4^3-3^3))</f>
        <v>-13.24619234</v>
      </c>
      <c r="M8" s="10">
        <f>627.509*(B37-B42-B43+((D37-D42-D43+0.5*((D38+D39)-(D40+D41)))*4^3-(C37-C42-C43+0.5*((C38+C39)-(C40+C41)))*3^3)/(4^3-3^3))</f>
        <v>-12.4415207</v>
      </c>
      <c r="O8" s="7" t="s">
        <v>28</v>
      </c>
      <c r="P8" s="10">
        <f t="shared" si="5"/>
        <v>-0.6639201098</v>
      </c>
      <c r="Q8" s="10">
        <f t="shared" si="6"/>
        <v>0.3696100043</v>
      </c>
      <c r="R8" s="10">
        <f t="shared" si="7"/>
        <v>1.123807655</v>
      </c>
      <c r="S8" s="10">
        <f t="shared" si="8"/>
        <v>1.9284793</v>
      </c>
      <c r="T8">
        <f t="shared" si="9"/>
        <v>13.42017606</v>
      </c>
      <c r="U8" s="21">
        <v>-14.37</v>
      </c>
      <c r="V8" s="9">
        <v>5.0</v>
      </c>
      <c r="W8" s="9">
        <f t="shared" si="10"/>
        <v>-27.61822553</v>
      </c>
      <c r="X8">
        <f t="shared" si="11"/>
        <v>-26.49441787</v>
      </c>
    </row>
    <row r="9">
      <c r="A9" s="10" t="s">
        <v>39</v>
      </c>
      <c r="B9" s="19"/>
      <c r="C9" s="12">
        <v>-5.5856469562</v>
      </c>
      <c r="D9" s="12">
        <v>-5.9915696149</v>
      </c>
      <c r="F9" s="7" t="s">
        <v>29</v>
      </c>
      <c r="G9" s="10">
        <f t="shared" ref="G9:I9" si="18">627.509*(B45-B50-B51)</f>
        <v>8.427243749</v>
      </c>
      <c r="H9" s="10">
        <f t="shared" si="18"/>
        <v>-11.07525655</v>
      </c>
      <c r="I9" s="10">
        <f t="shared" si="18"/>
        <v>-10.79138522</v>
      </c>
      <c r="J9" s="10">
        <f t="shared" ref="J9:K9" si="19">627.509*($B45-$B50-$B51+C45-C50-C51)</f>
        <v>-2.648012804</v>
      </c>
      <c r="K9" s="10">
        <f t="shared" si="19"/>
        <v>-2.364141475</v>
      </c>
      <c r="L9" s="10">
        <f>627.509*(B45-B50-B51+((D45-D50-D51)*4^3-(C45-C50-C51)*3^3)/(4^3-3^3))</f>
        <v>-2.156992127</v>
      </c>
      <c r="M9" s="10">
        <f>627.509*(B45-B50-B51+((D45-D50-D51+0.5*((D46+D47)-(D48+D49)))*4^3-(C45-C50-C51+0.5*((C46+C47)-(C48+C49)))*3^3)/(4^3-3^3))</f>
        <v>-1.752644263</v>
      </c>
      <c r="O9" s="7" t="s">
        <v>29</v>
      </c>
      <c r="P9" s="10">
        <f t="shared" si="5"/>
        <v>-0.2480128045</v>
      </c>
      <c r="Q9" s="10">
        <f t="shared" si="6"/>
        <v>0.03585852468</v>
      </c>
      <c r="R9" s="10">
        <f t="shared" si="7"/>
        <v>0.243007873</v>
      </c>
      <c r="S9" s="10">
        <f t="shared" si="8"/>
        <v>0.6473557369</v>
      </c>
      <c r="T9">
        <f t="shared" si="9"/>
        <v>26.9731557</v>
      </c>
      <c r="U9" s="21">
        <v>-2.4</v>
      </c>
      <c r="V9" s="9">
        <v>6.0</v>
      </c>
      <c r="W9" s="9">
        <f t="shared" si="10"/>
        <v>-10.82724375</v>
      </c>
      <c r="X9">
        <f t="shared" si="11"/>
        <v>-10.58423588</v>
      </c>
    </row>
    <row r="10">
      <c r="A10" s="10" t="s">
        <v>47</v>
      </c>
      <c r="B10" s="12">
        <v>-916.125501186</v>
      </c>
      <c r="C10" s="12">
        <v>-5.5799948811</v>
      </c>
      <c r="D10" s="12">
        <v>-5.9884330841</v>
      </c>
      <c r="F10" s="7" t="s">
        <v>30</v>
      </c>
      <c r="G10" s="10">
        <f t="shared" ref="G10:I10" si="20">627.509*(B53-B58-B59)</f>
        <v>-11.83840796</v>
      </c>
      <c r="H10" s="10">
        <f t="shared" si="20"/>
        <v>-12.07898669</v>
      </c>
      <c r="I10" s="10">
        <f t="shared" si="20"/>
        <v>-12.27278764</v>
      </c>
      <c r="J10" s="10">
        <f t="shared" ref="J10:K10" si="21">627.509*($B53-$B58-$B59+C53-C58-C59)</f>
        <v>-23.91739465</v>
      </c>
      <c r="K10" s="10">
        <f t="shared" si="21"/>
        <v>-24.1111956</v>
      </c>
      <c r="L10" s="10">
        <f>627.509*(B53-B58-B59+((D53-D58-D59)*4^3-(C53-C58-C59)*3^3)/(4^3-3^3))</f>
        <v>-24.25261791</v>
      </c>
      <c r="M10" s="10">
        <f>627.509*(B53-B58-B59+((D53-D58-D59+0.5*((D54+D55)-(D56+D57)))*4^3-(C53-C58-C59+0.5*((C54+C55)-(C56+C57)))*3^3)/(4^3-3^3))</f>
        <v>-23.65431438</v>
      </c>
      <c r="O10" s="7" t="s">
        <v>30</v>
      </c>
      <c r="P10" s="10">
        <f t="shared" si="5"/>
        <v>1.842605346</v>
      </c>
      <c r="Q10" s="10">
        <f t="shared" si="6"/>
        <v>1.6488044</v>
      </c>
      <c r="R10" s="10">
        <f t="shared" si="7"/>
        <v>1.507382087</v>
      </c>
      <c r="S10" s="10">
        <f t="shared" si="8"/>
        <v>2.105685619</v>
      </c>
      <c r="T10">
        <f t="shared" si="9"/>
        <v>8.174245417</v>
      </c>
      <c r="U10" s="21">
        <v>-25.76</v>
      </c>
      <c r="V10" s="9">
        <v>7.0</v>
      </c>
      <c r="W10" s="9">
        <f t="shared" si="10"/>
        <v>-13.92159204</v>
      </c>
      <c r="X10">
        <f t="shared" si="11"/>
        <v>-12.41420995</v>
      </c>
    </row>
    <row r="11">
      <c r="A11" s="10" t="s">
        <v>48</v>
      </c>
      <c r="B11" s="12">
        <v>-916.1255011858</v>
      </c>
      <c r="C11" s="12">
        <v>-5.5799948811</v>
      </c>
      <c r="D11" s="12">
        <v>-5.9884330841</v>
      </c>
      <c r="U11" s="1" t="s">
        <v>31</v>
      </c>
    </row>
    <row r="12">
      <c r="A12" s="7" t="s">
        <v>20</v>
      </c>
      <c r="B12" s="19"/>
      <c r="C12" s="19"/>
      <c r="D12" s="19"/>
      <c r="O12" s="7" t="s">
        <v>32</v>
      </c>
      <c r="P12" s="10">
        <f t="shared" ref="P12:T12" si="22">AVERAGE(P4:P10)</f>
        <v>1.32800572</v>
      </c>
      <c r="Q12" s="10">
        <f t="shared" si="22"/>
        <v>2.013525408</v>
      </c>
      <c r="R12" s="10">
        <f t="shared" si="22"/>
        <v>2.513769506</v>
      </c>
      <c r="S12" s="22">
        <f t="shared" si="22"/>
        <v>3.257957322</v>
      </c>
      <c r="T12" s="22">
        <f t="shared" si="22"/>
        <v>19.04258386</v>
      </c>
      <c r="U12" s="25">
        <f>MAX(T4:T10)-MIN(T4:T10)</f>
        <v>18.79891029</v>
      </c>
    </row>
    <row r="13">
      <c r="A13" s="10" t="s">
        <v>18</v>
      </c>
      <c r="B13" s="12">
        <v>-2520.7047853646</v>
      </c>
      <c r="C13" s="12">
        <v>-15.0088358798</v>
      </c>
      <c r="D13" s="26">
        <v>-16.11625011212</v>
      </c>
      <c r="O13" s="7" t="s">
        <v>34</v>
      </c>
      <c r="P13" s="10">
        <f t="shared" ref="P13:T13" si="23">(SUMIF(P4:P10,"&gt;0")-SUMIF(P4:P10,"&lt;0"))/7</f>
        <v>1.588557981</v>
      </c>
      <c r="Q13" s="10">
        <f t="shared" si="23"/>
        <v>2.013525408</v>
      </c>
      <c r="R13" s="10">
        <f t="shared" si="23"/>
        <v>2.513769506</v>
      </c>
      <c r="S13" s="22">
        <f t="shared" si="23"/>
        <v>3.257957322</v>
      </c>
      <c r="T13" s="22">
        <f t="shared" si="23"/>
        <v>19.04258386</v>
      </c>
    </row>
    <row r="14">
      <c r="A14" s="10" t="s">
        <v>26</v>
      </c>
      <c r="B14" s="19"/>
      <c r="C14" s="12">
        <v>-2.6528511354</v>
      </c>
      <c r="D14" s="12">
        <v>-2.8600237718</v>
      </c>
      <c r="O14" s="4" t="s">
        <v>35</v>
      </c>
      <c r="P14" s="10">
        <f t="shared" ref="P14:T14" si="24">STDEVA(P4:P10)</f>
        <v>1.360124616</v>
      </c>
      <c r="Q14" s="10">
        <f t="shared" si="24"/>
        <v>1.607200316</v>
      </c>
      <c r="R14" s="10">
        <f t="shared" si="24"/>
        <v>1.896964111</v>
      </c>
      <c r="S14" s="22">
        <f t="shared" si="24"/>
        <v>2.180330016</v>
      </c>
      <c r="T14" s="22">
        <f t="shared" si="24"/>
        <v>6.637616338</v>
      </c>
    </row>
    <row r="15">
      <c r="A15" s="10" t="s">
        <v>33</v>
      </c>
      <c r="B15" s="19"/>
      <c r="C15" s="12">
        <v>-12.3141795653</v>
      </c>
      <c r="D15" s="12">
        <v>-13.2155610038</v>
      </c>
    </row>
    <row r="16">
      <c r="A16" s="10" t="s">
        <v>38</v>
      </c>
      <c r="B16" s="19"/>
      <c r="C16" s="12">
        <v>-2.6573068827</v>
      </c>
      <c r="D16" s="12">
        <v>-2.8629709218</v>
      </c>
      <c r="O16" s="4" t="s">
        <v>2</v>
      </c>
      <c r="P16" s="2" t="s">
        <v>10</v>
      </c>
      <c r="Q16" s="2" t="s">
        <v>11</v>
      </c>
      <c r="R16" s="2" t="s">
        <v>12</v>
      </c>
      <c r="S16" s="2" t="s">
        <v>13</v>
      </c>
      <c r="U16" s="5" t="s">
        <v>23</v>
      </c>
      <c r="V16" s="6" t="s">
        <v>15</v>
      </c>
    </row>
    <row r="17">
      <c r="A17" s="10" t="s">
        <v>39</v>
      </c>
      <c r="B17" s="19"/>
      <c r="C17" s="12">
        <v>-12.3186609029</v>
      </c>
      <c r="D17" s="12">
        <v>-13.2179739349</v>
      </c>
      <c r="O17" s="7" t="s">
        <v>16</v>
      </c>
      <c r="P17" s="10">
        <f t="shared" ref="P17:S17" si="25">J4-$U17</f>
        <v>0.2124450953</v>
      </c>
      <c r="Q17" s="10">
        <f t="shared" si="25"/>
        <v>1.532129341</v>
      </c>
      <c r="R17" s="10">
        <f t="shared" si="25"/>
        <v>2.495142169</v>
      </c>
      <c r="S17" s="10">
        <f t="shared" si="25"/>
        <v>3.31144559</v>
      </c>
      <c r="T17">
        <f t="shared" ref="T17:T23" si="27">ABS(S17/U17)*100</f>
        <v>15.54669291</v>
      </c>
      <c r="U17" s="11">
        <v>-21.3</v>
      </c>
      <c r="V17" s="9">
        <v>1.0</v>
      </c>
    </row>
    <row r="18">
      <c r="A18" s="10" t="s">
        <v>47</v>
      </c>
      <c r="B18" s="12">
        <v>-464.6284118769</v>
      </c>
      <c r="C18" s="12">
        <v>-2.6528511354</v>
      </c>
      <c r="D18" s="12">
        <v>-2.8600237718</v>
      </c>
      <c r="O18" s="7" t="s">
        <v>20</v>
      </c>
      <c r="P18" s="10">
        <f t="shared" ref="P18:S18" si="26">J5-$U18</f>
        <v>0.1971842279</v>
      </c>
      <c r="Q18" s="10">
        <f t="shared" si="26"/>
        <v>0.9124457055</v>
      </c>
      <c r="R18" s="10">
        <f t="shared" si="26"/>
        <v>1.43439327</v>
      </c>
      <c r="S18" s="10">
        <f t="shared" si="26"/>
        <v>2.297166402</v>
      </c>
      <c r="T18">
        <f t="shared" si="27"/>
        <v>13.51274354</v>
      </c>
      <c r="U18" s="11">
        <v>-17.0</v>
      </c>
      <c r="V18" s="9">
        <v>2.0</v>
      </c>
    </row>
    <row r="19">
      <c r="A19" s="10" t="s">
        <v>48</v>
      </c>
      <c r="B19" s="12">
        <v>-2056.0914016552</v>
      </c>
      <c r="C19" s="12">
        <v>-12.3141795653</v>
      </c>
      <c r="D19" s="12">
        <v>-13.2155610038</v>
      </c>
      <c r="O19" s="7" t="s">
        <v>25</v>
      </c>
      <c r="P19" s="10">
        <f t="shared" ref="P19:S19" si="28">J6-$U19</f>
        <v>-0.1423595033</v>
      </c>
      <c r="Q19" s="10">
        <f t="shared" si="28"/>
        <v>1.305608171</v>
      </c>
      <c r="R19" s="10">
        <f t="shared" si="28"/>
        <v>2.36223323</v>
      </c>
      <c r="S19" s="10">
        <f t="shared" si="28"/>
        <v>3.897929319</v>
      </c>
      <c r="T19">
        <f t="shared" si="27"/>
        <v>13.39494611</v>
      </c>
      <c r="U19" s="11">
        <v>-29.1</v>
      </c>
      <c r="V19" s="9">
        <v>3.0</v>
      </c>
    </row>
    <row r="20">
      <c r="A20" s="7" t="s">
        <v>25</v>
      </c>
      <c r="B20" s="19"/>
      <c r="C20" s="19"/>
      <c r="D20" s="19"/>
      <c r="O20" s="7" t="s">
        <v>27</v>
      </c>
      <c r="P20" s="10">
        <f t="shared" ref="P20:S20" si="29">J7-$U20</f>
        <v>2.238097785</v>
      </c>
      <c r="Q20" s="10">
        <f t="shared" si="29"/>
        <v>2.430221713</v>
      </c>
      <c r="R20" s="10">
        <f t="shared" si="29"/>
        <v>2.570420256</v>
      </c>
      <c r="S20" s="10">
        <f t="shared" si="29"/>
        <v>2.757639285</v>
      </c>
      <c r="T20">
        <f t="shared" si="27"/>
        <v>23.77275246</v>
      </c>
      <c r="U20" s="20">
        <v>-11.6</v>
      </c>
      <c r="V20" s="9">
        <v>4.0</v>
      </c>
    </row>
    <row r="21">
      <c r="A21" s="10" t="s">
        <v>18</v>
      </c>
      <c r="B21" s="12">
        <v>-2988.3251509242</v>
      </c>
      <c r="C21" s="12">
        <v>-17.6032432577</v>
      </c>
      <c r="D21" s="26">
        <v>-18.92031819104</v>
      </c>
      <c r="O21" s="7" t="s">
        <v>28</v>
      </c>
      <c r="P21" s="10">
        <f t="shared" ref="P21:S21" si="30">J8-$U21</f>
        <v>-2.23392011</v>
      </c>
      <c r="Q21" s="10">
        <f t="shared" si="30"/>
        <v>-1.200389996</v>
      </c>
      <c r="R21" s="10">
        <f t="shared" si="30"/>
        <v>-0.4461923448</v>
      </c>
      <c r="S21" s="10">
        <f t="shared" si="30"/>
        <v>0.3584792996</v>
      </c>
      <c r="T21">
        <f t="shared" si="27"/>
        <v>2.800619528</v>
      </c>
      <c r="U21" s="21">
        <v>-12.8</v>
      </c>
      <c r="V21" s="9">
        <v>5.0</v>
      </c>
    </row>
    <row r="22">
      <c r="A22" s="10" t="s">
        <v>26</v>
      </c>
      <c r="B22" s="19"/>
      <c r="C22" s="12">
        <v>-5.2140194612</v>
      </c>
      <c r="D22" s="12">
        <v>-5.6319563399</v>
      </c>
      <c r="O22" s="7" t="s">
        <v>29</v>
      </c>
      <c r="P22" s="10">
        <f t="shared" ref="P22:S22" si="31">J9-$U22</f>
        <v>-0.7480128045</v>
      </c>
      <c r="Q22" s="10">
        <f t="shared" si="31"/>
        <v>-0.4641414753</v>
      </c>
      <c r="R22" s="10">
        <f t="shared" si="31"/>
        <v>-0.256992127</v>
      </c>
      <c r="S22" s="10">
        <f t="shared" si="31"/>
        <v>0.1473557369</v>
      </c>
      <c r="T22">
        <f t="shared" si="27"/>
        <v>7.7555651</v>
      </c>
      <c r="U22" s="21">
        <v>-1.9</v>
      </c>
      <c r="V22" s="9">
        <v>6.0</v>
      </c>
    </row>
    <row r="23">
      <c r="A23" s="10" t="s">
        <v>33</v>
      </c>
      <c r="B23" s="19"/>
      <c r="C23" s="26">
        <v>-12.31424128805</v>
      </c>
      <c r="D23" s="12">
        <v>-13.2156868278</v>
      </c>
      <c r="O23" s="7" t="s">
        <v>30</v>
      </c>
      <c r="P23" s="10">
        <f t="shared" ref="P23:S23" si="32">J10-$U23</f>
        <v>-0.9173946542</v>
      </c>
      <c r="Q23" s="10">
        <f t="shared" si="32"/>
        <v>-1.1111956</v>
      </c>
      <c r="R23" s="10">
        <f t="shared" si="32"/>
        <v>-1.252617913</v>
      </c>
      <c r="S23" s="10">
        <f t="shared" si="32"/>
        <v>-0.6543143806</v>
      </c>
      <c r="T23">
        <f t="shared" si="27"/>
        <v>2.844845133</v>
      </c>
      <c r="U23" s="21">
        <v>-23.0</v>
      </c>
      <c r="V23" s="9">
        <v>7.0</v>
      </c>
    </row>
    <row r="24">
      <c r="A24" s="10" t="s">
        <v>38</v>
      </c>
      <c r="B24" s="19"/>
      <c r="C24" s="26">
        <v>-5.22273977098</v>
      </c>
      <c r="D24" s="26">
        <v>-5.63769227248</v>
      </c>
      <c r="U24" s="1" t="s">
        <v>31</v>
      </c>
    </row>
    <row r="25">
      <c r="A25" s="10" t="s">
        <v>39</v>
      </c>
      <c r="B25" s="19"/>
      <c r="C25" s="26">
        <v>-12.32205208169</v>
      </c>
      <c r="D25" s="26">
        <v>-13.21975463278</v>
      </c>
      <c r="O25" s="7" t="s">
        <v>32</v>
      </c>
      <c r="P25" s="10">
        <f t="shared" ref="P25:T25" si="33">AVERAGE(P17:P23)</f>
        <v>-0.1991371376</v>
      </c>
      <c r="Q25" s="10">
        <f t="shared" si="33"/>
        <v>0.4863825513</v>
      </c>
      <c r="R25" s="10">
        <f t="shared" si="33"/>
        <v>0.9866266486</v>
      </c>
      <c r="S25" s="22">
        <f t="shared" si="33"/>
        <v>1.730814465</v>
      </c>
      <c r="T25" s="22">
        <f t="shared" si="33"/>
        <v>11.37545211</v>
      </c>
      <c r="U25" s="25">
        <f>MAX(T17:T23)-MIN(T17:T23)</f>
        <v>20.97213293</v>
      </c>
    </row>
    <row r="26">
      <c r="A26" s="10" t="s">
        <v>47</v>
      </c>
      <c r="B26" s="12">
        <v>-932.2622594372</v>
      </c>
      <c r="C26" s="12">
        <v>-5.2140194612</v>
      </c>
      <c r="D26" s="12">
        <v>-5.6319563399</v>
      </c>
      <c r="O26" s="7" t="s">
        <v>34</v>
      </c>
      <c r="P26" s="10">
        <f t="shared" ref="P26:T26" si="34">(SUMIF(P17:P23,"&gt;0")-SUMIF(P17:P23,"&lt;0"))/7</f>
        <v>0.9556305971</v>
      </c>
      <c r="Q26" s="10">
        <f t="shared" si="34"/>
        <v>1.279447429</v>
      </c>
      <c r="R26" s="10">
        <f t="shared" si="34"/>
        <v>1.54542733</v>
      </c>
      <c r="S26" s="22">
        <f t="shared" si="34"/>
        <v>1.91776143</v>
      </c>
      <c r="T26" s="22">
        <f t="shared" si="34"/>
        <v>11.37545211</v>
      </c>
    </row>
    <row r="27">
      <c r="A27" s="10" t="s">
        <v>48</v>
      </c>
      <c r="B27" s="12">
        <v>-2056.0912732941</v>
      </c>
      <c r="C27" s="26">
        <v>-12.31424128805</v>
      </c>
      <c r="D27" s="12">
        <v>-13.2156868278</v>
      </c>
      <c r="O27" s="4" t="s">
        <v>35</v>
      </c>
      <c r="P27" s="10">
        <f t="shared" ref="P27:T27" si="35">STDEVA(P17:P23)</f>
        <v>1.367924732</v>
      </c>
      <c r="Q27" s="10">
        <f t="shared" si="35"/>
        <v>1.415727785</v>
      </c>
      <c r="R27" s="10">
        <f t="shared" si="35"/>
        <v>1.606786846</v>
      </c>
      <c r="S27" s="22">
        <f t="shared" si="35"/>
        <v>1.763017784</v>
      </c>
      <c r="T27" s="22">
        <f t="shared" si="35"/>
        <v>7.518214189</v>
      </c>
    </row>
    <row r="28">
      <c r="A28" s="7" t="s">
        <v>27</v>
      </c>
      <c r="B28" s="19"/>
      <c r="C28" s="19"/>
      <c r="D28" s="19"/>
      <c r="O28" s="1" t="s">
        <v>56</v>
      </c>
      <c r="P28">
        <f t="shared" ref="P28:S28" si="36">MAX(P17:P23)-MIN(P17:P23)</f>
        <v>4.472017895</v>
      </c>
      <c r="Q28">
        <f t="shared" si="36"/>
        <v>3.630611709</v>
      </c>
      <c r="R28">
        <f t="shared" si="36"/>
        <v>3.823038169</v>
      </c>
      <c r="S28">
        <f t="shared" si="36"/>
        <v>4.5522437</v>
      </c>
    </row>
    <row r="29">
      <c r="A29" s="10" t="s">
        <v>18</v>
      </c>
      <c r="B29" s="12">
        <v>-1407.8934001981</v>
      </c>
      <c r="C29" s="12">
        <v>-10.3975088572</v>
      </c>
      <c r="D29" s="12">
        <v>-11.1029497991</v>
      </c>
    </row>
    <row r="30">
      <c r="A30" s="10" t="s">
        <v>26</v>
      </c>
      <c r="B30" s="19"/>
      <c r="C30" s="12">
        <v>-5.1842051677</v>
      </c>
      <c r="D30" s="12">
        <v>-5.5370794972</v>
      </c>
    </row>
    <row r="31">
      <c r="A31" s="10" t="s">
        <v>33</v>
      </c>
      <c r="B31" s="19"/>
      <c r="C31" s="12">
        <v>-5.1841818958</v>
      </c>
      <c r="D31" s="12">
        <v>-5.5370546774</v>
      </c>
    </row>
    <row r="32">
      <c r="A32" s="10" t="s">
        <v>38</v>
      </c>
      <c r="B32" s="19"/>
      <c r="C32" s="12">
        <v>-5.1864428232</v>
      </c>
      <c r="D32" s="12">
        <v>-5.5381960335</v>
      </c>
    </row>
    <row r="33">
      <c r="A33" s="10" t="s">
        <v>39</v>
      </c>
      <c r="B33" s="19"/>
      <c r="C33" s="12">
        <v>-5.1864192714</v>
      </c>
      <c r="D33" s="12">
        <v>-5.5381710152</v>
      </c>
    </row>
    <row r="34">
      <c r="A34" s="10" t="s">
        <v>47</v>
      </c>
      <c r="B34" s="12">
        <v>-703.9537856583</v>
      </c>
      <c r="C34" s="12">
        <v>-5.1842051677</v>
      </c>
      <c r="D34" s="12">
        <v>-5.5370794972</v>
      </c>
    </row>
    <row r="35">
      <c r="A35" s="10" t="s">
        <v>48</v>
      </c>
      <c r="B35" s="12">
        <v>-703.9538171814</v>
      </c>
      <c r="C35" s="12">
        <v>-5.1841818958</v>
      </c>
      <c r="D35" s="12">
        <v>-5.5370546774</v>
      </c>
    </row>
    <row r="36">
      <c r="A36" s="7" t="s">
        <v>28</v>
      </c>
      <c r="B36" s="19"/>
      <c r="C36" s="19"/>
      <c r="D36" s="19"/>
    </row>
    <row r="37">
      <c r="A37" s="10" t="s">
        <v>18</v>
      </c>
      <c r="B37" s="12">
        <v>-1864.5620491311</v>
      </c>
      <c r="C37" s="12">
        <v>-10.3956104454</v>
      </c>
      <c r="D37" s="26">
        <v>-11.23408312168</v>
      </c>
    </row>
    <row r="38">
      <c r="A38" s="10" t="s">
        <v>26</v>
      </c>
      <c r="B38" s="19"/>
      <c r="C38" s="12">
        <v>-5.1752773336</v>
      </c>
      <c r="D38" s="12">
        <v>-5.5953373949</v>
      </c>
    </row>
    <row r="39">
      <c r="A39" s="10" t="s">
        <v>33</v>
      </c>
      <c r="B39" s="19"/>
      <c r="C39" s="12">
        <v>-5.1752626098</v>
      </c>
      <c r="D39" s="12">
        <v>-5.5953222611</v>
      </c>
    </row>
    <row r="40">
      <c r="A40" s="10" t="s">
        <v>38</v>
      </c>
      <c r="B40" s="19"/>
      <c r="C40" s="12">
        <v>-5.1806350523</v>
      </c>
      <c r="D40" s="12">
        <v>-5.5983389151</v>
      </c>
    </row>
    <row r="41">
      <c r="A41" s="10" t="s">
        <v>39</v>
      </c>
      <c r="B41" s="19"/>
      <c r="C41" s="12">
        <v>-5.1806203174</v>
      </c>
      <c r="D41" s="12">
        <v>-5.5983240018</v>
      </c>
    </row>
    <row r="42">
      <c r="A42" s="10" t="s">
        <v>47</v>
      </c>
      <c r="B42" s="12">
        <v>-932.2915735882</v>
      </c>
      <c r="C42" s="12">
        <v>-5.1752773336</v>
      </c>
      <c r="D42" s="12">
        <v>-5.5953373949</v>
      </c>
    </row>
    <row r="43">
      <c r="A43" s="10" t="s">
        <v>48</v>
      </c>
      <c r="B43" s="12">
        <v>-932.2915879501</v>
      </c>
      <c r="C43" s="12">
        <v>-5.1752626098</v>
      </c>
      <c r="D43" s="12">
        <v>-5.5953222611</v>
      </c>
    </row>
    <row r="44">
      <c r="A44" s="7" t="s">
        <v>29</v>
      </c>
      <c r="B44" s="19"/>
      <c r="C44" s="19"/>
      <c r="D44" s="19"/>
    </row>
    <row r="45">
      <c r="A45" s="10" t="s">
        <v>18</v>
      </c>
      <c r="B45" s="12">
        <v>-1618.5159254814</v>
      </c>
      <c r="C45" s="12">
        <v>-8.9953275755</v>
      </c>
      <c r="D45" s="12">
        <v>-9.7172211191</v>
      </c>
    </row>
    <row r="46">
      <c r="A46" s="10" t="s">
        <v>26</v>
      </c>
      <c r="B46" s="19"/>
      <c r="C46" s="12">
        <v>-2.9872275671</v>
      </c>
      <c r="D46" s="12">
        <v>-3.2278957827</v>
      </c>
    </row>
    <row r="47">
      <c r="A47" s="10" t="s">
        <v>33</v>
      </c>
      <c r="B47" s="19"/>
      <c r="C47" s="12">
        <v>-5.9904504503</v>
      </c>
      <c r="D47" s="12">
        <v>-6.4721281564</v>
      </c>
    </row>
    <row r="48">
      <c r="A48" s="10" t="s">
        <v>38</v>
      </c>
      <c r="B48" s="19"/>
      <c r="C48" s="12">
        <v>-2.9892610034</v>
      </c>
      <c r="D48" s="12">
        <v>-3.2291366048</v>
      </c>
    </row>
    <row r="49">
      <c r="A49" s="10" t="s">
        <v>39</v>
      </c>
      <c r="B49" s="19"/>
      <c r="C49" s="12">
        <v>-5.9922615937</v>
      </c>
      <c r="D49" s="26">
        <v>-6.47325431897</v>
      </c>
    </row>
    <row r="50">
      <c r="A50" s="10" t="s">
        <v>47</v>
      </c>
      <c r="B50" s="12">
        <v>-539.5203559969</v>
      </c>
      <c r="C50" s="12">
        <v>-2.9872275671</v>
      </c>
      <c r="D50" s="12">
        <v>-3.2278957827</v>
      </c>
    </row>
    <row r="51">
      <c r="A51" s="10" t="s">
        <v>48</v>
      </c>
      <c r="B51" s="12">
        <v>-1079.0089991624</v>
      </c>
      <c r="C51" s="12">
        <v>-5.9904504503</v>
      </c>
      <c r="D51" s="12">
        <v>-6.4721281564</v>
      </c>
    </row>
    <row r="52">
      <c r="A52" s="7" t="s">
        <v>30</v>
      </c>
      <c r="B52" s="19"/>
      <c r="C52" s="19"/>
      <c r="D52" s="19"/>
    </row>
    <row r="53">
      <c r="A53" s="10" t="s">
        <v>18</v>
      </c>
      <c r="B53" s="12">
        <v>-2050.6417583754</v>
      </c>
      <c r="C53" s="12">
        <v>-12.2870785692</v>
      </c>
      <c r="D53" s="12">
        <v>-13.2281537257</v>
      </c>
    </row>
    <row r="54">
      <c r="A54" s="10" t="s">
        <v>26</v>
      </c>
      <c r="B54" s="19"/>
      <c r="C54" s="12">
        <v>-4.0811596332</v>
      </c>
      <c r="D54" s="12">
        <v>-4.3947536421</v>
      </c>
    </row>
    <row r="55">
      <c r="A55" s="10" t="s">
        <v>33</v>
      </c>
      <c r="B55" s="19"/>
      <c r="C55" s="12">
        <v>-8.1866698309</v>
      </c>
      <c r="D55" s="12">
        <v>-8.8138421368</v>
      </c>
    </row>
    <row r="56">
      <c r="A56" s="10" t="s">
        <v>38</v>
      </c>
      <c r="B56" s="19"/>
      <c r="C56" s="12">
        <v>-4.0846144736</v>
      </c>
      <c r="D56" s="12">
        <v>-4.3967931879</v>
      </c>
    </row>
    <row r="57">
      <c r="A57" s="10" t="s">
        <v>39</v>
      </c>
      <c r="B57" s="19"/>
      <c r="C57" s="12">
        <v>-8.1896129043</v>
      </c>
      <c r="D57" s="12">
        <v>-8.8156041468</v>
      </c>
    </row>
    <row r="58">
      <c r="A58" s="10" t="s">
        <v>47</v>
      </c>
      <c r="B58" s="12">
        <v>-683.5363716001</v>
      </c>
      <c r="C58" s="12">
        <v>-4.0811596332</v>
      </c>
      <c r="D58" s="12">
        <v>-4.3947536421</v>
      </c>
    </row>
    <row r="59">
      <c r="A59" s="10" t="s">
        <v>48</v>
      </c>
      <c r="B59" s="12">
        <v>-1367.0865210571</v>
      </c>
      <c r="C59" s="12">
        <v>-8.1866698309</v>
      </c>
      <c r="D59" s="12">
        <v>-8.8138421368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5.43"/>
  </cols>
  <sheetData>
    <row r="1">
      <c r="A1" s="6" t="s">
        <v>19</v>
      </c>
      <c r="B1" s="13"/>
    </row>
    <row r="2">
      <c r="A2" s="14" t="s">
        <v>2</v>
      </c>
      <c r="B2" s="6" t="s">
        <v>21</v>
      </c>
      <c r="D2" s="14" t="s">
        <v>2</v>
      </c>
      <c r="E2" s="5" t="s">
        <v>22</v>
      </c>
      <c r="G2" s="5" t="s">
        <v>14</v>
      </c>
      <c r="I2" s="14" t="s">
        <v>2</v>
      </c>
      <c r="J2" s="5" t="s">
        <v>22</v>
      </c>
      <c r="L2" s="5" t="s">
        <v>23</v>
      </c>
      <c r="P2" s="6" t="s">
        <v>24</v>
      </c>
    </row>
    <row r="3">
      <c r="A3" s="15" t="s">
        <v>16</v>
      </c>
      <c r="B3" s="9">
        <v>-38.98</v>
      </c>
      <c r="D3" s="15" t="s">
        <v>16</v>
      </c>
      <c r="E3" s="10">
        <f t="shared" ref="E3:E9" si="1">B3-G3</f>
        <v>-14.62</v>
      </c>
      <c r="F3" s="10">
        <f t="shared" ref="F3:F9" si="2">ABS(E3/G3)*100</f>
        <v>60.01642036</v>
      </c>
      <c r="G3" s="11">
        <v>-24.36</v>
      </c>
      <c r="I3" s="15" t="s">
        <v>16</v>
      </c>
      <c r="J3" s="10">
        <f t="shared" ref="J3:J9" si="3">B3-L3</f>
        <v>-17.68</v>
      </c>
      <c r="K3" s="10">
        <f t="shared" ref="K3:K9" si="4">ABS(J3/L3)*100</f>
        <v>83.00469484</v>
      </c>
      <c r="L3" s="11">
        <v>-21.3</v>
      </c>
      <c r="O3" s="15" t="s">
        <v>16</v>
      </c>
      <c r="P3">
        <f>B3-TPSS!G4</f>
        <v>-54.54840504</v>
      </c>
    </row>
    <row r="4">
      <c r="A4" s="15" t="s">
        <v>20</v>
      </c>
      <c r="B4" s="9">
        <v>-27.54</v>
      </c>
      <c r="D4" s="15" t="s">
        <v>20</v>
      </c>
      <c r="E4" s="10">
        <f t="shared" si="1"/>
        <v>-9.35</v>
      </c>
      <c r="F4" s="10">
        <f t="shared" si="2"/>
        <v>51.40186916</v>
      </c>
      <c r="G4" s="11">
        <v>-18.19</v>
      </c>
      <c r="I4" s="15" t="s">
        <v>20</v>
      </c>
      <c r="J4" s="10">
        <f t="shared" si="3"/>
        <v>-10.54</v>
      </c>
      <c r="K4" s="17">
        <f t="shared" si="4"/>
        <v>62</v>
      </c>
      <c r="L4" s="11">
        <v>-17.0</v>
      </c>
      <c r="O4" s="15" t="s">
        <v>20</v>
      </c>
      <c r="P4">
        <f>B4-TPSS!G5</f>
        <v>-36.97031036</v>
      </c>
    </row>
    <row r="5">
      <c r="A5" s="15" t="s">
        <v>25</v>
      </c>
      <c r="B5" s="9">
        <v>-46.02</v>
      </c>
      <c r="D5" s="15" t="s">
        <v>25</v>
      </c>
      <c r="E5" s="10">
        <f t="shared" si="1"/>
        <v>-14.77</v>
      </c>
      <c r="F5" s="10">
        <f t="shared" si="2"/>
        <v>47.264</v>
      </c>
      <c r="G5" s="11">
        <v>-31.25</v>
      </c>
      <c r="I5" s="15" t="s">
        <v>25</v>
      </c>
      <c r="J5" s="10">
        <f t="shared" si="3"/>
        <v>-16.92</v>
      </c>
      <c r="K5" s="10">
        <f t="shared" si="4"/>
        <v>58.1443299</v>
      </c>
      <c r="L5" s="11">
        <v>-29.1</v>
      </c>
      <c r="O5" s="15" t="s">
        <v>25</v>
      </c>
      <c r="P5">
        <f>B5-TPSS!G6</f>
        <v>-63.82983939</v>
      </c>
    </row>
    <row r="6">
      <c r="A6" s="15" t="s">
        <v>27</v>
      </c>
      <c r="B6" s="9">
        <v>-11.92</v>
      </c>
      <c r="D6" s="15" t="s">
        <v>27</v>
      </c>
      <c r="E6" s="10">
        <f t="shared" si="1"/>
        <v>-0.86</v>
      </c>
      <c r="F6" s="10">
        <f t="shared" si="2"/>
        <v>7.775768535</v>
      </c>
      <c r="G6" s="20">
        <v>-11.06</v>
      </c>
      <c r="I6" s="15" t="s">
        <v>27</v>
      </c>
      <c r="J6" s="10">
        <f t="shared" si="3"/>
        <v>-0.32</v>
      </c>
      <c r="K6" s="10">
        <f t="shared" si="4"/>
        <v>2.75862069</v>
      </c>
      <c r="L6" s="20">
        <v>-11.6</v>
      </c>
      <c r="O6" s="15" t="s">
        <v>27</v>
      </c>
      <c r="P6">
        <f>B6-TPSS!G7</f>
        <v>-20.86069071</v>
      </c>
    </row>
    <row r="7">
      <c r="A7" s="15" t="s">
        <v>28</v>
      </c>
      <c r="B7" s="9">
        <v>-18.21</v>
      </c>
      <c r="D7" s="15" t="s">
        <v>28</v>
      </c>
      <c r="E7" s="10">
        <f t="shared" si="1"/>
        <v>-3.84</v>
      </c>
      <c r="F7" s="10">
        <f t="shared" si="2"/>
        <v>26.7223382</v>
      </c>
      <c r="G7" s="21">
        <v>-14.37</v>
      </c>
      <c r="I7" s="15" t="s">
        <v>28</v>
      </c>
      <c r="J7" s="10">
        <f t="shared" si="3"/>
        <v>-5.41</v>
      </c>
      <c r="K7" s="10">
        <f t="shared" si="4"/>
        <v>42.265625</v>
      </c>
      <c r="L7" s="21">
        <v>-12.8</v>
      </c>
      <c r="O7" s="15" t="s">
        <v>28</v>
      </c>
      <c r="P7">
        <f>B7-TPSS!G8</f>
        <v>-31.45822553</v>
      </c>
    </row>
    <row r="8">
      <c r="A8" s="15" t="s">
        <v>29</v>
      </c>
      <c r="B8" s="9">
        <v>-4.36</v>
      </c>
      <c r="D8" s="15" t="s">
        <v>29</v>
      </c>
      <c r="E8" s="10">
        <f t="shared" si="1"/>
        <v>-1.96</v>
      </c>
      <c r="F8" s="10">
        <f t="shared" si="2"/>
        <v>81.66666667</v>
      </c>
      <c r="G8" s="21">
        <v>-2.4</v>
      </c>
      <c r="I8" s="15" t="s">
        <v>29</v>
      </c>
      <c r="J8" s="10">
        <f t="shared" si="3"/>
        <v>-2.46</v>
      </c>
      <c r="K8" s="10">
        <f t="shared" si="4"/>
        <v>129.4736842</v>
      </c>
      <c r="L8" s="21">
        <v>-1.9</v>
      </c>
      <c r="O8" s="15" t="s">
        <v>29</v>
      </c>
      <c r="P8">
        <f>B8-TPSS!G9</f>
        <v>-12.78724375</v>
      </c>
    </row>
    <row r="9">
      <c r="A9" s="15" t="s">
        <v>30</v>
      </c>
      <c r="B9" s="9">
        <v>-26.36</v>
      </c>
      <c r="D9" s="15" t="s">
        <v>30</v>
      </c>
      <c r="E9" s="10">
        <f t="shared" si="1"/>
        <v>-0.6</v>
      </c>
      <c r="F9" s="10">
        <f t="shared" si="2"/>
        <v>2.329192547</v>
      </c>
      <c r="G9" s="21">
        <v>-25.76</v>
      </c>
      <c r="I9" s="15" t="s">
        <v>30</v>
      </c>
      <c r="J9" s="10">
        <f t="shared" si="3"/>
        <v>-3.36</v>
      </c>
      <c r="K9" s="10">
        <f t="shared" si="4"/>
        <v>14.60869565</v>
      </c>
      <c r="L9" s="21">
        <v>-23.0</v>
      </c>
      <c r="O9" s="15" t="s">
        <v>30</v>
      </c>
      <c r="P9">
        <f>B9-TPSS!G10</f>
        <v>-14.52159204</v>
      </c>
    </row>
    <row r="10">
      <c r="F10" s="4" t="s">
        <v>31</v>
      </c>
      <c r="K10" s="4" t="s">
        <v>31</v>
      </c>
    </row>
    <row r="11">
      <c r="D11" s="7" t="s">
        <v>32</v>
      </c>
      <c r="E11" s="22">
        <f>AVERAGE(E3:E9)</f>
        <v>-6.571428571</v>
      </c>
      <c r="F11" s="22">
        <f>(MAX(F3:F9)-MIN(F3:F9))</f>
        <v>79.33747412</v>
      </c>
      <c r="I11" s="7" t="s">
        <v>32</v>
      </c>
      <c r="J11" s="22">
        <f>AVERAGE(J3:J9)</f>
        <v>-8.098571429</v>
      </c>
      <c r="K11" s="22">
        <f>(MAX(K3:K9)-MIN(K3:K9))</f>
        <v>126.7150635</v>
      </c>
    </row>
    <row r="12">
      <c r="D12" s="7" t="s">
        <v>34</v>
      </c>
      <c r="E12" s="22">
        <f>(SUMIF(E3:E9,"&gt;0")-SUMIF(E3:E9,"&lt;0"))/7</f>
        <v>6.571428571</v>
      </c>
      <c r="I12" s="7" t="s">
        <v>34</v>
      </c>
      <c r="J12" s="22">
        <f>(SUMIF(J3:J9,"&gt;0")-SUMIF(J3:J9,"&lt;0"))/7</f>
        <v>8.098571429</v>
      </c>
    </row>
    <row r="13">
      <c r="D13" s="4" t="s">
        <v>35</v>
      </c>
      <c r="E13" s="22">
        <f>STDEVA(E3:E9)</f>
        <v>6.281200598</v>
      </c>
      <c r="I13" s="4" t="s">
        <v>35</v>
      </c>
      <c r="J13" s="22">
        <f>STDEVA(J3:J9)</f>
        <v>7.042301775</v>
      </c>
    </row>
    <row r="15">
      <c r="A15" s="6" t="s">
        <v>36</v>
      </c>
      <c r="B15" s="13"/>
    </row>
    <row r="16">
      <c r="A16" s="14" t="s">
        <v>2</v>
      </c>
      <c r="B16" s="6" t="s">
        <v>21</v>
      </c>
      <c r="D16" s="14" t="s">
        <v>2</v>
      </c>
      <c r="E16" s="5" t="s">
        <v>37</v>
      </c>
      <c r="G16" s="5" t="s">
        <v>14</v>
      </c>
      <c r="I16" s="14" t="s">
        <v>2</v>
      </c>
      <c r="J16" s="5" t="s">
        <v>37</v>
      </c>
      <c r="L16" s="5" t="s">
        <v>23</v>
      </c>
    </row>
    <row r="17">
      <c r="A17" s="15" t="s">
        <v>16</v>
      </c>
      <c r="B17" s="9">
        <v>-27.53</v>
      </c>
      <c r="D17" s="15" t="s">
        <v>16</v>
      </c>
      <c r="E17" s="10">
        <f t="shared" ref="E17:E23" si="5">B17-G17</f>
        <v>-3.17</v>
      </c>
      <c r="F17" s="10">
        <f t="shared" ref="F17:F23" si="6">ABS(E17/G17)*100</f>
        <v>13.01313629</v>
      </c>
      <c r="G17" s="11">
        <v>-24.36</v>
      </c>
      <c r="I17" s="15" t="s">
        <v>16</v>
      </c>
      <c r="J17" s="10">
        <f t="shared" ref="J17:J23" si="7">B17-L17</f>
        <v>-6.23</v>
      </c>
      <c r="K17" s="10">
        <f t="shared" ref="K17:K23" si="8">ABS(J17/L17)*100</f>
        <v>29.24882629</v>
      </c>
      <c r="L17" s="11">
        <v>-21.3</v>
      </c>
    </row>
    <row r="18">
      <c r="A18" s="15" t="s">
        <v>20</v>
      </c>
      <c r="B18" s="9">
        <v>-19.61</v>
      </c>
      <c r="D18" s="15" t="s">
        <v>20</v>
      </c>
      <c r="E18" s="10">
        <f t="shared" si="5"/>
        <v>-1.42</v>
      </c>
      <c r="F18" s="10">
        <f t="shared" si="6"/>
        <v>7.806487081</v>
      </c>
      <c r="G18" s="11">
        <v>-18.19</v>
      </c>
      <c r="I18" s="15" t="s">
        <v>20</v>
      </c>
      <c r="J18" s="10">
        <f t="shared" si="7"/>
        <v>-2.61</v>
      </c>
      <c r="K18" s="10">
        <f t="shared" si="8"/>
        <v>15.35294118</v>
      </c>
      <c r="L18" s="11">
        <v>-17.0</v>
      </c>
    </row>
    <row r="19">
      <c r="A19" s="15" t="s">
        <v>25</v>
      </c>
      <c r="B19" s="9">
        <v>-32.07</v>
      </c>
      <c r="D19" s="15" t="s">
        <v>25</v>
      </c>
      <c r="E19" s="10">
        <f t="shared" si="5"/>
        <v>-0.82</v>
      </c>
      <c r="F19" s="10">
        <f t="shared" si="6"/>
        <v>2.624</v>
      </c>
      <c r="G19" s="11">
        <v>-31.25</v>
      </c>
      <c r="I19" s="15" t="s">
        <v>25</v>
      </c>
      <c r="J19" s="10">
        <f t="shared" si="7"/>
        <v>-2.97</v>
      </c>
      <c r="K19" s="10">
        <f t="shared" si="8"/>
        <v>10.20618557</v>
      </c>
      <c r="L19" s="11">
        <v>-29.1</v>
      </c>
    </row>
    <row r="20">
      <c r="A20" s="15" t="s">
        <v>27</v>
      </c>
      <c r="B20" s="9">
        <v>-7.87</v>
      </c>
      <c r="D20" s="15" t="s">
        <v>27</v>
      </c>
      <c r="E20" s="10">
        <f t="shared" si="5"/>
        <v>3.19</v>
      </c>
      <c r="F20" s="10">
        <f t="shared" si="6"/>
        <v>28.84267631</v>
      </c>
      <c r="G20" s="20">
        <v>-11.06</v>
      </c>
      <c r="I20" s="15" t="s">
        <v>27</v>
      </c>
      <c r="J20" s="10">
        <f t="shared" si="7"/>
        <v>3.73</v>
      </c>
      <c r="K20" s="10">
        <f t="shared" si="8"/>
        <v>32.15517241</v>
      </c>
      <c r="L20" s="20">
        <v>-11.6</v>
      </c>
    </row>
    <row r="21">
      <c r="A21" s="15" t="s">
        <v>28</v>
      </c>
      <c r="B21" s="9">
        <v>-11.7</v>
      </c>
      <c r="D21" s="15" t="s">
        <v>28</v>
      </c>
      <c r="E21" s="10">
        <f t="shared" si="5"/>
        <v>2.67</v>
      </c>
      <c r="F21" s="10">
        <f t="shared" si="6"/>
        <v>18.58037578</v>
      </c>
      <c r="G21" s="21">
        <v>-14.37</v>
      </c>
      <c r="I21" s="15" t="s">
        <v>28</v>
      </c>
      <c r="J21" s="10">
        <f t="shared" si="7"/>
        <v>1.1</v>
      </c>
      <c r="K21" s="10">
        <f t="shared" si="8"/>
        <v>8.59375</v>
      </c>
      <c r="L21" s="21">
        <v>-12.8</v>
      </c>
    </row>
    <row r="22">
      <c r="A22" s="15" t="s">
        <v>29</v>
      </c>
      <c r="B22" s="9">
        <v>-1.79</v>
      </c>
      <c r="D22" s="15" t="s">
        <v>29</v>
      </c>
      <c r="E22" s="10">
        <f t="shared" si="5"/>
        <v>0.61</v>
      </c>
      <c r="F22" s="10">
        <f t="shared" si="6"/>
        <v>25.41666667</v>
      </c>
      <c r="G22" s="21">
        <v>-2.4</v>
      </c>
      <c r="I22" s="15" t="s">
        <v>29</v>
      </c>
      <c r="J22" s="10">
        <f t="shared" si="7"/>
        <v>0.11</v>
      </c>
      <c r="K22" s="10">
        <f t="shared" si="8"/>
        <v>5.789473684</v>
      </c>
      <c r="L22" s="21">
        <v>-1.9</v>
      </c>
    </row>
    <row r="23">
      <c r="A23" s="15" t="s">
        <v>30</v>
      </c>
      <c r="B23" s="9">
        <v>-22.77</v>
      </c>
      <c r="D23" s="15" t="s">
        <v>30</v>
      </c>
      <c r="E23" s="10">
        <f t="shared" si="5"/>
        <v>2.99</v>
      </c>
      <c r="F23" s="10">
        <f t="shared" si="6"/>
        <v>11.60714286</v>
      </c>
      <c r="G23" s="21">
        <v>-25.76</v>
      </c>
      <c r="I23" s="15" t="s">
        <v>30</v>
      </c>
      <c r="J23" s="10">
        <f t="shared" si="7"/>
        <v>0.23</v>
      </c>
      <c r="K23" s="10">
        <f t="shared" si="8"/>
        <v>1</v>
      </c>
      <c r="L23" s="21">
        <v>-23.0</v>
      </c>
    </row>
    <row r="24">
      <c r="F24" s="4" t="s">
        <v>31</v>
      </c>
      <c r="K24" s="4" t="s">
        <v>31</v>
      </c>
    </row>
    <row r="25">
      <c r="D25" s="7" t="s">
        <v>32</v>
      </c>
      <c r="E25" s="22">
        <f>AVERAGE(E17:E23)</f>
        <v>0.5785714286</v>
      </c>
      <c r="F25" s="22">
        <f>(MAX(F17:F23)-MIN(F17:F23))</f>
        <v>26.21867631</v>
      </c>
      <c r="I25" s="7" t="s">
        <v>32</v>
      </c>
      <c r="J25" s="22">
        <f>AVERAGE(J17:J23)</f>
        <v>-0.9485714286</v>
      </c>
      <c r="K25" s="22">
        <f>(MAX(K17:K23)-MIN(K17:K23))</f>
        <v>31.15517241</v>
      </c>
    </row>
    <row r="26">
      <c r="D26" s="7" t="s">
        <v>34</v>
      </c>
      <c r="E26" s="22">
        <f>(SUMIF(E17:E23,"&gt;0")-SUMIF(E17:E23,"&lt;0"))/7</f>
        <v>2.124285714</v>
      </c>
      <c r="I26" s="7" t="s">
        <v>34</v>
      </c>
      <c r="J26" s="22">
        <f>(SUMIF(J17:J23,"&gt;0")-SUMIF(J17:J23,"&lt;0"))/7</f>
        <v>2.425714286</v>
      </c>
    </row>
    <row r="27">
      <c r="D27" s="4" t="s">
        <v>35</v>
      </c>
      <c r="E27" s="22">
        <f>STDEVA(E17:E23)</f>
        <v>2.48366952</v>
      </c>
      <c r="I27" s="4" t="s">
        <v>35</v>
      </c>
      <c r="J27" s="22">
        <f>STDEVA(J17:J23)</f>
        <v>3.248981525</v>
      </c>
    </row>
    <row r="31">
      <c r="A31" s="1"/>
      <c r="B31" s="2"/>
      <c r="C31" s="3"/>
      <c r="D31" s="3"/>
    </row>
    <row r="32">
      <c r="A32" s="1" t="s">
        <v>40</v>
      </c>
      <c r="B32" s="2"/>
      <c r="C32" s="3"/>
      <c r="D32" s="3"/>
    </row>
    <row r="33">
      <c r="A33" s="4" t="s">
        <v>2</v>
      </c>
      <c r="B33" s="2" t="s">
        <v>3</v>
      </c>
      <c r="C33" s="3" t="s">
        <v>4</v>
      </c>
      <c r="D33" s="3" t="s">
        <v>5</v>
      </c>
      <c r="F33" s="4" t="s">
        <v>2</v>
      </c>
      <c r="G33" s="5" t="s">
        <v>41</v>
      </c>
      <c r="H33" s="5" t="s">
        <v>42</v>
      </c>
      <c r="I33" s="5" t="s">
        <v>43</v>
      </c>
      <c r="J33" s="5" t="s">
        <v>44</v>
      </c>
      <c r="K33" s="5" t="s">
        <v>45</v>
      </c>
      <c r="L33" s="2" t="s">
        <v>6</v>
      </c>
      <c r="M33" s="2" t="s">
        <v>7</v>
      </c>
      <c r="N33" s="2" t="s">
        <v>8</v>
      </c>
      <c r="O33" s="2" t="s">
        <v>9</v>
      </c>
      <c r="Q33" s="4" t="s">
        <v>2</v>
      </c>
      <c r="R33" s="2" t="s">
        <v>10</v>
      </c>
      <c r="S33" s="2" t="s">
        <v>11</v>
      </c>
      <c r="T33" s="2" t="s">
        <v>12</v>
      </c>
      <c r="U33" s="2" t="s">
        <v>13</v>
      </c>
      <c r="W33" s="5" t="s">
        <v>46</v>
      </c>
    </row>
    <row r="34">
      <c r="A34" s="7" t="s">
        <v>16</v>
      </c>
      <c r="B34" s="8"/>
      <c r="C34" s="8"/>
      <c r="D34" s="8"/>
      <c r="F34" s="7" t="s">
        <v>16</v>
      </c>
      <c r="G34" s="10">
        <f>627.509*(B35-B40-B41)</f>
        <v>15.7366584</v>
      </c>
      <c r="H34" s="10">
        <f t="shared" ref="H34:I34" si="9">627.509*(C36+C37-C38-C39)</f>
        <v>4.812935923</v>
      </c>
      <c r="I34" s="10">
        <f t="shared" si="9"/>
        <v>2.310746044</v>
      </c>
      <c r="J34" s="10">
        <f t="shared" ref="J34:K34" si="10">627.509*(C35-C40-C41)</f>
        <v>-55.18800265</v>
      </c>
      <c r="K34" s="10">
        <f t="shared" si="10"/>
        <v>-55.14659339</v>
      </c>
      <c r="L34" s="10">
        <f t="shared" ref="L34:M34" si="11">627.509*($B35-$B40-$B41+C35-C40-C41)</f>
        <v>-39.45134424</v>
      </c>
      <c r="M34" s="10">
        <f t="shared" si="11"/>
        <v>-39.40993499</v>
      </c>
      <c r="N34" s="10">
        <f>627.509*(B35-B40-B41+((D35-D40-D41)*4^3-(C35-C40-C41)*3^3)/(4^3-3^3))</f>
        <v>-39.37971742</v>
      </c>
      <c r="O34" s="10">
        <f>627.509*(B35-B40-B41+((D35-D40-D41+0.5*((D36+D37)-(D38+D39)))*4^3-(C35-C40-C41+0.5*((C36+C37)-(C38+C39)))*3^3)/(4^3-3^3))</f>
        <v>-39.13730557</v>
      </c>
      <c r="Q34" s="7" t="s">
        <v>16</v>
      </c>
      <c r="R34" s="10">
        <f t="shared" ref="R34:R40" si="15">L34-W34</f>
        <v>-15.09134424</v>
      </c>
      <c r="S34" s="10">
        <f t="shared" ref="S34:S40" si="16">M34-W34</f>
        <v>-15.04993499</v>
      </c>
      <c r="T34" s="10">
        <f t="shared" ref="T34:T40" si="17">N34-W34</f>
        <v>-15.01971742</v>
      </c>
      <c r="U34" s="10">
        <f t="shared" ref="U34:U40" si="18">O34-W34</f>
        <v>-14.77730557</v>
      </c>
      <c r="V34">
        <f t="shared" ref="V34:V40" si="19">ABS(U34/W34)*100</f>
        <v>60.66217394</v>
      </c>
      <c r="W34" s="11">
        <v>-24.36</v>
      </c>
    </row>
    <row r="35">
      <c r="A35" s="10" t="s">
        <v>18</v>
      </c>
      <c r="B35" s="24">
        <v>-1832.5389151152</v>
      </c>
      <c r="C35" s="24">
        <v>-7.5179648894</v>
      </c>
      <c r="D35" s="24">
        <v>-7.9732598921</v>
      </c>
      <c r="F35" s="7" t="s">
        <v>20</v>
      </c>
      <c r="G35" s="10">
        <f>627.509*(B43-B48-B49)</f>
        <v>9.04542784</v>
      </c>
      <c r="H35" s="10">
        <f t="shared" ref="H35:I35" si="12">627.509*(C44+C45-C46-C47)</f>
        <v>3.829644254</v>
      </c>
      <c r="I35" s="10">
        <f t="shared" si="12"/>
        <v>2.00276858</v>
      </c>
      <c r="J35" s="10">
        <f t="shared" ref="J35:K35" si="13">627.509*(C43-C48-C49)</f>
        <v>-37.32905679</v>
      </c>
      <c r="K35" s="10">
        <f t="shared" si="13"/>
        <v>-37.39357092</v>
      </c>
      <c r="L35" s="10">
        <f t="shared" ref="L35:M35" si="14">627.509*($B43-$B48-$B49+C43-C48-C49)</f>
        <v>-28.28362895</v>
      </c>
      <c r="M35" s="10">
        <f t="shared" si="14"/>
        <v>-28.34814308</v>
      </c>
      <c r="N35" s="16">
        <f>627.509*(B43-B48-B49+((D43-D48-D49)*4^3-(C43-C48-C49)*3^3)/(4^3-3^3))</f>
        <v>-28.39522097</v>
      </c>
      <c r="O35" s="10">
        <f>627.509*(B43-B48-B49+((D43-D48-D49+0.5*((D44+D45)-(D46+D47)))*4^3-(C43-C48-C49+0.5*((C44+C45)-(C46+C47)))*3^3)/(4^3-3^3))</f>
        <v>-28.06039942</v>
      </c>
      <c r="Q35" s="7" t="s">
        <v>20</v>
      </c>
      <c r="R35" s="10">
        <f t="shared" si="15"/>
        <v>-10.09362895</v>
      </c>
      <c r="S35" s="10">
        <f t="shared" si="16"/>
        <v>-10.15814308</v>
      </c>
      <c r="T35" s="10">
        <f t="shared" si="17"/>
        <v>-10.20522097</v>
      </c>
      <c r="U35" s="10">
        <f t="shared" si="18"/>
        <v>-9.870399423</v>
      </c>
      <c r="V35">
        <f t="shared" si="19"/>
        <v>54.26277857</v>
      </c>
      <c r="W35" s="11">
        <v>-18.19</v>
      </c>
    </row>
    <row r="36">
      <c r="A36" s="10" t="s">
        <v>26</v>
      </c>
      <c r="B36" s="27"/>
      <c r="C36" s="24">
        <v>-3.7150085537</v>
      </c>
      <c r="D36" s="24">
        <v>-3.942689045</v>
      </c>
      <c r="F36" s="7" t="s">
        <v>25</v>
      </c>
      <c r="G36" s="10">
        <f>627.509*(B51-B56-B57)</f>
        <v>17.03766955</v>
      </c>
      <c r="H36" s="10">
        <f t="shared" ref="H36:I36" si="20">627.509*(C52+C53-C54-C55)</f>
        <v>7.251881428</v>
      </c>
      <c r="I36" s="10">
        <f t="shared" si="20"/>
        <v>3.724594667</v>
      </c>
      <c r="J36" s="10">
        <f t="shared" ref="J36:K36" si="21">627.509*(C51-C56-C57)</f>
        <v>-64.71368502</v>
      </c>
      <c r="K36" s="10">
        <f t="shared" si="21"/>
        <v>-64.72200234</v>
      </c>
      <c r="L36" s="10">
        <f t="shared" ref="L36:M36" si="22">627.509*($B51-$B56-$B57+C51-C56-C57)</f>
        <v>-47.67601548</v>
      </c>
      <c r="M36" s="10">
        <f t="shared" si="22"/>
        <v>-47.68433279</v>
      </c>
      <c r="N36" s="10">
        <f>627.509*(B51-B56-B57+((D51-D56-D57)*4^3-(C51-C56-C57)*3^3)/(4^3-3^3))</f>
        <v>-47.69040219</v>
      </c>
      <c r="O36" s="10">
        <f>627.509*(B51-B56-B57+((D51-D56-D57+0.5*((D52+D53)-(D54+D55)))*4^3-(C51-C56-C57+0.5*((C52+C53)-(C54+C55)))*3^3)/(4^3-3^3))</f>
        <v>-47.11508786</v>
      </c>
      <c r="Q36" s="7" t="s">
        <v>25</v>
      </c>
      <c r="R36" s="10">
        <f t="shared" si="15"/>
        <v>-16.42601548</v>
      </c>
      <c r="S36" s="10">
        <f t="shared" si="16"/>
        <v>-16.43433279</v>
      </c>
      <c r="T36" s="10">
        <f t="shared" si="17"/>
        <v>-16.44040219</v>
      </c>
      <c r="U36" s="10">
        <f t="shared" si="18"/>
        <v>-15.86508786</v>
      </c>
      <c r="V36">
        <f t="shared" si="19"/>
        <v>50.76828116</v>
      </c>
      <c r="W36" s="11">
        <v>-31.25</v>
      </c>
    </row>
    <row r="37">
      <c r="A37" s="10" t="s">
        <v>33</v>
      </c>
      <c r="B37" s="27"/>
      <c r="C37" s="24">
        <v>-3.7150085537</v>
      </c>
      <c r="D37" s="24">
        <v>-3.942689045</v>
      </c>
      <c r="F37" s="7" t="s">
        <v>27</v>
      </c>
      <c r="G37" s="10">
        <f>629.509*(B59-B64-B65)</f>
        <v>7.2721727</v>
      </c>
      <c r="H37" s="10">
        <f t="shared" ref="H37:I37" si="23">627.509*(C60+C61-C62-C63)</f>
        <v>1.445160506</v>
      </c>
      <c r="I37" s="10">
        <f t="shared" si="23"/>
        <v>0.6939481469</v>
      </c>
      <c r="J37" s="10">
        <f t="shared" ref="J37:K37" si="24">627.509*(C59-C64-C65)</f>
        <v>-18.95236599</v>
      </c>
      <c r="K37" s="10">
        <f t="shared" si="24"/>
        <v>-19.2295785</v>
      </c>
      <c r="L37" s="10">
        <f t="shared" ref="L37:M37" si="25">627.509*($B59-$B64-$B65+C59-C64-C65)</f>
        <v>-11.70329756</v>
      </c>
      <c r="M37" s="10">
        <f t="shared" si="25"/>
        <v>-11.98051007</v>
      </c>
      <c r="N37" s="10">
        <f>627.509*(B59-B64-B65+((D59-D64-D65)*4^3-(C59-C64-C65)*3^3)/(4^3-3^3))</f>
        <v>-12.18280029</v>
      </c>
      <c r="O37" s="10">
        <f>627.509*(B59-B64-B65+((D59-D64-D65+0.5*((D60+D61)-(D62+D63)))*4^3-(C59-C64-C65+0.5*((C60+C61)-(C62+C63)))*3^3)/(4^3-3^3))</f>
        <v>-12.10991721</v>
      </c>
      <c r="Q37" s="7" t="s">
        <v>27</v>
      </c>
      <c r="R37" s="10">
        <f t="shared" si="15"/>
        <v>-0.643297556</v>
      </c>
      <c r="S37" s="10">
        <f t="shared" si="16"/>
        <v>-0.9205100734</v>
      </c>
      <c r="T37" s="10">
        <f t="shared" si="17"/>
        <v>-1.122800289</v>
      </c>
      <c r="U37" s="10">
        <f t="shared" si="18"/>
        <v>-1.049917211</v>
      </c>
      <c r="V37">
        <f t="shared" si="19"/>
        <v>9.492922344</v>
      </c>
      <c r="W37" s="20">
        <v>-11.06</v>
      </c>
    </row>
    <row r="38">
      <c r="A38" s="10" t="s">
        <v>38</v>
      </c>
      <c r="B38" s="27"/>
      <c r="C38" s="24">
        <v>-3.7188435074</v>
      </c>
      <c r="D38" s="24">
        <v>-3.9445302503</v>
      </c>
      <c r="F38" s="7" t="s">
        <v>28</v>
      </c>
      <c r="G38" s="10">
        <f>627.509*(B67-B72-B73)</f>
        <v>11.93718397</v>
      </c>
      <c r="H38" s="10">
        <f t="shared" ref="H38:I38" si="26">627.509*(C68+C69-C70-C71)</f>
        <v>4.874673082</v>
      </c>
      <c r="I38" s="10">
        <f t="shared" si="26"/>
        <v>2.42758753</v>
      </c>
      <c r="J38" s="10">
        <f t="shared" ref="J38:K38" si="27">627.509*(C67-C72-C73)</f>
        <v>-32.45229027</v>
      </c>
      <c r="K38" s="10">
        <f t="shared" si="27"/>
        <v>-32.22747538</v>
      </c>
      <c r="L38" s="10">
        <f t="shared" ref="L38:M38" si="28">627.509*($B67-$B72-$B73+C67-C72-C73)</f>
        <v>-20.51510631</v>
      </c>
      <c r="M38" s="10">
        <f t="shared" si="28"/>
        <v>-20.29029142</v>
      </c>
      <c r="N38" s="10">
        <f>627.509*(B67-B72-B73+((D67-D72-D73)*4^3-(C67-C72-C73)*3^3)/(4^3-3^3))</f>
        <v>-20.12623731</v>
      </c>
      <c r="O38" s="10">
        <f>627.509*(B67-B72-B73+((D67-D72-D73+0.5*((D68+D69)-(D70+D71)))*4^3-(C67-C72-C73+0.5*((C68+C69)-(C70+C71)))*3^3)/(4^3-3^3))</f>
        <v>-19.80529908</v>
      </c>
      <c r="Q38" s="7" t="s">
        <v>28</v>
      </c>
      <c r="R38" s="10">
        <f t="shared" si="15"/>
        <v>-6.145106305</v>
      </c>
      <c r="S38" s="10">
        <f t="shared" si="16"/>
        <v>-5.920291417</v>
      </c>
      <c r="T38" s="10">
        <f t="shared" si="17"/>
        <v>-5.756237309</v>
      </c>
      <c r="U38" s="10">
        <f t="shared" si="18"/>
        <v>-5.435299084</v>
      </c>
      <c r="V38">
        <f t="shared" si="19"/>
        <v>37.82393238</v>
      </c>
      <c r="W38" s="21">
        <v>-14.37</v>
      </c>
    </row>
    <row r="39">
      <c r="A39" s="10" t="s">
        <v>39</v>
      </c>
      <c r="B39" s="27"/>
      <c r="C39" s="24">
        <v>-3.7188435074</v>
      </c>
      <c r="D39" s="24">
        <v>-3.9445302507</v>
      </c>
      <c r="F39" s="7" t="s">
        <v>29</v>
      </c>
      <c r="G39" s="10">
        <f>627.509*(B75-B80-B81)</f>
        <v>7.97864133</v>
      </c>
      <c r="H39" s="10">
        <f t="shared" ref="H39:I39" si="29">627.509*(C76+C77-C78-C79)</f>
        <v>1.73803477</v>
      </c>
      <c r="I39" s="10">
        <f t="shared" si="29"/>
        <v>0.9494613403</v>
      </c>
      <c r="J39" s="10">
        <f t="shared" ref="J39:K39" si="30">627.509*(C75-C80-C81)</f>
        <v>-13.13278439</v>
      </c>
      <c r="K39" s="10">
        <f t="shared" si="30"/>
        <v>-13.10396931</v>
      </c>
      <c r="L39" s="10">
        <f t="shared" ref="L39:M39" si="31">627.509*($B75-$B80-$B81+C75-C80-C81)</f>
        <v>-5.154143063</v>
      </c>
      <c r="M39" s="10">
        <f t="shared" si="31"/>
        <v>-5.125327975</v>
      </c>
      <c r="N39" s="10">
        <f>627.509*(B75-B80-B81+((D75-D80-D81)*4^3-(C75-C80-C81)*3^3)/(4^3-3^3))</f>
        <v>-5.104300749</v>
      </c>
      <c r="O39" s="10">
        <f>627.509*(B75-B80-B81+((D75-D80-D81+0.5*((D76+D77)-(D78+D79)))*4^3-(C75-C80-C81+0.5*((C76+C77)-(C78+C79)))*3^3)/(4^3-3^3))</f>
        <v>-4.917292816</v>
      </c>
      <c r="Q39" s="7" t="s">
        <v>29</v>
      </c>
      <c r="R39" s="10">
        <f t="shared" si="15"/>
        <v>-2.754143063</v>
      </c>
      <c r="S39" s="10">
        <f t="shared" si="16"/>
        <v>-2.725327975</v>
      </c>
      <c r="T39" s="10">
        <f t="shared" si="17"/>
        <v>-2.704300749</v>
      </c>
      <c r="U39" s="10">
        <f t="shared" si="18"/>
        <v>-2.517292816</v>
      </c>
      <c r="V39">
        <f t="shared" si="19"/>
        <v>104.8872007</v>
      </c>
      <c r="W39" s="21">
        <v>-2.4</v>
      </c>
    </row>
    <row r="40">
      <c r="A40" s="10" t="s">
        <v>47</v>
      </c>
      <c r="B40" s="24">
        <v>-916.2819965478</v>
      </c>
      <c r="C40" s="24">
        <v>-3.7150085713</v>
      </c>
      <c r="D40" s="24">
        <v>-3.9426890676</v>
      </c>
      <c r="F40" s="7" t="s">
        <v>30</v>
      </c>
      <c r="G40" s="10">
        <f>627.509*(B83-B88-B89)</f>
        <v>-13.79436632</v>
      </c>
      <c r="H40" s="10">
        <f t="shared" ref="H40:I40" si="32">627.509*(C84+C85-C86-C87)</f>
        <v>2.781367503</v>
      </c>
      <c r="I40" s="10">
        <f t="shared" si="32"/>
        <v>1.410973126</v>
      </c>
      <c r="J40" s="10">
        <f t="shared" ref="J40:K40" si="33">627.509*(C83-C88-C89)</f>
        <v>-13.08292065</v>
      </c>
      <c r="K40" s="10">
        <f t="shared" si="33"/>
        <v>-13.23933467</v>
      </c>
      <c r="L40" s="10">
        <f t="shared" ref="L40:M40" si="34">627.509*($B83-$B88-$B89+C83-C88-C89)</f>
        <v>-26.87728696</v>
      </c>
      <c r="M40" s="10">
        <f t="shared" si="34"/>
        <v>-27.03370098</v>
      </c>
      <c r="N40" s="10">
        <f>627.509*(B83-B88-B89+((D83-D88-D89)*4^3-(C83-C88-C89)*3^3)/(4^3-3^3))</f>
        <v>-27.14784095</v>
      </c>
      <c r="O40" s="10">
        <f>627.509*(B83-B88-B89+((D83-D88-D89+0.5*((D84+D85)-(D86+D87)))*4^3-(C83-C88-C89+0.5*((C84+C85)-(C86+C87)))*3^3)/(4^3-3^3))</f>
        <v>-26.94236314</v>
      </c>
      <c r="Q40" s="7" t="s">
        <v>30</v>
      </c>
      <c r="R40" s="10">
        <f t="shared" si="15"/>
        <v>-1.117286962</v>
      </c>
      <c r="S40" s="10">
        <f t="shared" si="16"/>
        <v>-1.273700985</v>
      </c>
      <c r="T40" s="10">
        <f t="shared" si="17"/>
        <v>-1.387840947</v>
      </c>
      <c r="U40" s="10">
        <f t="shared" si="18"/>
        <v>-1.182363144</v>
      </c>
      <c r="V40">
        <f t="shared" si="19"/>
        <v>4.589919036</v>
      </c>
      <c r="W40" s="21">
        <v>-25.76</v>
      </c>
    </row>
    <row r="41">
      <c r="A41" s="10" t="s">
        <v>48</v>
      </c>
      <c r="B41" s="24">
        <v>-916.2819965478</v>
      </c>
      <c r="C41" s="24">
        <v>-3.7150085713</v>
      </c>
      <c r="D41" s="24">
        <v>-3.9426890676</v>
      </c>
      <c r="V41" s="1" t="s">
        <v>31</v>
      </c>
    </row>
    <row r="42">
      <c r="A42" s="7" t="s">
        <v>20</v>
      </c>
      <c r="B42" s="27"/>
      <c r="Q42" s="7" t="s">
        <v>32</v>
      </c>
      <c r="R42" s="10">
        <f t="shared" ref="R42:U42" si="35">AVERAGE(R34:R40)</f>
        <v>-7.467260364</v>
      </c>
      <c r="S42" s="10">
        <f t="shared" si="35"/>
        <v>-7.497463045</v>
      </c>
      <c r="T42" s="10">
        <f t="shared" si="35"/>
        <v>-7.519502839</v>
      </c>
      <c r="U42" s="22">
        <f t="shared" si="35"/>
        <v>-7.242523587</v>
      </c>
      <c r="V42" s="25">
        <f>MAX(V34:V40)-MIN(V34:V40)</f>
        <v>100.2972816</v>
      </c>
    </row>
    <row r="43">
      <c r="A43" s="10" t="s">
        <v>18</v>
      </c>
      <c r="B43" s="24">
        <v>-2521.1472621742</v>
      </c>
      <c r="C43" s="24">
        <v>-10.1514004123</v>
      </c>
      <c r="D43" s="24">
        <v>-10.772699503</v>
      </c>
      <c r="E43" s="15"/>
      <c r="Q43" s="7" t="s">
        <v>34</v>
      </c>
      <c r="R43" s="10">
        <f t="shared" ref="R43:U43" si="36">(SUMIF(R34:R40,"&gt;0")-SUMIF(R34:R40,"&lt;0"))/7</f>
        <v>7.467260364</v>
      </c>
      <c r="S43" s="10">
        <f t="shared" si="36"/>
        <v>7.497463045</v>
      </c>
      <c r="T43" s="10">
        <f t="shared" si="36"/>
        <v>7.519502839</v>
      </c>
      <c r="U43" s="22">
        <f t="shared" si="36"/>
        <v>7.242523587</v>
      </c>
    </row>
    <row r="44">
      <c r="A44" s="10" t="s">
        <v>26</v>
      </c>
      <c r="B44" s="27"/>
      <c r="C44" s="24">
        <v>-1.7703653967</v>
      </c>
      <c r="D44" s="24">
        <v>-1.8876687094</v>
      </c>
      <c r="Q44" s="4" t="s">
        <v>35</v>
      </c>
      <c r="R44" s="10">
        <f t="shared" ref="R44:U44" si="37">STDEVA(R34:R40)</f>
        <v>6.533681412</v>
      </c>
      <c r="S44" s="10">
        <f t="shared" si="37"/>
        <v>6.470947376</v>
      </c>
      <c r="T44" s="10">
        <f t="shared" si="37"/>
        <v>6.427273961</v>
      </c>
      <c r="U44" s="22">
        <f t="shared" si="37"/>
        <v>6.307337925</v>
      </c>
    </row>
    <row r="45">
      <c r="A45" s="10" t="s">
        <v>33</v>
      </c>
      <c r="B45" s="27"/>
      <c r="C45" s="24">
        <v>-8.3215476547</v>
      </c>
      <c r="D45" s="24">
        <v>-8.8254406446</v>
      </c>
    </row>
    <row r="46">
      <c r="A46" s="10" t="s">
        <v>38</v>
      </c>
      <c r="B46" s="27"/>
      <c r="C46" s="24">
        <v>-1.7735377888</v>
      </c>
      <c r="D46" s="24">
        <v>-1.8895196724</v>
      </c>
    </row>
    <row r="47">
      <c r="A47" s="10" t="s">
        <v>39</v>
      </c>
      <c r="B47" s="27"/>
      <c r="C47" s="24">
        <v>-8.3244781938</v>
      </c>
      <c r="D47" s="24">
        <v>-8.8267812989</v>
      </c>
    </row>
    <row r="48">
      <c r="A48" s="10" t="s">
        <v>47</v>
      </c>
      <c r="B48" s="24">
        <v>-464.7126441627</v>
      </c>
      <c r="C48" s="24">
        <v>-1.7703652224</v>
      </c>
      <c r="D48" s="24">
        <v>-1.8876685957</v>
      </c>
      <c r="E48" s="24"/>
      <c r="F48" s="24"/>
    </row>
    <row r="49">
      <c r="A49" s="10" t="s">
        <v>48</v>
      </c>
      <c r="B49" s="24">
        <v>-2056.4490328292</v>
      </c>
      <c r="C49" s="24">
        <v>-8.3215475064</v>
      </c>
      <c r="D49" s="24">
        <v>-8.8254404139</v>
      </c>
      <c r="E49" s="24"/>
      <c r="F49" s="24"/>
    </row>
    <row r="50">
      <c r="A50" s="7" t="s">
        <v>25</v>
      </c>
      <c r="B50" s="27"/>
      <c r="Q50" s="4" t="s">
        <v>2</v>
      </c>
      <c r="R50" s="2" t="s">
        <v>10</v>
      </c>
      <c r="S50" s="2" t="s">
        <v>11</v>
      </c>
      <c r="T50" s="2" t="s">
        <v>12</v>
      </c>
      <c r="U50" s="2" t="s">
        <v>13</v>
      </c>
      <c r="W50" s="5" t="s">
        <v>23</v>
      </c>
    </row>
    <row r="51">
      <c r="A51" s="10" t="s">
        <v>18</v>
      </c>
      <c r="B51" s="24">
        <v>-2988.8661124047</v>
      </c>
      <c r="C51" s="24">
        <v>-11.8934830974</v>
      </c>
      <c r="D51" s="24">
        <v>-12.6346121263</v>
      </c>
      <c r="Q51" s="7" t="s">
        <v>16</v>
      </c>
      <c r="R51" s="10">
        <f t="shared" ref="R51:T51" si="38">L34-$W51</f>
        <v>-18.15134424</v>
      </c>
      <c r="S51" s="10">
        <f t="shared" si="38"/>
        <v>-18.10993499</v>
      </c>
      <c r="T51" s="10">
        <f t="shared" si="38"/>
        <v>-18.07971742</v>
      </c>
      <c r="U51" s="10">
        <f>ABS(O34-$W51)</f>
        <v>17.83730557</v>
      </c>
      <c r="V51">
        <f t="shared" ref="V51:V57" si="40">ABS(U51/W51)*100</f>
        <v>83.74321865</v>
      </c>
      <c r="W51" s="11">
        <v>-21.3</v>
      </c>
    </row>
    <row r="52">
      <c r="A52" s="10" t="s">
        <v>26</v>
      </c>
      <c r="B52" s="27"/>
      <c r="C52" s="24">
        <v>-3.4688546128</v>
      </c>
      <c r="D52" s="24">
        <v>-3.7060066049</v>
      </c>
      <c r="Q52" s="7" t="s">
        <v>20</v>
      </c>
      <c r="R52" s="10">
        <f t="shared" ref="R52:U52" si="39">L35-$W52</f>
        <v>-11.28362895</v>
      </c>
      <c r="S52" s="10">
        <f t="shared" si="39"/>
        <v>-11.34814308</v>
      </c>
      <c r="T52" s="10">
        <f t="shared" si="39"/>
        <v>-11.39522097</v>
      </c>
      <c r="U52" s="10">
        <f t="shared" si="39"/>
        <v>-11.06039942</v>
      </c>
      <c r="V52">
        <f t="shared" si="40"/>
        <v>65.06117307</v>
      </c>
      <c r="W52" s="11">
        <v>-17.0</v>
      </c>
    </row>
    <row r="53">
      <c r="A53" s="10" t="s">
        <v>33</v>
      </c>
      <c r="B53" s="27"/>
      <c r="C53" s="24">
        <v>-8.3215007731</v>
      </c>
      <c r="D53" s="24">
        <v>-8.8254645562</v>
      </c>
      <c r="Q53" s="7" t="s">
        <v>25</v>
      </c>
      <c r="R53" s="10">
        <f t="shared" ref="R53:U53" si="41">L36-$W53</f>
        <v>-18.57601548</v>
      </c>
      <c r="S53" s="10">
        <f t="shared" si="41"/>
        <v>-18.58433279</v>
      </c>
      <c r="T53" s="10">
        <f t="shared" si="41"/>
        <v>-18.59040219</v>
      </c>
      <c r="U53" s="10">
        <f t="shared" si="41"/>
        <v>-18.01508786</v>
      </c>
      <c r="V53">
        <f t="shared" si="40"/>
        <v>61.90751842</v>
      </c>
      <c r="W53" s="11">
        <v>-29.1</v>
      </c>
    </row>
    <row r="54">
      <c r="A54" s="10" t="s">
        <v>38</v>
      </c>
      <c r="B54" s="27"/>
      <c r="C54" s="24">
        <v>-3.4752593473</v>
      </c>
      <c r="D54" s="24">
        <v>-3.7096543347</v>
      </c>
      <c r="Q54" s="7" t="s">
        <v>27</v>
      </c>
      <c r="R54" s="10">
        <f t="shared" ref="R54:U54" si="42">L37-$W54</f>
        <v>-0.103297556</v>
      </c>
      <c r="S54" s="10">
        <f t="shared" si="42"/>
        <v>-0.3805100734</v>
      </c>
      <c r="T54" s="10">
        <f t="shared" si="42"/>
        <v>-0.5828002887</v>
      </c>
      <c r="U54" s="10">
        <f t="shared" si="42"/>
        <v>-0.5099172112</v>
      </c>
      <c r="V54">
        <f t="shared" si="40"/>
        <v>4.395838028</v>
      </c>
      <c r="W54" s="20">
        <v>-11.6</v>
      </c>
    </row>
    <row r="55">
      <c r="A55" s="10" t="s">
        <v>39</v>
      </c>
      <c r="B55" s="27"/>
      <c r="C55" s="24">
        <v>-8.326652656</v>
      </c>
      <c r="D55" s="24">
        <v>-8.8277523503</v>
      </c>
      <c r="Q55" s="7" t="s">
        <v>28</v>
      </c>
      <c r="R55" s="10">
        <f t="shared" ref="R55:U55" si="43">L38-$W55</f>
        <v>-7.715106305</v>
      </c>
      <c r="S55" s="10">
        <f t="shared" si="43"/>
        <v>-7.490291417</v>
      </c>
      <c r="T55" s="10">
        <f t="shared" si="43"/>
        <v>-7.326237309</v>
      </c>
      <c r="U55" s="10">
        <f t="shared" si="43"/>
        <v>-7.005299084</v>
      </c>
      <c r="V55">
        <f t="shared" si="40"/>
        <v>54.72889909</v>
      </c>
      <c r="W55" s="21">
        <v>-12.8</v>
      </c>
    </row>
    <row r="56">
      <c r="A56" s="10" t="s">
        <v>47</v>
      </c>
      <c r="B56" s="24">
        <v>-932.4442699939</v>
      </c>
      <c r="C56" s="24">
        <v>-3.4688545658</v>
      </c>
      <c r="D56" s="24">
        <v>-3.7060065924</v>
      </c>
      <c r="Q56" s="7" t="s">
        <v>29</v>
      </c>
      <c r="R56" s="10">
        <f t="shared" ref="R56:U56" si="44">L39-$W56</f>
        <v>-3.254143063</v>
      </c>
      <c r="S56" s="10">
        <f t="shared" si="44"/>
        <v>-3.225327975</v>
      </c>
      <c r="T56" s="10">
        <f t="shared" si="44"/>
        <v>-3.204300749</v>
      </c>
      <c r="U56" s="10">
        <f t="shared" si="44"/>
        <v>-3.017292816</v>
      </c>
      <c r="V56">
        <f t="shared" si="40"/>
        <v>158.8048851</v>
      </c>
      <c r="W56" s="21">
        <v>-1.9</v>
      </c>
    </row>
    <row r="57">
      <c r="A57" s="10" t="s">
        <v>48</v>
      </c>
      <c r="B57" s="24">
        <v>-2056.448993686</v>
      </c>
      <c r="C57" s="24">
        <v>-8.3215006322</v>
      </c>
      <c r="D57" s="24">
        <v>-8.82546438</v>
      </c>
      <c r="Q57" s="7" t="s">
        <v>30</v>
      </c>
      <c r="R57" s="10">
        <f t="shared" ref="R57:U57" si="45">L40-$W57</f>
        <v>-3.877286962</v>
      </c>
      <c r="S57" s="10">
        <f t="shared" si="45"/>
        <v>-4.033700985</v>
      </c>
      <c r="T57" s="10">
        <f t="shared" si="45"/>
        <v>-4.147840947</v>
      </c>
      <c r="U57" s="10">
        <f t="shared" si="45"/>
        <v>-3.942363144</v>
      </c>
      <c r="V57">
        <f t="shared" si="40"/>
        <v>17.14070932</v>
      </c>
      <c r="W57" s="21">
        <v>-23.0</v>
      </c>
    </row>
    <row r="58">
      <c r="A58" s="7" t="s">
        <v>27</v>
      </c>
      <c r="B58" s="27"/>
      <c r="V58" s="1" t="s">
        <v>31</v>
      </c>
    </row>
    <row r="59">
      <c r="A59" s="10" t="s">
        <v>18</v>
      </c>
      <c r="B59" s="24">
        <v>-1408.1322635106</v>
      </c>
      <c r="C59" s="24">
        <v>-6.3485842409</v>
      </c>
      <c r="D59" s="9">
        <v>-6.7325145935</v>
      </c>
      <c r="Q59" s="7" t="s">
        <v>32</v>
      </c>
      <c r="R59" s="10">
        <f t="shared" ref="R59:U59" si="46">AVERAGE(R51:R57)</f>
        <v>-8.994403221</v>
      </c>
      <c r="S59" s="10">
        <f t="shared" si="46"/>
        <v>-9.024605902</v>
      </c>
      <c r="T59" s="10">
        <f t="shared" si="46"/>
        <v>-9.046645696</v>
      </c>
      <c r="U59" s="22">
        <f t="shared" si="46"/>
        <v>-3.673293424</v>
      </c>
      <c r="V59" s="25">
        <f>MAX(V51:V57)-MIN(V51:V57)</f>
        <v>154.409047</v>
      </c>
    </row>
    <row r="60">
      <c r="A60" s="10" t="s">
        <v>26</v>
      </c>
      <c r="B60" s="27"/>
      <c r="C60" s="24">
        <v>-3.1591993226</v>
      </c>
      <c r="D60" s="24">
        <v>-3.3509442246</v>
      </c>
      <c r="Q60" s="7" t="s">
        <v>34</v>
      </c>
      <c r="R60" s="10">
        <f t="shared" ref="R60:U60" si="47">(SUMIF(R51:R57,"&gt;0")-SUMIF(R51:R57,"&lt;0"))/7</f>
        <v>8.994403221</v>
      </c>
      <c r="S60" s="10">
        <f t="shared" si="47"/>
        <v>9.024605902</v>
      </c>
      <c r="T60" s="10">
        <f t="shared" si="47"/>
        <v>9.046645696</v>
      </c>
      <c r="U60" s="22">
        <f t="shared" si="47"/>
        <v>8.769666444</v>
      </c>
    </row>
    <row r="61">
      <c r="A61" s="10" t="s">
        <v>33</v>
      </c>
      <c r="B61" s="27"/>
      <c r="C61" s="24">
        <v>-3.1591823636</v>
      </c>
      <c r="D61" s="24">
        <v>-3.3509262884</v>
      </c>
      <c r="Q61" s="4" t="s">
        <v>35</v>
      </c>
      <c r="R61" s="10">
        <f t="shared" ref="R61:U61" si="48">STDEVA(R51:R57)</f>
        <v>7.31119282</v>
      </c>
      <c r="S61" s="10">
        <f t="shared" si="48"/>
        <v>7.245063582</v>
      </c>
      <c r="T61" s="10">
        <f t="shared" si="48"/>
        <v>7.198648544</v>
      </c>
      <c r="U61" s="22">
        <f t="shared" si="48"/>
        <v>11.13982509</v>
      </c>
    </row>
    <row r="62">
      <c r="A62" s="10" t="s">
        <v>38</v>
      </c>
      <c r="B62" s="27"/>
      <c r="C62" s="24">
        <v>-3.1603508762</v>
      </c>
      <c r="D62" s="24">
        <v>-3.3514972148</v>
      </c>
      <c r="Q62" s="1" t="s">
        <v>56</v>
      </c>
      <c r="R62">
        <f t="shared" ref="R62:U62" si="49">MAX(R51:R57)-MIN(R51:R57)</f>
        <v>18.47271792</v>
      </c>
      <c r="S62">
        <f t="shared" si="49"/>
        <v>18.20382272</v>
      </c>
      <c r="T62">
        <f t="shared" si="49"/>
        <v>18.0076019</v>
      </c>
      <c r="U62">
        <f t="shared" si="49"/>
        <v>35.85239343</v>
      </c>
    </row>
    <row r="63">
      <c r="A63" s="10" t="s">
        <v>39</v>
      </c>
      <c r="B63" s="27"/>
      <c r="C63" s="24">
        <v>-3.1603338216</v>
      </c>
      <c r="D63" s="24">
        <v>-3.3514791758</v>
      </c>
    </row>
    <row r="64">
      <c r="A64" s="10" t="s">
        <v>47</v>
      </c>
      <c r="B64" s="24">
        <v>-704.0718953351</v>
      </c>
      <c r="C64" s="24">
        <v>-3.1591993296</v>
      </c>
      <c r="D64" s="24">
        <v>-3.3509441111</v>
      </c>
    </row>
    <row r="65">
      <c r="A65" s="10" t="s">
        <v>48</v>
      </c>
      <c r="B65" s="24">
        <v>-704.0719203101</v>
      </c>
      <c r="C65" s="24">
        <v>-3.1591823708</v>
      </c>
      <c r="D65" s="24">
        <v>-3.3509261753</v>
      </c>
    </row>
    <row r="66">
      <c r="A66" s="7" t="s">
        <v>28</v>
      </c>
      <c r="B66" s="27"/>
    </row>
    <row r="67">
      <c r="A67" s="10" t="s">
        <v>18</v>
      </c>
      <c r="B67" s="24">
        <v>-1864.9145190404</v>
      </c>
      <c r="C67" s="24">
        <v>-6.9352782037</v>
      </c>
      <c r="D67" s="24">
        <v>-7.4112897934</v>
      </c>
    </row>
    <row r="68">
      <c r="A68" s="10" t="s">
        <v>26</v>
      </c>
      <c r="B68" s="27"/>
      <c r="C68" s="24">
        <v>-3.4417810432</v>
      </c>
      <c r="D68" s="24">
        <v>-3.6799659345</v>
      </c>
    </row>
    <row r="69">
      <c r="A69" s="10" t="s">
        <v>33</v>
      </c>
      <c r="B69" s="27"/>
      <c r="C69" s="24">
        <v>-3.4417809376</v>
      </c>
      <c r="D69" s="24">
        <v>-3.679965835</v>
      </c>
    </row>
    <row r="70">
      <c r="A70" s="10" t="s">
        <v>38</v>
      </c>
      <c r="B70" s="27"/>
      <c r="C70" s="24">
        <v>-3.4456651893</v>
      </c>
      <c r="D70" s="24">
        <v>-3.6819002395</v>
      </c>
    </row>
    <row r="71">
      <c r="A71" s="10" t="s">
        <v>39</v>
      </c>
      <c r="B71" s="27"/>
      <c r="C71" s="24">
        <v>-3.4456650834</v>
      </c>
      <c r="D71" s="24">
        <v>-3.6819001399</v>
      </c>
    </row>
    <row r="72">
      <c r="A72" s="10" t="s">
        <v>47</v>
      </c>
      <c r="B72" s="24">
        <v>-932.4667710759</v>
      </c>
      <c r="C72" s="24">
        <v>-3.4417811269</v>
      </c>
      <c r="D72" s="24">
        <v>-3.6799660515</v>
      </c>
      <c r="E72" s="29"/>
      <c r="F72" s="29"/>
    </row>
    <row r="73">
      <c r="A73" s="10" t="s">
        <v>48</v>
      </c>
      <c r="B73" s="24">
        <v>-932.4667710924</v>
      </c>
      <c r="C73" s="24">
        <v>-3.4417810213</v>
      </c>
      <c r="D73" s="24">
        <v>-3.679965952</v>
      </c>
    </row>
    <row r="74">
      <c r="A74" s="7" t="s">
        <v>29</v>
      </c>
      <c r="B74" s="27"/>
    </row>
    <row r="75">
      <c r="A75" s="10" t="s">
        <v>18</v>
      </c>
      <c r="B75" s="24">
        <v>-1618.818486385</v>
      </c>
      <c r="C75" s="24">
        <v>-6.038305208</v>
      </c>
      <c r="D75" s="24">
        <v>-6.4487422204</v>
      </c>
    </row>
    <row r="76">
      <c r="A76" s="10" t="s">
        <v>26</v>
      </c>
      <c r="B76" s="27"/>
      <c r="C76" s="24">
        <v>-1.9984642622</v>
      </c>
      <c r="D76" s="24">
        <v>-2.1351226149</v>
      </c>
    </row>
    <row r="77">
      <c r="A77" s="10" t="s">
        <v>33</v>
      </c>
      <c r="B77" s="27"/>
      <c r="C77" s="24">
        <v>-4.0189126551</v>
      </c>
      <c r="D77" s="24">
        <v>-4.2927369797</v>
      </c>
    </row>
    <row r="78">
      <c r="A78" s="10" t="s">
        <v>38</v>
      </c>
      <c r="B78" s="27"/>
      <c r="C78" s="24">
        <v>-1.9999813368</v>
      </c>
      <c r="D78" s="24">
        <v>-2.135937788</v>
      </c>
    </row>
    <row r="79">
      <c r="A79" s="10" t="s">
        <v>39</v>
      </c>
      <c r="B79" s="27"/>
      <c r="C79" s="24">
        <v>-4.0201653173</v>
      </c>
      <c r="D79" s="24">
        <v>-4.2934348707</v>
      </c>
    </row>
    <row r="80">
      <c r="A80" s="10" t="s">
        <v>47</v>
      </c>
      <c r="B80" s="24">
        <v>-539.6208646775</v>
      </c>
      <c r="C80" s="24">
        <v>-1.9984642469</v>
      </c>
      <c r="D80" s="24">
        <v>-2.1351226961</v>
      </c>
    </row>
    <row r="81">
      <c r="A81" s="10" t="s">
        <v>48</v>
      </c>
      <c r="B81" s="24">
        <v>-1079.2103364914</v>
      </c>
      <c r="C81" s="24">
        <v>-4.0189125212</v>
      </c>
      <c r="D81" s="24">
        <v>-4.2927370042</v>
      </c>
    </row>
    <row r="82">
      <c r="A82" s="7" t="s">
        <v>30</v>
      </c>
      <c r="B82" s="27"/>
    </row>
    <row r="83">
      <c r="A83" s="10" t="s">
        <v>18</v>
      </c>
      <c r="B83" s="24">
        <v>-2051.0182703121</v>
      </c>
      <c r="C83" s="24">
        <v>-7.9994304304</v>
      </c>
      <c r="D83" s="24">
        <v>-8.5274147388</v>
      </c>
    </row>
    <row r="84">
      <c r="A84" s="10" t="s">
        <v>26</v>
      </c>
      <c r="B84" s="27"/>
      <c r="C84" s="24">
        <v>-2.6515955051</v>
      </c>
      <c r="D84" s="24">
        <v>-2.8274650159</v>
      </c>
    </row>
    <row r="85">
      <c r="A85" s="10" t="s">
        <v>33</v>
      </c>
      <c r="B85" s="27"/>
      <c r="C85" s="24">
        <v>-5.326986175</v>
      </c>
      <c r="D85" s="24">
        <v>-5.6788517656</v>
      </c>
    </row>
    <row r="86">
      <c r="A86" s="10" t="s">
        <v>38</v>
      </c>
      <c r="B86" s="27"/>
      <c r="C86" s="24">
        <v>-2.6539907354</v>
      </c>
      <c r="D86" s="24">
        <v>-2.8286725352</v>
      </c>
    </row>
    <row r="87">
      <c r="A87" s="10" t="s">
        <v>39</v>
      </c>
      <c r="B87" s="27"/>
      <c r="C87" s="24">
        <v>-5.3290233393</v>
      </c>
      <c r="D87" s="24">
        <v>-5.6798927768</v>
      </c>
    </row>
    <row r="88">
      <c r="A88" s="10" t="s">
        <v>47</v>
      </c>
      <c r="B88" s="24">
        <v>-683.6593290511</v>
      </c>
      <c r="C88" s="24">
        <v>-2.6515953061</v>
      </c>
      <c r="D88" s="24">
        <v>-2.8274648052</v>
      </c>
    </row>
    <row r="89">
      <c r="A89" s="10" t="s">
        <v>48</v>
      </c>
      <c r="B89" s="24">
        <v>-1367.3369585224</v>
      </c>
      <c r="C89" s="24">
        <v>-5.3269861474</v>
      </c>
      <c r="D89" s="24">
        <v>-5.6788516949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3"/>
      <c r="D1" s="3"/>
    </row>
    <row r="2">
      <c r="A2" s="1" t="s">
        <v>57</v>
      </c>
      <c r="B2" s="2"/>
      <c r="C2" s="3"/>
      <c r="D2" s="3"/>
    </row>
    <row r="3">
      <c r="A3" s="4" t="s">
        <v>2</v>
      </c>
      <c r="B3" s="2" t="s">
        <v>3</v>
      </c>
      <c r="C3" s="3" t="s">
        <v>4</v>
      </c>
      <c r="D3" s="3" t="s">
        <v>5</v>
      </c>
      <c r="F3" s="4" t="s">
        <v>2</v>
      </c>
      <c r="G3" s="5" t="s">
        <v>41</v>
      </c>
      <c r="H3" s="5" t="s">
        <v>42</v>
      </c>
      <c r="I3" s="5" t="s">
        <v>43</v>
      </c>
      <c r="J3" s="5" t="s">
        <v>44</v>
      </c>
      <c r="K3" s="5" t="s">
        <v>45</v>
      </c>
      <c r="L3" s="2" t="s">
        <v>6</v>
      </c>
      <c r="M3" s="2" t="s">
        <v>7</v>
      </c>
      <c r="N3" s="2" t="s">
        <v>8</v>
      </c>
      <c r="O3" s="2" t="s">
        <v>9</v>
      </c>
      <c r="Q3" s="4" t="s">
        <v>2</v>
      </c>
      <c r="R3" s="2" t="s">
        <v>10</v>
      </c>
      <c r="S3" s="2" t="s">
        <v>11</v>
      </c>
      <c r="T3" s="2" t="s">
        <v>12</v>
      </c>
      <c r="U3" s="2" t="s">
        <v>13</v>
      </c>
      <c r="W3" s="5" t="s">
        <v>14</v>
      </c>
      <c r="X3" s="6" t="s">
        <v>15</v>
      </c>
    </row>
    <row r="4">
      <c r="A4" s="7" t="s">
        <v>16</v>
      </c>
      <c r="B4" s="8"/>
      <c r="C4" s="8"/>
      <c r="D4" s="8"/>
      <c r="F4" s="7" t="s">
        <v>16</v>
      </c>
      <c r="G4" s="10">
        <f>627.509*(B5-B10-B11)</f>
        <v>15.7366584</v>
      </c>
      <c r="H4" s="10">
        <f t="shared" ref="H4:I4" si="1">627.509*(C6+C7-C8-C9)</f>
        <v>4.743591961</v>
      </c>
      <c r="I4" s="10">
        <f t="shared" si="1"/>
        <v>2.417260664</v>
      </c>
      <c r="J4" s="10">
        <f t="shared" ref="J4:K4" si="2">627.509*(C5-C10-C11)</f>
        <v>-38.46082896</v>
      </c>
      <c r="K4" s="10">
        <f t="shared" si="2"/>
        <v>-37.88373025</v>
      </c>
      <c r="L4" s="10">
        <f t="shared" ref="L4:M4" si="3">627.509*($B5-$B10-$B11+C5-C10-C11)</f>
        <v>-22.72417055</v>
      </c>
      <c r="M4" s="10">
        <f t="shared" si="3"/>
        <v>-22.14707185</v>
      </c>
      <c r="N4" s="10">
        <f>627.509*(B5-B10-B11+((D5-D10-D11)*4^3-(C5-C10-C11)*3^3)/(4^3-3^3))</f>
        <v>-21.72594577</v>
      </c>
      <c r="O4" s="10">
        <f>627.509*(B5-B10-B11+((D5-D10-D11+0.5*((D6+D7)-(D8+D9)))*4^3-(C5-C10-C11+0.5*((C6+C7)-(C8+C9)))*3^3)/(4^3-3^3))</f>
        <v>-21.36611199</v>
      </c>
      <c r="Q4" s="7" t="s">
        <v>16</v>
      </c>
      <c r="R4" s="10">
        <f t="shared" ref="R4:R10" si="7">L4-W4</f>
        <v>1.635829447</v>
      </c>
      <c r="S4" s="10">
        <f t="shared" ref="S4:S10" si="8">M4-W4</f>
        <v>2.212928152</v>
      </c>
      <c r="T4" s="10">
        <f t="shared" ref="T4:T10" si="9">N4-W4</f>
        <v>2.634054233</v>
      </c>
      <c r="U4" s="10">
        <f t="shared" ref="U4:U10" si="10">O4-W4</f>
        <v>2.993888011</v>
      </c>
      <c r="V4">
        <f t="shared" ref="V4:V10" si="11">ABS(U4/W4)*100</f>
        <v>12.29018067</v>
      </c>
      <c r="W4" s="11">
        <v>-24.36</v>
      </c>
      <c r="X4" s="9">
        <v>1.0</v>
      </c>
    </row>
    <row r="5">
      <c r="A5" s="10" t="s">
        <v>18</v>
      </c>
      <c r="B5" s="24">
        <v>-1832.5389151152</v>
      </c>
      <c r="C5" s="30">
        <v>-7.1118649862000005</v>
      </c>
      <c r="D5" s="30">
        <v>-7.62332434786</v>
      </c>
      <c r="F5" s="7" t="s">
        <v>20</v>
      </c>
      <c r="G5" s="10">
        <f>627.509*(B13-B18-B19)</f>
        <v>9.04542784</v>
      </c>
      <c r="H5" s="10">
        <f t="shared" ref="H5:I5" si="4">627.509*(C14+C15-C16-C17)</f>
        <v>3.760222476</v>
      </c>
      <c r="I5" s="10">
        <f t="shared" si="4"/>
        <v>2.072804308</v>
      </c>
      <c r="J5" s="10">
        <f t="shared" ref="J5:K5" si="5">627.509*(C13-C18-C19)</f>
        <v>-25.83390845</v>
      </c>
      <c r="K5" s="10">
        <f t="shared" si="5"/>
        <v>-25.51172304</v>
      </c>
      <c r="L5" s="10">
        <f t="shared" ref="L5:M5" si="6">627.509*($B13-$B18-$B19+C13-C18-C19)</f>
        <v>-16.78848061</v>
      </c>
      <c r="M5" s="10">
        <f t="shared" si="6"/>
        <v>-16.4662952</v>
      </c>
      <c r="N5" s="16">
        <f>627.509*(B13-B18-B19+((D13-D18-D19)*4^3-(C13-C18-C19)*3^3)/(4^3-3^3))</f>
        <v>-16.23118692</v>
      </c>
      <c r="O5" s="10">
        <f>627.509*(B13-B18-B19+((D13-D18-D19+0.5*((D14+D15)-(D16+D17)))*4^3-(C13-C18-C19+0.5*((C14+C15)-(C16+C17)))*3^3)/(4^3-3^3))</f>
        <v>-15.81046437</v>
      </c>
      <c r="Q5" s="7" t="s">
        <v>20</v>
      </c>
      <c r="R5" s="10">
        <f t="shared" si="7"/>
        <v>1.401519395</v>
      </c>
      <c r="S5" s="10">
        <f t="shared" si="8"/>
        <v>1.723704805</v>
      </c>
      <c r="T5" s="10">
        <f t="shared" si="9"/>
        <v>1.958813077</v>
      </c>
      <c r="U5" s="10">
        <f t="shared" si="10"/>
        <v>2.379535629</v>
      </c>
      <c r="V5">
        <f t="shared" si="11"/>
        <v>13.08155926</v>
      </c>
      <c r="W5" s="11">
        <v>-18.19</v>
      </c>
      <c r="X5" s="9">
        <v>2.0</v>
      </c>
    </row>
    <row r="6">
      <c r="A6" s="10" t="s">
        <v>26</v>
      </c>
      <c r="B6" s="27"/>
      <c r="C6" s="30">
        <v>-3.525286843</v>
      </c>
      <c r="D6" s="30">
        <v>-3.78147634969</v>
      </c>
      <c r="F6" s="7" t="s">
        <v>25</v>
      </c>
      <c r="G6" s="10">
        <f>627.509*(B21-B26-B27)</f>
        <v>17.03766955</v>
      </c>
      <c r="H6" s="10">
        <f t="shared" ref="H6:I6" si="12">627.509*(C22+C23-C24-C25)</f>
        <v>7.017796004</v>
      </c>
      <c r="I6" s="10">
        <f t="shared" si="12"/>
        <v>3.794267882</v>
      </c>
      <c r="J6" s="10">
        <f t="shared" ref="J6:K6" si="13">627.509*(C21-C26-C27)</f>
        <v>-44.82807287</v>
      </c>
      <c r="K6" s="10">
        <f t="shared" si="13"/>
        <v>-44.12390354</v>
      </c>
      <c r="L6" s="10">
        <f t="shared" ref="L6:M6" si="14">627.509*($B21-$B26-$B27+C21-C26-C27)</f>
        <v>-27.79040332</v>
      </c>
      <c r="M6" s="10">
        <f t="shared" si="14"/>
        <v>-27.08623399</v>
      </c>
      <c r="N6" s="10">
        <f>627.509*(B21-B26-B27+((D21-D26-D27)*4^3-(C21-C26-C27)*3^3)/(4^3-3^3))</f>
        <v>-26.57238069</v>
      </c>
      <c r="O6" s="10">
        <f>627.509*(B21-B26-B27+((D21-D26-D27+0.5*((D22+D23)-(D24+D25)))*4^3-(C21-C26-C27+0.5*((C22+C23)-(C24+C25)))*3^3)/(4^3-3^3))</f>
        <v>-25.8513989</v>
      </c>
      <c r="Q6" s="7" t="s">
        <v>25</v>
      </c>
      <c r="R6" s="10">
        <f t="shared" si="7"/>
        <v>3.45959668</v>
      </c>
      <c r="S6" s="10">
        <f t="shared" si="8"/>
        <v>4.163766014</v>
      </c>
      <c r="T6" s="10">
        <f t="shared" si="9"/>
        <v>4.677619311</v>
      </c>
      <c r="U6" s="10">
        <f t="shared" si="10"/>
        <v>5.3986011</v>
      </c>
      <c r="V6">
        <f t="shared" si="11"/>
        <v>17.27552352</v>
      </c>
      <c r="W6" s="11">
        <v>-31.25</v>
      </c>
      <c r="X6" s="9">
        <v>3.0</v>
      </c>
    </row>
    <row r="7">
      <c r="A7" s="10" t="s">
        <v>33</v>
      </c>
      <c r="B7" s="27"/>
      <c r="C7" s="30">
        <v>-3.525286843</v>
      </c>
      <c r="D7" s="30">
        <v>-3.78147634956</v>
      </c>
      <c r="F7" s="7" t="s">
        <v>27</v>
      </c>
      <c r="G7" s="10">
        <f>629.509*(B29-B34-B35)</f>
        <v>7.2721727</v>
      </c>
      <c r="H7" s="10">
        <f t="shared" ref="H7:I7" si="15">627.509*(C30+C31-C32-C33)</f>
        <v>1.49275279</v>
      </c>
      <c r="I7" s="10">
        <f t="shared" si="15"/>
        <v>0.7582264352</v>
      </c>
      <c r="J7" s="10">
        <f t="shared" ref="J7:K7" si="16">627.509*(C29-C34-C35)</f>
        <v>-12.9775574</v>
      </c>
      <c r="K7" s="10">
        <f t="shared" si="16"/>
        <v>-13.02575978</v>
      </c>
      <c r="L7" s="10">
        <f t="shared" ref="L7:M7" si="17">627.509*($B29-$B34-$B35+C29-C34-C35)</f>
        <v>-5.728488973</v>
      </c>
      <c r="M7" s="10">
        <f t="shared" si="17"/>
        <v>-5.776691353</v>
      </c>
      <c r="N7" s="10">
        <f>627.509*(B29-B34-B35+((D29-D34-D35)*4^3-(C29-C34-C35)*3^3)/(4^3-3^3))</f>
        <v>-5.811866063</v>
      </c>
      <c r="O7" s="10">
        <f>627.509*(B29-B34-B35+((D29-D34-D35+0.5*((D30+D31)-(D32+D33)))*4^3-(C29-C34-C35+0.5*((C30+C31)-(C32+C33)))*3^3)/(4^3-3^3))</f>
        <v>-5.700755705</v>
      </c>
      <c r="Q7" s="7" t="s">
        <v>27</v>
      </c>
      <c r="R7" s="10">
        <f t="shared" si="7"/>
        <v>5.331511027</v>
      </c>
      <c r="S7" s="10">
        <f t="shared" si="8"/>
        <v>5.283308647</v>
      </c>
      <c r="T7" s="10">
        <f t="shared" si="9"/>
        <v>5.248133937</v>
      </c>
      <c r="U7" s="10">
        <f t="shared" si="10"/>
        <v>5.359244295</v>
      </c>
      <c r="V7">
        <f t="shared" si="11"/>
        <v>48.4560967</v>
      </c>
      <c r="W7" s="20">
        <v>-11.06</v>
      </c>
      <c r="X7" s="9">
        <v>4.0</v>
      </c>
    </row>
    <row r="8">
      <c r="A8" s="10" t="s">
        <v>38</v>
      </c>
      <c r="B8" s="27"/>
      <c r="C8" s="30">
        <v>-3.5290665433400004</v>
      </c>
      <c r="D8" s="30">
        <v>-3.78340242592</v>
      </c>
      <c r="F8" s="7" t="s">
        <v>28</v>
      </c>
      <c r="G8" s="10">
        <f>627.509*(B37-B42-B43)</f>
        <v>11.93718397</v>
      </c>
      <c r="H8" s="10">
        <f t="shared" ref="H8:I8" si="18">627.509*(C38+C39-C40-C41)</f>
        <v>4.603237061</v>
      </c>
      <c r="I8" s="10">
        <f t="shared" si="18"/>
        <v>2.376998664</v>
      </c>
      <c r="J8" s="10">
        <f t="shared" ref="J8:K8" si="19">627.509*(C37-C42-C43)</f>
        <v>-23.04102819</v>
      </c>
      <c r="K8" s="10">
        <f t="shared" si="19"/>
        <v>-22.40226116</v>
      </c>
      <c r="L8" s="10">
        <f t="shared" ref="L8:M8" si="20">627.509*($B37-$B42-$B43+C37-C42-C43)</f>
        <v>-11.10384422</v>
      </c>
      <c r="M8" s="10">
        <f t="shared" si="20"/>
        <v>-10.46507719</v>
      </c>
      <c r="N8" s="10">
        <f>627.509*(B37-B42-B43+((D37-D42-D43)*4^3-(C37-C42-C43)*3^3)/(4^3-3^3))</f>
        <v>-9.998949904</v>
      </c>
      <c r="O8" s="10">
        <f>627.509*(B37-B42-B43+((D37-D42-D43+0.5*((D38+D39)-(D40+D41)))*4^3-(C37-C42-C43+0.5*((C38+C39)-(C40+C41)))*3^3)/(4^3-3^3))</f>
        <v>-9.622726744</v>
      </c>
      <c r="Q8" s="7" t="s">
        <v>28</v>
      </c>
      <c r="R8" s="10">
        <f t="shared" si="7"/>
        <v>3.26615578</v>
      </c>
      <c r="S8" s="10">
        <f t="shared" si="8"/>
        <v>3.904922806</v>
      </c>
      <c r="T8" s="10">
        <f t="shared" si="9"/>
        <v>4.371050096</v>
      </c>
      <c r="U8" s="10">
        <f t="shared" si="10"/>
        <v>4.747273256</v>
      </c>
      <c r="V8">
        <f t="shared" si="11"/>
        <v>33.03600039</v>
      </c>
      <c r="W8" s="21">
        <v>-14.37</v>
      </c>
      <c r="X8" s="9">
        <v>5.0</v>
      </c>
    </row>
    <row r="9">
      <c r="A9" s="10" t="s">
        <v>39</v>
      </c>
      <c r="B9" s="27"/>
      <c r="C9" s="30">
        <v>-3.5290665433400004</v>
      </c>
      <c r="D9" s="30">
        <v>-3.78340242631</v>
      </c>
      <c r="F9" s="7" t="s">
        <v>29</v>
      </c>
      <c r="G9" s="10">
        <f>627.509*(B45-B50-B51)</f>
        <v>7.97864133</v>
      </c>
      <c r="H9" s="10">
        <f t="shared" ref="H9:I9" si="21">627.509*(C46+C47-C48-C49)</f>
        <v>1.642733597</v>
      </c>
      <c r="I9" s="10">
        <f t="shared" si="21"/>
        <v>0.9245848002</v>
      </c>
      <c r="J9" s="10">
        <f t="shared" ref="J9:K9" si="22">627.509*(C45-C50-C51)</f>
        <v>-9.607015401</v>
      </c>
      <c r="K9" s="10">
        <f t="shared" si="22"/>
        <v>-9.412553148</v>
      </c>
      <c r="L9" s="10">
        <f t="shared" ref="L9:M9" si="23">627.509*($B45-$B50-$B51+C45-C50-C51)</f>
        <v>-1.62837407</v>
      </c>
      <c r="M9" s="10">
        <f t="shared" si="23"/>
        <v>-1.433911817</v>
      </c>
      <c r="N9" s="10">
        <f>627.509*(B45-B50-B51+((D45-D50-D51)*4^3-(C45-C50-C51)*3^3)/(4^3-3^3))</f>
        <v>-1.29200693</v>
      </c>
      <c r="O9" s="10">
        <f>627.509*(B45-B50-B51+((D45-D50-D51+0.5*((D46+D47)-(D48+D49)))*4^3-(C45-C50-C51+0.5*((C46+C47)-(C48+C49)))*3^3)/(4^3-3^3))</f>
        <v>-1.091741794</v>
      </c>
      <c r="Q9" s="7" t="s">
        <v>29</v>
      </c>
      <c r="R9" s="10">
        <f t="shared" si="7"/>
        <v>0.7716259298</v>
      </c>
      <c r="S9" s="10">
        <f t="shared" si="8"/>
        <v>0.9660881827</v>
      </c>
      <c r="T9" s="10">
        <f t="shared" si="9"/>
        <v>1.10799307</v>
      </c>
      <c r="U9" s="10">
        <f t="shared" si="10"/>
        <v>1.308258206</v>
      </c>
      <c r="V9">
        <f t="shared" si="11"/>
        <v>54.5107586</v>
      </c>
      <c r="W9" s="21">
        <v>-2.4</v>
      </c>
      <c r="X9" s="9">
        <v>6.0</v>
      </c>
    </row>
    <row r="10">
      <c r="A10" s="10" t="s">
        <v>47</v>
      </c>
      <c r="B10" s="24">
        <v>-916.2819965478</v>
      </c>
      <c r="C10" s="30">
        <v>-3.52528685379</v>
      </c>
      <c r="D10" s="30">
        <v>-3.78147636763</v>
      </c>
      <c r="F10" s="7" t="s">
        <v>30</v>
      </c>
      <c r="G10" s="10">
        <f>627.509*(B53-B58-B59)</f>
        <v>-13.79436632</v>
      </c>
      <c r="H10" s="10">
        <f t="shared" ref="H10:I10" si="24">627.509*(C54+C55-C56-C57)</f>
        <v>2.610334817</v>
      </c>
      <c r="I10" s="10">
        <f t="shared" si="24"/>
        <v>1.425216777</v>
      </c>
      <c r="J10" s="10">
        <f t="shared" ref="J10:K10" si="25">627.509*(C53-C58-C59)</f>
        <v>-7.762523296</v>
      </c>
      <c r="K10" s="10">
        <f t="shared" si="25"/>
        <v>-7.832266272</v>
      </c>
      <c r="L10" s="10">
        <f t="shared" ref="L10:M10" si="26">627.509*($B53-$B58-$B59+C53-C58-C59)</f>
        <v>-21.55688961</v>
      </c>
      <c r="M10" s="10">
        <f t="shared" si="26"/>
        <v>-21.62663259</v>
      </c>
      <c r="N10" s="10">
        <f>627.509*(B53-B58-B59+((D53-D58-D59)*4^3-(C53-C58-C59)*3^3)/(4^3-3^3))</f>
        <v>-21.67752611</v>
      </c>
      <c r="O10" s="10">
        <f>627.509*(B53-B58-B59+((D53-D58-D59+0.5*((D54+D55)-(D56+D57)))*4^3-(C53-C58-C59+0.5*((C54+C55)-(C56+C57)))*3^3)/(4^3-3^3))</f>
        <v>-21.39732566</v>
      </c>
      <c r="Q10" s="7" t="s">
        <v>30</v>
      </c>
      <c r="R10" s="10">
        <f t="shared" si="7"/>
        <v>4.203110388</v>
      </c>
      <c r="S10" s="10">
        <f t="shared" si="8"/>
        <v>4.133367412</v>
      </c>
      <c r="T10" s="10">
        <f t="shared" si="9"/>
        <v>4.082473889</v>
      </c>
      <c r="U10" s="10">
        <f t="shared" si="10"/>
        <v>4.362674344</v>
      </c>
      <c r="V10">
        <f t="shared" si="11"/>
        <v>16.93584761</v>
      </c>
      <c r="W10" s="21">
        <v>-25.76</v>
      </c>
      <c r="X10" s="9">
        <v>7.0</v>
      </c>
    </row>
    <row r="11">
      <c r="A11" s="10" t="s">
        <v>48</v>
      </c>
      <c r="B11" s="24">
        <v>-916.2819965478</v>
      </c>
      <c r="C11" s="30">
        <v>-3.52528685379</v>
      </c>
      <c r="D11" s="30">
        <v>-3.78147636763</v>
      </c>
      <c r="W11" s="1" t="s">
        <v>31</v>
      </c>
    </row>
    <row r="12">
      <c r="A12" s="7" t="s">
        <v>20</v>
      </c>
      <c r="B12" s="27"/>
      <c r="Q12" s="7" t="s">
        <v>32</v>
      </c>
      <c r="R12" s="10">
        <f t="shared" ref="R12:V12" si="27">AVERAGE(R4:R10)</f>
        <v>2.867049807</v>
      </c>
      <c r="S12" s="10">
        <f t="shared" si="27"/>
        <v>3.198298003</v>
      </c>
      <c r="T12" s="10">
        <f t="shared" si="27"/>
        <v>3.440019659</v>
      </c>
      <c r="U12" s="22">
        <f t="shared" si="27"/>
        <v>3.79278212</v>
      </c>
      <c r="V12" s="22">
        <f t="shared" si="27"/>
        <v>27.94085239</v>
      </c>
      <c r="W12" s="25">
        <f>MAX(V4:V10)-MIN(V4:V10)</f>
        <v>42.22057793</v>
      </c>
    </row>
    <row r="13">
      <c r="A13" s="10" t="s">
        <v>18</v>
      </c>
      <c r="B13" s="24">
        <v>-2521.1472621742</v>
      </c>
      <c r="C13" s="30">
        <v>-9.54790247944</v>
      </c>
      <c r="D13" s="30">
        <v>-10.24413638547</v>
      </c>
      <c r="E13" s="15"/>
      <c r="Q13" s="7" t="s">
        <v>34</v>
      </c>
      <c r="R13" s="10">
        <f t="shared" ref="R13:V13" si="28">(SUMIF(R4:R10,"&gt;0")-SUMIF(R4:R10,"&lt;0"))/7</f>
        <v>2.867049807</v>
      </c>
      <c r="S13" s="10">
        <f t="shared" si="28"/>
        <v>3.198298003</v>
      </c>
      <c r="T13" s="10">
        <f t="shared" si="28"/>
        <v>3.440019659</v>
      </c>
      <c r="U13" s="22">
        <f t="shared" si="28"/>
        <v>3.79278212</v>
      </c>
      <c r="V13" s="22">
        <f t="shared" si="28"/>
        <v>27.94085239</v>
      </c>
    </row>
    <row r="14">
      <c r="A14" s="10" t="s">
        <v>26</v>
      </c>
      <c r="B14" s="27"/>
      <c r="C14" s="30">
        <v>-1.68745930704</v>
      </c>
      <c r="D14" s="30">
        <v>-1.81835575909</v>
      </c>
      <c r="Q14" s="4" t="s">
        <v>35</v>
      </c>
      <c r="R14" s="10">
        <f t="shared" ref="R14:V14" si="29">STDEVA(R4:R10)</f>
        <v>1.65446409</v>
      </c>
      <c r="S14" s="10">
        <f t="shared" si="29"/>
        <v>1.569565269</v>
      </c>
      <c r="T14" s="10">
        <f t="shared" si="29"/>
        <v>1.547169269</v>
      </c>
      <c r="U14" s="22">
        <f t="shared" si="29"/>
        <v>1.585173247</v>
      </c>
      <c r="V14" s="22">
        <f t="shared" si="29"/>
        <v>17.57553786</v>
      </c>
    </row>
    <row r="15">
      <c r="A15" s="10" t="s">
        <v>33</v>
      </c>
      <c r="B15" s="27"/>
      <c r="C15" s="30">
        <v>-7.81927439579</v>
      </c>
      <c r="D15" s="30">
        <v>-8.38512529452</v>
      </c>
    </row>
    <row r="16">
      <c r="A16" s="10" t="s">
        <v>38</v>
      </c>
      <c r="B16" s="27"/>
      <c r="C16" s="30">
        <v>-1.6904754215700002</v>
      </c>
      <c r="D16" s="30">
        <v>-1.8202016604200002</v>
      </c>
      <c r="Q16" s="4" t="s">
        <v>2</v>
      </c>
      <c r="R16" s="2" t="s">
        <v>10</v>
      </c>
      <c r="S16" s="2" t="s">
        <v>11</v>
      </c>
      <c r="T16" s="2" t="s">
        <v>12</v>
      </c>
      <c r="U16" s="2" t="s">
        <v>13</v>
      </c>
      <c r="W16" s="5" t="s">
        <v>23</v>
      </c>
      <c r="X16" s="6" t="s">
        <v>15</v>
      </c>
    </row>
    <row r="17">
      <c r="A17" s="10" t="s">
        <v>39</v>
      </c>
      <c r="B17" s="27"/>
      <c r="C17" s="30">
        <v>-7.8222505817300005</v>
      </c>
      <c r="D17" s="30">
        <v>-8.38658261961</v>
      </c>
      <c r="Q17" s="7" t="s">
        <v>16</v>
      </c>
      <c r="R17" s="10">
        <f t="shared" ref="R17:U17" si="30">L4-$W17</f>
        <v>-1.424170553</v>
      </c>
      <c r="S17" s="10">
        <f t="shared" si="30"/>
        <v>-0.8470718483</v>
      </c>
      <c r="T17" s="10">
        <f t="shared" si="30"/>
        <v>-0.4259457666</v>
      </c>
      <c r="U17" s="10">
        <f t="shared" si="30"/>
        <v>-0.06611198874</v>
      </c>
      <c r="V17">
        <f t="shared" ref="V17:V23" si="32">ABS(U17/W17)*100</f>
        <v>0.3103849237</v>
      </c>
      <c r="W17" s="11">
        <v>-21.3</v>
      </c>
      <c r="X17" s="9">
        <v>1.0</v>
      </c>
    </row>
    <row r="18">
      <c r="A18" s="10" t="s">
        <v>47</v>
      </c>
      <c r="B18" s="24">
        <v>-464.7126441627</v>
      </c>
      <c r="C18" s="30">
        <v>-1.6874591773</v>
      </c>
      <c r="D18" s="30">
        <v>-1.8183556735500002</v>
      </c>
      <c r="E18" s="24"/>
      <c r="F18" s="24"/>
      <c r="Q18" s="7" t="s">
        <v>20</v>
      </c>
      <c r="R18" s="10">
        <f t="shared" ref="R18:U18" si="31">L5-$W18</f>
        <v>0.2115193949</v>
      </c>
      <c r="S18" s="10">
        <f t="shared" si="31"/>
        <v>0.5337048047</v>
      </c>
      <c r="T18" s="10">
        <f t="shared" si="31"/>
        <v>0.7688130766</v>
      </c>
      <c r="U18" s="10">
        <f t="shared" si="31"/>
        <v>1.189535629</v>
      </c>
      <c r="V18">
        <f t="shared" si="32"/>
        <v>6.997268403</v>
      </c>
      <c r="W18" s="11">
        <v>-17.0</v>
      </c>
      <c r="X18" s="9">
        <v>2.0</v>
      </c>
    </row>
    <row r="19">
      <c r="A19" s="10" t="s">
        <v>48</v>
      </c>
      <c r="B19" s="24">
        <v>-2056.4490328292</v>
      </c>
      <c r="C19" s="30">
        <v>-7.819274317400001</v>
      </c>
      <c r="D19" s="30">
        <v>-8.385125162700001</v>
      </c>
      <c r="E19" s="24"/>
      <c r="F19" s="24"/>
      <c r="Q19" s="7" t="s">
        <v>25</v>
      </c>
      <c r="R19" s="10">
        <f t="shared" ref="R19:U19" si="33">L6-$W19</f>
        <v>1.30959668</v>
      </c>
      <c r="S19" s="10">
        <f t="shared" si="33"/>
        <v>2.013766014</v>
      </c>
      <c r="T19" s="10">
        <f t="shared" si="33"/>
        <v>2.527619311</v>
      </c>
      <c r="U19" s="10">
        <f t="shared" si="33"/>
        <v>3.2486011</v>
      </c>
      <c r="V19">
        <f t="shared" si="32"/>
        <v>11.16357766</v>
      </c>
      <c r="W19" s="11">
        <v>-29.1</v>
      </c>
      <c r="X19" s="9">
        <v>3.0</v>
      </c>
    </row>
    <row r="20">
      <c r="A20" s="7" t="s">
        <v>25</v>
      </c>
      <c r="B20" s="27"/>
      <c r="Q20" s="7" t="s">
        <v>27</v>
      </c>
      <c r="R20" s="10">
        <f t="shared" ref="R20:U20" si="34">L7-$W20</f>
        <v>5.871511027</v>
      </c>
      <c r="S20" s="10">
        <f t="shared" si="34"/>
        <v>5.823308647</v>
      </c>
      <c r="T20" s="10">
        <f t="shared" si="34"/>
        <v>5.788133937</v>
      </c>
      <c r="U20" s="10">
        <f t="shared" si="34"/>
        <v>5.899244295</v>
      </c>
      <c r="V20">
        <f t="shared" si="32"/>
        <v>50.85555427</v>
      </c>
      <c r="W20" s="20">
        <v>-11.6</v>
      </c>
      <c r="X20" s="9">
        <v>4.0</v>
      </c>
    </row>
    <row r="21">
      <c r="A21" s="10" t="s">
        <v>18</v>
      </c>
      <c r="B21" s="24">
        <v>-2988.8661124047</v>
      </c>
      <c r="C21" s="30">
        <v>-11.20099373224</v>
      </c>
      <c r="D21" s="30">
        <v>-12.0300086257</v>
      </c>
      <c r="Q21" s="7" t="s">
        <v>28</v>
      </c>
      <c r="R21" s="10">
        <f t="shared" ref="R21:U21" si="35">L8-$W21</f>
        <v>1.69615578</v>
      </c>
      <c r="S21" s="10">
        <f t="shared" si="35"/>
        <v>2.334922806</v>
      </c>
      <c r="T21" s="10">
        <f t="shared" si="35"/>
        <v>2.801050096</v>
      </c>
      <c r="U21" s="10">
        <f t="shared" si="35"/>
        <v>3.177273256</v>
      </c>
      <c r="V21">
        <f t="shared" si="32"/>
        <v>24.82244731</v>
      </c>
      <c r="W21" s="21">
        <v>-12.8</v>
      </c>
      <c r="X21" s="9">
        <v>5.0</v>
      </c>
    </row>
    <row r="22">
      <c r="A22" s="10" t="s">
        <v>26</v>
      </c>
      <c r="B22" s="27"/>
      <c r="C22" s="30">
        <v>-3.31028268896</v>
      </c>
      <c r="D22" s="30">
        <v>-3.5745189545000002</v>
      </c>
      <c r="Q22" s="7" t="s">
        <v>29</v>
      </c>
      <c r="R22" s="10">
        <f t="shared" ref="R22:U22" si="36">L9-$W22</f>
        <v>0.2716259298</v>
      </c>
      <c r="S22" s="10">
        <f t="shared" si="36"/>
        <v>0.4660881827</v>
      </c>
      <c r="T22" s="10">
        <f t="shared" si="36"/>
        <v>0.60799307</v>
      </c>
      <c r="U22" s="10">
        <f t="shared" si="36"/>
        <v>0.8082582064</v>
      </c>
      <c r="V22">
        <f t="shared" si="32"/>
        <v>42.5399056</v>
      </c>
      <c r="W22" s="21">
        <v>-1.9</v>
      </c>
      <c r="X22" s="9">
        <v>6.0</v>
      </c>
    </row>
    <row r="23">
      <c r="A23" s="10" t="s">
        <v>33</v>
      </c>
      <c r="B23" s="27"/>
      <c r="C23" s="30">
        <v>-7.819273046</v>
      </c>
      <c r="D23" s="30">
        <v>-8.38517388176</v>
      </c>
      <c r="Q23" s="7" t="s">
        <v>30</v>
      </c>
      <c r="R23" s="10">
        <f t="shared" ref="R23:U23" si="37">L10-$W23</f>
        <v>1.443110388</v>
      </c>
      <c r="S23" s="10">
        <f t="shared" si="37"/>
        <v>1.373367412</v>
      </c>
      <c r="T23" s="10">
        <f t="shared" si="37"/>
        <v>1.322473889</v>
      </c>
      <c r="U23" s="10">
        <f t="shared" si="37"/>
        <v>1.602674344</v>
      </c>
      <c r="V23">
        <f t="shared" si="32"/>
        <v>6.968149322</v>
      </c>
      <c r="W23" s="21">
        <v>-23.0</v>
      </c>
      <c r="X23" s="9">
        <v>7.0</v>
      </c>
    </row>
    <row r="24">
      <c r="A24" s="10" t="s">
        <v>38</v>
      </c>
      <c r="B24" s="27"/>
      <c r="C24" s="30">
        <v>-3.31626498892</v>
      </c>
      <c r="D24" s="30">
        <v>-3.5780938957400004</v>
      </c>
      <c r="W24" s="1" t="s">
        <v>31</v>
      </c>
    </row>
    <row r="25">
      <c r="A25" s="10" t="s">
        <v>39</v>
      </c>
      <c r="B25" s="27"/>
      <c r="C25" s="30">
        <v>-7.824474324290001</v>
      </c>
      <c r="D25" s="30">
        <v>-8.387645495840001</v>
      </c>
      <c r="Q25" s="7" t="s">
        <v>32</v>
      </c>
      <c r="R25" s="10">
        <f t="shared" ref="R25:V25" si="38">AVERAGE(R17:R23)</f>
        <v>1.33990695</v>
      </c>
      <c r="S25" s="10">
        <f t="shared" si="38"/>
        <v>1.671155145</v>
      </c>
      <c r="T25" s="10">
        <f t="shared" si="38"/>
        <v>1.912876802</v>
      </c>
      <c r="U25" s="22">
        <f t="shared" si="38"/>
        <v>2.265639263</v>
      </c>
      <c r="V25" s="22">
        <f t="shared" si="38"/>
        <v>20.52246964</v>
      </c>
      <c r="W25" s="25">
        <f>MAX(V17:V23)-MIN(V17:V23)</f>
        <v>50.54516935</v>
      </c>
    </row>
    <row r="26">
      <c r="A26" s="10" t="s">
        <v>47</v>
      </c>
      <c r="B26" s="24">
        <v>-932.4442699939</v>
      </c>
      <c r="C26" s="30">
        <v>-3.3102826263000003</v>
      </c>
      <c r="D26" s="30">
        <v>-3.5745188797500003</v>
      </c>
      <c r="Q26" s="7" t="s">
        <v>34</v>
      </c>
      <c r="R26" s="10">
        <f t="shared" ref="R26:V26" si="39">(SUMIF(R17:R23,"&gt;0")-SUMIF(R17:R23,"&lt;0"))/7</f>
        <v>1.746812822</v>
      </c>
      <c r="S26" s="10">
        <f t="shared" si="39"/>
        <v>1.913175674</v>
      </c>
      <c r="T26" s="10">
        <f t="shared" si="39"/>
        <v>2.034575592</v>
      </c>
      <c r="U26" s="22">
        <f t="shared" si="39"/>
        <v>2.284528403</v>
      </c>
      <c r="V26" s="22">
        <f t="shared" si="39"/>
        <v>20.52246964</v>
      </c>
    </row>
    <row r="27">
      <c r="A27" s="10" t="s">
        <v>48</v>
      </c>
      <c r="B27" s="24">
        <v>-2056.448993686</v>
      </c>
      <c r="C27" s="30">
        <v>-7.8192729706</v>
      </c>
      <c r="D27" s="30">
        <v>-8.38517377672</v>
      </c>
      <c r="Q27" s="4" t="s">
        <v>35</v>
      </c>
      <c r="R27" s="10">
        <f t="shared" ref="R27:V27" si="40">STDEVA(R17:R23)</f>
        <v>2.263055665</v>
      </c>
      <c r="S27" s="10">
        <f t="shared" si="40"/>
        <v>2.120317303</v>
      </c>
      <c r="T27" s="10">
        <f t="shared" si="40"/>
        <v>2.041839366</v>
      </c>
      <c r="U27" s="22">
        <f t="shared" si="40"/>
        <v>2.006610783</v>
      </c>
      <c r="V27" s="22">
        <f t="shared" si="40"/>
        <v>19.51973878</v>
      </c>
    </row>
    <row r="28">
      <c r="A28" s="7" t="s">
        <v>27</v>
      </c>
      <c r="B28" s="27"/>
      <c r="Q28" s="1" t="s">
        <v>56</v>
      </c>
      <c r="R28">
        <f t="shared" ref="R28:U28" si="41">MAX(R17:R23)-MIN(R17:R23)</f>
        <v>7.295681579</v>
      </c>
      <c r="S28">
        <f t="shared" si="41"/>
        <v>6.670380495</v>
      </c>
      <c r="T28">
        <f t="shared" si="41"/>
        <v>6.214079704</v>
      </c>
      <c r="U28">
        <f t="shared" si="41"/>
        <v>5.965356284</v>
      </c>
    </row>
    <row r="29">
      <c r="A29" s="10" t="s">
        <v>18</v>
      </c>
      <c r="B29" s="24">
        <v>-1408.1322635106</v>
      </c>
      <c r="C29" s="30">
        <v>-6.4042507711</v>
      </c>
      <c r="D29">
        <v>-6.84285727632</v>
      </c>
    </row>
    <row r="30">
      <c r="A30" s="10" t="s">
        <v>26</v>
      </c>
      <c r="B30" s="27"/>
      <c r="C30" s="30">
        <v>-3.19178963844</v>
      </c>
      <c r="D30" s="30">
        <v>-3.41105482783</v>
      </c>
    </row>
    <row r="31">
      <c r="A31" s="10" t="s">
        <v>33</v>
      </c>
      <c r="B31" s="27"/>
      <c r="C31" s="30">
        <v>-3.1917800903300004</v>
      </c>
      <c r="D31" s="30">
        <v>-3.4110447755799997</v>
      </c>
    </row>
    <row r="32">
      <c r="A32" s="10" t="s">
        <v>38</v>
      </c>
      <c r="B32" s="27"/>
      <c r="C32" s="30">
        <v>-3.1929791203700004</v>
      </c>
      <c r="D32" s="30">
        <v>-3.41165903403</v>
      </c>
    </row>
    <row r="33">
      <c r="A33" s="10" t="s">
        <v>39</v>
      </c>
      <c r="B33" s="27"/>
      <c r="C33" s="30">
        <v>-3.1929694631900003</v>
      </c>
      <c r="D33" s="30">
        <v>-3.4116488810300005</v>
      </c>
    </row>
    <row r="34">
      <c r="A34" s="10" t="s">
        <v>47</v>
      </c>
      <c r="B34" s="24">
        <v>-704.0718953351</v>
      </c>
      <c r="C34" s="30">
        <v>-3.19178962453</v>
      </c>
      <c r="D34" s="30">
        <v>-3.41105472149</v>
      </c>
    </row>
    <row r="35">
      <c r="A35" s="10" t="s">
        <v>48</v>
      </c>
      <c r="B35" s="24">
        <v>-704.0719203101</v>
      </c>
      <c r="C35" s="30">
        <v>-3.19178007681</v>
      </c>
      <c r="D35" s="30">
        <v>-3.4110446696300003</v>
      </c>
    </row>
    <row r="36">
      <c r="A36" s="7" t="s">
        <v>28</v>
      </c>
      <c r="B36" s="27"/>
    </row>
    <row r="37">
      <c r="A37" s="10" t="s">
        <v>18</v>
      </c>
      <c r="B37" s="24">
        <v>-1864.9145190404</v>
      </c>
      <c r="C37" s="30">
        <v>-6.607847001990001</v>
      </c>
      <c r="D37" s="30">
        <v>-7.13771946654</v>
      </c>
    </row>
    <row r="38">
      <c r="A38" s="10" t="s">
        <v>26</v>
      </c>
      <c r="B38" s="27"/>
      <c r="C38" s="30">
        <v>-3.28556439211</v>
      </c>
      <c r="D38" s="30">
        <v>-3.55100956496</v>
      </c>
    </row>
    <row r="39">
      <c r="A39" s="10" t="s">
        <v>33</v>
      </c>
      <c r="B39" s="27"/>
      <c r="C39" s="30">
        <v>-3.28556429123</v>
      </c>
      <c r="D39" s="30">
        <v>-3.5510094708400004</v>
      </c>
    </row>
    <row r="40">
      <c r="A40" s="10" t="s">
        <v>38</v>
      </c>
      <c r="B40" s="27"/>
      <c r="C40" s="30">
        <v>-3.2892322577399997</v>
      </c>
      <c r="D40" s="30">
        <v>-3.5529035607</v>
      </c>
    </row>
    <row r="41">
      <c r="A41" s="10" t="s">
        <v>39</v>
      </c>
      <c r="B41" s="27"/>
      <c r="C41" s="30">
        <v>-3.28923215634</v>
      </c>
      <c r="D41" s="30">
        <v>-3.55290346645</v>
      </c>
    </row>
    <row r="42">
      <c r="A42" s="10" t="s">
        <v>47</v>
      </c>
      <c r="B42" s="24">
        <v>-932.4667710759</v>
      </c>
      <c r="C42" s="30">
        <v>-3.28556442981</v>
      </c>
      <c r="D42" s="30">
        <v>-3.55100962905</v>
      </c>
      <c r="E42" s="29"/>
      <c r="F42" s="29"/>
    </row>
    <row r="43">
      <c r="A43" s="10" t="s">
        <v>48</v>
      </c>
      <c r="B43" s="24">
        <v>-932.4667710924</v>
      </c>
      <c r="C43" s="30">
        <v>-3.2855643288000005</v>
      </c>
      <c r="D43" s="30">
        <v>-3.55100953493</v>
      </c>
    </row>
    <row r="44">
      <c r="A44" s="7" t="s">
        <v>29</v>
      </c>
      <c r="B44" s="27"/>
    </row>
    <row r="45">
      <c r="A45" s="10" t="s">
        <v>18</v>
      </c>
      <c r="B45" s="24">
        <v>-1618.818486385</v>
      </c>
      <c r="C45" s="30">
        <v>-5.742625017350001</v>
      </c>
      <c r="D45" s="30">
        <v>-6.19905984386</v>
      </c>
    </row>
    <row r="46">
      <c r="A46" s="10" t="s">
        <v>26</v>
      </c>
      <c r="B46" s="27"/>
      <c r="C46" s="30">
        <v>-1.90412649141</v>
      </c>
      <c r="D46" s="30">
        <v>-2.05629466263</v>
      </c>
    </row>
    <row r="47">
      <c r="A47" s="10" t="s">
        <v>33</v>
      </c>
      <c r="B47" s="27"/>
      <c r="C47" s="30">
        <v>-3.8231888282899997</v>
      </c>
      <c r="D47" s="30">
        <v>-4.12776519233</v>
      </c>
    </row>
    <row r="48">
      <c r="A48" s="10" t="s">
        <v>38</v>
      </c>
      <c r="B48" s="27"/>
      <c r="C48" s="30">
        <v>-1.9055410372700001</v>
      </c>
      <c r="D48" s="30">
        <v>-2.05707489169</v>
      </c>
    </row>
    <row r="49">
      <c r="A49" s="10" t="s">
        <v>39</v>
      </c>
      <c r="B49" s="27"/>
      <c r="C49" s="30">
        <v>-3.82439214703</v>
      </c>
      <c r="D49" s="30">
        <v>-4.12845838405</v>
      </c>
    </row>
    <row r="50">
      <c r="A50" s="10" t="s">
        <v>47</v>
      </c>
      <c r="B50" s="24">
        <v>-539.6208646775</v>
      </c>
      <c r="C50" s="30">
        <v>-1.90412649895</v>
      </c>
      <c r="D50" s="30">
        <v>-2.05629473803</v>
      </c>
    </row>
    <row r="51">
      <c r="A51" s="10" t="s">
        <v>48</v>
      </c>
      <c r="B51" s="24">
        <v>-1079.2103364914</v>
      </c>
      <c r="C51" s="30">
        <v>-3.82318875328</v>
      </c>
      <c r="D51" s="30">
        <v>-4.12776523627</v>
      </c>
    </row>
    <row r="52">
      <c r="A52" s="7" t="s">
        <v>30</v>
      </c>
      <c r="B52" s="27"/>
    </row>
    <row r="53">
      <c r="A53" s="10" t="s">
        <v>18</v>
      </c>
      <c r="B53" s="24">
        <v>-2051.0182703121</v>
      </c>
      <c r="C53" s="30">
        <v>-7.74293070785</v>
      </c>
      <c r="D53" s="30">
        <v>-8.335325485890001</v>
      </c>
    </row>
    <row r="54">
      <c r="A54" s="10" t="s">
        <v>26</v>
      </c>
      <c r="B54" s="27"/>
      <c r="C54" s="30">
        <v>-2.57188974731</v>
      </c>
      <c r="D54" s="30">
        <v>-2.76931724368</v>
      </c>
    </row>
    <row r="55">
      <c r="A55" s="10" t="s">
        <v>33</v>
      </c>
      <c r="B55" s="27"/>
      <c r="C55" s="30">
        <v>-5.15867087021</v>
      </c>
      <c r="D55" s="30">
        <v>-5.553527089499999</v>
      </c>
    </row>
    <row r="56">
      <c r="A56" s="10" t="s">
        <v>38</v>
      </c>
      <c r="B56" s="27"/>
      <c r="C56" s="30">
        <v>-2.57412691081</v>
      </c>
      <c r="D56" s="30">
        <v>-2.77053122138</v>
      </c>
    </row>
    <row r="57">
      <c r="A57" s="10" t="s">
        <v>39</v>
      </c>
      <c r="B57" s="27"/>
      <c r="C57" s="30">
        <v>-5.16059354317</v>
      </c>
      <c r="D57" s="30">
        <v>-5.55458434102</v>
      </c>
    </row>
    <row r="58">
      <c r="A58" s="10" t="s">
        <v>47</v>
      </c>
      <c r="B58" s="24">
        <v>-683.6593290511</v>
      </c>
      <c r="C58" s="30">
        <v>-2.57188950967</v>
      </c>
      <c r="D58" s="30">
        <v>-2.7693169897900005</v>
      </c>
    </row>
    <row r="59">
      <c r="A59" s="10" t="s">
        <v>48</v>
      </c>
      <c r="B59" s="24">
        <v>-1367.3369585224</v>
      </c>
      <c r="C59" s="30">
        <v>-5.15867082055</v>
      </c>
      <c r="D59" s="30">
        <v>-5.5535269758800005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3"/>
      <c r="D1" s="3"/>
    </row>
    <row r="2">
      <c r="A2" s="1" t="s">
        <v>58</v>
      </c>
      <c r="B2" s="2"/>
      <c r="C2" s="3"/>
      <c r="D2" s="3"/>
    </row>
    <row r="3">
      <c r="A3" s="4" t="s">
        <v>2</v>
      </c>
      <c r="B3" s="2" t="s">
        <v>3</v>
      </c>
      <c r="C3" s="3" t="s">
        <v>4</v>
      </c>
      <c r="D3" s="3" t="s">
        <v>5</v>
      </c>
      <c r="F3" s="4" t="s">
        <v>2</v>
      </c>
      <c r="G3" s="5" t="s">
        <v>41</v>
      </c>
      <c r="H3" s="5" t="s">
        <v>42</v>
      </c>
      <c r="I3" s="5" t="s">
        <v>43</v>
      </c>
      <c r="J3" s="5" t="s">
        <v>44</v>
      </c>
      <c r="K3" s="5" t="s">
        <v>45</v>
      </c>
      <c r="L3" s="2" t="s">
        <v>6</v>
      </c>
      <c r="M3" s="2" t="s">
        <v>7</v>
      </c>
      <c r="N3" s="2" t="s">
        <v>8</v>
      </c>
      <c r="O3" s="2" t="s">
        <v>9</v>
      </c>
      <c r="Q3" s="4" t="s">
        <v>2</v>
      </c>
      <c r="R3" s="2" t="s">
        <v>10</v>
      </c>
      <c r="S3" s="2" t="s">
        <v>11</v>
      </c>
      <c r="T3" s="2" t="s">
        <v>12</v>
      </c>
      <c r="U3" s="2" t="s">
        <v>13</v>
      </c>
      <c r="W3" s="5" t="s">
        <v>14</v>
      </c>
      <c r="X3" s="6" t="s">
        <v>15</v>
      </c>
    </row>
    <row r="4">
      <c r="A4" s="7" t="s">
        <v>16</v>
      </c>
      <c r="B4" s="8"/>
      <c r="C4" s="8"/>
      <c r="D4" s="8"/>
      <c r="F4" s="7" t="s">
        <v>16</v>
      </c>
      <c r="G4" s="10">
        <f>627.509*(B5-B10-B11)</f>
        <v>15.7366584</v>
      </c>
      <c r="H4" s="10">
        <f t="shared" ref="H4:I4" si="1">627.509*(C6+C7-C8-C9)</f>
        <v>4.766706653</v>
      </c>
      <c r="I4" s="10">
        <f t="shared" si="1"/>
        <v>2.38175577</v>
      </c>
      <c r="J4" s="10">
        <f t="shared" ref="J4:K4" si="2">627.509*(C5-C10-C11)</f>
        <v>-44.03655343</v>
      </c>
      <c r="K4" s="10">
        <f t="shared" si="2"/>
        <v>-43.63801796</v>
      </c>
      <c r="L4" s="10">
        <f t="shared" ref="L4:M4" si="3">627.509*($B5-$B10-$B11+C5-C10-C11)</f>
        <v>-28.29989503</v>
      </c>
      <c r="M4" s="10">
        <f t="shared" si="3"/>
        <v>-27.90135955</v>
      </c>
      <c r="N4" s="10">
        <f>627.509*(B5-B10-B11+((D5-D10-D11)*4^3-(C5-C10-C11)*3^3)/(4^3-3^3))</f>
        <v>-27.61053637</v>
      </c>
      <c r="O4" s="10">
        <f>627.509*(B5-B10-B11+((D5-D10-D11+0.5*((D6+D7)-(D8+D9)))*4^3-(C5-C10-C11+0.5*((C6+C7)-(C8+C9)))*3^3)/(4^3-3^3))</f>
        <v>-27.28984326</v>
      </c>
      <c r="Q4" s="7" t="s">
        <v>16</v>
      </c>
      <c r="R4" s="10">
        <f t="shared" ref="R4:R10" si="7">L4-W4</f>
        <v>-3.939895031</v>
      </c>
      <c r="S4" s="10">
        <f t="shared" ref="S4:S10" si="8">M4-W4</f>
        <v>-3.541359553</v>
      </c>
      <c r="T4" s="10">
        <f t="shared" ref="T4:T10" si="9">N4-W4</f>
        <v>-3.250536366</v>
      </c>
      <c r="U4" s="10">
        <f t="shared" ref="U4:U10" si="10">O4-W4</f>
        <v>-2.929843263</v>
      </c>
      <c r="V4">
        <f t="shared" ref="V4:V10" si="11">ABS(U4/W4)*100</f>
        <v>12.02727119</v>
      </c>
      <c r="W4" s="11">
        <v>-24.36</v>
      </c>
      <c r="X4" s="9">
        <v>1.0</v>
      </c>
    </row>
    <row r="5">
      <c r="A5" s="10" t="s">
        <v>18</v>
      </c>
      <c r="B5" s="24">
        <v>-1832.5389151152</v>
      </c>
      <c r="C5" s="30">
        <v>-7.247231613775669</v>
      </c>
      <c r="D5" s="30">
        <v>-7.739969528570278</v>
      </c>
      <c r="F5" s="7" t="s">
        <v>20</v>
      </c>
      <c r="G5" s="10">
        <f>627.509*(B13-B18-B19)</f>
        <v>9.04542784</v>
      </c>
      <c r="H5" s="10">
        <f t="shared" ref="H5:I5" si="4">627.509*(C14+C15-C16-C17)</f>
        <v>3.783363003</v>
      </c>
      <c r="I5" s="10">
        <f t="shared" si="4"/>
        <v>2.049459065</v>
      </c>
      <c r="J5" s="10">
        <f t="shared" ref="J5:K5" si="5">627.509*(C13-C18-C19)</f>
        <v>-29.66562448</v>
      </c>
      <c r="K5" s="10">
        <f t="shared" si="5"/>
        <v>-29.47233899</v>
      </c>
      <c r="L5" s="10">
        <f t="shared" ref="L5:M5" si="6">627.509*($B13-$B18-$B19+C13-C18-C19)</f>
        <v>-20.62019664</v>
      </c>
      <c r="M5" s="10">
        <f t="shared" si="6"/>
        <v>-20.42691115</v>
      </c>
      <c r="N5" s="16">
        <f>627.509*(B13-B18-B19+((D13-D18-D19)*4^3-(C13-C18-C19)*3^3)/(4^3-3^3))</f>
        <v>-20.28586499</v>
      </c>
      <c r="O5" s="10">
        <f>627.509*(B13-B18-B19+((D13-D18-D19+0.5*((D14+D15)-(D16+D17)))*4^3-(C13-C18-C19+0.5*((C14+C15)-(C16+C17)))*3^3)/(4^3-3^3))</f>
        <v>-19.89377608</v>
      </c>
      <c r="Q5" s="7" t="s">
        <v>20</v>
      </c>
      <c r="R5" s="10">
        <f t="shared" si="7"/>
        <v>-2.430196639</v>
      </c>
      <c r="S5" s="10">
        <f t="shared" si="8"/>
        <v>-2.236911152</v>
      </c>
      <c r="T5" s="10">
        <f t="shared" si="9"/>
        <v>-2.095864985</v>
      </c>
      <c r="U5" s="10">
        <f t="shared" si="10"/>
        <v>-1.703776079</v>
      </c>
      <c r="V5">
        <f t="shared" si="11"/>
        <v>9.366553484</v>
      </c>
      <c r="W5" s="11">
        <v>-18.19</v>
      </c>
      <c r="X5" s="9">
        <v>2.0</v>
      </c>
    </row>
    <row r="6">
      <c r="A6" s="10" t="s">
        <v>26</v>
      </c>
      <c r="B6" s="27"/>
      <c r="C6" s="30">
        <v>-3.5885274098891684</v>
      </c>
      <c r="D6" s="30">
        <v>-3.8352139144820465</v>
      </c>
      <c r="F6" s="7" t="s">
        <v>25</v>
      </c>
      <c r="G6" s="10">
        <f>627.509*(B21-B26-B27)</f>
        <v>17.03766955</v>
      </c>
      <c r="H6" s="10">
        <f t="shared" ref="H6:I6" si="12">627.509*(C22+C23-C24-C25)</f>
        <v>7.095824452</v>
      </c>
      <c r="I6" s="10">
        <f t="shared" si="12"/>
        <v>3.771043435</v>
      </c>
      <c r="J6" s="10">
        <f t="shared" ref="J6:K6" si="13">627.509*(C21-C26-C27)</f>
        <v>-51.45661015</v>
      </c>
      <c r="K6" s="10">
        <f t="shared" si="13"/>
        <v>-50.98993646</v>
      </c>
      <c r="L6" s="10">
        <f t="shared" ref="L6:M6" si="14">627.509*($B21-$B26-$B27+C21-C26-C27)</f>
        <v>-34.4189406</v>
      </c>
      <c r="M6" s="10">
        <f t="shared" si="14"/>
        <v>-33.95226691</v>
      </c>
      <c r="N6" s="10">
        <f>627.509*(B21-B26-B27+((D21-D26-D27)*4^3-(C21-C26-C27)*3^3)/(4^3-3^3))</f>
        <v>-33.61172124</v>
      </c>
      <c r="O6" s="10">
        <f>627.509*(B21-B26-B27+((D21-D26-D27+0.5*((D22+D23)-(D24+D25)))*4^3-(C21-C26-C27+0.5*((C22+C23)-(C24+C25)))*3^3)/(4^3-3^3))</f>
        <v>-32.9392953</v>
      </c>
      <c r="Q6" s="7" t="s">
        <v>25</v>
      </c>
      <c r="R6" s="10">
        <f t="shared" si="7"/>
        <v>-3.168940604</v>
      </c>
      <c r="S6" s="10">
        <f t="shared" si="8"/>
        <v>-2.702266911</v>
      </c>
      <c r="T6" s="10">
        <f t="shared" si="9"/>
        <v>-2.361721244</v>
      </c>
      <c r="U6" s="10">
        <f t="shared" si="10"/>
        <v>-1.689295303</v>
      </c>
      <c r="V6">
        <f t="shared" si="11"/>
        <v>5.405744969</v>
      </c>
      <c r="W6" s="11">
        <v>-31.25</v>
      </c>
      <c r="X6" s="9">
        <v>3.0</v>
      </c>
    </row>
    <row r="7">
      <c r="A7" s="10" t="s">
        <v>33</v>
      </c>
      <c r="B7" s="27"/>
      <c r="C7" s="30">
        <v>-3.5885274098891684</v>
      </c>
      <c r="D7" s="30">
        <v>-3.8352139143620465</v>
      </c>
      <c r="F7" s="7" t="s">
        <v>27</v>
      </c>
      <c r="G7" s="10">
        <f>629.509*(B29-B34-B35)</f>
        <v>7.2721727</v>
      </c>
      <c r="H7" s="10">
        <f t="shared" ref="H7:I7" si="15">627.509*(C30+C31-C32-C33)</f>
        <v>1.476888716</v>
      </c>
      <c r="I7" s="10">
        <f t="shared" si="15"/>
        <v>0.736800339</v>
      </c>
      <c r="J7" s="10">
        <f t="shared" ref="J7:K7" si="16">627.509*(C29-C34-C35)</f>
        <v>-14.96916026</v>
      </c>
      <c r="K7" s="10">
        <f t="shared" si="16"/>
        <v>-15.09369935</v>
      </c>
      <c r="L7" s="10">
        <f t="shared" ref="L7:M7" si="17">627.509*($B29-$B34-$B35+C29-C34-C35)</f>
        <v>-7.720091825</v>
      </c>
      <c r="M7" s="10">
        <f t="shared" si="17"/>
        <v>-7.844630924</v>
      </c>
      <c r="N7" s="10">
        <f>627.509*(B29-B34-B35+((D29-D34-D35)*4^3-(C29-C34-C35)*3^3)/(4^3-3^3))</f>
        <v>-7.935510806</v>
      </c>
      <c r="O7" s="10">
        <f>627.509*(B29-B34-B35+((D29-D34-D35+0.5*((D30+D31)-(D32+D33)))*4^3-(C29-C34-C35+0.5*((C30+C31)-(C32+C33)))*3^3)/(4^3-3^3))</f>
        <v>-7.837142882</v>
      </c>
      <c r="Q7" s="7" t="s">
        <v>27</v>
      </c>
      <c r="R7" s="10">
        <f t="shared" si="7"/>
        <v>3.339908175</v>
      </c>
      <c r="S7" s="10">
        <f t="shared" si="8"/>
        <v>3.215369076</v>
      </c>
      <c r="T7" s="10">
        <f t="shared" si="9"/>
        <v>3.124489194</v>
      </c>
      <c r="U7" s="10">
        <f t="shared" si="10"/>
        <v>3.222857118</v>
      </c>
      <c r="V7">
        <f t="shared" si="11"/>
        <v>29.13975694</v>
      </c>
      <c r="W7" s="20">
        <v>-11.06</v>
      </c>
      <c r="X7" s="9">
        <v>4.0</v>
      </c>
    </row>
    <row r="8">
      <c r="A8" s="10" t="s">
        <v>38</v>
      </c>
      <c r="B8" s="27"/>
      <c r="C8" s="30">
        <v>-3.592325528046077</v>
      </c>
      <c r="D8" s="30">
        <v>-3.8371117003685926</v>
      </c>
      <c r="F8" s="7" t="s">
        <v>28</v>
      </c>
      <c r="G8" s="10">
        <f>627.509*(B37-B42-B43)</f>
        <v>11.93718397</v>
      </c>
      <c r="H8" s="10">
        <f t="shared" ref="H8:I8" si="18">627.509*(C38+C39-C40-C41)</f>
        <v>4.69371573</v>
      </c>
      <c r="I8" s="10">
        <f t="shared" si="18"/>
        <v>2.39386164</v>
      </c>
      <c r="J8" s="10">
        <f t="shared" ref="J8:K8" si="19">627.509*(C37-C42-C43)</f>
        <v>-26.1781155</v>
      </c>
      <c r="K8" s="10">
        <f t="shared" si="19"/>
        <v>-25.67733254</v>
      </c>
      <c r="L8" s="10">
        <f t="shared" ref="L8:M8" si="20">627.509*($B37-$B42-$B43+C37-C42-C43)</f>
        <v>-14.24093153</v>
      </c>
      <c r="M8" s="10">
        <f t="shared" si="20"/>
        <v>-13.74014858</v>
      </c>
      <c r="N8" s="10">
        <f>627.509*(B37-B42-B43+((D37-D42-D43)*4^3-(C37-C42-C43)*3^3)/(4^3-3^3))</f>
        <v>-13.37471236</v>
      </c>
      <c r="O8" s="10">
        <f>627.509*(B37-B42-B43+((D37-D42-D43+0.5*((D38+D39)-(D40+D41)))*4^3-(C37-C42-C43+0.5*((C38+C39)-(C40+C41)))*3^3)/(4^3-3^3))</f>
        <v>-13.0169175</v>
      </c>
      <c r="Q8" s="7" t="s">
        <v>28</v>
      </c>
      <c r="R8" s="10">
        <f t="shared" si="7"/>
        <v>0.1290684676</v>
      </c>
      <c r="S8" s="10">
        <f t="shared" si="8"/>
        <v>0.6298514245</v>
      </c>
      <c r="T8" s="10">
        <f t="shared" si="9"/>
        <v>0.9952876364</v>
      </c>
      <c r="U8" s="10">
        <f t="shared" si="10"/>
        <v>1.353082505</v>
      </c>
      <c r="V8">
        <f t="shared" si="11"/>
        <v>9.416022996</v>
      </c>
      <c r="W8" s="21">
        <v>-14.37</v>
      </c>
      <c r="X8" s="9">
        <v>5.0</v>
      </c>
    </row>
    <row r="9">
      <c r="A9" s="10" t="s">
        <v>39</v>
      </c>
      <c r="B9" s="27"/>
      <c r="C9" s="30">
        <v>-3.592325528046077</v>
      </c>
      <c r="D9" s="30">
        <v>-3.837111700761926</v>
      </c>
      <c r="F9" s="7" t="s">
        <v>29</v>
      </c>
      <c r="G9" s="10">
        <f>627.509*(B45-B50-B51)</f>
        <v>7.97864133</v>
      </c>
      <c r="H9" s="10">
        <f t="shared" ref="H9:I9" si="21">627.509*(C46+C47-C48-C49)</f>
        <v>1.674500653</v>
      </c>
      <c r="I9" s="10">
        <f t="shared" si="21"/>
        <v>0.9328769802</v>
      </c>
      <c r="J9" s="10">
        <f t="shared" ref="J9:K9" si="22">627.509*(C45-C50-C51)</f>
        <v>-10.78227169</v>
      </c>
      <c r="K9" s="10">
        <f t="shared" si="22"/>
        <v>-10.6430252</v>
      </c>
      <c r="L9" s="10">
        <f t="shared" ref="L9:M9" si="23">627.509*($B45-$B50-$B51+C45-C50-C51)</f>
        <v>-2.803630361</v>
      </c>
      <c r="M9" s="10">
        <f t="shared" si="23"/>
        <v>-2.664383868</v>
      </c>
      <c r="N9" s="10">
        <f>627.509*(B45-B50-B51+((D45-D50-D51)*4^3-(C45-C50-C51)*3^3)/(4^3-3^3))</f>
        <v>-2.562771562</v>
      </c>
      <c r="O9" s="10">
        <f>627.509*(B45-B50-B51+((D45-D50-D51+0.5*((D46+D47)-(D48+D49)))*4^3-(C45-C50-C51+0.5*((C46+C47)-(C48+C49)))*3^3)/(4^3-3^3))</f>
        <v>-2.366925493</v>
      </c>
      <c r="Q9" s="7" t="s">
        <v>29</v>
      </c>
      <c r="R9" s="10">
        <f t="shared" si="7"/>
        <v>-0.403630361</v>
      </c>
      <c r="S9" s="10">
        <f t="shared" si="8"/>
        <v>-0.2643838679</v>
      </c>
      <c r="T9" s="10">
        <f t="shared" si="9"/>
        <v>-0.1627715621</v>
      </c>
      <c r="U9" s="10">
        <f t="shared" si="10"/>
        <v>0.0330745068</v>
      </c>
      <c r="V9">
        <f t="shared" si="11"/>
        <v>1.37810445</v>
      </c>
      <c r="W9" s="21">
        <v>-2.4</v>
      </c>
      <c r="X9" s="9">
        <v>6.0</v>
      </c>
    </row>
    <row r="10">
      <c r="A10" s="10" t="s">
        <v>47</v>
      </c>
      <c r="B10" s="24">
        <v>-916.2819965478</v>
      </c>
      <c r="C10" s="30">
        <v>-3.588527422949168</v>
      </c>
      <c r="D10" s="30">
        <v>-3.835213933942046</v>
      </c>
      <c r="F10" s="7" t="s">
        <v>30</v>
      </c>
      <c r="G10" s="10">
        <f>627.509*(B53-B58-B59)</f>
        <v>-13.79436632</v>
      </c>
      <c r="H10" s="10">
        <f t="shared" ref="H10:I10" si="24">627.509*(C54+C55-C56-C57)</f>
        <v>2.667345731</v>
      </c>
      <c r="I10" s="10">
        <f t="shared" si="24"/>
        <v>1.420468893</v>
      </c>
      <c r="J10" s="10">
        <f t="shared" ref="J10:K10" si="25">627.509*(C53-C58-C59)</f>
        <v>-9.535989035</v>
      </c>
      <c r="K10" s="10">
        <f t="shared" si="25"/>
        <v>-9.63462236</v>
      </c>
      <c r="L10" s="10">
        <f t="shared" ref="L10:M10" si="26">627.509*($B53-$B58-$B59+C53-C58-C59)</f>
        <v>-23.33035535</v>
      </c>
      <c r="M10" s="10">
        <f t="shared" si="26"/>
        <v>-23.42898868</v>
      </c>
      <c r="N10" s="10">
        <f>627.509*(B53-B58-B59+((D53-D58-D59)*4^3-(C53-C58-C59)*3^3)/(4^3-3^3))</f>
        <v>-23.50096435</v>
      </c>
      <c r="O10" s="10">
        <f>627.509*(B53-B58-B59+((D53-D58-D59+0.5*((D54+D55)-(D56+D57)))*4^3-(C53-C58-C59+0.5*((C54+C55)-(C56+C57)))*3^3)/(4^3-3^3))</f>
        <v>-23.24567145</v>
      </c>
      <c r="Q10" s="7" t="s">
        <v>30</v>
      </c>
      <c r="R10" s="10">
        <f t="shared" si="7"/>
        <v>2.429644649</v>
      </c>
      <c r="S10" s="10">
        <f t="shared" si="8"/>
        <v>2.331011324</v>
      </c>
      <c r="T10" s="10">
        <f t="shared" si="9"/>
        <v>2.259035655</v>
      </c>
      <c r="U10" s="10">
        <f t="shared" si="10"/>
        <v>2.514328552</v>
      </c>
      <c r="V10">
        <f t="shared" si="11"/>
        <v>9.760592205</v>
      </c>
      <c r="W10" s="21">
        <v>-25.76</v>
      </c>
      <c r="X10" s="9">
        <v>7.0</v>
      </c>
    </row>
    <row r="11">
      <c r="A11" s="10" t="s">
        <v>48</v>
      </c>
      <c r="B11" s="24">
        <v>-916.2819965478</v>
      </c>
      <c r="C11" s="30">
        <v>-3.588527422949168</v>
      </c>
      <c r="D11" s="30">
        <v>-3.835213933942046</v>
      </c>
      <c r="W11" s="1" t="s">
        <v>31</v>
      </c>
    </row>
    <row r="12">
      <c r="A12" s="7" t="s">
        <v>20</v>
      </c>
      <c r="B12" s="27"/>
      <c r="Q12" s="7" t="s">
        <v>32</v>
      </c>
      <c r="R12" s="10">
        <f t="shared" ref="R12:V12" si="27">AVERAGE(R4:R10)</f>
        <v>-0.577720192</v>
      </c>
      <c r="S12" s="10">
        <f t="shared" si="27"/>
        <v>-0.3669556656</v>
      </c>
      <c r="T12" s="10">
        <f t="shared" si="27"/>
        <v>-0.2131545246</v>
      </c>
      <c r="U12" s="22">
        <f t="shared" si="27"/>
        <v>0.1143468625</v>
      </c>
      <c r="V12" s="22">
        <f t="shared" si="27"/>
        <v>10.92772089</v>
      </c>
      <c r="W12" s="25">
        <f>MAX(V4:V10)-MIN(V4:V10)</f>
        <v>27.76165249</v>
      </c>
    </row>
    <row r="13">
      <c r="A13" s="10" t="s">
        <v>18</v>
      </c>
      <c r="B13" s="24">
        <v>-2521.1472621742</v>
      </c>
      <c r="C13" s="30">
        <v>-9.749068447703799</v>
      </c>
      <c r="D13" s="30">
        <v>-10.420324090349135</v>
      </c>
      <c r="E13" s="15"/>
      <c r="Q13" s="7" t="s">
        <v>34</v>
      </c>
      <c r="R13" s="10">
        <f t="shared" ref="R13:V13" si="28">(SUMIF(R4:R10,"&gt;0")-SUMIF(R4:R10,"&lt;0"))/7</f>
        <v>2.263040561</v>
      </c>
      <c r="S13" s="10">
        <f t="shared" si="28"/>
        <v>2.13159333</v>
      </c>
      <c r="T13" s="10">
        <f t="shared" si="28"/>
        <v>2.035672377</v>
      </c>
      <c r="U13" s="22">
        <f t="shared" si="28"/>
        <v>1.920893904</v>
      </c>
      <c r="V13" s="22">
        <f t="shared" si="28"/>
        <v>10.92772089</v>
      </c>
    </row>
    <row r="14">
      <c r="A14" s="10" t="s">
        <v>26</v>
      </c>
      <c r="B14" s="27"/>
      <c r="C14" s="30">
        <v>-1.7150946686856008</v>
      </c>
      <c r="D14" s="30">
        <v>-1.841460075697022</v>
      </c>
      <c r="Q14" s="4" t="s">
        <v>35</v>
      </c>
      <c r="R14" s="10">
        <f t="shared" ref="R14:V14" si="29">STDEVA(R4:R10)</f>
        <v>2.780054695</v>
      </c>
      <c r="S14" s="10">
        <f t="shared" si="29"/>
        <v>2.586615355</v>
      </c>
      <c r="T14" s="10">
        <f t="shared" si="29"/>
        <v>2.452926376</v>
      </c>
      <c r="U14" s="22">
        <f t="shared" si="29"/>
        <v>2.337720004</v>
      </c>
      <c r="V14" s="22">
        <f t="shared" si="29"/>
        <v>8.762223118</v>
      </c>
    </row>
    <row r="15">
      <c r="A15" s="10" t="s">
        <v>33</v>
      </c>
      <c r="B15" s="27"/>
      <c r="C15" s="30">
        <v>-7.986698807770929</v>
      </c>
      <c r="D15" s="30">
        <v>-8.531897077088217</v>
      </c>
    </row>
    <row r="16">
      <c r="A16" s="10" t="s">
        <v>38</v>
      </c>
      <c r="B16" s="27"/>
      <c r="C16" s="30">
        <v>-1.7181628757027596</v>
      </c>
      <c r="D16" s="30">
        <v>-1.8433076642502118</v>
      </c>
      <c r="Q16" s="4" t="s">
        <v>2</v>
      </c>
      <c r="R16" s="2" t="s">
        <v>10</v>
      </c>
      <c r="S16" s="2" t="s">
        <v>11</v>
      </c>
      <c r="T16" s="2" t="s">
        <v>12</v>
      </c>
      <c r="U16" s="2" t="s">
        <v>13</v>
      </c>
      <c r="W16" s="5" t="s">
        <v>23</v>
      </c>
      <c r="X16" s="6" t="s">
        <v>15</v>
      </c>
    </row>
    <row r="17">
      <c r="A17" s="10" t="s">
        <v>39</v>
      </c>
      <c r="B17" s="27"/>
      <c r="C17" s="30">
        <v>-7.989659778028791</v>
      </c>
      <c r="D17" s="30">
        <v>-8.533315511914813</v>
      </c>
      <c r="Q17" s="7" t="s">
        <v>16</v>
      </c>
      <c r="R17" s="10">
        <f t="shared" ref="R17:T17" si="30">L4-$W17</f>
        <v>-6.999895031</v>
      </c>
      <c r="S17" s="10">
        <f t="shared" si="30"/>
        <v>-6.601359553</v>
      </c>
      <c r="T17" s="10">
        <f t="shared" si="30"/>
        <v>-6.310536366</v>
      </c>
      <c r="U17" s="10">
        <f>ABS(O4-$W17)</f>
        <v>5.989843263</v>
      </c>
      <c r="V17">
        <f t="shared" ref="V17:V23" si="32">ABS(U17/W17)*100</f>
        <v>28.12132987</v>
      </c>
      <c r="W17" s="11">
        <v>-21.3</v>
      </c>
      <c r="X17" s="9">
        <v>1.0</v>
      </c>
    </row>
    <row r="18">
      <c r="A18" s="10" t="s">
        <v>47</v>
      </c>
      <c r="B18" s="24">
        <v>-464.7126441627</v>
      </c>
      <c r="C18" s="30">
        <v>-1.7150945241256008</v>
      </c>
      <c r="D18" s="30">
        <v>-1.8414599807703556</v>
      </c>
      <c r="E18" s="24"/>
      <c r="F18" s="24"/>
      <c r="Q18" s="7" t="s">
        <v>20</v>
      </c>
      <c r="R18" s="10">
        <f t="shared" ref="R18:U18" si="31">L5-$W18</f>
        <v>-3.620196639</v>
      </c>
      <c r="S18" s="10">
        <f t="shared" si="31"/>
        <v>-3.426911152</v>
      </c>
      <c r="T18" s="10">
        <f t="shared" si="31"/>
        <v>-3.285864985</v>
      </c>
      <c r="U18" s="10">
        <f t="shared" si="31"/>
        <v>-2.893776079</v>
      </c>
      <c r="V18">
        <f t="shared" si="32"/>
        <v>17.02221223</v>
      </c>
      <c r="W18" s="11">
        <v>-17.0</v>
      </c>
      <c r="X18" s="9">
        <v>2.0</v>
      </c>
    </row>
    <row r="19">
      <c r="A19" s="10" t="s">
        <v>48</v>
      </c>
      <c r="B19" s="24">
        <v>-2056.4490328292</v>
      </c>
      <c r="C19" s="30">
        <v>-7.986698706044264</v>
      </c>
      <c r="D19" s="30">
        <v>-8.53189691230822</v>
      </c>
      <c r="E19" s="24"/>
      <c r="F19" s="24"/>
      <c r="Q19" s="7" t="s">
        <v>25</v>
      </c>
      <c r="R19" s="10">
        <f t="shared" ref="R19:U19" si="33">L6-$W19</f>
        <v>-5.318940604</v>
      </c>
      <c r="S19" s="10">
        <f t="shared" si="33"/>
        <v>-4.852266911</v>
      </c>
      <c r="T19" s="10">
        <f t="shared" si="33"/>
        <v>-4.511721244</v>
      </c>
      <c r="U19" s="10">
        <f t="shared" si="33"/>
        <v>-3.839295303</v>
      </c>
      <c r="V19">
        <f t="shared" si="32"/>
        <v>13.19345465</v>
      </c>
      <c r="W19" s="11">
        <v>-29.1</v>
      </c>
      <c r="X19" s="9">
        <v>3.0</v>
      </c>
    </row>
    <row r="20">
      <c r="A20" s="7" t="s">
        <v>25</v>
      </c>
      <c r="B20" s="27"/>
      <c r="Q20" s="7" t="s">
        <v>27</v>
      </c>
      <c r="R20" s="10">
        <f t="shared" ref="R20:U20" si="34">L7-$W20</f>
        <v>3.879908175</v>
      </c>
      <c r="S20" s="10">
        <f t="shared" si="34"/>
        <v>3.755369076</v>
      </c>
      <c r="T20" s="10">
        <f t="shared" si="34"/>
        <v>3.664489194</v>
      </c>
      <c r="U20" s="10">
        <f t="shared" si="34"/>
        <v>3.762857118</v>
      </c>
      <c r="V20">
        <f t="shared" si="32"/>
        <v>32.43842343</v>
      </c>
      <c r="W20" s="20">
        <v>-11.6</v>
      </c>
      <c r="X20" s="9">
        <v>4.0</v>
      </c>
    </row>
    <row r="21">
      <c r="A21" s="10" t="s">
        <v>18</v>
      </c>
      <c r="B21" s="24">
        <v>-2988.8661124047</v>
      </c>
      <c r="C21" s="30">
        <v>-11.431823509735553</v>
      </c>
      <c r="D21" s="30">
        <v>-12.23154312477308</v>
      </c>
      <c r="Q21" s="7" t="s">
        <v>28</v>
      </c>
      <c r="R21" s="10">
        <f t="shared" ref="R21:U21" si="35">L8-$W21</f>
        <v>-1.440931532</v>
      </c>
      <c r="S21" s="10">
        <f t="shared" si="35"/>
        <v>-0.9401485755</v>
      </c>
      <c r="T21" s="10">
        <f t="shared" si="35"/>
        <v>-0.5747123636</v>
      </c>
      <c r="U21" s="10">
        <f t="shared" si="35"/>
        <v>-0.2169174954</v>
      </c>
      <c r="V21">
        <f t="shared" si="32"/>
        <v>1.694667933</v>
      </c>
      <c r="W21" s="21">
        <v>-12.8</v>
      </c>
      <c r="X21" s="9">
        <v>5.0</v>
      </c>
    </row>
    <row r="22">
      <c r="A22" s="10" t="s">
        <v>26</v>
      </c>
      <c r="B22" s="27"/>
      <c r="C22" s="30">
        <v>-3.363139993831722</v>
      </c>
      <c r="D22" s="30">
        <v>-3.618348170981208</v>
      </c>
      <c r="Q22" s="7" t="s">
        <v>29</v>
      </c>
      <c r="R22" s="10">
        <f t="shared" ref="R22:U22" si="36">L9-$W22</f>
        <v>-0.903630361</v>
      </c>
      <c r="S22" s="10">
        <f t="shared" si="36"/>
        <v>-0.7643838679</v>
      </c>
      <c r="T22" s="10">
        <f t="shared" si="36"/>
        <v>-0.6627715621</v>
      </c>
      <c r="U22" s="10">
        <f t="shared" si="36"/>
        <v>-0.4669254932</v>
      </c>
      <c r="V22">
        <f t="shared" si="32"/>
        <v>24.57502596</v>
      </c>
      <c r="W22" s="21">
        <v>-1.9</v>
      </c>
      <c r="X22" s="9">
        <v>6.0</v>
      </c>
    </row>
    <row r="23">
      <c r="A23" s="10" t="s">
        <v>33</v>
      </c>
      <c r="B23" s="27"/>
      <c r="C23" s="30">
        <v>-7.986682280677749</v>
      </c>
      <c r="D23" s="30">
        <v>-8.531937439148223</v>
      </c>
      <c r="Q23" s="7" t="s">
        <v>30</v>
      </c>
      <c r="R23" s="10">
        <f t="shared" ref="R23:U23" si="37">L10-$W23</f>
        <v>-0.3303553508</v>
      </c>
      <c r="S23" s="10">
        <f t="shared" si="37"/>
        <v>-0.4289886758</v>
      </c>
      <c r="T23" s="10">
        <f t="shared" si="37"/>
        <v>-0.5009643454</v>
      </c>
      <c r="U23" s="10">
        <f t="shared" si="37"/>
        <v>-0.245671448</v>
      </c>
      <c r="V23">
        <f t="shared" si="32"/>
        <v>1.068136731</v>
      </c>
      <c r="W23" s="21">
        <v>-23.0</v>
      </c>
      <c r="X23" s="9">
        <v>7.0</v>
      </c>
    </row>
    <row r="24">
      <c r="A24" s="10" t="s">
        <v>38</v>
      </c>
      <c r="B24" s="27"/>
      <c r="C24" s="30">
        <v>-3.3692631052657123</v>
      </c>
      <c r="D24" s="30">
        <v>-3.6219473750742415</v>
      </c>
      <c r="W24" s="1" t="s">
        <v>31</v>
      </c>
    </row>
    <row r="25">
      <c r="A25" s="10" t="s">
        <v>39</v>
      </c>
      <c r="B25" s="27"/>
      <c r="C25" s="30">
        <v>-7.991867093833912</v>
      </c>
      <c r="D25" s="30">
        <v>-8.53434777983476</v>
      </c>
      <c r="Q25" s="7" t="s">
        <v>32</v>
      </c>
      <c r="R25" s="10">
        <f t="shared" ref="R25:V25" si="38">AVERAGE(R17:R23)</f>
        <v>-2.104863049</v>
      </c>
      <c r="S25" s="10">
        <f t="shared" si="38"/>
        <v>-1.894098523</v>
      </c>
      <c r="T25" s="10">
        <f t="shared" si="38"/>
        <v>-1.740297382</v>
      </c>
      <c r="U25" s="22">
        <f t="shared" si="38"/>
        <v>0.2985877946</v>
      </c>
      <c r="V25" s="22">
        <f t="shared" si="38"/>
        <v>16.87332154</v>
      </c>
      <c r="W25" s="25">
        <f>MAX(V17:V23)-MIN(V17:V23)</f>
        <v>31.3702867</v>
      </c>
    </row>
    <row r="26">
      <c r="A26" s="10" t="s">
        <v>47</v>
      </c>
      <c r="B26" s="24">
        <v>-932.4442699939</v>
      </c>
      <c r="C26" s="30">
        <v>-3.3631399364250556</v>
      </c>
      <c r="D26" s="30">
        <v>-3.618348116981208</v>
      </c>
      <c r="Q26" s="7" t="s">
        <v>34</v>
      </c>
      <c r="R26" s="10">
        <f t="shared" ref="R26:V26" si="39">(SUMIF(R17:R23,"&gt;0")-SUMIF(R17:R23,"&lt;0"))/7</f>
        <v>3.213408242</v>
      </c>
      <c r="S26" s="10">
        <f t="shared" si="39"/>
        <v>2.967061116</v>
      </c>
      <c r="T26" s="10">
        <f t="shared" si="39"/>
        <v>2.787294294</v>
      </c>
      <c r="U26" s="22">
        <f t="shared" si="39"/>
        <v>2.487898028</v>
      </c>
      <c r="V26" s="22">
        <f t="shared" si="39"/>
        <v>16.87332154</v>
      </c>
    </row>
    <row r="27">
      <c r="A27" s="10" t="s">
        <v>48</v>
      </c>
      <c r="B27" s="24">
        <v>-2056.448993686</v>
      </c>
      <c r="C27" s="30">
        <v>-7.986682183444415</v>
      </c>
      <c r="D27" s="30">
        <v>-8.53193731035489</v>
      </c>
      <c r="Q27" s="4" t="s">
        <v>35</v>
      </c>
      <c r="R27" s="10">
        <f t="shared" ref="R27:V27" si="40">STDEVA(R17:R23)</f>
        <v>3.592538511</v>
      </c>
      <c r="S27" s="10">
        <f t="shared" si="40"/>
        <v>3.403622773</v>
      </c>
      <c r="T27" s="10">
        <f t="shared" si="40"/>
        <v>3.271696004</v>
      </c>
      <c r="U27" s="22">
        <f t="shared" si="40"/>
        <v>3.484556136</v>
      </c>
      <c r="V27" s="22">
        <f t="shared" si="40"/>
        <v>12.39533057</v>
      </c>
    </row>
    <row r="28">
      <c r="A28" s="7" t="s">
        <v>27</v>
      </c>
      <c r="B28" s="27"/>
      <c r="Q28" s="1" t="s">
        <v>56</v>
      </c>
      <c r="R28">
        <f t="shared" ref="R28:U28" si="41">MAX(R17:R23)-MIN(R17:R23)</f>
        <v>10.87980321</v>
      </c>
      <c r="S28">
        <f t="shared" si="41"/>
        <v>10.35672863</v>
      </c>
      <c r="T28">
        <f t="shared" si="41"/>
        <v>9.97502556</v>
      </c>
      <c r="U28">
        <f t="shared" si="41"/>
        <v>9.829138565</v>
      </c>
    </row>
    <row r="29">
      <c r="A29" s="10" t="s">
        <v>18</v>
      </c>
      <c r="B29" s="24">
        <v>-1408.1322635106</v>
      </c>
      <c r="C29" s="30">
        <v>-6.385695256292542</v>
      </c>
      <c r="D29">
        <v>-6.806076381557073</v>
      </c>
    </row>
    <row r="30">
      <c r="A30" s="10" t="s">
        <v>26</v>
      </c>
      <c r="B30" s="27"/>
      <c r="C30" s="30">
        <v>-3.180926197480078</v>
      </c>
      <c r="D30" s="30">
        <v>-3.391017959844315</v>
      </c>
    </row>
    <row r="31">
      <c r="A31" s="10" t="s">
        <v>33</v>
      </c>
      <c r="B31" s="27"/>
      <c r="C31" s="30">
        <v>-3.1809141790734436</v>
      </c>
      <c r="D31" s="30">
        <v>-3.3910052796109844</v>
      </c>
    </row>
    <row r="32">
      <c r="A32" s="10" t="s">
        <v>38</v>
      </c>
      <c r="B32" s="27"/>
      <c r="C32" s="30">
        <v>-3.182103036632623</v>
      </c>
      <c r="D32" s="30">
        <v>-3.391605094044285</v>
      </c>
    </row>
    <row r="33">
      <c r="A33" s="10" t="s">
        <v>39</v>
      </c>
      <c r="B33" s="27"/>
      <c r="C33" s="30">
        <v>-3.1820909136793216</v>
      </c>
      <c r="D33" s="30">
        <v>-3.391592312377622</v>
      </c>
    </row>
    <row r="34">
      <c r="A34" s="10" t="s">
        <v>47</v>
      </c>
      <c r="B34" s="24">
        <v>-704.0718953351</v>
      </c>
      <c r="C34" s="30">
        <v>-3.180926190506745</v>
      </c>
      <c r="D34" s="30">
        <v>-3.391017851117648</v>
      </c>
    </row>
    <row r="35">
      <c r="A35" s="10" t="s">
        <v>48</v>
      </c>
      <c r="B35" s="24">
        <v>-704.0719203101</v>
      </c>
      <c r="C35" s="30">
        <v>-3.1809141724601107</v>
      </c>
      <c r="D35" s="30">
        <v>-3.3910051712776514</v>
      </c>
    </row>
    <row r="36">
      <c r="A36" s="7" t="s">
        <v>28</v>
      </c>
      <c r="B36" s="27"/>
    </row>
    <row r="37">
      <c r="A37" s="10" t="s">
        <v>18</v>
      </c>
      <c r="B37" s="24">
        <v>-1864.9145190404</v>
      </c>
      <c r="C37" s="30">
        <v>-6.716990729718937</v>
      </c>
      <c r="D37" s="30">
        <v>-7.228909574853088</v>
      </c>
    </row>
    <row r="38">
      <c r="A38" s="10" t="s">
        <v>26</v>
      </c>
      <c r="B38" s="27"/>
      <c r="C38" s="30">
        <v>-3.337636606058587</v>
      </c>
      <c r="D38" s="30">
        <v>-3.5939950211238596</v>
      </c>
    </row>
    <row r="39">
      <c r="A39" s="10" t="s">
        <v>33</v>
      </c>
      <c r="B39" s="27"/>
      <c r="C39" s="30">
        <v>-3.3376365036385875</v>
      </c>
      <c r="D39" s="30">
        <v>-3.59399492524386</v>
      </c>
    </row>
    <row r="40">
      <c r="A40" s="10" t="s">
        <v>38</v>
      </c>
      <c r="B40" s="27"/>
      <c r="C40" s="30">
        <v>-3.341376565208378</v>
      </c>
      <c r="D40" s="30">
        <v>-3.595902453317034</v>
      </c>
    </row>
    <row r="41">
      <c r="A41" s="10" t="s">
        <v>39</v>
      </c>
      <c r="B41" s="27"/>
      <c r="C41" s="30">
        <v>-3.341376462275045</v>
      </c>
      <c r="D41" s="30">
        <v>-3.595902357283701</v>
      </c>
    </row>
    <row r="42">
      <c r="A42" s="10" t="s">
        <v>47</v>
      </c>
      <c r="B42" s="24">
        <v>-932.4667710759</v>
      </c>
      <c r="C42" s="30">
        <v>-3.3376366591252538</v>
      </c>
      <c r="D42" s="30">
        <v>-3.59399510288386</v>
      </c>
      <c r="E42" s="29"/>
      <c r="F42" s="29"/>
    </row>
    <row r="43">
      <c r="A43" s="10" t="s">
        <v>48</v>
      </c>
      <c r="B43" s="24">
        <v>-932.4667710924</v>
      </c>
      <c r="C43" s="30">
        <v>-3.337636556585254</v>
      </c>
      <c r="D43" s="30">
        <v>-3.5939950070038593</v>
      </c>
    </row>
    <row r="44">
      <c r="A44" s="7" t="s">
        <v>29</v>
      </c>
      <c r="B44" s="27"/>
    </row>
    <row r="45">
      <c r="A45" s="10" t="s">
        <v>18</v>
      </c>
      <c r="B45" s="24">
        <v>-1618.818486385</v>
      </c>
      <c r="C45" s="30">
        <v>-5.841185075496995</v>
      </c>
      <c r="D45" s="30">
        <v>-6.282287302146588</v>
      </c>
    </row>
    <row r="46">
      <c r="A46" s="10" t="s">
        <v>26</v>
      </c>
      <c r="B46" s="27"/>
      <c r="C46" s="30">
        <v>-1.9355724132274945</v>
      </c>
      <c r="D46" s="30">
        <v>-2.0825706465688807</v>
      </c>
    </row>
    <row r="47">
      <c r="A47" s="10" t="s">
        <v>33</v>
      </c>
      <c r="B47" s="27"/>
      <c r="C47" s="30">
        <v>-3.8884301003000057</v>
      </c>
      <c r="D47" s="30">
        <v>-4.182755787747489</v>
      </c>
    </row>
    <row r="48">
      <c r="A48" s="10" t="s">
        <v>38</v>
      </c>
      <c r="B48" s="27"/>
      <c r="C48" s="30">
        <v>-1.9370211353327316</v>
      </c>
      <c r="D48" s="30">
        <v>-2.0833625236421427</v>
      </c>
    </row>
    <row r="49">
      <c r="A49" s="10" t="s">
        <v>39</v>
      </c>
      <c r="B49" s="27"/>
      <c r="C49" s="30">
        <v>-3.889649866858916</v>
      </c>
      <c r="D49" s="30">
        <v>-4.1834505458941</v>
      </c>
    </row>
    <row r="50">
      <c r="A50" s="10" t="s">
        <v>47</v>
      </c>
      <c r="B50" s="24">
        <v>-539.6208646775</v>
      </c>
      <c r="C50" s="30">
        <v>-1.9355724131874947</v>
      </c>
      <c r="D50" s="30">
        <v>-2.0825707238688804</v>
      </c>
    </row>
    <row r="51">
      <c r="A51" s="10" t="s">
        <v>48</v>
      </c>
      <c r="B51" s="24">
        <v>-1079.2103364914</v>
      </c>
      <c r="C51" s="30">
        <v>-3.888430005660006</v>
      </c>
      <c r="D51" s="30">
        <v>-4.182755825207488</v>
      </c>
    </row>
    <row r="52">
      <c r="A52" s="7" t="s">
        <v>30</v>
      </c>
      <c r="B52" s="27"/>
    </row>
    <row r="53">
      <c r="A53" s="10" t="s">
        <v>18</v>
      </c>
      <c r="B53" s="24">
        <v>-2051.0182703121</v>
      </c>
      <c r="C53" s="30">
        <v>-7.828430608555567</v>
      </c>
      <c r="D53" s="30">
        <v>-8.399355236154792</v>
      </c>
    </row>
    <row r="54">
      <c r="A54" s="10" t="s">
        <v>26</v>
      </c>
      <c r="B54" s="27"/>
      <c r="C54" s="30">
        <v>-2.598458330962604</v>
      </c>
      <c r="D54" s="30">
        <v>-2.788699834187593</v>
      </c>
    </row>
    <row r="55">
      <c r="A55" s="10" t="s">
        <v>33</v>
      </c>
      <c r="B55" s="27"/>
      <c r="C55" s="30">
        <v>-5.214775967277407</v>
      </c>
      <c r="D55" s="30">
        <v>-5.595301981064364</v>
      </c>
    </row>
    <row r="56">
      <c r="A56" s="10" t="s">
        <v>38</v>
      </c>
      <c r="B56" s="27"/>
      <c r="C56" s="30">
        <v>-2.600748183427023</v>
      </c>
      <c r="D56" s="30">
        <v>-2.789911659087502</v>
      </c>
    </row>
    <row r="57">
      <c r="A57" s="10" t="s">
        <v>39</v>
      </c>
      <c r="B57" s="27"/>
      <c r="C57" s="30">
        <v>-5.216736804015547</v>
      </c>
      <c r="D57" s="30">
        <v>-5.596353819144287</v>
      </c>
    </row>
    <row r="58">
      <c r="A58" s="10" t="s">
        <v>47</v>
      </c>
      <c r="B58" s="24">
        <v>-683.6593290511</v>
      </c>
      <c r="C58" s="30">
        <v>-2.5984581062692707</v>
      </c>
      <c r="D58" s="30">
        <v>-2.7886995947275928</v>
      </c>
    </row>
    <row r="59">
      <c r="A59" s="10" t="s">
        <v>48</v>
      </c>
      <c r="B59" s="24">
        <v>-1367.3369585224</v>
      </c>
      <c r="C59" s="30">
        <v>-5.21477592497074</v>
      </c>
      <c r="D59" s="30">
        <v>-5.595301881784364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17.29"/>
    <col customWidth="1" min="9" max="9" width="13.71"/>
    <col customWidth="1" min="10" max="13" width="22.57"/>
  </cols>
  <sheetData>
    <row r="1">
      <c r="A1" s="1"/>
      <c r="B1" s="2"/>
      <c r="C1" s="3"/>
      <c r="D1" s="3"/>
    </row>
    <row r="2">
      <c r="A2" s="1" t="s">
        <v>1</v>
      </c>
      <c r="B2" s="2"/>
      <c r="C2" s="3"/>
      <c r="D2" s="3"/>
    </row>
    <row r="3">
      <c r="A3" s="4" t="s">
        <v>2</v>
      </c>
      <c r="B3" s="2" t="s">
        <v>3</v>
      </c>
      <c r="C3" s="3" t="s">
        <v>4</v>
      </c>
      <c r="D3" s="31" t="s">
        <v>5</v>
      </c>
      <c r="F3" s="4" t="s">
        <v>2</v>
      </c>
      <c r="G3" s="5" t="s">
        <v>6</v>
      </c>
      <c r="H3" s="5" t="s">
        <v>59</v>
      </c>
      <c r="I3" s="5" t="s">
        <v>60</v>
      </c>
      <c r="J3" s="5" t="s">
        <v>61</v>
      </c>
      <c r="K3" s="5" t="s">
        <v>62</v>
      </c>
      <c r="L3" s="4"/>
      <c r="M3" s="4" t="s">
        <v>2</v>
      </c>
      <c r="N3" s="6" t="s">
        <v>63</v>
      </c>
      <c r="O3" s="6" t="s">
        <v>64</v>
      </c>
      <c r="P3" s="6" t="s">
        <v>65</v>
      </c>
      <c r="Q3" s="6" t="s">
        <v>66</v>
      </c>
      <c r="R3" s="6" t="s">
        <v>67</v>
      </c>
      <c r="S3" s="6" t="s">
        <v>68</v>
      </c>
      <c r="T3" s="6" t="s">
        <v>69</v>
      </c>
      <c r="U3" s="6" t="s">
        <v>70</v>
      </c>
      <c r="V3" s="6" t="s">
        <v>71</v>
      </c>
      <c r="W3" s="32"/>
      <c r="X3" s="5" t="s">
        <v>14</v>
      </c>
      <c r="AB3" s="6" t="s">
        <v>15</v>
      </c>
    </row>
    <row r="4">
      <c r="A4" s="7" t="s">
        <v>16</v>
      </c>
      <c r="B4" s="8"/>
      <c r="C4" s="8"/>
      <c r="D4" s="8"/>
      <c r="F4" s="7" t="s">
        <v>16</v>
      </c>
      <c r="G4" s="10">
        <f>627.509*($B5-$B10-$B11+C5-C10-C11)</f>
        <v>-19.34801323</v>
      </c>
      <c r="H4">
        <f>627.509*($B5-$B10-$B11+C5-C10-C11+0.5*(C6+C7-C8-C9))</f>
        <v>-16.84936837</v>
      </c>
      <c r="I4" s="33">
        <f>627.509*(B5-B10-B11+D5-D10-D11)</f>
        <v>-18.65042303</v>
      </c>
      <c r="J4" s="33">
        <f>627.509*(B5-B10-B11+(4^3*(D5-D10-D11)-3^3*(C5-C10-C11))/(4^3-3^3))</f>
        <v>-18.14137071</v>
      </c>
      <c r="K4" s="33">
        <f>627.509*(B5-B10-B11+(4^3*(D5-D10-D11+0.5*(D6+D7-D8-D9))-3^3*(C5-C10-C11+0.5*(C6+C7-C8-C9)))/(4^3-3^3))</f>
        <v>-17.75112341</v>
      </c>
      <c r="L4" s="33"/>
      <c r="M4" s="7" t="s">
        <v>16</v>
      </c>
      <c r="N4" s="10">
        <f t="shared" ref="N4:O4" si="1">G4-$X4</f>
        <v>5.011986765</v>
      </c>
      <c r="O4" s="10">
        <f t="shared" si="1"/>
        <v>7.510631626</v>
      </c>
      <c r="P4">
        <v>2.8594283351477543</v>
      </c>
      <c r="Q4" s="11">
        <f t="shared" ref="Q4:Q10" si="3">I4-X4</f>
        <v>5.709576974</v>
      </c>
      <c r="R4" s="34">
        <v>4.358041563892577</v>
      </c>
      <c r="S4" s="34">
        <f t="shared" ref="S4:S10" si="4">J4-X4</f>
        <v>6.218629289</v>
      </c>
      <c r="T4" s="34">
        <v>5.451624190273932</v>
      </c>
      <c r="U4" s="34">
        <f>K4-X4</f>
        <v>6.608876591</v>
      </c>
      <c r="V4" s="34">
        <v>6.233037496820842</v>
      </c>
      <c r="W4" s="34"/>
      <c r="X4" s="11">
        <v>-24.36</v>
      </c>
      <c r="AB4" s="9">
        <v>1.0</v>
      </c>
    </row>
    <row r="5">
      <c r="A5" s="10" t="s">
        <v>18</v>
      </c>
      <c r="B5" s="12">
        <v>-1832.1019384696</v>
      </c>
      <c r="C5" s="12">
        <v>-8.3430028921</v>
      </c>
      <c r="D5" s="12">
        <v>-8.84938215581</v>
      </c>
      <c r="F5" s="7" t="s">
        <v>20</v>
      </c>
      <c r="G5" s="10">
        <f>627.509*($B13-$B18-$B19+C13-C18-C19)</f>
        <v>-15.73805819</v>
      </c>
      <c r="H5">
        <f t="shared" ref="H5:H10" si="5">627.509*(OFFSET($B$5,AB4*8,0)-OFFSET($B$10,AB4*8,0)-OFFSET($B$11,AB4*8,0)+OFFSET($C$5,AB4*8,0)-OFFSET($C$10,AB4*8,0)-OFFSET($C$11,AB4*8,0)+0.5*(OFFSET($C$6,AB4*8,0)+OFFSET($C$7,AB4*8,0)-OFFSET($C$8,AB4*8,0)-OFFSET($C$9,AB4*8,0)))</f>
        <v>-13.72194748</v>
      </c>
      <c r="I5" s="10">
        <f>627.509*($B13-$B18-$B19+D13-D18-D19)</f>
        <v>-15.46542442</v>
      </c>
      <c r="J5" s="33">
        <f t="shared" ref="J5:J10" si="6">627.509*(OFFSET($B$5,AB4*8,0)-OFFSET($B$10,AB4*8,0)-OFFSET($B$11,AB4*8,0)+(4^3*(OFFSET($D$5,AB4*8,0)-OFFSET($D$10,AB4*8,0)-OFFSET($D$11,AB4*8,0))-3^3*(OFFSET($C$5,AB4*8,0)-OFFSET($C$10,AB4*8,0)-OFFSET($C$11,AB4*8,0)))/(4^3-3^3))</f>
        <v>-15.26647546</v>
      </c>
      <c r="K5" s="33">
        <f t="shared" ref="K5:K10" si="7">627.509*(OFFSET($B$5,AB4*8,0)-OFFSET($B$10,AB4*8,0)-OFFSET($B$11,AB4*8,0)+(4^3*(OFFSET($D$5,AB4*8,0)-OFFSET($D$10,AB4*8,0)-OFFSET($D$11,AB4*8,0)+0.5*(OFFSET($D$6,AB4*8,0)+OFFSET($D$7,AB4*8,0)-OFFSET($D$8,AB4*8,0)-OFFSET($D$9,AB4*8,0)))-3^3*(OFFSET($C$5,AB4*8,0)-OFFSET($C$10,AB4*8,0)-OFFSET($C$11,AB4*8,0)+0.5*(OFFSET($C$6,AB4*8,0)+OFFSET($C$7,AB4*8,0)-OFFSET($C$8,AB4*8,0)-OFFSET($C$9,AB4*8,0))))/(4^3-3^3))</f>
        <v>-512.8914772</v>
      </c>
      <c r="L5" s="33"/>
      <c r="M5" s="7" t="s">
        <v>20</v>
      </c>
      <c r="N5" s="10">
        <f t="shared" ref="N5:O5" si="2">G5-$X5</f>
        <v>2.451941812</v>
      </c>
      <c r="O5" s="10">
        <f t="shared" si="2"/>
        <v>4.46805252</v>
      </c>
      <c r="P5">
        <v>1.038611951377625</v>
      </c>
      <c r="Q5" s="11">
        <f t="shared" si="3"/>
        <v>2.724575579</v>
      </c>
      <c r="R5" s="34">
        <v>1.8124981811307315</v>
      </c>
      <c r="S5" s="34">
        <f t="shared" si="4"/>
        <v>2.923524543</v>
      </c>
      <c r="T5" s="34">
        <v>2.3772259704100254</v>
      </c>
      <c r="U5" s="34"/>
      <c r="V5" s="34"/>
      <c r="W5" s="34"/>
      <c r="X5" s="11">
        <v>-18.19</v>
      </c>
      <c r="AB5" s="9">
        <v>2.0</v>
      </c>
    </row>
    <row r="6">
      <c r="A6" s="10" t="s">
        <v>26</v>
      </c>
      <c r="B6" s="19"/>
      <c r="C6" s="12">
        <v>-4.1432722305</v>
      </c>
      <c r="D6" s="12">
        <v>-4.39701770314</v>
      </c>
      <c r="F6" s="7" t="s">
        <v>25</v>
      </c>
      <c r="G6" s="10">
        <f>627.509*($B21-$B26-$B27+C21-C26-C27)</f>
        <v>-27.395917</v>
      </c>
      <c r="H6">
        <f t="shared" si="5"/>
        <v>-23.60810767</v>
      </c>
      <c r="I6" s="10">
        <f>627.509*(B21-B26-B27+D21-D26-D27)</f>
        <v>-26.77594705</v>
      </c>
      <c r="J6" s="33">
        <f t="shared" si="6"/>
        <v>-26.32353655</v>
      </c>
      <c r="K6" s="33">
        <f t="shared" si="7"/>
        <v>-5543.432759</v>
      </c>
      <c r="L6" s="33"/>
      <c r="M6" s="7" t="s">
        <v>25</v>
      </c>
      <c r="N6" s="10">
        <f t="shared" ref="N6:O6" si="8">G6-$X6</f>
        <v>3.854082999</v>
      </c>
      <c r="O6" s="10">
        <f t="shared" si="8"/>
        <v>7.641892327</v>
      </c>
      <c r="P6">
        <v>1.4372633358252322</v>
      </c>
      <c r="Q6" s="11">
        <f t="shared" si="3"/>
        <v>4.474052949</v>
      </c>
      <c r="R6" s="34">
        <v>3.0021773269107648</v>
      </c>
      <c r="S6" s="34">
        <f t="shared" si="4"/>
        <v>4.926463453</v>
      </c>
      <c r="T6" s="34">
        <v>4.14414159067589</v>
      </c>
      <c r="U6" s="34"/>
      <c r="V6" s="34"/>
      <c r="W6" s="34"/>
      <c r="X6" s="11">
        <v>-31.25</v>
      </c>
      <c r="AB6" s="9">
        <v>3.0</v>
      </c>
    </row>
    <row r="7">
      <c r="A7" s="10" t="s">
        <v>33</v>
      </c>
      <c r="B7" s="19"/>
      <c r="C7" s="12">
        <v>-4.1432722305</v>
      </c>
      <c r="D7" s="12">
        <v>-4.39701770317</v>
      </c>
      <c r="F7" s="7" t="s">
        <v>27</v>
      </c>
      <c r="G7" s="10">
        <f>627.509*($B29-$B34-$B35+C29-C34-C35)</f>
        <v>-9.879471136</v>
      </c>
      <c r="H7">
        <f t="shared" si="5"/>
        <v>-8.830877179</v>
      </c>
      <c r="I7" s="10">
        <f>627.509*($B29-$B34-$B35+D29-D34-D35)</f>
        <v>-9.948154657</v>
      </c>
      <c r="J7" s="33">
        <f t="shared" si="6"/>
        <v>-9.998275064</v>
      </c>
      <c r="K7" s="33">
        <f t="shared" si="7"/>
        <v>-451.9492952</v>
      </c>
      <c r="L7" s="33"/>
      <c r="M7" s="7" t="s">
        <v>27</v>
      </c>
      <c r="N7" s="10">
        <f t="shared" ref="N7:O7" si="9">G7-$X7</f>
        <v>1.180528864</v>
      </c>
      <c r="O7" s="10">
        <f t="shared" si="9"/>
        <v>2.229122821</v>
      </c>
      <c r="P7">
        <v>1.4878396620026617</v>
      </c>
      <c r="Q7" s="11">
        <f t="shared" si="3"/>
        <v>1.111845343</v>
      </c>
      <c r="R7" s="34">
        <v>1.5713603380666665</v>
      </c>
      <c r="S7" s="34">
        <f t="shared" si="4"/>
        <v>1.061724936</v>
      </c>
      <c r="T7" s="34">
        <v>1.632307858437695</v>
      </c>
      <c r="U7" s="34"/>
      <c r="V7" s="34"/>
      <c r="W7" s="34"/>
      <c r="X7" s="20">
        <v>-11.06</v>
      </c>
      <c r="AB7" s="9">
        <v>4.0</v>
      </c>
    </row>
    <row r="8">
      <c r="A8" s="10" t="s">
        <v>38</v>
      </c>
      <c r="B8" s="19"/>
      <c r="C8" s="12">
        <v>-4.1472541758</v>
      </c>
      <c r="D8" s="12">
        <v>-4.39905708063</v>
      </c>
      <c r="F8" s="7" t="s">
        <v>28</v>
      </c>
      <c r="G8" s="10">
        <f>627.509*($B37-$B42-$B43+C37-C42-C43)</f>
        <v>-13.92672247</v>
      </c>
      <c r="H8">
        <f t="shared" si="5"/>
        <v>-11.37594363</v>
      </c>
      <c r="I8" s="10">
        <f>627.509*($B37-$B42-$B43+D37-D42-D43)</f>
        <v>-13.52415506</v>
      </c>
      <c r="J8" s="33">
        <f t="shared" si="6"/>
        <v>-13.23038965</v>
      </c>
      <c r="K8" s="33">
        <f t="shared" si="7"/>
        <v>-12.69479306</v>
      </c>
      <c r="L8" s="33"/>
      <c r="M8" s="7" t="s">
        <v>28</v>
      </c>
      <c r="N8" s="10">
        <f t="shared" ref="N8:O8" si="10">G8-$X8</f>
        <v>0.4432775277</v>
      </c>
      <c r="O8" s="10">
        <f t="shared" si="10"/>
        <v>2.994056369</v>
      </c>
      <c r="P8" s="36">
        <v>-1.0321730762692454</v>
      </c>
      <c r="Q8" s="11">
        <f t="shared" si="3"/>
        <v>0.845844939</v>
      </c>
      <c r="R8" s="34">
        <v>-0.005904395888045144</v>
      </c>
      <c r="S8" s="34">
        <f t="shared" si="4"/>
        <v>1.139610347</v>
      </c>
      <c r="T8" s="34">
        <v>0.7429943708766125</v>
      </c>
      <c r="U8" s="34">
        <f t="shared" ref="U8:U9" si="12">K8-X8</f>
        <v>1.675206938</v>
      </c>
      <c r="V8" s="34">
        <v>1.5800187184568983</v>
      </c>
      <c r="W8" s="34"/>
      <c r="X8" s="21">
        <v>-14.37</v>
      </c>
      <c r="AB8" s="9">
        <v>5.0</v>
      </c>
    </row>
    <row r="9">
      <c r="A9" s="10" t="s">
        <v>39</v>
      </c>
      <c r="B9" s="19"/>
      <c r="C9" s="12">
        <v>-4.1472539793</v>
      </c>
      <c r="D9" s="12">
        <v>-4.39905708</v>
      </c>
      <c r="F9" s="7" t="s">
        <v>29</v>
      </c>
      <c r="G9" s="10">
        <f>627.509*($B45-$B50-$B51+C45-C50-C51)</f>
        <v>-2.143875399</v>
      </c>
      <c r="H9">
        <f t="shared" si="5"/>
        <v>-1.229585656</v>
      </c>
      <c r="I9">
        <f>627.509*(B45-B50-B51+D45-D50-D51)</f>
        <v>-2.099260237</v>
      </c>
      <c r="J9" s="33">
        <f t="shared" si="6"/>
        <v>-2.066703227</v>
      </c>
      <c r="K9" s="33">
        <f t="shared" si="7"/>
        <v>-1.783806082</v>
      </c>
      <c r="L9" s="33"/>
      <c r="M9" s="7" t="s">
        <v>29</v>
      </c>
      <c r="N9" s="10">
        <f t="shared" ref="N9:O9" si="11">G9-$X9</f>
        <v>0.2561246005</v>
      </c>
      <c r="O9" s="10">
        <f t="shared" si="11"/>
        <v>1.170414344</v>
      </c>
      <c r="P9" s="36">
        <v>-0.38597956856747606</v>
      </c>
      <c r="Q9" s="11">
        <f t="shared" si="3"/>
        <v>0.3007397625</v>
      </c>
      <c r="R9" s="34">
        <v>-0.12417540916163494</v>
      </c>
      <c r="S9" s="34">
        <f t="shared" si="4"/>
        <v>0.3332967726</v>
      </c>
      <c r="T9" s="34">
        <v>0.06687086932370923</v>
      </c>
      <c r="U9" s="34">
        <f t="shared" si="12"/>
        <v>0.6161939176</v>
      </c>
      <c r="V9" s="34">
        <v>0.48993959617841076</v>
      </c>
      <c r="W9" s="34"/>
      <c r="X9" s="21">
        <v>-2.4</v>
      </c>
      <c r="AB9" s="9">
        <v>6.0</v>
      </c>
    </row>
    <row r="10">
      <c r="A10" s="10" t="s">
        <v>47</v>
      </c>
      <c r="B10" s="12">
        <v>-916.0637819279</v>
      </c>
      <c r="C10" s="12">
        <v>-4.1432722305</v>
      </c>
      <c r="D10" s="12">
        <v>-4.39701770314</v>
      </c>
      <c r="F10" s="7" t="s">
        <v>30</v>
      </c>
      <c r="G10" s="10">
        <f>627.509*($B53-$B58-$B59+C53-C58-C59)</f>
        <v>-24.67395483</v>
      </c>
      <c r="H10">
        <f t="shared" si="5"/>
        <v>-23.14342273</v>
      </c>
      <c r="I10">
        <f>627.509*(B53-B58-B59+D53-D58-D59)</f>
        <v>-24.87367449</v>
      </c>
      <c r="J10" s="33">
        <f t="shared" si="6"/>
        <v>-25.01941587</v>
      </c>
      <c r="K10" s="33">
        <f t="shared" si="7"/>
        <v>-24.68229719</v>
      </c>
      <c r="L10" s="33"/>
      <c r="M10" s="7" t="s">
        <v>30</v>
      </c>
      <c r="N10" s="10">
        <f t="shared" ref="N10:O10" si="13">G10-$X10</f>
        <v>1.086045167</v>
      </c>
      <c r="O10" s="10">
        <f t="shared" si="13"/>
        <v>2.616577271</v>
      </c>
      <c r="P10">
        <v>1.6416428273796058</v>
      </c>
      <c r="Q10" s="11">
        <f t="shared" si="3"/>
        <v>0.8863255051</v>
      </c>
      <c r="R10" s="34">
        <v>1.4348257128724633</v>
      </c>
      <c r="S10" s="34">
        <f t="shared" si="4"/>
        <v>0.7405841306</v>
      </c>
      <c r="T10" s="34">
        <v>1.28390511579968</v>
      </c>
      <c r="U10" s="34"/>
      <c r="V10" s="34"/>
      <c r="W10" s="34"/>
      <c r="X10" s="21">
        <v>-25.76</v>
      </c>
      <c r="AB10" s="9">
        <v>7.0</v>
      </c>
    </row>
    <row r="11">
      <c r="A11" s="10" t="s">
        <v>48</v>
      </c>
      <c r="B11" s="12">
        <v>-916.0637819278</v>
      </c>
      <c r="C11" s="12">
        <v>-4.1432722305</v>
      </c>
      <c r="D11" s="12">
        <v>-4.39701770317</v>
      </c>
      <c r="N11" s="1"/>
      <c r="O11" s="1"/>
      <c r="P11" s="1"/>
    </row>
    <row r="12">
      <c r="A12" s="7" t="s">
        <v>20</v>
      </c>
      <c r="B12" s="19"/>
      <c r="C12" s="19"/>
      <c r="D12" s="19"/>
      <c r="I12" s="7"/>
      <c r="J12" s="7"/>
      <c r="K12" s="7"/>
      <c r="L12" s="7"/>
      <c r="M12" s="7" t="s">
        <v>32</v>
      </c>
      <c r="N12" s="22">
        <f t="shared" ref="N12:V12" si="14">AVERAGE(N4:N10)</f>
        <v>2.040569676</v>
      </c>
      <c r="O12" s="22">
        <f t="shared" si="14"/>
        <v>4.090106754</v>
      </c>
      <c r="P12" s="22">
        <f t="shared" si="14"/>
        <v>1.006661924</v>
      </c>
      <c r="Q12" s="22">
        <f t="shared" si="14"/>
        <v>2.29328015</v>
      </c>
      <c r="R12" s="22">
        <f t="shared" si="14"/>
        <v>1.721260474</v>
      </c>
      <c r="S12" s="22">
        <f t="shared" si="14"/>
        <v>2.477690496</v>
      </c>
      <c r="T12" s="22">
        <f t="shared" si="14"/>
        <v>2.242724281</v>
      </c>
      <c r="U12" s="22">
        <f t="shared" si="14"/>
        <v>2.966759149</v>
      </c>
      <c r="V12" s="22">
        <f t="shared" si="14"/>
        <v>2.76766527</v>
      </c>
      <c r="W12" s="10"/>
    </row>
    <row r="13">
      <c r="A13" s="10" t="s">
        <v>18</v>
      </c>
      <c r="B13" s="12">
        <v>-2520.5422874034</v>
      </c>
      <c r="C13" s="12">
        <v>-11.2041597614</v>
      </c>
      <c r="D13" s="26">
        <v>-11.89417297764</v>
      </c>
      <c r="E13" s="15"/>
      <c r="I13" s="7"/>
      <c r="J13" s="7"/>
      <c r="K13" s="7"/>
      <c r="L13" s="7"/>
      <c r="M13" s="7" t="s">
        <v>34</v>
      </c>
      <c r="N13" s="22">
        <f t="shared" ref="N13:V13" si="15">(SUMIF(N4:N10,"&gt;0")-SUMIF(N4:N10,"&lt;0"))/7</f>
        <v>2.040569676</v>
      </c>
      <c r="O13" s="22">
        <f t="shared" si="15"/>
        <v>4.090106754</v>
      </c>
      <c r="P13" s="22">
        <f t="shared" si="15"/>
        <v>1.411848394</v>
      </c>
      <c r="Q13" s="22">
        <f t="shared" si="15"/>
        <v>2.29328015</v>
      </c>
      <c r="R13" s="22">
        <f t="shared" si="15"/>
        <v>1.758426133</v>
      </c>
      <c r="S13" s="22">
        <f t="shared" si="15"/>
        <v>2.477690496</v>
      </c>
      <c r="T13" s="22">
        <f t="shared" si="15"/>
        <v>2.242724281</v>
      </c>
      <c r="U13" s="22">
        <f t="shared" si="15"/>
        <v>1.271468207</v>
      </c>
      <c r="V13" s="22">
        <f t="shared" si="15"/>
        <v>1.186142259</v>
      </c>
      <c r="W13" s="10"/>
    </row>
    <row r="14">
      <c r="A14" s="10" t="s">
        <v>26</v>
      </c>
      <c r="B14" s="19"/>
      <c r="C14" s="12">
        <v>-1.9656188949</v>
      </c>
      <c r="D14" s="12">
        <v>-2.09759796702</v>
      </c>
      <c r="I14" s="4"/>
      <c r="J14" s="4"/>
      <c r="K14" s="4"/>
      <c r="L14" s="4"/>
      <c r="M14" s="4" t="s">
        <v>35</v>
      </c>
      <c r="N14" s="22">
        <f t="shared" ref="N14:V14" si="16">STDEVA(N4:N10)</f>
        <v>1.810789459</v>
      </c>
      <c r="O14" s="22">
        <f t="shared" si="16"/>
        <v>2.576124179</v>
      </c>
      <c r="P14" s="22">
        <f t="shared" si="16"/>
        <v>1.313406068</v>
      </c>
      <c r="Q14" s="22">
        <f t="shared" si="16"/>
        <v>2.083805221</v>
      </c>
      <c r="R14" s="22">
        <f t="shared" si="16"/>
        <v>1.586134391</v>
      </c>
      <c r="S14" s="22">
        <f t="shared" si="16"/>
        <v>2.294967682</v>
      </c>
      <c r="T14" s="22">
        <f t="shared" si="16"/>
        <v>1.92379778</v>
      </c>
      <c r="U14" s="22">
        <f t="shared" si="16"/>
        <v>3.198302947</v>
      </c>
      <c r="V14" s="22">
        <f t="shared" si="16"/>
        <v>3.050192063</v>
      </c>
      <c r="W14" s="10"/>
    </row>
    <row r="15">
      <c r="A15" s="10" t="s">
        <v>33</v>
      </c>
      <c r="B15" s="19"/>
      <c r="C15" s="12">
        <v>-9.1977910556</v>
      </c>
      <c r="D15" s="12">
        <v>-9.75836152733</v>
      </c>
    </row>
    <row r="16">
      <c r="A16" s="10" t="s">
        <v>38</v>
      </c>
      <c r="B16" s="19"/>
      <c r="C16" s="12">
        <v>-1.9689529721</v>
      </c>
      <c r="D16" s="12">
        <v>-2.09759796702</v>
      </c>
      <c r="F16" s="4"/>
      <c r="G16" s="5"/>
      <c r="M16" s="4" t="s">
        <v>2</v>
      </c>
      <c r="N16" s="6" t="s">
        <v>63</v>
      </c>
      <c r="O16" s="6" t="s">
        <v>64</v>
      </c>
      <c r="P16" s="6" t="s">
        <v>65</v>
      </c>
      <c r="Q16" s="6" t="s">
        <v>66</v>
      </c>
      <c r="R16" s="6" t="s">
        <v>67</v>
      </c>
      <c r="S16" s="6" t="s">
        <v>68</v>
      </c>
      <c r="T16" s="6" t="s">
        <v>82</v>
      </c>
      <c r="U16" s="6" t="s">
        <v>70</v>
      </c>
      <c r="V16" s="6" t="s">
        <v>71</v>
      </c>
      <c r="W16" s="32"/>
      <c r="X16" s="5" t="s">
        <v>23</v>
      </c>
    </row>
    <row r="17">
      <c r="A17" s="10" t="s">
        <v>39</v>
      </c>
      <c r="B17" s="19"/>
      <c r="C17" s="12">
        <v>-9.2008827371</v>
      </c>
      <c r="D17" s="39">
        <v>-8.84414704609</v>
      </c>
      <c r="F17" s="7"/>
      <c r="M17" s="7" t="s">
        <v>16</v>
      </c>
      <c r="N17" s="10">
        <f t="shared" ref="N17:O17" si="17">G4-$X17</f>
        <v>1.951986765</v>
      </c>
      <c r="O17" s="10">
        <f t="shared" si="17"/>
        <v>4.450631626</v>
      </c>
      <c r="P17">
        <v>-0.20057166485224442</v>
      </c>
      <c r="Q17" s="11">
        <f t="shared" ref="Q17:Q23" si="19">I4-X17</f>
        <v>2.649576974</v>
      </c>
      <c r="R17" s="34">
        <v>1.2980415638925784</v>
      </c>
      <c r="S17" s="34">
        <f t="shared" ref="S17:S23" si="20">J4-X17</f>
        <v>3.158629289</v>
      </c>
      <c r="T17" s="34">
        <v>2.3916241902739337</v>
      </c>
      <c r="U17" s="34">
        <f>K4-X17</f>
        <v>3.548876591</v>
      </c>
      <c r="V17" s="34">
        <v>3.173037496820843</v>
      </c>
      <c r="W17" s="34"/>
      <c r="X17" s="11">
        <v>-21.3</v>
      </c>
    </row>
    <row r="18">
      <c r="A18" s="10" t="s">
        <v>47</v>
      </c>
      <c r="B18" s="12">
        <v>-464.6015807326</v>
      </c>
      <c r="C18" s="12">
        <v>-1.9656188949</v>
      </c>
      <c r="D18" s="12">
        <v>-2.0954961093</v>
      </c>
      <c r="E18" s="24"/>
      <c r="F18" s="7"/>
      <c r="M18" s="7" t="s">
        <v>20</v>
      </c>
      <c r="N18" s="10">
        <f t="shared" ref="N18:O18" si="18">G5-$X18</f>
        <v>1.261941812</v>
      </c>
      <c r="O18" s="10">
        <f t="shared" si="18"/>
        <v>3.27805252</v>
      </c>
      <c r="P18">
        <v>-0.1513880486223762</v>
      </c>
      <c r="Q18" s="11">
        <f t="shared" si="19"/>
        <v>1.534575579</v>
      </c>
      <c r="R18" s="34">
        <v>0.6224981811307302</v>
      </c>
      <c r="S18" s="34">
        <f t="shared" si="20"/>
        <v>1.733524543</v>
      </c>
      <c r="T18" s="34">
        <v>1.187225970410024</v>
      </c>
      <c r="U18" s="34"/>
      <c r="V18" s="34"/>
      <c r="W18" s="34"/>
      <c r="X18" s="11">
        <v>-17.0</v>
      </c>
    </row>
    <row r="19">
      <c r="A19" s="10" t="s">
        <v>48</v>
      </c>
      <c r="B19" s="12">
        <v>-2055.9563762706</v>
      </c>
      <c r="C19" s="12">
        <v>-9.1977910556</v>
      </c>
      <c r="D19" s="12">
        <v>-9.75836152733</v>
      </c>
      <c r="E19" s="24"/>
      <c r="F19" s="7"/>
      <c r="M19" s="7" t="s">
        <v>25</v>
      </c>
      <c r="N19" s="10">
        <f t="shared" ref="N19:O19" si="21">G6-$X19</f>
        <v>1.704082999</v>
      </c>
      <c r="O19" s="10">
        <f t="shared" si="21"/>
        <v>5.491892327</v>
      </c>
      <c r="P19">
        <v>-0.7127366641747663</v>
      </c>
      <c r="Q19" s="11">
        <f t="shared" si="19"/>
        <v>2.324052949</v>
      </c>
      <c r="R19" s="34">
        <v>0.8521773269107662</v>
      </c>
      <c r="S19" s="34">
        <f t="shared" si="20"/>
        <v>2.776463453</v>
      </c>
      <c r="T19" s="34">
        <v>1.9941415906758913</v>
      </c>
      <c r="U19" s="34"/>
      <c r="V19" s="34"/>
      <c r="W19" s="34"/>
      <c r="X19" s="11">
        <v>-29.1</v>
      </c>
    </row>
    <row r="20">
      <c r="A20" s="7" t="s">
        <v>25</v>
      </c>
      <c r="B20" s="19"/>
      <c r="C20" s="19"/>
      <c r="D20" s="19"/>
      <c r="F20" s="7"/>
      <c r="M20" s="7" t="s">
        <v>27</v>
      </c>
      <c r="N20" s="10">
        <f t="shared" ref="N20:O20" si="22">G7-$X20</f>
        <v>1.720528864</v>
      </c>
      <c r="O20" s="10">
        <f t="shared" si="22"/>
        <v>2.769122821</v>
      </c>
      <c r="P20">
        <v>2.027839662002661</v>
      </c>
      <c r="Q20" s="11">
        <f t="shared" si="19"/>
        <v>1.651845343</v>
      </c>
      <c r="R20" s="34">
        <v>2.1113603380666657</v>
      </c>
      <c r="S20" s="34">
        <f t="shared" si="20"/>
        <v>1.601724936</v>
      </c>
      <c r="T20" s="34">
        <v>2.1723078584376943</v>
      </c>
      <c r="U20" s="34"/>
      <c r="V20" s="34"/>
      <c r="W20" s="34"/>
      <c r="X20" s="20">
        <v>-11.6</v>
      </c>
    </row>
    <row r="21">
      <c r="A21" s="10" t="s">
        <v>18</v>
      </c>
      <c r="B21" s="12">
        <v>-2988.1360773072</v>
      </c>
      <c r="C21" s="12">
        <v>-13.1338413935</v>
      </c>
      <c r="D21" s="26">
        <v>-13.95613735709</v>
      </c>
      <c r="F21" s="7"/>
      <c r="M21" s="7" t="s">
        <v>28</v>
      </c>
      <c r="N21" s="10">
        <f t="shared" ref="N21:O21" si="23">G8-$X21</f>
        <v>-1.126722472</v>
      </c>
      <c r="O21" s="10">
        <f t="shared" si="23"/>
        <v>1.424056369</v>
      </c>
      <c r="P21" s="36">
        <v>-2.602173076269244</v>
      </c>
      <c r="Q21" s="11">
        <f t="shared" si="19"/>
        <v>-0.724155061</v>
      </c>
      <c r="R21" s="34">
        <v>-1.5759043958880437</v>
      </c>
      <c r="S21" s="34">
        <f t="shared" si="20"/>
        <v>-0.4303896528</v>
      </c>
      <c r="T21" s="34">
        <v>-0.827005629123386</v>
      </c>
      <c r="U21" s="34">
        <f t="shared" ref="U21:U22" si="25">K8-X21</f>
        <v>0.1052069382</v>
      </c>
      <c r="V21" s="34">
        <v>0.010018718456899833</v>
      </c>
      <c r="W21" s="34"/>
      <c r="X21" s="21">
        <v>-12.8</v>
      </c>
    </row>
    <row r="22">
      <c r="A22" s="10" t="s">
        <v>26</v>
      </c>
      <c r="B22" s="19"/>
      <c r="C22" s="12">
        <v>-3.862706819</v>
      </c>
      <c r="D22" s="12">
        <v>-4.12535377778</v>
      </c>
      <c r="F22" s="7"/>
      <c r="M22" s="7" t="s">
        <v>29</v>
      </c>
      <c r="N22" s="10">
        <f t="shared" ref="N22:O22" si="24">G9-$X22</f>
        <v>-0.2438753995</v>
      </c>
      <c r="O22" s="10">
        <f t="shared" si="24"/>
        <v>0.6704143438</v>
      </c>
      <c r="P22" s="36">
        <v>-0.8859795685674761</v>
      </c>
      <c r="Q22" s="11">
        <f t="shared" si="19"/>
        <v>-0.1992602375</v>
      </c>
      <c r="R22" s="34">
        <v>-0.6241754091616349</v>
      </c>
      <c r="S22" s="34">
        <f t="shared" si="20"/>
        <v>-0.1667032274</v>
      </c>
      <c r="T22" s="34">
        <v>-0.4331291306762908</v>
      </c>
      <c r="U22" s="34">
        <f t="shared" si="25"/>
        <v>0.1161939176</v>
      </c>
      <c r="V22" s="34">
        <v>-0.010060403821589237</v>
      </c>
      <c r="W22" s="34"/>
      <c r="X22" s="21">
        <v>-1.9</v>
      </c>
    </row>
    <row r="23">
      <c r="A23" s="10" t="s">
        <v>33</v>
      </c>
      <c r="B23" s="19"/>
      <c r="C23" s="12">
        <v>-9.1978515688</v>
      </c>
      <c r="D23" s="12">
        <v>-9.75848855936</v>
      </c>
      <c r="F23" s="7"/>
      <c r="M23" s="7" t="s">
        <v>30</v>
      </c>
      <c r="N23" s="10">
        <f t="shared" ref="N23:O23" si="26">G10-$X23</f>
        <v>-1.673954833</v>
      </c>
      <c r="O23" s="10">
        <f t="shared" si="26"/>
        <v>-0.1434227288</v>
      </c>
      <c r="P23">
        <v>-1.1183571726203958</v>
      </c>
      <c r="Q23" s="11">
        <f t="shared" si="19"/>
        <v>-1.873674495</v>
      </c>
      <c r="R23" s="34">
        <v>-1.3251742871275383</v>
      </c>
      <c r="S23" s="34">
        <f t="shared" si="20"/>
        <v>-2.019415869</v>
      </c>
      <c r="T23" s="34">
        <v>-1.4760948842003216</v>
      </c>
      <c r="U23" s="34"/>
      <c r="V23" s="34"/>
      <c r="W23" s="34"/>
      <c r="X23" s="21">
        <v>-23.0</v>
      </c>
    </row>
    <row r="24">
      <c r="A24" s="10" t="s">
        <v>38</v>
      </c>
      <c r="B24" s="19"/>
      <c r="C24" s="12">
        <v>-3.8693748997</v>
      </c>
      <c r="D24" s="48">
        <v>-3.72309313071</v>
      </c>
      <c r="N24" s="1"/>
      <c r="O24" s="1"/>
      <c r="P24" s="38"/>
    </row>
    <row r="25">
      <c r="A25" s="10" t="s">
        <v>39</v>
      </c>
      <c r="B25" s="19"/>
      <c r="C25" s="12">
        <v>-9.203256014</v>
      </c>
      <c r="D25" s="19"/>
      <c r="M25" s="7" t="s">
        <v>32</v>
      </c>
      <c r="N25" s="10">
        <f t="shared" ref="N25:O25" si="27">AVERAGE(N17:N23)</f>
        <v>0.5134268193</v>
      </c>
      <c r="O25" s="22">
        <f t="shared" si="27"/>
        <v>2.562963897</v>
      </c>
      <c r="P25" s="22">
        <v>-0.5204809333005488</v>
      </c>
      <c r="Q25" s="22">
        <f>AVERAGE(Q17:Q23)</f>
        <v>0.7661372931</v>
      </c>
      <c r="R25" s="22">
        <v>0.19411761683193193</v>
      </c>
      <c r="S25" s="22">
        <f t="shared" ref="S25:V25" si="28">AVERAGE(S17:S23)</f>
        <v>0.9505476388</v>
      </c>
      <c r="T25" s="22">
        <f t="shared" si="28"/>
        <v>0.7155814237</v>
      </c>
      <c r="U25" s="22">
        <f t="shared" si="28"/>
        <v>1.256759149</v>
      </c>
      <c r="V25" s="22">
        <f t="shared" si="28"/>
        <v>1.05766527</v>
      </c>
      <c r="W25" s="10"/>
    </row>
    <row r="26">
      <c r="A26" s="10" t="s">
        <v>47</v>
      </c>
      <c r="B26" s="12">
        <v>-932.2094691234</v>
      </c>
      <c r="C26" s="12">
        <v>-3.862706819</v>
      </c>
      <c r="D26" s="39">
        <v>-4.12535377778</v>
      </c>
      <c r="M26" s="7" t="s">
        <v>34</v>
      </c>
      <c r="N26" s="10">
        <f t="shared" ref="N26:O26" si="29">(SUMIF(N17:N23,"&gt;0")-SUMIF(N17:N23,"&lt;0"))/7</f>
        <v>1.383299021</v>
      </c>
      <c r="O26" s="22">
        <f t="shared" si="29"/>
        <v>2.603941819</v>
      </c>
      <c r="P26" s="22">
        <v>1.0998636938727377</v>
      </c>
      <c r="Q26" s="22">
        <f>(SUMIF(Q17:Q23,"&gt;0")-SUMIF(Q17:Q23,"&lt;0"))/7</f>
        <v>1.565305806</v>
      </c>
      <c r="R26" s="22">
        <v>1.2013330717397082</v>
      </c>
      <c r="S26" s="22">
        <f t="shared" ref="S26:V26" si="30">(SUMIF(S17:S23,"&gt;0")-SUMIF(S17:S23,"&lt;0"))/7</f>
        <v>1.698121567</v>
      </c>
      <c r="T26" s="22">
        <f t="shared" si="30"/>
        <v>1.497361322</v>
      </c>
      <c r="U26" s="22">
        <f t="shared" si="30"/>
        <v>0.5386110639</v>
      </c>
      <c r="V26" s="22">
        <f t="shared" si="30"/>
        <v>0.456159517</v>
      </c>
      <c r="W26" s="10"/>
    </row>
    <row r="27">
      <c r="A27" s="10" t="s">
        <v>48</v>
      </c>
      <c r="B27" s="12">
        <v>-2055.9562329838</v>
      </c>
      <c r="C27" s="12">
        <v>-9.1978515688</v>
      </c>
      <c r="D27" s="12">
        <v>-9.75848855936</v>
      </c>
      <c r="M27" s="4" t="s">
        <v>35</v>
      </c>
      <c r="N27" s="10">
        <f t="shared" ref="N27:O27" si="31">STDEVA(N17:N23)</f>
        <v>1.502926132</v>
      </c>
      <c r="O27" s="22">
        <f t="shared" si="31"/>
        <v>2.037119992</v>
      </c>
      <c r="P27" s="22">
        <v>1.3900814753149362</v>
      </c>
      <c r="Q27" s="22">
        <f>STDEVA(Q17:Q23)</f>
        <v>1.706409112</v>
      </c>
      <c r="R27" s="22">
        <v>1.3917524632790186</v>
      </c>
      <c r="S27" s="22">
        <f t="shared" ref="S27:V27" si="32">STDEVA(S17:S23)</f>
        <v>1.880717876</v>
      </c>
      <c r="T27" s="22">
        <f t="shared" si="32"/>
        <v>1.596396553</v>
      </c>
      <c r="U27" s="22">
        <f t="shared" si="32"/>
        <v>1.985039535</v>
      </c>
      <c r="V27" s="22">
        <f t="shared" si="32"/>
        <v>1.831993596</v>
      </c>
      <c r="W27" s="10"/>
    </row>
    <row r="28">
      <c r="A28" s="7" t="s">
        <v>27</v>
      </c>
      <c r="B28" s="19"/>
      <c r="C28" s="19"/>
      <c r="D28" s="19"/>
    </row>
    <row r="29">
      <c r="A29" s="10" t="s">
        <v>18</v>
      </c>
      <c r="B29" s="12">
        <v>-1407.7662043165</v>
      </c>
      <c r="C29" s="12">
        <v>-7.4616389729</v>
      </c>
      <c r="D29" s="26">
        <v>-7.89597364628</v>
      </c>
    </row>
    <row r="30">
      <c r="A30" s="10" t="s">
        <v>26</v>
      </c>
      <c r="B30" s="19"/>
      <c r="C30" s="12">
        <v>-3.7148476167</v>
      </c>
      <c r="D30" s="12">
        <v>-3.93196093901</v>
      </c>
    </row>
    <row r="31">
      <c r="A31" s="10" t="s">
        <v>33</v>
      </c>
      <c r="B31" s="19"/>
      <c r="C31" s="49">
        <v>-3.7148199462</v>
      </c>
      <c r="D31" s="49">
        <v>-3.93193184303</v>
      </c>
    </row>
    <row r="32">
      <c r="A32" s="10" t="s">
        <v>38</v>
      </c>
      <c r="B32" s="19"/>
      <c r="C32" s="12">
        <v>-3.7165187496</v>
      </c>
      <c r="D32" s="39">
        <v>-3.52549363919</v>
      </c>
    </row>
    <row r="33">
      <c r="A33" s="10" t="s">
        <v>39</v>
      </c>
      <c r="B33" s="19"/>
      <c r="C33" s="12">
        <v>-3.7164908975</v>
      </c>
      <c r="D33" s="39">
        <v>-3.52546878507</v>
      </c>
    </row>
    <row r="34">
      <c r="A34" s="10" t="s">
        <v>47</v>
      </c>
      <c r="B34" s="12">
        <v>-703.8911993783</v>
      </c>
      <c r="C34" s="12">
        <v>-3.7148476167</v>
      </c>
      <c r="D34" s="12">
        <v>-3.93196093901</v>
      </c>
    </row>
    <row r="35">
      <c r="A35" s="10" t="s">
        <v>48</v>
      </c>
      <c r="B35" s="12">
        <v>-703.8912323969</v>
      </c>
      <c r="C35" s="49">
        <v>-3.7148199462</v>
      </c>
      <c r="D35" s="49">
        <v>-3.93193184303</v>
      </c>
      <c r="E35" s="51"/>
    </row>
    <row r="36">
      <c r="A36" s="7" t="s">
        <v>28</v>
      </c>
      <c r="B36" s="19"/>
      <c r="C36" s="19"/>
      <c r="D36" s="19"/>
    </row>
    <row r="37">
      <c r="A37" s="10" t="s">
        <v>18</v>
      </c>
      <c r="B37" s="12">
        <v>-1864.4557331316</v>
      </c>
      <c r="C37" s="12">
        <v>-7.70231754</v>
      </c>
      <c r="D37" s="12">
        <v>-8.22940098943</v>
      </c>
    </row>
    <row r="38">
      <c r="A38" s="10" t="s">
        <v>26</v>
      </c>
      <c r="B38" s="19"/>
      <c r="C38" s="12">
        <v>-3.8290053519</v>
      </c>
      <c r="D38" s="12">
        <v>-4.09286833753</v>
      </c>
    </row>
    <row r="39">
      <c r="A39" s="10" t="s">
        <v>33</v>
      </c>
      <c r="B39" s="19"/>
      <c r="C39" s="12">
        <v>-3.8289959395</v>
      </c>
      <c r="D39" s="12">
        <v>-4.09285793579</v>
      </c>
    </row>
    <row r="40">
      <c r="A40" s="10" t="s">
        <v>38</v>
      </c>
      <c r="B40" s="19"/>
      <c r="C40" s="12">
        <v>-3.8330703925</v>
      </c>
      <c r="D40" s="12">
        <v>-4.09507671889</v>
      </c>
    </row>
    <row r="41">
      <c r="A41" s="10" t="s">
        <v>39</v>
      </c>
      <c r="B41" s="19"/>
      <c r="C41" s="12">
        <v>-3.8330607547</v>
      </c>
      <c r="D41" s="12">
        <v>-4.09506622926</v>
      </c>
    </row>
    <row r="42">
      <c r="A42" s="10" t="s">
        <v>47</v>
      </c>
      <c r="B42" s="28">
        <v>-932.23892182613</v>
      </c>
      <c r="C42" s="12">
        <v>-3.8290053519</v>
      </c>
      <c r="D42" s="12">
        <v>-4.09286833753</v>
      </c>
      <c r="E42" s="29"/>
    </row>
    <row r="43">
      <c r="A43" s="10" t="s">
        <v>48</v>
      </c>
      <c r="B43" s="12">
        <v>-932.23893389235</v>
      </c>
      <c r="C43" s="12">
        <v>-3.8289959395</v>
      </c>
      <c r="D43" s="12">
        <v>-4.09285793579</v>
      </c>
    </row>
    <row r="44">
      <c r="A44" s="7" t="s">
        <v>29</v>
      </c>
      <c r="B44" s="19"/>
      <c r="C44" s="19"/>
      <c r="D44" s="19"/>
    </row>
    <row r="45">
      <c r="A45" s="10" t="s">
        <v>18</v>
      </c>
      <c r="B45" s="12">
        <v>-1618.4258815934</v>
      </c>
      <c r="C45" s="12">
        <v>-6.6749715969</v>
      </c>
      <c r="D45" s="12">
        <v>-7.12921486507</v>
      </c>
    </row>
    <row r="46">
      <c r="A46" s="10" t="s">
        <v>26</v>
      </c>
      <c r="B46" s="19"/>
      <c r="C46" s="12">
        <v>-2.2137686618</v>
      </c>
      <c r="D46" s="12">
        <v>-2.36505867886</v>
      </c>
    </row>
    <row r="47">
      <c r="A47" s="10" t="s">
        <v>33</v>
      </c>
      <c r="B47" s="19"/>
      <c r="C47" s="12">
        <v>-4.4438977989</v>
      </c>
      <c r="D47" s="12">
        <v>-4.74692214885</v>
      </c>
    </row>
    <row r="48">
      <c r="A48" s="10" t="s">
        <v>38</v>
      </c>
      <c r="B48" s="19"/>
      <c r="C48" s="12">
        <v>-2.2153329982</v>
      </c>
      <c r="D48" s="26">
        <v>-2.36599852484</v>
      </c>
    </row>
    <row r="49">
      <c r="A49" s="10" t="s">
        <v>39</v>
      </c>
      <c r="B49" s="19"/>
      <c r="C49" s="12">
        <v>-4.4452474916</v>
      </c>
      <c r="D49" s="26">
        <v>-4.74773292604</v>
      </c>
    </row>
    <row r="50">
      <c r="A50" s="10" t="s">
        <v>47</v>
      </c>
      <c r="B50" s="12">
        <v>-539.4906787887</v>
      </c>
      <c r="C50" s="12">
        <v>-2.2137686618</v>
      </c>
      <c r="D50" s="12">
        <v>-2.36505867886</v>
      </c>
    </row>
    <row r="51">
      <c r="A51" s="10" t="s">
        <v>48</v>
      </c>
      <c r="B51" s="12">
        <v>-1078.9490914554</v>
      </c>
      <c r="C51" s="12">
        <v>-4.4438977989</v>
      </c>
      <c r="D51" s="12">
        <v>-4.74692214885</v>
      </c>
    </row>
    <row r="52">
      <c r="A52" s="7" t="s">
        <v>30</v>
      </c>
      <c r="B52" s="19"/>
      <c r="C52" s="19"/>
      <c r="D52" s="19"/>
    </row>
    <row r="53">
      <c r="A53" s="10" t="s">
        <v>18</v>
      </c>
      <c r="B53" s="12">
        <v>-2050.5065874931</v>
      </c>
      <c r="C53" s="12">
        <v>-9.0273837123</v>
      </c>
      <c r="D53" s="12">
        <v>-9.61516017604</v>
      </c>
    </row>
    <row r="54">
      <c r="A54" s="10" t="s">
        <v>26</v>
      </c>
      <c r="B54" s="19"/>
      <c r="C54" s="12">
        <v>-2.9935362629</v>
      </c>
      <c r="D54" s="12">
        <v>-3.1893208716</v>
      </c>
    </row>
    <row r="55">
      <c r="A55" s="10" t="s">
        <v>33</v>
      </c>
      <c r="B55" s="19"/>
      <c r="C55" s="12">
        <v>-6.0127235279</v>
      </c>
      <c r="D55" s="12">
        <v>-6.40439710916</v>
      </c>
    </row>
    <row r="56">
      <c r="A56" s="10" t="s">
        <v>38</v>
      </c>
      <c r="B56" s="19"/>
      <c r="C56" s="12">
        <v>-2.99617962659</v>
      </c>
      <c r="D56" s="26">
        <v>-3.19076572634</v>
      </c>
    </row>
    <row r="57">
      <c r="A57" s="10" t="s">
        <v>39</v>
      </c>
      <c r="B57" s="19"/>
      <c r="C57" s="12">
        <v>-6.01495828422</v>
      </c>
      <c r="D57" s="49">
        <v>-6.4056313872</v>
      </c>
    </row>
    <row r="58">
      <c r="A58" s="10" t="s">
        <v>47</v>
      </c>
      <c r="B58" s="12">
        <v>-683.4918244968</v>
      </c>
      <c r="C58" s="12">
        <v>-2.9935362629</v>
      </c>
      <c r="D58" s="12">
        <v>-3.1893208716</v>
      </c>
    </row>
    <row r="59">
      <c r="A59" s="10" t="s">
        <v>48</v>
      </c>
      <c r="B59" s="12">
        <v>-1366.9965664382</v>
      </c>
      <c r="C59" s="12">
        <v>-6.0127235279</v>
      </c>
      <c r="D59" s="12">
        <v>-6.40439710916</v>
      </c>
    </row>
    <row r="61">
      <c r="A61" s="1" t="s">
        <v>102</v>
      </c>
      <c r="E61" s="1" t="s">
        <v>103</v>
      </c>
      <c r="O61" s="6" t="s">
        <v>63</v>
      </c>
      <c r="P61" s="6" t="s">
        <v>64</v>
      </c>
    </row>
    <row r="62">
      <c r="A62" s="4" t="s">
        <v>2</v>
      </c>
      <c r="B62" s="6" t="s">
        <v>104</v>
      </c>
      <c r="C62" s="6"/>
      <c r="D62" s="1" t="s">
        <v>2</v>
      </c>
      <c r="E62" s="6" t="s">
        <v>105</v>
      </c>
      <c r="G62" s="6"/>
      <c r="H62" s="6" t="s">
        <v>106</v>
      </c>
      <c r="N62" s="6" t="s">
        <v>106</v>
      </c>
      <c r="O62" s="1" t="s">
        <v>103</v>
      </c>
      <c r="P62" s="1" t="s">
        <v>107</v>
      </c>
    </row>
    <row r="63">
      <c r="A63" s="7" t="s">
        <v>16</v>
      </c>
      <c r="C63" s="1"/>
      <c r="D63" s="1" t="s">
        <v>16</v>
      </c>
      <c r="G63" s="1" t="s">
        <v>16</v>
      </c>
      <c r="M63" s="1" t="s">
        <v>16</v>
      </c>
      <c r="N63">
        <v>0.4165529285698609</v>
      </c>
      <c r="O63">
        <v>1.951986765052883</v>
      </c>
      <c r="P63">
        <v>4.450631625551292</v>
      </c>
    </row>
    <row r="64">
      <c r="A64" s="10" t="s">
        <v>18</v>
      </c>
      <c r="B64" s="9">
        <v>5.31621167678</v>
      </c>
      <c r="C64" s="9"/>
      <c r="D64" s="10" t="s">
        <v>18</v>
      </c>
      <c r="E64" s="9">
        <v>3.10172813392</v>
      </c>
      <c r="G64" s="10" t="s">
        <v>18</v>
      </c>
      <c r="H64">
        <f t="shared" ref="H64:H66" si="33">(B64-E64)/B64</f>
        <v>0.4165529286</v>
      </c>
      <c r="M64" s="7" t="s">
        <v>20</v>
      </c>
      <c r="N64">
        <v>0.42154303211859345</v>
      </c>
      <c r="O64">
        <v>1.2619418124529087</v>
      </c>
      <c r="P64">
        <v>3.2780525204922863</v>
      </c>
    </row>
    <row r="65">
      <c r="A65" s="10" t="s">
        <v>47</v>
      </c>
      <c r="B65" s="9">
        <v>2.6539072685</v>
      </c>
      <c r="C65" s="9"/>
      <c r="D65" s="10" t="s">
        <v>47</v>
      </c>
      <c r="E65" s="9">
        <v>1.54914881962</v>
      </c>
      <c r="G65" s="10" t="s">
        <v>47</v>
      </c>
      <c r="H65">
        <f t="shared" si="33"/>
        <v>0.416276206</v>
      </c>
      <c r="M65" s="7" t="s">
        <v>25</v>
      </c>
      <c r="N65">
        <v>0.4232104331913318</v>
      </c>
      <c r="O65">
        <v>1.7040829993775866</v>
      </c>
      <c r="P65">
        <v>5.491892326869369</v>
      </c>
    </row>
    <row r="66">
      <c r="A66" s="10" t="s">
        <v>48</v>
      </c>
      <c r="B66" s="9">
        <v>2.6539072685</v>
      </c>
      <c r="D66" s="10" t="s">
        <v>48</v>
      </c>
      <c r="E66" s="9">
        <v>1.54914881962</v>
      </c>
      <c r="G66" s="10" t="s">
        <v>48</v>
      </c>
      <c r="H66">
        <f t="shared" si="33"/>
        <v>0.416276206</v>
      </c>
      <c r="M66" s="7" t="s">
        <v>27</v>
      </c>
      <c r="N66">
        <v>0.39016983962121615</v>
      </c>
      <c r="O66">
        <v>1.7205288636711948</v>
      </c>
      <c r="P66">
        <v>2.769122820799897</v>
      </c>
    </row>
    <row r="67">
      <c r="A67" s="7" t="s">
        <v>20</v>
      </c>
      <c r="D67" s="7" t="s">
        <v>20</v>
      </c>
      <c r="G67" s="7" t="s">
        <v>20</v>
      </c>
      <c r="M67" s="7" t="s">
        <v>28</v>
      </c>
      <c r="N67">
        <v>0.4249615613867232</v>
      </c>
      <c r="O67" s="9">
        <v>1.12672247228128</v>
      </c>
      <c r="P67">
        <v>1.42405636931983</v>
      </c>
    </row>
    <row r="68">
      <c r="A68" s="10" t="s">
        <v>18</v>
      </c>
      <c r="B68" s="24">
        <v>7.0726033402</v>
      </c>
      <c r="D68" s="10" t="s">
        <v>18</v>
      </c>
      <c r="E68" s="24">
        <v>4.0911966832</v>
      </c>
      <c r="G68" s="10" t="s">
        <v>18</v>
      </c>
      <c r="H68">
        <f t="shared" ref="H68:H70" si="34">(B68-E68)/B68</f>
        <v>0.4215430321</v>
      </c>
      <c r="M68" s="7" t="s">
        <v>29</v>
      </c>
      <c r="N68">
        <v>0.4323688541125638</v>
      </c>
      <c r="O68" s="9">
        <v>0.243875399487313</v>
      </c>
      <c r="P68">
        <v>0.6704143437687222</v>
      </c>
    </row>
    <row r="69">
      <c r="A69" s="10" t="s">
        <v>47</v>
      </c>
      <c r="B69" s="24">
        <v>1.2931848914</v>
      </c>
      <c r="D69" s="10" t="s">
        <v>47</v>
      </c>
      <c r="E69" s="24">
        <v>0.7369724317</v>
      </c>
      <c r="G69" s="10" t="s">
        <v>47</v>
      </c>
      <c r="H69">
        <f t="shared" si="34"/>
        <v>0.430110546</v>
      </c>
      <c r="M69" s="7" t="s">
        <v>30</v>
      </c>
      <c r="N69">
        <v>0.42033954732309575</v>
      </c>
      <c r="O69" s="9">
        <v>1.67395483348678</v>
      </c>
      <c r="P69" s="9">
        <v>0.143422728809831</v>
      </c>
    </row>
    <row r="70">
      <c r="A70" s="10" t="s">
        <v>48</v>
      </c>
      <c r="B70" s="24">
        <v>5.7738877799</v>
      </c>
      <c r="D70" s="10" t="s">
        <v>48</v>
      </c>
      <c r="E70" s="24">
        <v>3.351971967</v>
      </c>
      <c r="G70" s="10" t="s">
        <v>48</v>
      </c>
      <c r="H70">
        <f t="shared" si="34"/>
        <v>0.4194601463</v>
      </c>
    </row>
    <row r="71">
      <c r="A71" s="7" t="s">
        <v>25</v>
      </c>
      <c r="D71" s="7" t="s">
        <v>25</v>
      </c>
      <c r="G71" s="7" t="s">
        <v>25</v>
      </c>
    </row>
    <row r="72">
      <c r="A72" s="10" t="s">
        <v>18</v>
      </c>
      <c r="B72" s="9">
        <v>8.3301145466</v>
      </c>
      <c r="D72" s="10" t="s">
        <v>18</v>
      </c>
      <c r="E72" s="24">
        <v>4.8047231608</v>
      </c>
      <c r="G72" s="10" t="s">
        <v>18</v>
      </c>
      <c r="H72">
        <f t="shared" ref="H72:H73" si="35">(B72-E72)/B72</f>
        <v>0.4232104332</v>
      </c>
    </row>
    <row r="73">
      <c r="A73" s="10" t="s">
        <v>47</v>
      </c>
      <c r="B73" s="9">
        <v>2.54707367832</v>
      </c>
      <c r="D73" s="10" t="s">
        <v>47</v>
      </c>
      <c r="E73" s="24">
        <v>1.4488946619</v>
      </c>
      <c r="G73" s="10" t="s">
        <v>47</v>
      </c>
      <c r="H73">
        <f t="shared" si="35"/>
        <v>0.4311532194</v>
      </c>
    </row>
    <row r="74">
      <c r="A74" s="10" t="s">
        <v>48</v>
      </c>
      <c r="D74" s="10" t="s">
        <v>48</v>
      </c>
      <c r="E74" s="24">
        <v>3.3519770553</v>
      </c>
      <c r="G74" s="10" t="s">
        <v>48</v>
      </c>
    </row>
    <row r="75">
      <c r="A75" s="7" t="s">
        <v>27</v>
      </c>
      <c r="D75" s="7" t="s">
        <v>27</v>
      </c>
      <c r="G75" s="7" t="s">
        <v>27</v>
      </c>
    </row>
    <row r="76">
      <c r="A76" s="10" t="s">
        <v>18</v>
      </c>
      <c r="B76" s="24">
        <v>5.2747723681</v>
      </c>
      <c r="D76" s="10" t="s">
        <v>18</v>
      </c>
      <c r="E76" s="24">
        <v>3.2167152792</v>
      </c>
      <c r="G76" s="10" t="s">
        <v>18</v>
      </c>
      <c r="H76">
        <f t="shared" ref="H76:H78" si="36">(B76-E76)/B76</f>
        <v>0.3901698396</v>
      </c>
    </row>
    <row r="77">
      <c r="A77" s="10" t="s">
        <v>47</v>
      </c>
      <c r="B77" s="24">
        <v>2.63655621743</v>
      </c>
      <c r="D77" s="10" t="s">
        <v>47</v>
      </c>
      <c r="E77" s="24">
        <v>1.6086002412</v>
      </c>
      <c r="G77" s="10" t="s">
        <v>47</v>
      </c>
      <c r="H77">
        <f t="shared" si="36"/>
        <v>0.3898858554</v>
      </c>
    </row>
    <row r="78">
      <c r="A78" s="10" t="s">
        <v>48</v>
      </c>
      <c r="B78" s="24">
        <v>2.6365506946</v>
      </c>
      <c r="D78" s="10" t="s">
        <v>48</v>
      </c>
      <c r="E78" s="9">
        <v>1.60860476932</v>
      </c>
      <c r="G78" s="10" t="s">
        <v>48</v>
      </c>
      <c r="H78">
        <f t="shared" si="36"/>
        <v>0.38988286</v>
      </c>
    </row>
    <row r="79">
      <c r="A79" s="7" t="s">
        <v>28</v>
      </c>
      <c r="B79" s="27"/>
      <c r="D79" s="7" t="s">
        <v>28</v>
      </c>
      <c r="G79" s="7" t="s">
        <v>28</v>
      </c>
    </row>
    <row r="80">
      <c r="A80" s="10" t="s">
        <v>18</v>
      </c>
      <c r="B80" s="24">
        <v>5.0218170882</v>
      </c>
      <c r="D80" s="10" t="s">
        <v>18</v>
      </c>
      <c r="E80" s="24">
        <v>2.8877378574</v>
      </c>
      <c r="G80" s="10" t="s">
        <v>18</v>
      </c>
      <c r="H80">
        <f t="shared" ref="H80:H82" si="37">(B80-E80)/B80</f>
        <v>0.4249615614</v>
      </c>
    </row>
    <row r="81">
      <c r="A81" s="10" t="s">
        <v>47</v>
      </c>
      <c r="B81" s="24">
        <v>2.5064990086</v>
      </c>
      <c r="D81" s="10" t="s">
        <v>47</v>
      </c>
      <c r="E81" s="24">
        <v>1.4426937594</v>
      </c>
      <c r="G81" s="10" t="s">
        <v>47</v>
      </c>
      <c r="H81">
        <f t="shared" si="37"/>
        <v>0.4244187792</v>
      </c>
    </row>
    <row r="82">
      <c r="A82" s="10" t="s">
        <v>48</v>
      </c>
      <c r="B82" s="24">
        <v>2.5064919386</v>
      </c>
      <c r="D82" s="10" t="s">
        <v>48</v>
      </c>
      <c r="E82" s="24">
        <v>1.4426928161</v>
      </c>
      <c r="G82" s="10" t="s">
        <v>48</v>
      </c>
      <c r="H82">
        <f t="shared" si="37"/>
        <v>0.424417532</v>
      </c>
    </row>
    <row r="83">
      <c r="A83" s="7" t="s">
        <v>29</v>
      </c>
      <c r="B83" s="27"/>
      <c r="D83" s="7" t="s">
        <v>29</v>
      </c>
      <c r="G83" s="7" t="s">
        <v>29</v>
      </c>
    </row>
    <row r="84">
      <c r="A84" s="10" t="s">
        <v>18</v>
      </c>
      <c r="B84" s="24">
        <v>4.3769054903</v>
      </c>
      <c r="D84" s="10" t="s">
        <v>18</v>
      </c>
      <c r="E84" s="24">
        <v>2.4844678789</v>
      </c>
      <c r="G84" s="10" t="s">
        <v>18</v>
      </c>
      <c r="H84">
        <f t="shared" ref="H84:H86" si="38">(B84-E84)/B84</f>
        <v>0.4323688541</v>
      </c>
    </row>
    <row r="85">
      <c r="A85" s="10" t="s">
        <v>47</v>
      </c>
      <c r="B85" s="24">
        <v>1.4562248604</v>
      </c>
      <c r="D85" s="10" t="s">
        <v>47</v>
      </c>
      <c r="E85" s="24">
        <v>0.8277843659</v>
      </c>
      <c r="G85" s="10" t="s">
        <v>47</v>
      </c>
      <c r="H85">
        <f t="shared" si="38"/>
        <v>0.4315545707</v>
      </c>
    </row>
    <row r="86">
      <c r="A86" s="10" t="s">
        <v>48</v>
      </c>
      <c r="B86" s="24">
        <v>2.9154834162</v>
      </c>
      <c r="D86" s="10" t="s">
        <v>48</v>
      </c>
      <c r="E86" s="24">
        <v>1.6556602539</v>
      </c>
      <c r="G86" s="10" t="s">
        <v>48</v>
      </c>
      <c r="H86">
        <f t="shared" si="38"/>
        <v>0.4321146728</v>
      </c>
    </row>
    <row r="87">
      <c r="A87" s="7" t="s">
        <v>30</v>
      </c>
      <c r="B87" s="27"/>
      <c r="D87" s="7" t="s">
        <v>30</v>
      </c>
      <c r="G87" s="7" t="s">
        <v>30</v>
      </c>
    </row>
    <row r="88">
      <c r="A88" s="10" t="s">
        <v>18</v>
      </c>
      <c r="B88" s="24">
        <v>6.0809803864</v>
      </c>
      <c r="D88" s="10" t="s">
        <v>18</v>
      </c>
      <c r="E88" s="24">
        <v>3.5249038435</v>
      </c>
      <c r="G88" s="10" t="s">
        <v>18</v>
      </c>
      <c r="H88">
        <f t="shared" ref="H88:H90" si="39">(B88-E88)/B88</f>
        <v>0.4203395473</v>
      </c>
    </row>
    <row r="89">
      <c r="A89" s="10" t="s">
        <v>47</v>
      </c>
      <c r="B89" s="24">
        <v>2.0301769168</v>
      </c>
      <c r="D89" s="10" t="s">
        <v>47</v>
      </c>
      <c r="E89" s="24">
        <v>1.1753244042</v>
      </c>
      <c r="G89" s="10" t="s">
        <v>47</v>
      </c>
      <c r="H89">
        <f t="shared" si="39"/>
        <v>0.4210729151</v>
      </c>
    </row>
    <row r="90">
      <c r="A90" s="10" t="s">
        <v>48</v>
      </c>
      <c r="B90" s="24">
        <v>4.0576230999</v>
      </c>
      <c r="D90" s="10" t="s">
        <v>48</v>
      </c>
      <c r="E90" s="24">
        <v>2.3504648412</v>
      </c>
      <c r="G90" s="10" t="s">
        <v>48</v>
      </c>
      <c r="H90">
        <f t="shared" si="39"/>
        <v>0.4207286425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3"/>
      <c r="D1" s="3"/>
    </row>
    <row r="2">
      <c r="A2" s="1" t="s">
        <v>1</v>
      </c>
      <c r="B2" s="2"/>
      <c r="C2" s="3"/>
      <c r="D2" s="3"/>
    </row>
    <row r="3">
      <c r="A3" s="4" t="s">
        <v>2</v>
      </c>
      <c r="B3" s="2" t="s">
        <v>3</v>
      </c>
      <c r="C3" s="3" t="s">
        <v>4</v>
      </c>
      <c r="D3" s="3"/>
      <c r="F3" s="4" t="s">
        <v>2</v>
      </c>
      <c r="G3" s="5" t="s">
        <v>6</v>
      </c>
      <c r="H3" s="5" t="s">
        <v>59</v>
      </c>
      <c r="I3" s="4"/>
      <c r="J3" s="4" t="s">
        <v>2</v>
      </c>
      <c r="K3" s="6" t="s">
        <v>72</v>
      </c>
      <c r="L3" s="6" t="s">
        <v>73</v>
      </c>
      <c r="M3" s="6" t="s">
        <v>74</v>
      </c>
      <c r="N3" s="6" t="s">
        <v>73</v>
      </c>
      <c r="O3" s="6" t="s">
        <v>75</v>
      </c>
      <c r="P3" s="5"/>
      <c r="Q3" s="5" t="s">
        <v>14</v>
      </c>
      <c r="U3" s="6" t="s">
        <v>15</v>
      </c>
    </row>
    <row r="4">
      <c r="A4" s="7" t="s">
        <v>16</v>
      </c>
      <c r="B4" s="8"/>
      <c r="C4" s="8"/>
      <c r="D4" s="8"/>
      <c r="F4" s="7" t="s">
        <v>16</v>
      </c>
      <c r="G4" s="10">
        <f>627.509*($B5-$B10-$B11+C5-C10-C11)</f>
        <v>-18.66721322</v>
      </c>
      <c r="H4">
        <f>627.509*($B5-$B10-$B11+C5-C10-C11+0.5*(C6+C7-C8-C9))</f>
        <v>-16.37468064</v>
      </c>
      <c r="I4" s="33"/>
      <c r="J4" s="7" t="s">
        <v>16</v>
      </c>
      <c r="K4" s="10">
        <f t="shared" ref="K4:L4" si="1">G4-$Q4</f>
        <v>5.692786779</v>
      </c>
      <c r="L4" s="10">
        <f t="shared" si="1"/>
        <v>7.985319358</v>
      </c>
      <c r="M4">
        <v>2.8594283351477543</v>
      </c>
      <c r="N4" s="11">
        <f t="shared" ref="N4:N10" si="3">H4-Q4</f>
        <v>7.985319358</v>
      </c>
      <c r="O4" s="34">
        <v>6.503402998951227</v>
      </c>
      <c r="P4" s="11"/>
      <c r="Q4" s="11">
        <v>-24.36</v>
      </c>
      <c r="R4" s="15">
        <v>-18.19</v>
      </c>
      <c r="U4" s="9">
        <v>1.0</v>
      </c>
    </row>
    <row r="5">
      <c r="A5" s="10" t="s">
        <v>18</v>
      </c>
      <c r="B5" s="12">
        <v>-1832.1019384696</v>
      </c>
      <c r="C5" s="12">
        <v>-7.53048919288</v>
      </c>
      <c r="D5" s="24"/>
      <c r="F5" s="7" t="s">
        <v>20</v>
      </c>
      <c r="G5" s="10">
        <f>627.509*($B13-$B18-$B19+C13-C18-C19)</f>
        <v>-15.30306909</v>
      </c>
      <c r="H5">
        <f t="shared" ref="H5:H10" si="4">627.509*(OFFSET($B$5,U4*8,0)-OFFSET($B$10,U4*8,0)-OFFSET($B$11,U4*8,0)+OFFSET($C$5,U4*8,0)-OFFSET($C$10,U4*8,0)-OFFSET($C$11,U4*8,0)+0.5*(OFFSET($C$6,U4*8,0)+OFFSET($C$7,U4*8,0)-OFFSET($C$8,U4*8,0)-OFFSET($C$9,U4*8,0)))</f>
        <v>-13.47412896</v>
      </c>
      <c r="I5" s="33"/>
      <c r="J5" s="7" t="s">
        <v>20</v>
      </c>
      <c r="K5" s="10">
        <f t="shared" ref="K5:L5" si="2">G5-$Q5</f>
        <v>2.886930907</v>
      </c>
      <c r="L5" s="10">
        <f t="shared" si="2"/>
        <v>4.715871042</v>
      </c>
      <c r="M5">
        <v>1.038611951377625</v>
      </c>
      <c r="N5" s="11">
        <f t="shared" si="3"/>
        <v>4.715871042</v>
      </c>
      <c r="O5" s="34">
        <v>0.25862337888293574</v>
      </c>
      <c r="P5" s="11"/>
      <c r="Q5" s="11">
        <v>-18.19</v>
      </c>
      <c r="R5" s="15">
        <v>-31.25</v>
      </c>
      <c r="U5" s="9">
        <v>2.0</v>
      </c>
    </row>
    <row r="6">
      <c r="A6" s="10" t="s">
        <v>26</v>
      </c>
      <c r="B6" s="19"/>
      <c r="C6" s="12">
        <v>-3.7375577877</v>
      </c>
      <c r="D6" s="24"/>
      <c r="F6" s="7" t="s">
        <v>25</v>
      </c>
      <c r="G6" s="10">
        <f>627.509*($B21-$B26-$B27+C21-C26-C27)</f>
        <v>-26.74825472</v>
      </c>
      <c r="H6">
        <f t="shared" si="4"/>
        <v>-23.29102043</v>
      </c>
      <c r="I6" s="33"/>
      <c r="J6" s="7" t="s">
        <v>25</v>
      </c>
      <c r="K6" s="10">
        <f t="shared" ref="K6:L6" si="5">G6-$Q6</f>
        <v>4.501745279</v>
      </c>
      <c r="L6" s="10">
        <f t="shared" si="5"/>
        <v>7.958979574</v>
      </c>
      <c r="M6">
        <v>1.4372633358252322</v>
      </c>
      <c r="N6" s="11">
        <f t="shared" si="3"/>
        <v>7.958979574</v>
      </c>
      <c r="O6" s="34">
        <v>0.32533776966173633</v>
      </c>
      <c r="P6" s="11"/>
      <c r="Q6" s="11">
        <v>-31.25</v>
      </c>
      <c r="R6" s="15">
        <v>-24.36</v>
      </c>
      <c r="U6" s="9">
        <v>3.0</v>
      </c>
    </row>
    <row r="7">
      <c r="A7" s="10" t="s">
        <v>33</v>
      </c>
      <c r="B7" s="19"/>
      <c r="C7" s="12">
        <v>-3.73755789878</v>
      </c>
      <c r="D7" s="24"/>
      <c r="F7" s="7" t="s">
        <v>27</v>
      </c>
      <c r="G7" s="10">
        <f>627.509*($B29-$B34-$B35+C29-C34-C35)</f>
        <v>-9.654308551</v>
      </c>
      <c r="H7">
        <f t="shared" si="4"/>
        <v>-8.671860406</v>
      </c>
      <c r="I7" s="33"/>
      <c r="J7" s="7" t="s">
        <v>27</v>
      </c>
      <c r="K7" s="10">
        <f t="shared" ref="K7:L7" si="6">G7-$Q7</f>
        <v>1.405691449</v>
      </c>
      <c r="L7" s="10">
        <f t="shared" si="6"/>
        <v>2.388139594</v>
      </c>
      <c r="M7">
        <v>1.4878396620026617</v>
      </c>
      <c r="N7" s="11">
        <f t="shared" si="3"/>
        <v>2.388139594</v>
      </c>
      <c r="O7" s="35">
        <v>2.946125554231944</v>
      </c>
      <c r="P7" s="20"/>
      <c r="Q7" s="20">
        <v>-11.06</v>
      </c>
      <c r="R7" s="15">
        <v>-14.37</v>
      </c>
      <c r="U7" s="9">
        <v>4.0</v>
      </c>
    </row>
    <row r="8">
      <c r="A8" s="10" t="s">
        <v>38</v>
      </c>
      <c r="B8" s="19"/>
      <c r="C8" s="12">
        <v>-3.74121122919</v>
      </c>
      <c r="D8" s="24"/>
      <c r="F8" s="7" t="s">
        <v>28</v>
      </c>
      <c r="G8" s="10">
        <f>627.509*($B37-$B42-$B43+C37-C42-C43)</f>
        <v>-13.04085084</v>
      </c>
      <c r="H8">
        <f t="shared" si="4"/>
        <v>-10.71843735</v>
      </c>
      <c r="I8" s="33"/>
      <c r="J8" s="7" t="s">
        <v>28</v>
      </c>
      <c r="K8" s="10">
        <f t="shared" ref="K8:L8" si="7">G8-$Q8</f>
        <v>1.329149164</v>
      </c>
      <c r="L8" s="10">
        <f t="shared" si="7"/>
        <v>3.651562653</v>
      </c>
      <c r="M8" s="36">
        <v>-1.0321730762692454</v>
      </c>
      <c r="N8" s="11">
        <f t="shared" si="3"/>
        <v>3.651562653</v>
      </c>
      <c r="O8" s="37">
        <v>2.4447848525849327</v>
      </c>
      <c r="P8" s="21"/>
      <c r="Q8" s="21">
        <v>-14.37</v>
      </c>
      <c r="R8" s="15">
        <v>-2.4</v>
      </c>
      <c r="U8" s="9">
        <v>5.0</v>
      </c>
    </row>
    <row r="9">
      <c r="A9" s="10" t="s">
        <v>39</v>
      </c>
      <c r="B9" s="19"/>
      <c r="C9" s="12">
        <v>-3.74121122924</v>
      </c>
      <c r="D9" s="24"/>
      <c r="F9" s="7" t="s">
        <v>29</v>
      </c>
      <c r="G9" s="10">
        <f>627.509*($B45-$B50-$B51+C45-C50-C51)</f>
        <v>-1.593112764</v>
      </c>
      <c r="H9">
        <f t="shared" si="4"/>
        <v>-0.770979222</v>
      </c>
      <c r="I9" s="33"/>
      <c r="J9" s="7" t="s">
        <v>29</v>
      </c>
      <c r="K9" s="10">
        <f t="shared" ref="K9:L9" si="8">G9-$Q9</f>
        <v>0.8068872355</v>
      </c>
      <c r="L9" s="10">
        <f t="shared" si="8"/>
        <v>1.629020778</v>
      </c>
      <c r="M9" s="36">
        <v>-0.38597956856747606</v>
      </c>
      <c r="N9" s="11">
        <f t="shared" si="3"/>
        <v>1.629020778</v>
      </c>
      <c r="O9" s="37">
        <v>0.8625730336405075</v>
      </c>
      <c r="P9" s="21"/>
      <c r="Q9" s="21">
        <v>-2.4</v>
      </c>
      <c r="R9" s="15">
        <v>-11.06</v>
      </c>
      <c r="U9" s="9">
        <v>6.0</v>
      </c>
    </row>
    <row r="10">
      <c r="A10" s="10" t="s">
        <v>47</v>
      </c>
      <c r="B10" s="12">
        <v>-916.0637819279</v>
      </c>
      <c r="C10" s="12">
        <v>-3.7375577877</v>
      </c>
      <c r="D10" s="24"/>
      <c r="F10" s="7" t="s">
        <v>30</v>
      </c>
      <c r="G10" s="10">
        <f>627.509*($B53-$B58-$B59+C53-C58-C59)</f>
        <v>-25.59343764</v>
      </c>
      <c r="H10">
        <f t="shared" si="4"/>
        <v>-24.19549744</v>
      </c>
      <c r="I10" s="33"/>
      <c r="J10" s="7" t="s">
        <v>30</v>
      </c>
      <c r="K10" s="10">
        <f t="shared" ref="K10:L10" si="9">G10-$Q10</f>
        <v>0.1665623596</v>
      </c>
      <c r="L10" s="10">
        <f t="shared" si="9"/>
        <v>1.564502559</v>
      </c>
      <c r="M10">
        <v>1.6416428273796058</v>
      </c>
      <c r="N10" s="11">
        <f t="shared" si="3"/>
        <v>1.564502559</v>
      </c>
      <c r="O10" s="37">
        <v>3.7294084743742566</v>
      </c>
      <c r="P10" s="21"/>
      <c r="Q10" s="21">
        <v>-25.76</v>
      </c>
      <c r="R10" s="15">
        <v>-25.76</v>
      </c>
      <c r="U10" s="9">
        <v>7.0</v>
      </c>
    </row>
    <row r="11">
      <c r="A11" s="10" t="s">
        <v>48</v>
      </c>
      <c r="B11" s="12">
        <v>-916.0637819278</v>
      </c>
      <c r="C11" s="12">
        <v>-3.73755789878</v>
      </c>
      <c r="D11" s="24"/>
      <c r="K11" s="1"/>
      <c r="L11" s="1"/>
      <c r="M11" s="1"/>
    </row>
    <row r="12">
      <c r="A12" s="7" t="s">
        <v>20</v>
      </c>
      <c r="B12" s="19"/>
      <c r="C12" s="19"/>
      <c r="I12" s="7"/>
      <c r="J12" s="7" t="s">
        <v>32</v>
      </c>
      <c r="K12" s="10">
        <f t="shared" ref="K12:O12" si="10">AVERAGE(K4:K10)</f>
        <v>2.398536168</v>
      </c>
      <c r="L12" s="10">
        <f t="shared" si="10"/>
        <v>4.27048508</v>
      </c>
      <c r="M12" s="10">
        <f t="shared" si="10"/>
        <v>1.006661924</v>
      </c>
      <c r="N12" s="10">
        <f t="shared" si="10"/>
        <v>4.27048508</v>
      </c>
      <c r="O12" s="10">
        <f t="shared" si="10"/>
        <v>2.438608009</v>
      </c>
    </row>
    <row r="13">
      <c r="A13" s="10" t="s">
        <v>18</v>
      </c>
      <c r="B13" s="12">
        <v>-2520.5422874034</v>
      </c>
      <c r="C13" s="12">
        <v>-10.11923634036</v>
      </c>
      <c r="E13" s="15"/>
      <c r="I13" s="7"/>
      <c r="J13" s="7" t="s">
        <v>34</v>
      </c>
      <c r="K13" s="10">
        <f t="shared" ref="K13:O13" si="11">(SUMIF(K4:K10,"&gt;0")-SUMIF(K4:K10,"&lt;0"))/7</f>
        <v>2.398536168</v>
      </c>
      <c r="L13" s="10">
        <f t="shared" si="11"/>
        <v>4.27048508</v>
      </c>
      <c r="M13" s="10">
        <f t="shared" si="11"/>
        <v>1.411848394</v>
      </c>
      <c r="N13" s="10">
        <f t="shared" si="11"/>
        <v>4.27048508</v>
      </c>
      <c r="O13" s="10">
        <f t="shared" si="11"/>
        <v>2.438608009</v>
      </c>
    </row>
    <row r="14">
      <c r="A14" s="10" t="s">
        <v>26</v>
      </c>
      <c r="B14" s="19"/>
      <c r="C14" s="12">
        <v>-1.7660577855</v>
      </c>
      <c r="D14" s="24"/>
      <c r="I14" s="4"/>
      <c r="J14" s="4" t="s">
        <v>35</v>
      </c>
      <c r="K14" s="10">
        <f t="shared" ref="K14:O14" si="12">STDEVA(K4:K10)</f>
        <v>2.047701463</v>
      </c>
      <c r="L14" s="10">
        <f t="shared" si="12"/>
        <v>2.76373294</v>
      </c>
      <c r="M14" s="10">
        <f t="shared" si="12"/>
        <v>1.313406068</v>
      </c>
      <c r="N14" s="10">
        <f t="shared" si="12"/>
        <v>2.76373294</v>
      </c>
      <c r="O14" s="10">
        <f t="shared" si="12"/>
        <v>2.241594176</v>
      </c>
    </row>
    <row r="15">
      <c r="A15" s="10" t="s">
        <v>33</v>
      </c>
      <c r="B15" s="19"/>
      <c r="C15" s="12">
        <v>-8.31312194373</v>
      </c>
      <c r="D15" s="24"/>
    </row>
    <row r="16">
      <c r="A16" s="10" t="s">
        <v>38</v>
      </c>
      <c r="B16" s="19"/>
      <c r="C16" s="12">
        <v>-1.76908793206</v>
      </c>
      <c r="D16" s="24"/>
      <c r="J16" s="4" t="s">
        <v>2</v>
      </c>
      <c r="K16" s="6" t="s">
        <v>72</v>
      </c>
      <c r="L16" s="6" t="s">
        <v>73</v>
      </c>
      <c r="M16" s="6" t="s">
        <v>74</v>
      </c>
      <c r="N16" s="6" t="s">
        <v>75</v>
      </c>
      <c r="O16" s="6"/>
      <c r="P16" s="5"/>
      <c r="Q16" s="5" t="s">
        <v>23</v>
      </c>
    </row>
    <row r="17">
      <c r="A17" s="10" t="s">
        <v>39</v>
      </c>
      <c r="B17" s="19"/>
      <c r="C17" s="12">
        <v>-8.31592100483</v>
      </c>
      <c r="D17" s="24"/>
      <c r="J17" s="7" t="s">
        <v>16</v>
      </c>
      <c r="K17" s="10">
        <f t="shared" ref="K17:L17" si="13">G4-$Q17</f>
        <v>2.632786779</v>
      </c>
      <c r="L17" s="10">
        <f t="shared" si="13"/>
        <v>4.925319358</v>
      </c>
      <c r="M17">
        <v>-0.20057166485224442</v>
      </c>
      <c r="N17" s="34">
        <v>3.4434029989512744</v>
      </c>
      <c r="O17" s="34"/>
      <c r="P17" s="11"/>
      <c r="Q17" s="11">
        <v>-21.3</v>
      </c>
      <c r="R17" s="15">
        <v>-18.19</v>
      </c>
    </row>
    <row r="18">
      <c r="A18" s="10" t="s">
        <v>47</v>
      </c>
      <c r="B18" s="12">
        <v>-464.6015807326</v>
      </c>
      <c r="C18" s="12">
        <v>-1.7660577855</v>
      </c>
      <c r="D18" s="24"/>
      <c r="E18" s="24"/>
      <c r="J18" s="7" t="s">
        <v>20</v>
      </c>
      <c r="K18" s="10">
        <f t="shared" ref="K18:L18" si="14">G5-$Q18</f>
        <v>1.696930907</v>
      </c>
      <c r="L18" s="10">
        <f t="shared" si="14"/>
        <v>3.525871042</v>
      </c>
      <c r="M18">
        <v>-0.1513880486223762</v>
      </c>
      <c r="N18" s="34">
        <v>2.7386233788831884</v>
      </c>
      <c r="O18" s="34"/>
      <c r="P18" s="11"/>
      <c r="Q18" s="11">
        <v>-17.0</v>
      </c>
      <c r="R18" s="15">
        <v>-31.25</v>
      </c>
    </row>
    <row r="19">
      <c r="A19" s="10" t="s">
        <v>48</v>
      </c>
      <c r="B19" s="12">
        <v>-2055.9563762706</v>
      </c>
      <c r="C19" s="12">
        <v>-8.31312194373</v>
      </c>
      <c r="D19" s="24"/>
      <c r="E19" s="24"/>
      <c r="J19" s="7" t="s">
        <v>25</v>
      </c>
      <c r="K19" s="10">
        <f t="shared" ref="K19:L19" si="15">G6-$Q19</f>
        <v>2.351745279</v>
      </c>
      <c r="L19" s="10">
        <f t="shared" si="15"/>
        <v>5.808979574</v>
      </c>
      <c r="M19">
        <v>-0.7127366641747663</v>
      </c>
      <c r="N19" s="34">
        <v>4.635337769661707</v>
      </c>
      <c r="O19" s="34"/>
      <c r="P19" s="11"/>
      <c r="Q19" s="11">
        <v>-29.1</v>
      </c>
      <c r="R19" s="15">
        <v>-24.36</v>
      </c>
    </row>
    <row r="20">
      <c r="A20" s="7" t="s">
        <v>25</v>
      </c>
      <c r="B20" s="19"/>
      <c r="C20" s="19"/>
      <c r="J20" s="7" t="s">
        <v>27</v>
      </c>
      <c r="K20" s="10">
        <f t="shared" ref="K20:L20" si="16">G7-$Q20</f>
        <v>1.945691449</v>
      </c>
      <c r="L20" s="10">
        <f t="shared" si="16"/>
        <v>2.928139594</v>
      </c>
      <c r="M20">
        <v>2.027839662002661</v>
      </c>
      <c r="N20" s="35">
        <v>3.4861255542319416</v>
      </c>
      <c r="O20" s="35"/>
      <c r="P20" s="20"/>
      <c r="Q20" s="20">
        <v>-11.6</v>
      </c>
      <c r="R20" s="15">
        <v>-14.37</v>
      </c>
    </row>
    <row r="21">
      <c r="A21" s="10" t="s">
        <v>18</v>
      </c>
      <c r="B21" s="12">
        <v>-2988.1360773072</v>
      </c>
      <c r="C21" s="12">
        <v>-11.85645233142</v>
      </c>
      <c r="J21" s="7" t="s">
        <v>28</v>
      </c>
      <c r="K21" s="10">
        <f t="shared" ref="K21:L21" si="17">G8-$Q21</f>
        <v>-0.2408508358</v>
      </c>
      <c r="L21" s="10">
        <f t="shared" si="17"/>
        <v>2.081562653</v>
      </c>
      <c r="M21" s="36">
        <v>-2.602173076269244</v>
      </c>
      <c r="N21" s="37">
        <v>0.8747848525849786</v>
      </c>
      <c r="O21" s="37"/>
      <c r="P21" s="21"/>
      <c r="Q21" s="21">
        <v>-12.8</v>
      </c>
      <c r="R21" s="15">
        <v>-2.4</v>
      </c>
    </row>
    <row r="22">
      <c r="A22" s="10" t="s">
        <v>26</v>
      </c>
      <c r="B22" s="19"/>
      <c r="C22" s="12">
        <v>-3.47106940844</v>
      </c>
      <c r="D22" s="24"/>
      <c r="J22" s="7" t="s">
        <v>29</v>
      </c>
      <c r="K22" s="10">
        <f t="shared" ref="K22:L22" si="18">G9-$Q22</f>
        <v>0.3068872355</v>
      </c>
      <c r="L22" s="10">
        <f t="shared" si="18"/>
        <v>1.129020778</v>
      </c>
      <c r="M22" s="36">
        <v>-0.8859795685674761</v>
      </c>
      <c r="N22" s="37">
        <v>0.36257303364050375</v>
      </c>
      <c r="O22" s="37"/>
      <c r="P22" s="21"/>
      <c r="Q22" s="21">
        <v>-1.9</v>
      </c>
      <c r="R22" s="15">
        <v>-11.06</v>
      </c>
    </row>
    <row r="23">
      <c r="A23" s="10" t="s">
        <v>33</v>
      </c>
      <c r="B23" s="19"/>
      <c r="C23" s="12">
        <v>-8.3131320336</v>
      </c>
      <c r="D23" s="24"/>
      <c r="J23" s="7" t="s">
        <v>30</v>
      </c>
      <c r="K23" s="10">
        <f t="shared" ref="K23:L23" si="19">G10-$Q23</f>
        <v>-2.59343764</v>
      </c>
      <c r="L23" s="10">
        <f t="shared" si="19"/>
        <v>-1.195497441</v>
      </c>
      <c r="M23">
        <v>-1.1183571726203958</v>
      </c>
      <c r="N23" s="37">
        <v>0.9694084743742515</v>
      </c>
      <c r="O23" s="37"/>
      <c r="P23" s="21"/>
      <c r="Q23" s="21">
        <v>-23.0</v>
      </c>
      <c r="R23" s="15">
        <v>-25.76</v>
      </c>
    </row>
    <row r="24">
      <c r="A24" s="10" t="s">
        <v>38</v>
      </c>
      <c r="B24" s="19"/>
      <c r="C24" s="12">
        <v>-3.47717523779</v>
      </c>
      <c r="K24" s="1"/>
      <c r="L24" s="1"/>
      <c r="M24" s="38"/>
    </row>
    <row r="25">
      <c r="A25" s="10" t="s">
        <v>39</v>
      </c>
      <c r="B25" s="19"/>
      <c r="C25" s="12">
        <v>-8.31804511966</v>
      </c>
      <c r="J25" s="7" t="s">
        <v>32</v>
      </c>
      <c r="K25" s="10">
        <f t="shared" ref="K25:L25" si="20">AVERAGE(K17:K23)</f>
        <v>0.8713933104</v>
      </c>
      <c r="L25" s="22">
        <f t="shared" si="20"/>
        <v>2.743342223</v>
      </c>
      <c r="M25" s="10">
        <v>-0.5204809333005488</v>
      </c>
      <c r="N25" s="22">
        <f>AVERAGE(N17:N23)</f>
        <v>2.358608009</v>
      </c>
      <c r="O25" s="10"/>
    </row>
    <row r="26">
      <c r="A26" s="10" t="s">
        <v>47</v>
      </c>
      <c r="B26" s="12">
        <v>-932.2094691234</v>
      </c>
      <c r="C26" s="12">
        <v>-3.47106940844</v>
      </c>
      <c r="D26" s="24"/>
      <c r="J26" s="7" t="s">
        <v>34</v>
      </c>
      <c r="K26" s="10">
        <f t="shared" ref="K26:L26" si="21">(SUMIF(K17:K23,"&gt;0")-SUMIF(K17:K23,"&lt;0"))/7</f>
        <v>1.681190018</v>
      </c>
      <c r="L26" s="22">
        <f t="shared" si="21"/>
        <v>3.08491292</v>
      </c>
      <c r="M26" s="10">
        <v>1.0998636938727377</v>
      </c>
      <c r="N26" s="22">
        <f>(SUMIF(N17:N23,"&gt;0")-SUMIF(N17:N23,"&lt;0"))/7</f>
        <v>2.358608009</v>
      </c>
      <c r="O26" s="10"/>
    </row>
    <row r="27">
      <c r="A27" s="10" t="s">
        <v>48</v>
      </c>
      <c r="B27" s="12">
        <v>-2055.9562329838</v>
      </c>
      <c r="C27" s="12">
        <v>-8.3131320336</v>
      </c>
      <c r="D27" s="24"/>
      <c r="J27" s="4" t="s">
        <v>35</v>
      </c>
      <c r="K27" s="10">
        <f t="shared" ref="K27:L27" si="22">STDEVA(K17:K23)</f>
        <v>1.856986151</v>
      </c>
      <c r="L27" s="22">
        <f t="shared" si="22"/>
        <v>2.358110184</v>
      </c>
      <c r="M27" s="10">
        <v>1.3900814753149362</v>
      </c>
      <c r="N27" s="22">
        <f>STDEVA(N17:N23)</f>
        <v>1.627459585</v>
      </c>
      <c r="O27" s="10"/>
    </row>
    <row r="28">
      <c r="A28" s="7" t="s">
        <v>27</v>
      </c>
      <c r="B28" s="19"/>
      <c r="C28" s="19"/>
    </row>
    <row r="29">
      <c r="A29" s="10" t="s">
        <v>18</v>
      </c>
      <c r="B29" s="12">
        <v>-1407.7662043165</v>
      </c>
      <c r="C29" s="12">
        <v>-6.6695578216</v>
      </c>
    </row>
    <row r="30">
      <c r="A30" s="10" t="s">
        <v>26</v>
      </c>
      <c r="B30" s="19"/>
      <c r="C30" s="12">
        <v>-3.31898444804</v>
      </c>
      <c r="D30" s="24"/>
    </row>
    <row r="31">
      <c r="A31" s="10" t="s">
        <v>33</v>
      </c>
      <c r="B31" s="19"/>
      <c r="C31" s="12">
        <v>-3.31896078325</v>
      </c>
      <c r="D31" s="24"/>
    </row>
    <row r="32">
      <c r="A32" s="10" t="s">
        <v>38</v>
      </c>
      <c r="B32" s="19"/>
      <c r="C32" s="12">
        <v>-3.32055016177</v>
      </c>
      <c r="D32" s="24"/>
    </row>
    <row r="33">
      <c r="A33" s="10" t="s">
        <v>39</v>
      </c>
      <c r="B33" s="19"/>
      <c r="C33" s="12">
        <v>-3.32052633344</v>
      </c>
      <c r="D33" s="24"/>
    </row>
    <row r="34">
      <c r="A34" s="10" t="s">
        <v>47</v>
      </c>
      <c r="B34" s="12">
        <v>-703.8911993783</v>
      </c>
      <c r="C34" s="12">
        <v>-3.31898444804</v>
      </c>
      <c r="D34" s="24"/>
    </row>
    <row r="35">
      <c r="A35" s="10" t="s">
        <v>48</v>
      </c>
      <c r="B35" s="12">
        <v>-703.8912323969</v>
      </c>
      <c r="C35" s="12">
        <v>-3.31896078325</v>
      </c>
      <c r="D35" s="24"/>
    </row>
    <row r="36">
      <c r="A36" s="7" t="s">
        <v>28</v>
      </c>
      <c r="B36" s="19"/>
      <c r="C36" s="19"/>
    </row>
    <row r="37">
      <c r="A37" s="10" t="s">
        <v>18</v>
      </c>
      <c r="B37" s="12">
        <v>-1864.4557331316</v>
      </c>
      <c r="C37" s="28">
        <v>-6.93559879421</v>
      </c>
      <c r="D37" s="24"/>
    </row>
    <row r="38">
      <c r="A38" s="10" t="s">
        <v>26</v>
      </c>
      <c r="B38" s="19"/>
      <c r="C38" s="12">
        <v>-3.44635111717</v>
      </c>
      <c r="D38" s="24"/>
    </row>
    <row r="39">
      <c r="A39" s="10" t="s">
        <v>33</v>
      </c>
      <c r="B39" s="19"/>
      <c r="C39" s="12">
        <v>-3.44634315582</v>
      </c>
      <c r="D39" s="24"/>
    </row>
    <row r="40">
      <c r="A40" s="10" t="s">
        <v>38</v>
      </c>
      <c r="B40" s="19"/>
      <c r="C40" s="12">
        <v>-3.45005245099</v>
      </c>
      <c r="D40" s="24"/>
    </row>
    <row r="41">
      <c r="A41" s="10" t="s">
        <v>39</v>
      </c>
      <c r="B41" s="19"/>
      <c r="C41" s="12">
        <v>-3.45004383054</v>
      </c>
      <c r="D41" s="24"/>
    </row>
    <row r="42">
      <c r="A42" s="10" t="s">
        <v>47</v>
      </c>
      <c r="B42" s="28">
        <v>-932.23892182613</v>
      </c>
      <c r="C42" s="12">
        <v>-3.44635111717</v>
      </c>
      <c r="D42" s="24"/>
      <c r="E42" s="29"/>
    </row>
    <row r="43">
      <c r="A43" s="10" t="s">
        <v>48</v>
      </c>
      <c r="B43" s="12">
        <v>-932.23893389235</v>
      </c>
      <c r="C43" s="12">
        <v>-3.44634315582</v>
      </c>
      <c r="D43" s="24"/>
    </row>
    <row r="44">
      <c r="A44" s="7" t="s">
        <v>29</v>
      </c>
      <c r="B44" s="19"/>
      <c r="C44" s="19"/>
    </row>
    <row r="45">
      <c r="A45" s="10" t="s">
        <v>18</v>
      </c>
      <c r="B45" s="12">
        <v>-1618.4258815934</v>
      </c>
      <c r="C45" s="12">
        <v>-6.00181339527</v>
      </c>
      <c r="D45" s="24"/>
    </row>
    <row r="46">
      <c r="A46" s="10" t="s">
        <v>26</v>
      </c>
      <c r="B46" s="19"/>
      <c r="C46" s="12">
        <v>-1.98964694798</v>
      </c>
      <c r="D46" s="24"/>
    </row>
    <row r="47">
      <c r="A47" s="10" t="s">
        <v>33</v>
      </c>
      <c r="B47" s="19"/>
      <c r="C47" s="12">
        <v>-3.99573900788</v>
      </c>
      <c r="D47" s="24"/>
    </row>
    <row r="48">
      <c r="A48" s="10" t="s">
        <v>38</v>
      </c>
      <c r="B48" s="19"/>
      <c r="C48" s="12">
        <v>-1.99104406608</v>
      </c>
    </row>
    <row r="49">
      <c r="A49" s="10" t="s">
        <v>39</v>
      </c>
      <c r="B49" s="19"/>
      <c r="C49" s="12">
        <v>-3.99696219815</v>
      </c>
    </row>
    <row r="50">
      <c r="A50" s="10" t="s">
        <v>47</v>
      </c>
      <c r="B50" s="12">
        <v>-539.4906787887</v>
      </c>
      <c r="C50" s="12">
        <v>-1.98964694798</v>
      </c>
      <c r="D50" s="24"/>
    </row>
    <row r="51">
      <c r="A51" s="10" t="s">
        <v>48</v>
      </c>
      <c r="B51" s="12">
        <v>-1078.9490914554</v>
      </c>
      <c r="C51" s="12">
        <v>-3.99573900788</v>
      </c>
      <c r="D51" s="24"/>
    </row>
    <row r="52">
      <c r="A52" s="7" t="s">
        <v>30</v>
      </c>
      <c r="B52" s="19"/>
      <c r="C52" s="19"/>
    </row>
    <row r="53">
      <c r="A53" s="10" t="s">
        <v>18</v>
      </c>
      <c r="B53" s="12">
        <v>-2050.5065874931</v>
      </c>
      <c r="C53" s="12">
        <v>-8.09874488718</v>
      </c>
      <c r="D53" s="24"/>
    </row>
    <row r="54">
      <c r="A54" s="10" t="s">
        <v>26</v>
      </c>
      <c r="B54" s="19"/>
      <c r="C54" s="12">
        <v>-2.68329293827</v>
      </c>
      <c r="D54" s="24"/>
    </row>
    <row r="55">
      <c r="A55" s="10" t="s">
        <v>33</v>
      </c>
      <c r="B55" s="19"/>
      <c r="C55" s="12">
        <v>-5.39286273718</v>
      </c>
      <c r="D55" s="24"/>
    </row>
    <row r="56">
      <c r="A56" s="10" t="s">
        <v>38</v>
      </c>
      <c r="B56" s="19"/>
      <c r="C56" s="12">
        <v>-2.68571680399</v>
      </c>
    </row>
    <row r="57">
      <c r="A57" s="10" t="s">
        <v>39</v>
      </c>
      <c r="B57" s="19"/>
      <c r="C57" s="12">
        <v>-5.39489439385</v>
      </c>
      <c r="D57" s="24"/>
    </row>
    <row r="58">
      <c r="A58" s="10" t="s">
        <v>47</v>
      </c>
      <c r="B58" s="12">
        <v>-683.4918244968</v>
      </c>
      <c r="C58" s="12">
        <v>-2.68329293827</v>
      </c>
      <c r="D58" s="24"/>
    </row>
    <row r="59">
      <c r="A59" s="10" t="s">
        <v>48</v>
      </c>
      <c r="B59" s="12">
        <v>-1366.9965664382</v>
      </c>
      <c r="C59" s="12">
        <v>-5.39286273718</v>
      </c>
      <c r="D59" s="2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18.0"/>
  </cols>
  <sheetData>
    <row r="1">
      <c r="A1" s="4"/>
    </row>
    <row r="2">
      <c r="A2" s="4" t="s">
        <v>2</v>
      </c>
      <c r="B2" s="6" t="s">
        <v>76</v>
      </c>
      <c r="C2" s="6" t="s">
        <v>77</v>
      </c>
      <c r="F2" s="14" t="s">
        <v>2</v>
      </c>
      <c r="G2" s="6" t="s">
        <v>78</v>
      </c>
      <c r="H2" s="6" t="s">
        <v>79</v>
      </c>
      <c r="J2" s="14" t="s">
        <v>2</v>
      </c>
      <c r="K2" s="5" t="s">
        <v>80</v>
      </c>
      <c r="L2" s="5" t="s">
        <v>81</v>
      </c>
      <c r="N2" s="5" t="s">
        <v>14</v>
      </c>
    </row>
    <row r="3">
      <c r="A3" s="7" t="s">
        <v>16</v>
      </c>
      <c r="F3" s="15" t="s">
        <v>16</v>
      </c>
      <c r="G3">
        <f t="shared" ref="G3:H3" si="1">627.509*(B4-B5-B6)</f>
        <v>-18.44393981</v>
      </c>
      <c r="H3">
        <f t="shared" si="1"/>
        <v>-19.34210367</v>
      </c>
      <c r="J3" s="15" t="s">
        <v>16</v>
      </c>
      <c r="K3" s="10">
        <f t="shared" ref="K3:L3" si="2">G3-$N3</f>
        <v>5.916060191</v>
      </c>
      <c r="L3" s="10">
        <f t="shared" si="2"/>
        <v>5.017896331</v>
      </c>
      <c r="M3" s="10">
        <f>ABS(K3/N3)*100</f>
        <v>24.28596138</v>
      </c>
      <c r="N3" s="11">
        <v>-24.36</v>
      </c>
    </row>
    <row r="4">
      <c r="A4" s="10" t="s">
        <v>18</v>
      </c>
      <c r="B4" s="24">
        <v>-1842.353940229</v>
      </c>
      <c r="C4" s="24">
        <v>-1842.3683323835</v>
      </c>
      <c r="F4" s="15" t="s">
        <v>20</v>
      </c>
      <c r="G4">
        <f t="shared" ref="G4:H4" si="3">627.509*(B8-B9-B10)</f>
        <v>-14.53822829</v>
      </c>
      <c r="H4">
        <f t="shared" si="3"/>
        <v>-15.38378499</v>
      </c>
      <c r="J4" s="15" t="s">
        <v>20</v>
      </c>
      <c r="K4" s="10">
        <f t="shared" ref="K4:L4" si="4">G4-$N4</f>
        <v>3.651771714</v>
      </c>
      <c r="L4" s="10">
        <f t="shared" si="4"/>
        <v>2.806215008</v>
      </c>
      <c r="M4" s="10">
        <f t="shared" ref="M4:M9" si="7">ABS(L4/N4)*100</f>
        <v>15.42724029</v>
      </c>
      <c r="N4" s="11">
        <v>-18.19</v>
      </c>
    </row>
    <row r="5">
      <c r="A5" s="10" t="s">
        <v>47</v>
      </c>
      <c r="B5" s="24">
        <v>-921.1622739589</v>
      </c>
      <c r="C5" s="24">
        <v>-921.168754378</v>
      </c>
      <c r="F5" s="15" t="s">
        <v>25</v>
      </c>
      <c r="G5">
        <f t="shared" ref="G5:H5" si="5">627.509*(B12-B13-B14)</f>
        <v>-24.70726044</v>
      </c>
      <c r="H5">
        <f t="shared" si="5"/>
        <v>-26.10384698</v>
      </c>
      <c r="J5" s="15" t="s">
        <v>25</v>
      </c>
      <c r="K5" s="10">
        <f t="shared" ref="K5:L5" si="6">G5-$N5</f>
        <v>6.542739562</v>
      </c>
      <c r="L5" s="10">
        <f t="shared" si="6"/>
        <v>5.146153021</v>
      </c>
      <c r="M5" s="10">
        <f t="shared" si="7"/>
        <v>16.46768967</v>
      </c>
      <c r="N5" s="11">
        <v>-31.25</v>
      </c>
    </row>
    <row r="6">
      <c r="A6" s="10" t="s">
        <v>48</v>
      </c>
      <c r="B6" s="24">
        <v>-921.1622739589</v>
      </c>
      <c r="C6" s="24">
        <v>-921.168754378</v>
      </c>
      <c r="F6" s="15" t="s">
        <v>27</v>
      </c>
      <c r="G6">
        <f t="shared" ref="G6:H6" si="8">627.509*(B16-B17-B18)</f>
        <v>-13.30924494</v>
      </c>
      <c r="H6">
        <f t="shared" si="8"/>
        <v>-13.09252304</v>
      </c>
      <c r="J6" s="15" t="s">
        <v>27</v>
      </c>
      <c r="K6" s="10">
        <f t="shared" ref="K6:L6" si="9">G6-$N6</f>
        <v>-2.249244944</v>
      </c>
      <c r="L6" s="10">
        <f t="shared" si="9"/>
        <v>-2.032523039</v>
      </c>
      <c r="M6" s="10">
        <f t="shared" si="7"/>
        <v>18.37724267</v>
      </c>
      <c r="N6" s="20">
        <v>-11.06</v>
      </c>
    </row>
    <row r="7">
      <c r="A7" s="7" t="s">
        <v>20</v>
      </c>
      <c r="B7" s="27"/>
      <c r="C7" s="27"/>
      <c r="F7" s="15" t="s">
        <v>28</v>
      </c>
      <c r="G7">
        <f t="shared" ref="G7:H7" si="10">627.509*(B20-B21-B22)</f>
        <v>-12.79358421</v>
      </c>
      <c r="H7">
        <f t="shared" si="10"/>
        <v>-14.13138603</v>
      </c>
      <c r="J7" s="15" t="s">
        <v>28</v>
      </c>
      <c r="K7" s="10">
        <f t="shared" ref="K7:L7" si="11">G7-$N7</f>
        <v>1.576415785</v>
      </c>
      <c r="L7" s="10">
        <f t="shared" si="11"/>
        <v>0.2386139739</v>
      </c>
      <c r="M7" s="10">
        <f t="shared" si="7"/>
        <v>1.660500862</v>
      </c>
      <c r="N7" s="21">
        <v>-14.37</v>
      </c>
    </row>
    <row r="8">
      <c r="A8" s="10" t="s">
        <v>18</v>
      </c>
      <c r="B8" s="24">
        <v>-2534.3901406248</v>
      </c>
      <c r="C8" s="24">
        <v>-2534.4134432886</v>
      </c>
      <c r="F8" s="15" t="s">
        <v>29</v>
      </c>
      <c r="G8">
        <f t="shared" ref="G8:H8" si="12">627.509*(B24-B25-B26)</f>
        <v>-1.720073956</v>
      </c>
      <c r="H8">
        <f t="shared" si="12"/>
        <v>-2.451728993</v>
      </c>
      <c r="J8" s="15" t="s">
        <v>29</v>
      </c>
      <c r="K8" s="10">
        <f t="shared" ref="K8:L8" si="13">G8-$N8</f>
        <v>0.6799260439</v>
      </c>
      <c r="L8" s="10">
        <f t="shared" si="13"/>
        <v>-0.05172899322</v>
      </c>
      <c r="M8" s="10">
        <f t="shared" si="7"/>
        <v>2.155374718</v>
      </c>
      <c r="N8" s="21">
        <v>-2.4</v>
      </c>
    </row>
    <row r="9">
      <c r="A9" s="10" t="s">
        <v>47</v>
      </c>
      <c r="B9" s="24">
        <v>-467.0162197526</v>
      </c>
      <c r="C9" s="24">
        <v>-467.0183793143</v>
      </c>
      <c r="F9" s="15" t="s">
        <v>30</v>
      </c>
      <c r="G9">
        <f t="shared" ref="G9:H9" si="14">627.509*(B28-B29-B30)</f>
        <v>-24.77140861</v>
      </c>
      <c r="H9">
        <f t="shared" si="14"/>
        <v>-25.04109491</v>
      </c>
      <c r="J9" s="15" t="s">
        <v>30</v>
      </c>
      <c r="K9" s="10">
        <f t="shared" ref="K9:L9" si="15">G9-$N9</f>
        <v>0.9885913873</v>
      </c>
      <c r="L9" s="10">
        <f t="shared" si="15"/>
        <v>0.7189050876</v>
      </c>
      <c r="M9" s="10">
        <f t="shared" si="7"/>
        <v>2.790780619</v>
      </c>
      <c r="N9" s="21">
        <v>-25.76</v>
      </c>
    </row>
    <row r="10">
      <c r="A10" s="10" t="s">
        <v>48</v>
      </c>
      <c r="B10" s="24">
        <v>-2067.3507527132</v>
      </c>
      <c r="C10" s="24">
        <v>-2067.3705483339</v>
      </c>
      <c r="M10" s="4" t="s">
        <v>31</v>
      </c>
    </row>
    <row r="11">
      <c r="A11" s="7" t="s">
        <v>25</v>
      </c>
      <c r="B11" s="27"/>
      <c r="C11" s="27"/>
      <c r="J11" s="7" t="s">
        <v>32</v>
      </c>
      <c r="K11" s="22">
        <f t="shared" ref="K11:L11" si="16">AVERAGE(K3:K9)</f>
        <v>2.443751391</v>
      </c>
      <c r="L11" s="22">
        <f t="shared" si="16"/>
        <v>1.691933056</v>
      </c>
      <c r="M11" s="22">
        <f>(MAX(M3:M9)-MIN(M3:M9))</f>
        <v>22.62546051</v>
      </c>
    </row>
    <row r="12">
      <c r="A12" s="10" t="s">
        <v>18</v>
      </c>
      <c r="B12" s="24">
        <v>-3004.3474538964</v>
      </c>
      <c r="C12" s="24">
        <v>-3004.3733374528</v>
      </c>
      <c r="J12" s="7" t="s">
        <v>34</v>
      </c>
      <c r="K12" s="22">
        <f t="shared" ref="K12:L12" si="17">(SUMIF(K3:K9,"&gt;0")-SUMIF(K3:K9,"&lt;0"))/7</f>
        <v>3.086392804</v>
      </c>
      <c r="L12" s="22">
        <f t="shared" si="17"/>
        <v>2.287433636</v>
      </c>
    </row>
    <row r="13">
      <c r="A13" s="10" t="s">
        <v>47</v>
      </c>
      <c r="B13" s="24">
        <v>-936.9571688032</v>
      </c>
      <c r="C13" s="24">
        <v>-936.961027445</v>
      </c>
      <c r="J13" s="4" t="s">
        <v>35</v>
      </c>
      <c r="K13" s="22">
        <f t="shared" ref="K13:L13" si="18">STDEVA(K3:K9)</f>
        <v>3.117771685</v>
      </c>
      <c r="L13" s="22">
        <f t="shared" si="18"/>
        <v>2.714348967</v>
      </c>
    </row>
    <row r="14">
      <c r="A14" s="10" t="s">
        <v>48</v>
      </c>
      <c r="B14" s="24">
        <v>-2067.3509115377</v>
      </c>
      <c r="C14" s="24">
        <v>-2067.3707108483</v>
      </c>
    </row>
    <row r="15">
      <c r="A15" s="7" t="s">
        <v>27</v>
      </c>
      <c r="B15" s="27"/>
      <c r="C15" s="27"/>
      <c r="J15" s="14" t="s">
        <v>2</v>
      </c>
      <c r="K15" s="5" t="s">
        <v>80</v>
      </c>
      <c r="L15" s="5" t="s">
        <v>81</v>
      </c>
      <c r="N15" s="5" t="s">
        <v>23</v>
      </c>
    </row>
    <row r="16">
      <c r="A16" s="10" t="s">
        <v>18</v>
      </c>
      <c r="B16" s="24">
        <v>-1416.3445387597</v>
      </c>
      <c r="C16" s="24">
        <v>-1416.3418060371</v>
      </c>
      <c r="J16" s="15" t="s">
        <v>16</v>
      </c>
      <c r="K16" s="10">
        <f t="shared" ref="K16:L16" si="19">G3-$N16</f>
        <v>2.856060191</v>
      </c>
      <c r="L16" s="10">
        <f t="shared" si="19"/>
        <v>1.957896331</v>
      </c>
      <c r="M16" s="10">
        <f>ABS(K16/N16)*100</f>
        <v>13.40873329</v>
      </c>
      <c r="N16" s="11">
        <v>-21.3</v>
      </c>
    </row>
    <row r="17">
      <c r="A17" s="10" t="s">
        <v>47</v>
      </c>
      <c r="B17" s="24">
        <v>-708.1616645559</v>
      </c>
      <c r="C17" s="24">
        <v>-708.1604708789</v>
      </c>
      <c r="J17" s="15" t="s">
        <v>20</v>
      </c>
      <c r="K17" s="10">
        <f t="shared" ref="K17:L17" si="20">G4-$N17</f>
        <v>2.461771714</v>
      </c>
      <c r="L17" s="10">
        <f t="shared" si="20"/>
        <v>1.616215008</v>
      </c>
      <c r="M17" s="10">
        <f t="shared" ref="M17:M22" si="22">ABS(L17/N17)*100</f>
        <v>9.507147108</v>
      </c>
      <c r="N17" s="11">
        <v>-17.0</v>
      </c>
    </row>
    <row r="18">
      <c r="A18" s="10" t="s">
        <v>48</v>
      </c>
      <c r="B18" s="24">
        <v>-708.1616645559</v>
      </c>
      <c r="C18" s="24">
        <v>-708.1604708789</v>
      </c>
      <c r="J18" s="15" t="s">
        <v>25</v>
      </c>
      <c r="K18" s="10">
        <f t="shared" ref="K18:L18" si="21">G5-$N18</f>
        <v>4.392739562</v>
      </c>
      <c r="L18" s="10">
        <f t="shared" si="21"/>
        <v>2.996153021</v>
      </c>
      <c r="M18" s="10">
        <f t="shared" si="22"/>
        <v>10.29605849</v>
      </c>
      <c r="N18" s="11">
        <v>-29.1</v>
      </c>
    </row>
    <row r="19">
      <c r="A19" s="7" t="s">
        <v>28</v>
      </c>
      <c r="B19" s="27"/>
      <c r="C19" s="27"/>
      <c r="J19" s="15" t="s">
        <v>27</v>
      </c>
      <c r="K19" s="10">
        <f t="shared" ref="K19:L19" si="23">G6-$N19</f>
        <v>-1.709244944</v>
      </c>
      <c r="L19" s="10">
        <f t="shared" si="23"/>
        <v>-1.492523039</v>
      </c>
      <c r="M19" s="10">
        <f t="shared" si="22"/>
        <v>12.86657792</v>
      </c>
      <c r="N19" s="20">
        <v>-11.6</v>
      </c>
    </row>
    <row r="20">
      <c r="A20" s="10" t="s">
        <v>18</v>
      </c>
      <c r="B20" s="24">
        <v>-1873.9078708445</v>
      </c>
      <c r="C20" s="24">
        <v>-1873.9178495256</v>
      </c>
      <c r="J20" s="15" t="s">
        <v>28</v>
      </c>
      <c r="K20" s="10">
        <f t="shared" ref="K20:L20" si="24">G7-$N20</f>
        <v>0.006415785001</v>
      </c>
      <c r="L20" s="10">
        <f t="shared" si="24"/>
        <v>-1.331386026</v>
      </c>
      <c r="M20" s="10">
        <f t="shared" si="22"/>
        <v>10.40145333</v>
      </c>
      <c r="N20" s="21">
        <v>-12.8</v>
      </c>
    </row>
    <row r="21">
      <c r="A21" s="10" t="s">
        <v>47</v>
      </c>
      <c r="B21" s="24">
        <v>-936.9437446909</v>
      </c>
      <c r="C21" s="24">
        <v>-936.9476680704</v>
      </c>
      <c r="J21" s="15" t="s">
        <v>29</v>
      </c>
      <c r="K21" s="10">
        <f t="shared" ref="K21:L21" si="25">G8-$N21</f>
        <v>0.1799260439</v>
      </c>
      <c r="L21" s="10">
        <f t="shared" si="25"/>
        <v>-0.5517289932</v>
      </c>
      <c r="M21" s="10">
        <f t="shared" si="22"/>
        <v>29.03836806</v>
      </c>
      <c r="N21" s="21">
        <v>-1.9</v>
      </c>
    </row>
    <row r="22">
      <c r="A22" s="10" t="s">
        <v>48</v>
      </c>
      <c r="B22" s="24">
        <v>-936.943738264</v>
      </c>
      <c r="C22" s="24">
        <v>-936.9476616411</v>
      </c>
      <c r="J22" s="15" t="s">
        <v>30</v>
      </c>
      <c r="K22" s="10">
        <f t="shared" ref="K22:L22" si="26">G9-$N22</f>
        <v>-1.771408613</v>
      </c>
      <c r="L22" s="10">
        <f t="shared" si="26"/>
        <v>-2.041094912</v>
      </c>
      <c r="M22" s="10">
        <f t="shared" si="22"/>
        <v>8.874325706</v>
      </c>
      <c r="N22" s="21">
        <v>-23.0</v>
      </c>
    </row>
    <row r="23">
      <c r="A23" s="7" t="s">
        <v>29</v>
      </c>
      <c r="B23" s="27"/>
      <c r="C23" s="27"/>
      <c r="M23" s="4" t="s">
        <v>31</v>
      </c>
    </row>
    <row r="24">
      <c r="A24" s="10" t="s">
        <v>18</v>
      </c>
      <c r="B24" s="24">
        <v>-1626.6414268031</v>
      </c>
      <c r="C24" s="24">
        <v>-1626.6508606376</v>
      </c>
      <c r="J24" s="7" t="s">
        <v>32</v>
      </c>
      <c r="K24" s="22">
        <f t="shared" ref="K24:L24" si="27">AVERAGE(K16:K22)</f>
        <v>0.9166085342</v>
      </c>
      <c r="L24" s="22">
        <f t="shared" si="27"/>
        <v>0.1647901985</v>
      </c>
      <c r="M24" s="22">
        <f>(MAX(M16:M22)-MIN(M16:M22))</f>
        <v>20.16404236</v>
      </c>
    </row>
    <row r="25">
      <c r="A25" s="10" t="s">
        <v>47</v>
      </c>
      <c r="B25" s="24">
        <v>-542.2182460736</v>
      </c>
      <c r="C25" s="24">
        <v>-542.2206121096</v>
      </c>
      <c r="J25" s="7" t="s">
        <v>34</v>
      </c>
      <c r="K25" s="22">
        <f t="shared" ref="K25:L25" si="28">(SUMIF(K16:K22,"&gt;0")-SUMIF(K16:K22,"&lt;0"))/7</f>
        <v>1.911080979</v>
      </c>
      <c r="L25" s="22">
        <f t="shared" si="28"/>
        <v>1.71242819</v>
      </c>
    </row>
    <row r="26">
      <c r="A26" s="10" t="s">
        <v>48</v>
      </c>
      <c r="B26" s="24">
        <v>-1084.4204396151</v>
      </c>
      <c r="C26" s="24">
        <v>-1084.4263414462</v>
      </c>
      <c r="J26" s="4" t="s">
        <v>35</v>
      </c>
      <c r="K26" s="22">
        <f t="shared" ref="K26:L26" si="29">STDEVA(K16:K22)</f>
        <v>2.370800973</v>
      </c>
      <c r="L26" s="22">
        <f t="shared" si="29"/>
        <v>1.987588084</v>
      </c>
    </row>
    <row r="27">
      <c r="A27" s="7" t="s">
        <v>30</v>
      </c>
      <c r="B27" s="27"/>
      <c r="C27" s="27"/>
      <c r="J27" s="1" t="s">
        <v>56</v>
      </c>
      <c r="K27" s="10">
        <f t="shared" ref="K27:L27" si="30">(MAX(K16:K22)-MIN(K16:K22))</f>
        <v>6.164148175</v>
      </c>
      <c r="L27" s="10">
        <f t="shared" si="30"/>
        <v>5.037247934</v>
      </c>
    </row>
    <row r="28">
      <c r="A28" s="10" t="s">
        <v>18</v>
      </c>
      <c r="B28" s="24">
        <v>-2061.3885283681</v>
      </c>
      <c r="C28" s="24">
        <v>-2061.3922705678</v>
      </c>
    </row>
    <row r="29">
      <c r="A29" s="10" t="s">
        <v>47</v>
      </c>
      <c r="B29" s="24">
        <v>-687.1030896675</v>
      </c>
      <c r="C29" s="24">
        <v>-687.1041900074</v>
      </c>
    </row>
    <row r="30">
      <c r="A30" s="10" t="s">
        <v>48</v>
      </c>
      <c r="B30" s="24">
        <v>-1374.2459629184</v>
      </c>
      <c r="C30" s="24">
        <v>-1374.2481750054</v>
      </c>
    </row>
  </sheetData>
  <drawing r:id="rId1"/>
</worksheet>
</file>