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s" sheetId="1" r:id="rId3"/>
    <sheet state="visible" name="MP2" sheetId="2" r:id="rId4"/>
    <sheet state="visible" name="RPA(HF)" sheetId="3" r:id="rId5"/>
    <sheet state="visible" name="RPA(PBE)" sheetId="4" r:id="rId6"/>
    <sheet state="visible" name="RPA(TPSS)" sheetId="5" r:id="rId7"/>
    <sheet state="visible" name="PBE-D4" sheetId="6" r:id="rId8"/>
    <sheet state="visible" name="GKS_PBE" sheetId="7" r:id="rId9"/>
    <sheet state="visible" name="RIAXK" sheetId="8" r:id="rId10"/>
    <sheet state="visible" name="X-Y Extrapolate" sheetId="9" r:id="rId11"/>
    <sheet state="visible" name="core electron" sheetId="10" r:id="rId12"/>
    <sheet state="visible" name="complex 24" sheetId="11" r:id="rId13"/>
    <sheet state="visible" name="iodo_benz_halogens" sheetId="12" r:id="rId14"/>
    <sheet state="visible" name="halogen_bond" sheetId="13" r:id="rId15"/>
    <sheet state="visible" name="Ec_dft plot" sheetId="14" r:id="rId16"/>
    <sheet state="visible" name="hf_ks_plot" sheetId="15" r:id="rId17"/>
    <sheet state="visible" name="template" sheetId="16" r:id="rId18"/>
  </sheets>
  <definedNames/>
  <calcPr/>
</workbook>
</file>

<file path=xl/sharedStrings.xml><?xml version="1.0" encoding="utf-8"?>
<sst xmlns="http://schemas.openxmlformats.org/spreadsheetml/2006/main" count="3057" uniqueCount="260">
  <si>
    <t>RPA(HF) with frozen core unless stated otherwise</t>
  </si>
  <si>
    <t>Deviation Interaction Energy cc-pVTZ Correlation (kcal/mol)</t>
  </si>
  <si>
    <t>Deviation Interaction Energy cc-pVQZ Correlation (kcal/mol)</t>
  </si>
  <si>
    <t>Deviation Interaction Energy w/ ext Correlation energy (kcal/mol)</t>
  </si>
  <si>
    <t>Deviation Interaction Energy w/ 50% CP ext Correlation (kcal/mol)</t>
  </si>
  <si>
    <t>Complex</t>
  </si>
  <si>
    <t>HXX Energy def2-QZVP (Hartree)</t>
  </si>
  <si>
    <t>Correlation Energy - RPA/cc-pVTZ (Hartree)</t>
  </si>
  <si>
    <t>Correlation Energy - RPA/cc-pVQZ (Hartree)</t>
  </si>
  <si>
    <t>HXX of Interaction Energy - def2-QZVP (Hartree)</t>
  </si>
  <si>
    <t>Correlation energy of Interaction Energy - cc-pVTZ (Hartree)</t>
  </si>
  <si>
    <t>Correlation energy of Interaction Energy - cc-pVQZ (Hartree)</t>
  </si>
  <si>
    <t>Counterpoise Correction energy cc-pVTZ (kcal/mol)</t>
  </si>
  <si>
    <t>Counterpoise Correction energy cc-pVQZ (kcal/mol)</t>
  </si>
  <si>
    <t>Interaction Energy cc-pVTZ (kcal/mol)</t>
  </si>
  <si>
    <t>Interaction Energy w/ cc-pVQZ Correlation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</si>
  <si>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</si>
  <si>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</si>
  <si>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</si>
  <si>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</si>
  <si>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</si>
  <si>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</si>
  <si>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Reference (kcal/mol)</t>
  </si>
  <si>
    <t>Error from ref</t>
  </si>
  <si>
    <t>DOI: 10.1021/acs.jctc.5b00296</t>
  </si>
  <si>
    <t>±0.9</t>
  </si>
  <si>
    <t>nonpolar avg</t>
  </si>
  <si>
    <t>Supermol</t>
  </si>
  <si>
    <t>±0.4</t>
  </si>
  <si>
    <t>MonomerA</t>
  </si>
  <si>
    <t>±0.5</t>
  </si>
  <si>
    <t>MonomerB</t>
  </si>
  <si>
    <t>±0.3</t>
  </si>
  <si>
    <t>pi-pi</t>
  </si>
  <si>
    <t>GhostA</t>
  </si>
  <si>
    <t>±0.6</t>
  </si>
  <si>
    <t>GhostB</t>
  </si>
  <si>
    <t>FragA</t>
  </si>
  <si>
    <t>±0.8</t>
  </si>
  <si>
    <t>FragB</t>
  </si>
  <si>
    <t>±1.1</t>
  </si>
  <si>
    <t>±0.7</t>
  </si>
  <si>
    <t>±1.2</t>
  </si>
  <si>
    <t>CH-pi</t>
  </si>
  <si>
    <t>±0.1</t>
  </si>
  <si>
    <t>halogen bonds</t>
  </si>
  <si>
    <t>H-bonds</t>
  </si>
  <si>
    <t>PBE functional with frozen core unless stated otherwise</t>
  </si>
  <si>
    <t>Correlation Energy - PBE/cc-pVTZ (Hartree)</t>
  </si>
  <si>
    <t>Correlation Energy - PBE/cc-pVQZ (Hartree)</t>
  </si>
  <si>
    <t>Correlation of Interaction Energy w/ 50% CP ext Correlation Energy (kcal/mol)</t>
  </si>
  <si>
    <t>% Error of 50% CP applied to 3-4 Extrapolated</t>
  </si>
  <si>
    <t>DLPNO-CCSD(T) Reference (kacl/mol)</t>
  </si>
  <si>
    <t>PBE-D3 (kcal/mol)</t>
  </si>
  <si>
    <t>Deviation (kcal/mol)</t>
  </si>
  <si>
    <t>PBE-D4 (kcal/mol)</t>
  </si>
  <si>
    <t>PBE-D3/def2-QZVP' (kcal/mol)</t>
  </si>
  <si>
    <t>PW6B95-D3/def2-QZVP' (kcal/mol)</t>
  </si>
  <si>
    <t>HXX of Interaction Energy - def2-QZVP (kcal/mol)</t>
  </si>
  <si>
    <t>3-4 Extrapolated Correlation (kcal/mol)</t>
  </si>
  <si>
    <t>Correlation of the interaction energy ref (kcal/mol)</t>
  </si>
  <si>
    <t>±0.2</t>
  </si>
  <si>
    <t>±2.6</t>
  </si>
  <si>
    <t>Charged</t>
  </si>
  <si>
    <t>±8.9</t>
  </si>
  <si>
    <t>MP2 with frozen core unless stated otherwise</t>
  </si>
  <si>
    <t>Color Scheme:</t>
  </si>
  <si>
    <t>Purple - Checked</t>
  </si>
  <si>
    <t>Orange - Needs to be checked</t>
  </si>
  <si>
    <t>Correlation Energy - MP2/cc-pVTZ (Hartree)</t>
  </si>
  <si>
    <t>Correlation Energy - MP2/cc-pVQZ (Hartree)</t>
  </si>
  <si>
    <t>S30L Numbering</t>
  </si>
  <si>
    <t>S12L Numbering</t>
  </si>
  <si>
    <t>Error MP2 50% CP ext Correlation (MINE) kcal/mol</t>
  </si>
  <si>
    <t>Error MP2/CBS (Grimme) kcal/mol</t>
  </si>
  <si>
    <t>HF of the interaction energy ref (kcal/mol)</t>
  </si>
  <si>
    <t>comp 2a</t>
  </si>
  <si>
    <t>±6.0</t>
  </si>
  <si>
    <t>comp 2b</t>
  </si>
  <si>
    <t>Comp2a</t>
  </si>
  <si>
    <t>Offset Param</t>
  </si>
  <si>
    <t>comp 3a</t>
  </si>
  <si>
    <t>def2-tzvp</t>
  </si>
  <si>
    <t>def2-qzvp</t>
  </si>
  <si>
    <t>±2.1</t>
  </si>
  <si>
    <t>23-ci</t>
  </si>
  <si>
    <t>comp 3b</t>
  </si>
  <si>
    <t>±3.2</t>
  </si>
  <si>
    <t>24-ci</t>
  </si>
  <si>
    <t>comp 4a</t>
  </si>
  <si>
    <t>±2.9</t>
  </si>
  <si>
    <t>25-ci</t>
  </si>
  <si>
    <t>comp 4b</t>
  </si>
  <si>
    <t>26-ci</t>
  </si>
  <si>
    <t>comp 5a</t>
  </si>
  <si>
    <t>27-ci</t>
  </si>
  <si>
    <t>def2-TZVP</t>
  </si>
  <si>
    <t>def2-QZVP</t>
  </si>
  <si>
    <t>3-4 Extrapolation</t>
  </si>
  <si>
    <t>±1.4</t>
  </si>
  <si>
    <t>28-ci</t>
  </si>
  <si>
    <t>comp 5b</t>
  </si>
  <si>
    <t>29-ci</t>
  </si>
  <si>
    <t>comp 6a</t>
  </si>
  <si>
    <t>±2.0</t>
  </si>
  <si>
    <t>Need to double check</t>
  </si>
  <si>
    <t>30-ci</t>
  </si>
  <si>
    <t>comp 6b</t>
  </si>
  <si>
    <t>±2.4</t>
  </si>
  <si>
    <t>comp 7b</t>
  </si>
  <si>
    <t>Average S30L</t>
  </si>
  <si>
    <t>Mean Abs Error S30L</t>
  </si>
  <si>
    <t>Average S30L-ci</t>
  </si>
  <si>
    <t>Mean Abs Error S30L-ci</t>
  </si>
  <si>
    <t>Standard Deviation S30L</t>
  </si>
  <si>
    <t>RPA(PBE)</t>
  </si>
  <si>
    <t>RPA(HF)</t>
  </si>
  <si>
    <t>RPA(PBE)+0.5CP</t>
  </si>
  <si>
    <t>RPA(HF)+0.5CP</t>
  </si>
  <si>
    <t>Average</t>
  </si>
  <si>
    <t>MAE</t>
  </si>
  <si>
    <t/>
  </si>
  <si>
    <t>Range</t>
  </si>
  <si>
    <t>rMinMax</t>
  </si>
  <si>
    <t xml:space="preserve"> </t>
  </si>
  <si>
    <t>Complex 4</t>
  </si>
  <si>
    <t>Ec</t>
  </si>
  <si>
    <t>Ec + CP</t>
  </si>
  <si>
    <t>Complex 15</t>
  </si>
  <si>
    <t>PW6B95-D3/CBS</t>
  </si>
  <si>
    <t>PW6B95-D4/CBS</t>
  </si>
  <si>
    <t>Error (kcal/mol)</t>
  </si>
  <si>
    <t>Correlation Energy cc-pV5Z (Hartree)</t>
  </si>
  <si>
    <t>Correlation Energy - MP2/cc-pVDZ (Hartree)</t>
  </si>
  <si>
    <t>Correlation Energy - MP3/cc-pVDZ (Hartree)</t>
  </si>
  <si>
    <t>Correlation Energy - MP4/cc-pVDZ (Hartree)</t>
  </si>
  <si>
    <t>MP2 Interaction Energy (kcal/mol)</t>
  </si>
  <si>
    <t>MP3 Interaction Energy (kcal/mol)</t>
  </si>
  <si>
    <t>Ref (kcal/mol)</t>
  </si>
  <si>
    <t>sulfur and chlorine atoms are assigned cc-pV(T+d)Z and cc-pV(Q+d)Z</t>
  </si>
  <si>
    <t>Interaction Energy w/ cc-pVQZ (kcal/mol)</t>
  </si>
  <si>
    <t>Reference</t>
  </si>
  <si>
    <t>TPSS functional with frozen core unless stated otherwise</t>
  </si>
  <si>
    <t>TPSS</t>
  </si>
  <si>
    <t>Correlation Energy - TPSS/cc-pVTZ (Hartree)</t>
  </si>
  <si>
    <t>Correlation Energy - TPSS/cc-pVQZ (Hartree)</t>
  </si>
  <si>
    <t>cc-pVQZ Correlation (kcal/mol)</t>
  </si>
  <si>
    <t>GKS-RPA performed to optimize the orbitals and then performed a single point RIRPA energy calculation with frozen core approximation unless specified</t>
  </si>
  <si>
    <t>PBE functional, npoints 100</t>
  </si>
  <si>
    <t>PBE Functional</t>
  </si>
  <si>
    <t>HXX Energy def2-QZVP - not computed with GKS (Hartree)</t>
  </si>
  <si>
    <t>HXX Energy - def2-QZVP (Hartree)</t>
  </si>
  <si>
    <t>HXX Energy - cc-pVTZ (Hartree)</t>
  </si>
  <si>
    <t>HXX Energy - cc-pVQZ (Hartree)</t>
  </si>
  <si>
    <t>Correlation Energy - PBE/cc-pVTZ (Hartree) - all electron</t>
  </si>
  <si>
    <t>Correlation Energy - PBE/cc-pVTZ (Hartree) - frozen core</t>
  </si>
  <si>
    <t>Correlation Energy - PBE/cc-pVQZ (Hartree) - all electron</t>
  </si>
  <si>
    <t>Correlation Energy - PBE/cc-pVQZ (Hartree) - frozen core</t>
  </si>
  <si>
    <t>Interaction Energy def2-QZVP HXX + cc-pVTZ Correlation (kcal/mol) - all electron</t>
  </si>
  <si>
    <t>Interaction Energy HXX cc-pVTZ + cc-pVTZ Correlation (kcal/mol) - all electron</t>
  </si>
  <si>
    <t>Interaction Energy def2-QZVP HXX + cc-pVTZ Correlation (kcal/mol) - frozen core</t>
  </si>
  <si>
    <t>Interaction Energy HXX cc-pVTZ + cc-pVTZ Correlation (kcal/mol) - frozen core</t>
  </si>
  <si>
    <t>GKS-RPA Results</t>
  </si>
  <si>
    <t>Deviation Interaction Energy def2-QZVP HXX + cc-pVTZ Correlation - no frozen core (kcal/mol)</t>
  </si>
  <si>
    <t>Deviation Interaction Energy HXX cc-pVTZ + cc-pVTZ Correlation (kcal/mol) - no frozen core</t>
  </si>
  <si>
    <t>Deviation Interaction Energy def2-QZVP HXX + cc-pVTZ Correlation - frozen core (kcal/mol)</t>
  </si>
  <si>
    <t>Deviation Interaction Energy HXX cc-pVTZ + cc-pVTZ Correlation (kcal/mol) - frozen core</t>
  </si>
  <si>
    <t>RPA Results</t>
  </si>
  <si>
    <t>Interaction Energy cc-pVTZ Correlation (kcal/mol)</t>
  </si>
  <si>
    <t>PBE functional, npoints 400</t>
  </si>
  <si>
    <t>Correlation of Interaction energy</t>
  </si>
  <si>
    <t>Difference between 100 and 400 npoints</t>
  </si>
  <si>
    <t>CP = Counterpoise correction</t>
  </si>
  <si>
    <t>RIRAXK(PBE)</t>
  </si>
  <si>
    <t>RIAXK(PBE) Interaction Energies cc-pVTZ (kcal/mol)</t>
  </si>
  <si>
    <t>RIRPA(PBE) Interaction Energies cc-pVTZ (kcal/mol)</t>
  </si>
  <si>
    <t>RIAXK(PBE) Interaction Energies cc-pVTZ (kcal/mol) w/ 0.5CP</t>
  </si>
  <si>
    <t>RIRPA(PBE) Interaction Energies cc-pVTZ (kcal/mol) w/ 0.5CP</t>
  </si>
  <si>
    <t>RIAXK(PBE) w/out CP</t>
  </si>
  <si>
    <t>RIRPA(PBE) w/out CP</t>
  </si>
  <si>
    <t>RIAXK(PBE) w/ 50% CP</t>
  </si>
  <si>
    <t>RIRPA(PBE) w 50% CP</t>
  </si>
  <si>
    <t>Complex 3</t>
  </si>
  <si>
    <t>HXX Energy - PBE/def2-QZVP (Hartree)</t>
  </si>
  <si>
    <t>Correlation Energy - PBE/cc-pV5Z (Hartree)</t>
  </si>
  <si>
    <t>Interaction Energy w/ cc-pVTZ (kcal/mol)</t>
  </si>
  <si>
    <t>Interaction Energy w/ cc-pV5Z (kcal/mol)</t>
  </si>
  <si>
    <t>Interaction Energy w/ 50% CP cc-pVTZ (kcal/mol)</t>
  </si>
  <si>
    <t>Interaction Energy w/ 50% CP cc-pVQZ (kcal/mol)</t>
  </si>
  <si>
    <t>Interaction Energy w/ 50% CP cc-pV5Z (kcal/mol)</t>
  </si>
  <si>
    <t>Interaction Energy w/ 100% CP cc-pVTZ (kcal/mol)</t>
  </si>
  <si>
    <t>Interaction Energy w/ 100% CP cc-pVQZ (kcal/mol)</t>
  </si>
  <si>
    <t>Interaction Energy w/ 100% CP cc-pV5Z (kcal/mol)</t>
  </si>
  <si>
    <t>Interaction Energy w/ 50% CP 3-4 ext Correlation Energy (kcal/mol)</t>
  </si>
  <si>
    <t>Interaction Energy w/ 50% CP 4-5 ext Correlation Energy (kcal/mol)</t>
  </si>
  <si>
    <t>RIRPA(PBE)</t>
  </si>
  <si>
    <t>Correlation Energy - RIAXK/cc-pVTZ (Hartree)</t>
  </si>
  <si>
    <t>Interaction Energy cc-pVTZ w/ 50% CP (kcal/mol)</t>
  </si>
  <si>
    <t>RIAXK(PBE) Deviation Interaction Energy cc-pVTZ (kcal/mol) w/out CP</t>
  </si>
  <si>
    <t>RIRPA(PBE) Deviation Interaction Energy cc-pVTZ (kcal/mol) w/out CP</t>
  </si>
  <si>
    <t>monomerA</t>
  </si>
  <si>
    <t>monomerB</t>
  </si>
  <si>
    <t>FragB1</t>
  </si>
  <si>
    <t>computed on modfac computers</t>
  </si>
  <si>
    <t>Investigation of frozen core electron and all electron computation</t>
  </si>
  <si>
    <t>Correlation part of Interaction Energies (kcal/mol) - Frozen Core electron</t>
  </si>
  <si>
    <t>Correlation part of Interaction Energies (kcal/mol) - All electron</t>
  </si>
  <si>
    <t>Correlation Energy - TPSS/cc-pVTZ (Hartree) - Frozen Core electron</t>
  </si>
  <si>
    <t>Correlation Energy - TPSS/cc-pVTZ (Hartree) - All electron</t>
  </si>
  <si>
    <t>HOMO-LUMO Gaps (eV)</t>
  </si>
  <si>
    <t>Frozen Core electron</t>
  </si>
  <si>
    <t>All electron</t>
  </si>
  <si>
    <t>Difference of Correlation Energies of Interaction Energies (kcal/mol)</t>
  </si>
  <si>
    <t>Notes</t>
  </si>
  <si>
    <t>Complex 16 is the smallest with 68 atoms and fairly large gap</t>
  </si>
  <si>
    <t>Correlation Energy - PBE/cc-pVTZ (Hartree) - Frozen Core electron</t>
  </si>
  <si>
    <t>Correlation Energy - PBE/cc-pVTZ (Hartree) - All electron</t>
  </si>
  <si>
    <t>Water Dimer from S22</t>
  </si>
  <si>
    <t>Water Dimer</t>
  </si>
  <si>
    <t>Interaction Energy w/ 100% CP ext Correlation Energy (kcal/mol)</t>
  </si>
  <si>
    <t>100% CP applied to 3-4 Extrapolated Correlation</t>
  </si>
  <si>
    <t>Reference at CCSD(T)/CBS (kcal/mol)</t>
  </si>
  <si>
    <t>DOI: 10.1021/ct300647k</t>
  </si>
  <si>
    <t>iodo_benz</t>
  </si>
  <si>
    <t>RPA Calculations with frozen core employe</t>
  </si>
  <si>
    <t>Correlation Energy - PBE/cc-pwCVTZ (Hartree)</t>
  </si>
  <si>
    <t>Correlation Energy - PBE/cc-pwCVQZ (Hartree)</t>
  </si>
  <si>
    <t>Correlation Energy - PBE/aug-cc-pVTZ (Hartree)</t>
  </si>
  <si>
    <t>Correlation Energy - PBE/aug-cc-pVQZ (Hartree)</t>
  </si>
  <si>
    <t>Notes:</t>
  </si>
  <si>
    <t>Overbinding at extrapolated indicating BSSE?</t>
  </si>
  <si>
    <t>CP correction adjusts the overbinding</t>
  </si>
  <si>
    <t>RPA perform well to predict halogen</t>
  </si>
  <si>
    <t>Interaction Energy (kcal/mol)</t>
  </si>
  <si>
    <t>Ref</t>
  </si>
  <si>
    <t>Counterpoise Correction (Hartree)</t>
  </si>
  <si>
    <t>3-4 PBE/cc-pVXZ</t>
  </si>
  <si>
    <t>3-4 PBE/cc-pwCVXZ</t>
  </si>
  <si>
    <t>3-4 PBE/aug-cc-pVXZ</t>
  </si>
  <si>
    <t>1/X^3</t>
  </si>
  <si>
    <t>cc-pwC(T-Q)Z</t>
  </si>
  <si>
    <t>cc-pwC(T-Q)Z CP</t>
  </si>
  <si>
    <t>cc-pV(T-Q)Z</t>
  </si>
  <si>
    <t>cc-pV(T-Q)Z CP</t>
  </si>
  <si>
    <t>Counterpoise Correction (kcal/mol)</t>
  </si>
  <si>
    <t>MP2 calculations with frozen core electron</t>
  </si>
  <si>
    <t>Product N_a and N_b electrons</t>
  </si>
  <si>
    <t>ΔEc_dft MP2</t>
  </si>
  <si>
    <t>ΔEc_dft RIRPA(TPSS)</t>
  </si>
  <si>
    <t>E_c,dft MP2 - E_c,dft RIRPA (kcal/mol)</t>
  </si>
  <si>
    <t>MP2 Total Energy (Hartree)</t>
  </si>
  <si>
    <t>RIRPA HXX Energy (Hartree)</t>
  </si>
  <si>
    <t>Ec_dft(MP2) (Hartree)</t>
  </si>
  <si>
    <t>ΔEc_dft(MP2) (kcal/mol)</t>
  </si>
  <si>
    <t>MP2(HXX) of Interaction Energy - def2-QZVP (kcal/mol)</t>
  </si>
  <si>
    <t>RIRPA(HXX) of Interaction Energy - TPSS/def2-QZVP (kcal/mol)</t>
  </si>
  <si>
    <t>ΔE_HF</t>
  </si>
  <si>
    <t>ΔE_KS</t>
  </si>
  <si>
    <t>without tight binding</t>
  </si>
  <si>
    <t>Rather than starting from EHT guess, the cc-pVQZ intial orbitals will be from the converged cc-pVTZ orbitals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</si>
</sst>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000"/>
    <numFmt numFmtId="165" formatCode="0.0000000"/>
    <numFmt numFmtId="166" formatCode="0.0000"/>
    <numFmt numFmtId="167" formatCode="0.000"/>
    <numFmt numFmtId="168" formatCode="0.00000000"/>
    <numFmt numFmtId="169" formatCode="0.000000"/>
    <numFmt numFmtId="170" formatCode="0.00000"/>
  </numFmts>
  <fonts count="18">
    <font>
      <sz val="10.0"/>
      <color rgb="FF000000"/>
      <name val="Arial"/>
    </font>
    <font>
      <b/>
      <color rgb="FF000000"/>
    </font>
    <font/>
    <font>
      <color rgb="FF000000"/>
    </font>
    <font>
      <b/>
    </font>
    <font>
      <color rgb="FF000000"/>
      <name val="Arial"/>
    </font>
    <font>
      <b/>
      <color rgb="FFFF00FF"/>
      <name val="Arial"/>
    </font>
    <font>
      <b/>
      <color rgb="FFFF00FF"/>
    </font>
    <font>
      <b/>
      <name val="Arial"/>
    </font>
    <font>
      <name val="Arial"/>
    </font>
    <font>
      <sz val="10.0"/>
      <color rgb="FF222222"/>
      <name val="Arial"/>
    </font>
    <font>
      <b/>
      <color rgb="FFFF9900"/>
    </font>
    <font>
      <b/>
      <color rgb="FFFF9900"/>
      <name val="Arial"/>
    </font>
    <font>
      <color rgb="FFFF9900"/>
    </font>
    <font>
      <b/>
      <color rgb="FFFF0000"/>
    </font>
    <font>
      <sz val="11.0"/>
      <color rgb="FF000000"/>
      <name val="Inconsolata"/>
    </font>
    <font>
      <sz val="11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3" numFmtId="164" xfId="0" applyFont="1" applyNumberFormat="1"/>
    <xf borderId="0" fillId="0" fontId="5" numFmtId="0" xfId="0" applyAlignment="1" applyFont="1">
      <alignment horizontal="right" vertical="bottom"/>
    </xf>
    <xf borderId="0" fillId="2" fontId="0" numFmtId="0" xfId="0" applyAlignment="1" applyFill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0" numFmtId="0" xfId="0" applyFont="1"/>
    <xf borderId="0" fillId="0" fontId="3" numFmtId="165" xfId="0" applyFont="1" applyNumberFormat="1"/>
    <xf borderId="0" fillId="0" fontId="3" numFmtId="0" xfId="0" applyAlignment="1" applyFont="1">
      <alignment horizontal="center" readingOrder="0"/>
    </xf>
    <xf borderId="0" fillId="0" fontId="2" numFmtId="164" xfId="0" applyFont="1" applyNumberFormat="1"/>
    <xf borderId="0" fillId="0" fontId="6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/>
    </xf>
    <xf borderId="0" fillId="0" fontId="7" numFmtId="164" xfId="0" applyFont="1" applyNumberFormat="1"/>
    <xf borderId="0" fillId="0" fontId="7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3" numFmtId="166" xfId="0" applyFont="1" applyNumberFormat="1"/>
    <xf borderId="0" fillId="0" fontId="9" numFmtId="0" xfId="0" applyAlignment="1" applyFont="1">
      <alignment horizontal="right" vertical="bottom"/>
    </xf>
    <xf borderId="0" fillId="2" fontId="10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167" xfId="0" applyFont="1" applyNumberFormat="1"/>
    <xf borderId="0" fillId="0" fontId="11" numFmtId="164" xfId="0" applyFont="1" applyNumberFormat="1"/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0" fontId="7" numFmtId="164" xfId="0" applyAlignment="1" applyFont="1" applyNumberFormat="1">
      <alignment horizontal="right" readingOrder="0"/>
    </xf>
    <xf borderId="0" fillId="0" fontId="9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1" numFmtId="0" xfId="0" applyFont="1"/>
    <xf borderId="0" fillId="0" fontId="2" numFmtId="166" xfId="0" applyFont="1" applyNumberFormat="1"/>
    <xf borderId="0" fillId="0" fontId="4" numFmtId="0" xfId="0" applyAlignment="1" applyFont="1">
      <alignment horizontal="center"/>
    </xf>
    <xf borderId="0" fillId="0" fontId="6" numFmtId="165" xfId="0" applyAlignment="1" applyFont="1" applyNumberFormat="1">
      <alignment horizontal="right" readingOrder="0" vertical="bottom"/>
    </xf>
    <xf borderId="0" fillId="0" fontId="1" numFmtId="0" xfId="0" applyFont="1"/>
    <xf borderId="0" fillId="0" fontId="11" numFmtId="0" xfId="0" applyAlignment="1" applyFont="1">
      <alignment horizontal="center" readingOrder="0"/>
    </xf>
    <xf borderId="0" fillId="0" fontId="13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vertical="bottom"/>
    </xf>
    <xf borderId="0" fillId="0" fontId="3" numFmtId="168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/>
    </xf>
    <xf borderId="0" fillId="0" fontId="2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2" numFmtId="2" xfId="0" applyFont="1" applyNumberFormat="1"/>
    <xf borderId="0" fillId="0" fontId="1" numFmtId="164" xfId="0" applyAlignment="1" applyFont="1" applyNumberFormat="1">
      <alignment readingOrder="0"/>
    </xf>
    <xf borderId="0" fillId="0" fontId="7" numFmtId="2" xfId="0" applyFont="1" applyNumberFormat="1"/>
    <xf borderId="0" fillId="0" fontId="1" numFmtId="164" xfId="0" applyFont="1" applyNumberFormat="1"/>
    <xf borderId="0" fillId="0" fontId="2" numFmtId="166" xfId="0" applyAlignment="1" applyFont="1" applyNumberFormat="1">
      <alignment horizontal="right" readingOrder="0"/>
    </xf>
    <xf borderId="0" fillId="0" fontId="14" numFmtId="0" xfId="0" applyAlignment="1" applyFont="1">
      <alignment readingOrder="0"/>
    </xf>
    <xf borderId="0" fillId="0" fontId="9" numFmtId="167" xfId="0" applyAlignment="1" applyFont="1" applyNumberFormat="1">
      <alignment horizontal="right" vertical="bottom"/>
    </xf>
    <xf borderId="0" fillId="0" fontId="4" numFmtId="0" xfId="0" applyFont="1"/>
    <xf borderId="0" fillId="0" fontId="8" numFmtId="0" xfId="0" applyAlignment="1" applyFont="1">
      <alignment vertical="bottom"/>
    </xf>
    <xf borderId="0" fillId="0" fontId="2" numFmtId="168" xfId="0" applyFont="1" applyNumberFormat="1"/>
    <xf borderId="0" fillId="0" fontId="9" numFmtId="2" xfId="0" applyAlignment="1" applyFont="1" applyNumberFormat="1">
      <alignment horizontal="right" vertical="bottom"/>
    </xf>
    <xf borderId="0" fillId="2" fontId="15" numFmtId="0" xfId="0" applyFont="1"/>
    <xf borderId="0" fillId="0" fontId="11" numFmtId="166" xfId="0" applyFont="1" applyNumberFormat="1"/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9" numFmtId="166" xfId="0" applyAlignment="1" applyFont="1" applyNumberFormat="1">
      <alignment horizontal="right" vertical="bottom"/>
    </xf>
    <xf borderId="0" fillId="0" fontId="9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165" xfId="0" applyFont="1" applyNumberFormat="1"/>
    <xf borderId="0" fillId="0" fontId="4" numFmtId="166" xfId="0" applyFont="1" applyNumberFormat="1"/>
    <xf borderId="0" fillId="0" fontId="11" numFmtId="164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left" vertical="bottom"/>
    </xf>
    <xf borderId="0" fillId="0" fontId="7" numFmtId="164" xfId="0" applyAlignment="1" applyFont="1" applyNumberFormat="1">
      <alignment horizontal="right" readingOrder="0" vertical="bottom"/>
    </xf>
    <xf borderId="0" fillId="0" fontId="11" numFmtId="0" xfId="0" applyAlignment="1" applyFont="1">
      <alignment horizontal="left" readingOrder="0"/>
    </xf>
    <xf borderId="0" fillId="0" fontId="12" numFmtId="166" xfId="0" applyAlignment="1" applyFont="1" applyNumberFormat="1">
      <alignment horizontal="right" readingOrder="0" vertical="bottom"/>
    </xf>
    <xf borderId="0" fillId="0" fontId="9" numFmtId="166" xfId="0" applyAlignment="1" applyFont="1" applyNumberFormat="1">
      <alignment horizontal="right" readingOrder="0" vertical="bottom"/>
    </xf>
    <xf borderId="0" fillId="0" fontId="12" numFmtId="166" xfId="0" applyAlignment="1" applyFont="1" applyNumberFormat="1">
      <alignment horizontal="right" vertical="bottom"/>
    </xf>
    <xf quotePrefix="1" borderId="0" fillId="0" fontId="2" numFmtId="0" xfId="0" applyAlignment="1" applyFont="1">
      <alignment readingOrder="0"/>
    </xf>
    <xf borderId="0" fillId="0" fontId="4" numFmtId="1" xfId="0" applyAlignment="1" applyFont="1" applyNumberFormat="1">
      <alignment horizontal="left" readingOrder="0"/>
    </xf>
    <xf borderId="0" fillId="0" fontId="2" numFmtId="1" xfId="0" applyFont="1" applyNumberFormat="1"/>
    <xf borderId="0" fillId="0" fontId="2" numFmtId="1" xfId="0" applyAlignment="1" applyFont="1" applyNumberFormat="1">
      <alignment horizontal="right" readingOrder="0"/>
    </xf>
    <xf borderId="0" fillId="0" fontId="2" numFmtId="169" xfId="0" applyAlignment="1" applyFont="1" applyNumberFormat="1">
      <alignment readingOrder="0"/>
    </xf>
    <xf borderId="0" fillId="0" fontId="2" numFmtId="169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 vertical="bottom"/>
    </xf>
    <xf borderId="0" fillId="0" fontId="14" numFmtId="166" xfId="0" applyAlignment="1" applyFont="1" applyNumberFormat="1">
      <alignment readingOrder="0"/>
    </xf>
    <xf borderId="0" fillId="0" fontId="14" numFmtId="166" xfId="0" applyFont="1" applyNumberFormat="1"/>
    <xf borderId="0" fillId="0" fontId="14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2" numFmtId="170" xfId="0" applyFont="1" applyNumberFormat="1"/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vertical="bottom"/>
    </xf>
    <xf borderId="0" fillId="0" fontId="2" numFmtId="169" xfId="0" applyFont="1" applyNumberFormat="1"/>
    <xf borderId="0" fillId="0" fontId="2" numFmtId="165" xfId="0" applyAlignment="1" applyFont="1" applyNumberFormat="1">
      <alignment readingOrder="0"/>
    </xf>
    <xf borderId="0" fillId="2" fontId="16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left" readingOrder="0" shrinkToFit="0" wrapText="1"/>
    </xf>
    <xf borderId="0" fillId="0" fontId="17" numFmtId="0" xfId="0" applyAlignment="1" applyFont="1">
      <alignment readingOrder="0"/>
    </xf>
    <xf borderId="0" fillId="0" fontId="5" numFmtId="166" xfId="0" applyAlignment="1" applyFont="1" applyNumberFormat="1">
      <alignment horizontal="right" readingOrder="0" vertical="bottom"/>
    </xf>
    <xf borderId="0" fillId="0" fontId="5" numFmtId="166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9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1" fillId="0" fontId="2" numFmtId="0" xfId="0" applyBorder="1" applyFont="1"/>
    <xf borderId="0" fillId="0" fontId="3" numFmtId="166" xfId="0" applyAlignment="1" applyFont="1" applyNumberFormat="1">
      <alignment readingOrder="0"/>
    </xf>
    <xf borderId="0" fillId="0" fontId="11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'MP2'!$T$2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circle"/>
            <c:size val="1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'MP2'!$S$3:$S$32</c:f>
            </c:strRef>
          </c:cat>
          <c:val>
            <c:numRef>
              <c:f>'MP2'!$T$3:$T$32</c:f>
            </c:numRef>
          </c:val>
          <c:smooth val="0"/>
        </c:ser>
        <c:ser>
          <c:idx val="1"/>
          <c:order val="1"/>
          <c:tx>
            <c:strRef>
              <c:f>'MP2'!$U$2</c:f>
            </c:strRef>
          </c:tx>
          <c:spPr>
            <a:ln cmpd="sng" w="38100">
              <a:solidFill>
                <a:srgbClr val="5B0F00"/>
              </a:solidFill>
            </a:ln>
          </c:spPr>
          <c:marker>
            <c:symbol val="circle"/>
            <c:size val="10"/>
            <c:spPr>
              <a:solidFill>
                <a:srgbClr val="5B0F00"/>
              </a:solidFill>
              <a:ln cmpd="sng">
                <a:solidFill>
                  <a:srgbClr val="5B0F00"/>
                </a:solidFill>
              </a:ln>
            </c:spPr>
          </c:marker>
          <c:cat>
            <c:strRef>
              <c:f>'MP2'!$S$3:$S$32</c:f>
            </c:strRef>
          </c:cat>
          <c:val>
            <c:numRef>
              <c:f>'MP2'!$U$3:$U$32</c:f>
            </c:numRef>
          </c:val>
          <c:smooth val="0"/>
        </c:ser>
        <c:ser>
          <c:idx val="2"/>
          <c:order val="2"/>
          <c:tx>
            <c:strRef>
              <c:f>'MP2'!$V$2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circle"/>
            <c:size val="1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'MP2'!$S$3:$S$32</c:f>
            </c:strRef>
          </c:cat>
          <c:val>
            <c:numRef>
              <c:f>'MP2'!$V$3:$V$32</c:f>
            </c:numRef>
          </c:val>
          <c:smooth val="0"/>
        </c:ser>
        <c:ser>
          <c:idx val="3"/>
          <c:order val="3"/>
          <c:tx>
            <c:strRef>
              <c:f>'MP2'!$W$2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circle"/>
            <c:size val="14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'MP2'!$S$3:$S$32</c:f>
            </c:strRef>
          </c:cat>
          <c:val>
            <c:numRef>
              <c:f>'MP2'!$W$3:$W$32</c:f>
            </c:numRef>
          </c:val>
          <c:smooth val="0"/>
        </c:ser>
        <c:axId val="649715466"/>
        <c:axId val="1465022477"/>
      </c:lineChart>
      <c:catAx>
        <c:axId val="64971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</a:p>
        </c:txPr>
        <c:crossAx val="1465022477"/>
      </c:catAx>
      <c:valAx>
        <c:axId val="146502247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</a:p>
        </c:txPr>
        <c:crossAx val="649715466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'Ec_dft plot'!$R$1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'Ec_dft plot'!$Q$2:$Q$104</c:f>
            </c:numRef>
          </c:xVal>
          <c:yVal>
            <c:numRef>
              <c:f>'Ec_dft plot'!$R$2:$R$104</c:f>
            </c:numRef>
          </c:yVal>
        </c:ser>
        <c:ser>
          <c:idx val="1"/>
          <c:order val="1"/>
          <c:tx>
            <c:strRef>
              <c:f>'Ec_dft plot'!$S$1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'Ec_dft plot'!$Q$2:$Q$104</c:f>
            </c:numRef>
          </c:xVal>
          <c:yVal>
            <c:numRef>
              <c:f>'Ec_dft plot'!$S$2:$S$104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96626"/>
        <c:axId val="721400406"/>
      </c:scatterChart>
      <c:valAx>
        <c:axId val="105179662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Na x Nb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1400406"/>
      </c:valAx>
      <c:valAx>
        <c:axId val="72140040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ΔEc_dft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1796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'Ec_dft plot'!$B$1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ΔEc_dft MP2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'Ec_dft plot'!$A$2:$A$31</c:f>
            </c:numRef>
          </c:xVal>
          <c:yVal>
            <c:numRef>
              <c:f>'Ec_dft plot'!$B$2:$B$31</c:f>
            </c:numRef>
          </c:yVal>
        </c:ser>
        <c:ser>
          <c:idx val="1"/>
          <c:order val="1"/>
          <c:tx>
            <c:strRef>
              <c:f>'Ec_dft plot'!$C$1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Trendline for ΔEc_dft RIRPA(TPSS)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'Ec_dft plot'!$A$2:$A$31</c:f>
            </c:numRef>
          </c:xVal>
          <c:yVal>
            <c:numRef>
              <c:f>'Ec_dft plot'!$C$2:$C$31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92484"/>
        <c:axId val="1733415614"/>
      </c:scatterChart>
      <c:valAx>
        <c:axId val="1112492484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N_a x N_b electrons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415614"/>
      </c:valAx>
      <c:valAx>
        <c:axId val="17334156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E^(c ref)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492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hf_ks_plot!$B$1:$B$2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hf_ks_plot!$A$3:$A$32</c:f>
            </c:numRef>
          </c:xVal>
          <c:yVal>
            <c:numRef>
              <c:f>hf_ks_plot!$B$3:$B$32</c:f>
            </c:numRef>
          </c:yVal>
        </c:ser>
        <c:ser>
          <c:idx val="1"/>
          <c:order val="1"/>
          <c:tx>
            <c:strRef>
              <c:f>hf_ks_plot!$C$1:$C$2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hf_ks_plot!$A$3:$A$32</c:f>
            </c:numRef>
          </c:xVal>
          <c:yVal>
            <c:numRef>
              <c:f>hf_ks_plot!$C$3:$C$32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35114"/>
        <c:axId val="945711364"/>
      </c:scatterChart>
      <c:valAx>
        <c:axId val="1924235114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Product N_a and N_b electrons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5711364"/>
      </c:valAx>
      <c:valAx>
        <c:axId val="94571136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HXX Energy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4235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'MP2'!$W$115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circle"/>
            <c:size val="1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'MP2'!$V$116:$V$123</c:f>
            </c:strRef>
          </c:cat>
          <c:val>
            <c:numRef>
              <c:f>'MP2'!$W$116:$W$123</c:f>
            </c:numRef>
          </c:val>
          <c:smooth val="0"/>
        </c:ser>
        <c:ser>
          <c:idx val="1"/>
          <c:order val="1"/>
          <c:tx>
            <c:strRef>
              <c:f>'MP2'!$X$115</c:f>
            </c:strRef>
          </c:tx>
          <c:spPr>
            <a:ln cmpd="sng" w="38100">
              <a:solidFill>
                <a:srgbClr val="5B0F00"/>
              </a:solidFill>
            </a:ln>
          </c:spPr>
          <c:marker>
            <c:symbol val="circle"/>
            <c:size val="10"/>
            <c:spPr>
              <a:solidFill>
                <a:srgbClr val="5B0F00"/>
              </a:solidFill>
              <a:ln cmpd="sng">
                <a:solidFill>
                  <a:srgbClr val="5B0F00"/>
                </a:solidFill>
              </a:ln>
            </c:spPr>
          </c:marker>
          <c:cat>
            <c:strRef>
              <c:f>'MP2'!$V$116:$V$123</c:f>
            </c:strRef>
          </c:cat>
          <c:val>
            <c:numRef>
              <c:f>'MP2'!$X$116:$X$123</c:f>
            </c:numRef>
          </c:val>
          <c:smooth val="0"/>
        </c:ser>
        <c:ser>
          <c:idx val="2"/>
          <c:order val="2"/>
          <c:tx>
            <c:strRef>
              <c:f>'MP2'!$Y$115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circle"/>
            <c:size val="1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'MP2'!$V$116:$V$123</c:f>
            </c:strRef>
          </c:cat>
          <c:val>
            <c:numRef>
              <c:f>'MP2'!$Y$116:$Y$123</c:f>
            </c:numRef>
          </c:val>
          <c:smooth val="0"/>
        </c:ser>
        <c:ser>
          <c:idx val="3"/>
          <c:order val="3"/>
          <c:tx>
            <c:strRef>
              <c:f>'MP2'!$Z$115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'MP2'!$V$116:$V$123</c:f>
            </c:strRef>
          </c:cat>
          <c:val>
            <c:numRef>
              <c:f>'MP2'!$Z$116:$Z$123</c:f>
            </c:numRef>
          </c:val>
          <c:smooth val="0"/>
        </c:ser>
        <c:axId val="573795495"/>
        <c:axId val="527519033"/>
      </c:lineChart>
      <c:catAx>
        <c:axId val="57379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</a:p>
        </c:txPr>
        <c:crossAx val="527519033"/>
      </c:catAx>
      <c:valAx>
        <c:axId val="527519033"/>
        <c:scaling>
          <c:orientation val="minMax"/>
          <c:max val="-10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</a:p>
        </c:txPr>
        <c:crossAx val="573795495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'MP2'!$R$100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'MP2'!$Q$101:$Q$102</c:f>
            </c:numRef>
          </c:xVal>
          <c:yVal>
            <c:numRef>
              <c:f>'MP2'!$R$101:$R$102</c:f>
            </c:numRef>
          </c:yVal>
        </c:ser>
        <c:ser>
          <c:idx val="1"/>
          <c:order val="1"/>
          <c:tx>
            <c:strRef>
              <c:f>'MP2'!$S$100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'MP2'!$Q$101:$Q$102</c:f>
            </c:numRef>
          </c:xVal>
          <c:yVal>
            <c:numRef>
              <c:f>'MP2'!$S$101:$S$102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94395"/>
        <c:axId val="995713627"/>
      </c:scatterChart>
      <c:valAx>
        <c:axId val="128359439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1/X^3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713627"/>
      </c:valAx>
      <c:valAx>
        <c:axId val="9957136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ΔE^c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3594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'MP2'!$H$101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'MP2'!$G$102:$G$103</c:f>
            </c:numRef>
          </c:xVal>
          <c:yVal>
            <c:numRef>
              <c:f>'MP2'!$H$102:$H$103</c:f>
            </c:numRef>
          </c:yVal>
        </c:ser>
        <c:ser>
          <c:idx val="1"/>
          <c:order val="1"/>
          <c:tx>
            <c:strRef>
              <c:f>'MP2'!$I$101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'MP2'!$G$102:$G$103</c:f>
            </c:numRef>
          </c:xVal>
          <c:yVal>
            <c:numRef>
              <c:f>'MP2'!$I$102:$I$103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61931"/>
        <c:axId val="1667788040"/>
      </c:scatterChart>
      <c:valAx>
        <c:axId val="161246193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1/X^3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7788040"/>
      </c:valAx>
      <c:valAx>
        <c:axId val="166778804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ΔE^c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2461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103192235734332"/>
          <c:y val="0.062102874432677785"/>
          <c:w val="0.627218779232928"/>
          <c:h val="0.7910741301059002"/>
        </c:manualLayout>
      </c:layout>
      <c:lineChart>
        <c:ser>
          <c:idx val="0"/>
          <c:order val="0"/>
          <c:tx>
            <c:strRef>
              <c:f>'RPA(PBE)'!$T$2</c:f>
            </c:strRef>
          </c:tx>
          <c:marker>
            <c:symbol val="none"/>
          </c:marker>
          <c:cat>
            <c:strRef>
              <c:f>'RPA(PBE)'!$S$3:$S$40</c:f>
            </c:strRef>
          </c:cat>
          <c:val>
            <c:numRef>
              <c:f>'RPA(PBE)'!$T$3:$T$40</c:f>
            </c:numRef>
          </c:val>
          <c:smooth val="0"/>
        </c:ser>
        <c:ser>
          <c:idx val="1"/>
          <c:order val="1"/>
          <c:tx>
            <c:strRef>
              <c:f>'RPA(PBE)'!$U$2</c:f>
            </c:strRef>
          </c:tx>
          <c:marker>
            <c:symbol val="none"/>
          </c:marker>
          <c:cat>
            <c:strRef>
              <c:f>'RPA(PBE)'!$S$3:$S$40</c:f>
            </c:strRef>
          </c:cat>
          <c:val>
            <c:numRef>
              <c:f>'RPA(PBE)'!$U$3:$U$40</c:f>
            </c:numRef>
          </c:val>
          <c:smooth val="0"/>
        </c:ser>
        <c:ser>
          <c:idx val="2"/>
          <c:order val="2"/>
          <c:tx>
            <c:strRef>
              <c:f>'RPA(PBE)'!$V$2</c:f>
            </c:strRef>
          </c:tx>
          <c:marker>
            <c:symbol val="none"/>
          </c:marker>
          <c:cat>
            <c:strRef>
              <c:f>'RPA(PBE)'!$S$3:$S$40</c:f>
            </c:strRef>
          </c:cat>
          <c:val>
            <c:numRef>
              <c:f>'RPA(PBE)'!$V$3:$V$40</c:f>
            </c:numRef>
          </c:val>
          <c:smooth val="0"/>
        </c:ser>
        <c:ser>
          <c:idx val="3"/>
          <c:order val="3"/>
          <c:tx>
            <c:strRef>
              <c:f>'RPA(PBE)'!$W$2</c:f>
            </c:strRef>
          </c:tx>
          <c:marker>
            <c:symbol val="none"/>
          </c:marker>
          <c:cat>
            <c:strRef>
              <c:f>'RPA(PBE)'!$S$3:$S$40</c:f>
            </c:strRef>
          </c:cat>
          <c:val>
            <c:numRef>
              <c:f>'RPA(PBE)'!$W$3:$W$40</c:f>
            </c:numRef>
          </c:val>
          <c:smooth val="0"/>
        </c:ser>
        <c:axId val="792621323"/>
        <c:axId val="189812682"/>
      </c:lineChart>
      <c:catAx>
        <c:axId val="79262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89812682"/>
      </c:catAx>
      <c:valAx>
        <c:axId val="18981268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Deviation of Interaction Energy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792621323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'RPA(TPSS)'!$S$1:$S$2</c:f>
            </c:strRef>
          </c:tx>
          <c:marker>
            <c:symbol val="none"/>
          </c:marker>
          <c:cat>
            <c:strRef>
              <c:f>'RPA(TPSS)'!$R$3:$R$32</c:f>
            </c:strRef>
          </c:cat>
          <c:val>
            <c:numRef>
              <c:f>'RPA(TPSS)'!$S$3:$S$32</c:f>
            </c:numRef>
          </c:val>
          <c:smooth val="0"/>
        </c:ser>
        <c:ser>
          <c:idx val="1"/>
          <c:order val="1"/>
          <c:tx>
            <c:strRef>
              <c:f>'RPA(TPSS)'!$T$1:$T$2</c:f>
            </c:strRef>
          </c:tx>
          <c:marker>
            <c:symbol val="none"/>
          </c:marker>
          <c:cat>
            <c:strRef>
              <c:f>'RPA(TPSS)'!$R$3:$R$32</c:f>
            </c:strRef>
          </c:cat>
          <c:val>
            <c:numRef>
              <c:f>'RPA(TPSS)'!$T$3:$T$32</c:f>
            </c:numRef>
          </c:val>
          <c:smooth val="0"/>
        </c:ser>
        <c:ser>
          <c:idx val="2"/>
          <c:order val="2"/>
          <c:tx>
            <c:strRef>
              <c:f>'RPA(TPSS)'!$U$1:$U$2</c:f>
            </c:strRef>
          </c:tx>
          <c:marker>
            <c:symbol val="none"/>
          </c:marker>
          <c:cat>
            <c:strRef>
              <c:f>'RPA(TPSS)'!$R$3:$R$32</c:f>
            </c:strRef>
          </c:cat>
          <c:val>
            <c:numRef>
              <c:f>'RPA(TPSS)'!$U$3:$U$32</c:f>
            </c:numRef>
          </c:val>
          <c:smooth val="0"/>
        </c:ser>
        <c:ser>
          <c:idx val="3"/>
          <c:order val="3"/>
          <c:tx>
            <c:strRef>
              <c:f>'RPA(TPSS)'!$V$1:$V$2</c:f>
            </c:strRef>
          </c:tx>
          <c:marker>
            <c:symbol val="none"/>
          </c:marker>
          <c:cat>
            <c:strRef>
              <c:f>'RPA(TPSS)'!$R$3:$R$32</c:f>
            </c:strRef>
          </c:cat>
          <c:val>
            <c:numRef>
              <c:f>'RPA(TPSS)'!$V$3:$V$32</c:f>
            </c:numRef>
          </c:val>
          <c:smooth val="0"/>
        </c:ser>
        <c:axId val="1861513559"/>
        <c:axId val="48064762"/>
      </c:lineChart>
      <c:catAx>
        <c:axId val="1861513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</a:p>
        </c:txPr>
        <c:crossAx val="48064762"/>
      </c:catAx>
      <c:valAx>
        <c:axId val="4806476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Energies Deviation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1513559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'core electron'!$G$2</c:f>
            </c:strRef>
          </c:tx>
          <c:spPr>
            <a:solidFill>
              <a:srgbClr val="3366CC"/>
            </a:solidFill>
          </c:spPr>
          <c:cat>
            <c:strRef>
              <c:f>'core electron'!$F$3:$F$4</c:f>
            </c:strRef>
          </c:cat>
          <c:val>
            <c:numRef>
              <c:f>'core electron'!$G$3:$G$4</c:f>
            </c:numRef>
          </c:val>
        </c:ser>
        <c:ser>
          <c:idx val="1"/>
          <c:order val="1"/>
          <c:tx>
            <c:strRef>
              <c:f>'core electron'!$H$2</c:f>
            </c:strRef>
          </c:tx>
          <c:spPr>
            <a:solidFill>
              <a:srgbClr val="DC3912"/>
            </a:solidFill>
          </c:spPr>
          <c:cat>
            <c:strRef>
              <c:f>'core electron'!$F$3:$F$4</c:f>
            </c:strRef>
          </c:cat>
          <c:val>
            <c:numRef>
              <c:f>'core electron'!$H$3:$H$4</c:f>
            </c:numRef>
          </c:val>
        </c:ser>
        <c:axId val="466624360"/>
        <c:axId val="1502378001"/>
      </c:barChart>
      <c:catAx>
        <c:axId val="466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502378001"/>
      </c:catAx>
      <c:valAx>
        <c:axId val="150237800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466624360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halogen_bond!$O$27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halogen_bond!$N$28:$N$29</c:f>
            </c:strRef>
          </c:cat>
          <c:val>
            <c:numRef>
              <c:f>halogen_bond!$O$28:$O$29</c:f>
            </c:numRef>
          </c:val>
          <c:smooth val="0"/>
        </c:ser>
        <c:ser>
          <c:idx val="1"/>
          <c:order val="1"/>
          <c:tx>
            <c:strRef>
              <c:f>halogen_bond!$P$27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halogen_bond!$N$28:$N$29</c:f>
            </c:strRef>
          </c:cat>
          <c:val>
            <c:numRef>
              <c:f>halogen_bond!$P$28:$P$29</c:f>
            </c:numRef>
          </c:val>
          <c:smooth val="0"/>
        </c:ser>
        <c:ser>
          <c:idx val="2"/>
          <c:order val="2"/>
          <c:tx>
            <c:strRef>
              <c:f>halogen_bond!$Q$27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halogen_bond!$N$28:$N$29</c:f>
            </c:strRef>
          </c:cat>
          <c:val>
            <c:numRef>
              <c:f>halogen_bond!$Q$28:$Q$29</c:f>
            </c:numRef>
          </c:val>
          <c:smooth val="0"/>
        </c:ser>
        <c:ser>
          <c:idx val="3"/>
          <c:order val="3"/>
          <c:tx>
            <c:strRef>
              <c:f>halogen_bond!$R$27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halogen_bond!$N$28:$N$29</c:f>
            </c:strRef>
          </c:cat>
          <c:val>
            <c:numRef>
              <c:f>halogen_bond!$R$28:$R$29</c:f>
            </c:numRef>
          </c:val>
          <c:smooth val="0"/>
        </c:ser>
        <c:axId val="476102667"/>
        <c:axId val="164892217"/>
      </c:lineChart>
      <c:catAx>
        <c:axId val="47610266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1/X^3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892217"/>
      </c:catAx>
      <c:valAx>
        <c:axId val="16489221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6102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'Ec_dft plot'!$B$34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'Ec_dft plot'!$A$35:$A$64</c:f>
            </c:numRef>
          </c:xVal>
          <c:yVal>
            <c:numRef>
              <c:f>'Ec_dft plot'!$B$35:$B$64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03174"/>
        <c:axId val="676810445"/>
      </c:scatterChart>
      <c:valAx>
        <c:axId val="2097903174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Product N_a and N_b electrons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6810445"/>
      </c:valAx>
      <c:valAx>
        <c:axId val="67681044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E_c,dft MP2 - E_c,dft RIRPA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903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-47625</xdr:rowOff>
    </xdr:from>
    <xdr:ext cx="8553450" cy="6934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428625</xdr:colOff>
      <xdr:row>0</xdr:row>
      <xdr:rowOff>180975</xdr:rowOff>
    </xdr:from>
    <xdr:ext cx="5457825" cy="6705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4</xdr:row>
      <xdr:rowOff>76200</xdr:rowOff>
    </xdr:from>
    <xdr:ext cx="6305550" cy="3895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352425</xdr:colOff>
      <xdr:row>15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33</xdr:row>
      <xdr:rowOff>219075</xdr:rowOff>
    </xdr:from>
    <xdr:ext cx="9324975" cy="5762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38100</xdr:colOff>
      <xdr:row>8</xdr:row>
      <xdr:rowOff>142875</xdr:rowOff>
    </xdr:from>
    <xdr:ext cx="6438900" cy="39814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638175</xdr:colOff>
      <xdr:row>1</xdr:row>
      <xdr:rowOff>171450</xdr:rowOff>
    </xdr:from>
    <xdr:ext cx="7781925" cy="48101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1</xdr:row>
      <xdr:rowOff>495300</xdr:rowOff>
    </xdr:from>
    <xdr:ext cx="9782175" cy="60483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47</xdr:row>
      <xdr:rowOff>114300</xdr:rowOff>
    </xdr:from>
    <xdr:ext cx="15468600" cy="957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200025</xdr:colOff>
      <xdr:row>115</xdr:row>
      <xdr:rowOff>95250</xdr:rowOff>
    </xdr:from>
    <xdr:ext cx="15001875" cy="9277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247650</xdr:colOff>
      <xdr:row>96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161925</xdr:colOff>
      <xdr:row>97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46</xdr:row>
      <xdr:rowOff>76200</xdr:rowOff>
    </xdr:from>
    <xdr:ext cx="14678025" cy="9077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295275</xdr:colOff>
      <xdr:row>46</xdr:row>
      <xdr:rowOff>19050</xdr:rowOff>
    </xdr:from>
    <xdr:ext cx="11172825" cy="6915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pubs.acs.org/doi/abs/10.1021/ct300647k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16.0"/>
    <col customWidth="1" min="5" max="6" width="17.14"/>
    <col customWidth="1" min="7" max="7" width="18.86"/>
    <col customWidth="1" min="8" max="8" width="17.71"/>
    <col customWidth="1" min="10" max="10" width="19.14"/>
  </cols>
  <sheetData>
    <row r="1">
      <c r="A1" s="26" t="s">
        <v>204</v>
      </c>
      <c r="G1" s="8" t="s">
        <v>205</v>
      </c>
      <c r="H1" s="8" t="s">
        <v>206</v>
      </c>
    </row>
    <row r="2">
      <c r="A2" s="26" t="s">
        <v>5</v>
      </c>
      <c r="B2" s="9" t="s">
        <v>207</v>
      </c>
      <c r="C2" s="9" t="s">
        <v>208</v>
      </c>
      <c r="D2" s="8" t="s">
        <v>209</v>
      </c>
      <c r="E2" s="26"/>
      <c r="F2" s="26" t="s">
        <v>5</v>
      </c>
      <c r="G2" s="8" t="s">
        <v>210</v>
      </c>
      <c r="H2" s="8" t="s">
        <v>211</v>
      </c>
      <c r="J2" s="121" t="s">
        <v>212</v>
      </c>
      <c r="L2" s="26" t="s">
        <v>213</v>
      </c>
    </row>
    <row r="3">
      <c r="A3" s="29">
        <v>16.0</v>
      </c>
      <c r="F3" s="30">
        <v>1.0</v>
      </c>
      <c r="G3">
        <f t="shared" ref="G3:H3" si="1">627.509*(B13-B18-B19)</f>
        <v>-47.79812324</v>
      </c>
      <c r="H3">
        <f t="shared" si="1"/>
        <v>-62.13880876</v>
      </c>
      <c r="J3">
        <f t="shared" ref="J3:J4" si="3">G3-H3</f>
        <v>14.34068552</v>
      </c>
      <c r="L3" s="27" t="s">
        <v>214</v>
      </c>
    </row>
    <row r="4">
      <c r="A4" s="34" t="s">
        <v>27</v>
      </c>
      <c r="B4" s="27">
        <v>-15.45842465263</v>
      </c>
      <c r="C4" s="27">
        <v>-16.87886163021</v>
      </c>
      <c r="D4">
        <f>3.98768</f>
        <v>3.98768</v>
      </c>
      <c r="F4" s="30">
        <v>16.0</v>
      </c>
      <c r="G4">
        <f t="shared" ref="G4:H4" si="2">627.509*(B4-B9-B10)</f>
        <v>-40.3517801</v>
      </c>
      <c r="H4">
        <f t="shared" si="2"/>
        <v>-44.39653024</v>
      </c>
      <c r="J4">
        <f t="shared" si="3"/>
        <v>4.044750135</v>
      </c>
    </row>
    <row r="5">
      <c r="A5" s="34" t="s">
        <v>29</v>
      </c>
    </row>
    <row r="6">
      <c r="A6" s="34" t="s">
        <v>31</v>
      </c>
    </row>
    <row r="7">
      <c r="A7" s="34" t="s">
        <v>34</v>
      </c>
    </row>
    <row r="8">
      <c r="A8" s="34" t="s">
        <v>36</v>
      </c>
    </row>
    <row r="9">
      <c r="A9" s="34" t="s">
        <v>37</v>
      </c>
      <c r="B9" s="27">
        <v>-11.71957100969</v>
      </c>
      <c r="C9" s="27">
        <v>-12.7768804697</v>
      </c>
      <c r="D9">
        <f>3.65413</f>
        <v>3.65413</v>
      </c>
    </row>
    <row r="10">
      <c r="A10" s="34" t="s">
        <v>39</v>
      </c>
      <c r="B10" s="27">
        <v>-3.67454893958</v>
      </c>
      <c r="C10" s="27">
        <v>-4.03123073265</v>
      </c>
      <c r="D10">
        <f>5.68573</f>
        <v>5.68573</v>
      </c>
    </row>
    <row r="11">
      <c r="A11" s="29"/>
      <c r="B11" s="9" t="s">
        <v>215</v>
      </c>
      <c r="C11" s="9" t="s">
        <v>216</v>
      </c>
      <c r="D11" s="8" t="s">
        <v>209</v>
      </c>
      <c r="G11" s="8"/>
      <c r="H11" s="8"/>
    </row>
    <row r="12">
      <c r="A12" s="29">
        <v>1.0</v>
      </c>
    </row>
    <row r="13">
      <c r="A13" s="34" t="s">
        <v>27</v>
      </c>
      <c r="B13" s="27">
        <v>-14.38610518463</v>
      </c>
      <c r="C13">
        <v>-16.05149070376001</v>
      </c>
      <c r="D13">
        <f>0.46235</f>
        <v>0.46235</v>
      </c>
    </row>
    <row r="14">
      <c r="A14" s="34" t="s">
        <v>29</v>
      </c>
    </row>
    <row r="15">
      <c r="A15" s="34" t="s">
        <v>31</v>
      </c>
    </row>
    <row r="16">
      <c r="A16" s="34" t="s">
        <v>34</v>
      </c>
    </row>
    <row r="17">
      <c r="A17" s="34" t="s">
        <v>36</v>
      </c>
    </row>
    <row r="18">
      <c r="A18" s="34" t="s">
        <v>37</v>
      </c>
      <c r="B18" s="27">
        <v>-10.36785891945</v>
      </c>
      <c r="C18">
        <v>-11.580633534309982</v>
      </c>
      <c r="D18">
        <f>3.44236</f>
        <v>3.44236</v>
      </c>
    </row>
    <row r="19">
      <c r="A19" s="34" t="s">
        <v>39</v>
      </c>
      <c r="B19" s="27">
        <v>-3.94207504972</v>
      </c>
      <c r="C19" s="27">
        <v>-4.37183259967</v>
      </c>
      <c r="D19">
        <f>1.45087</f>
        <v>1.45087</v>
      </c>
    </row>
    <row r="21">
      <c r="B21" s="9" t="s">
        <v>215</v>
      </c>
      <c r="C21" s="9" t="s">
        <v>216</v>
      </c>
      <c r="D21" s="8" t="s">
        <v>209</v>
      </c>
      <c r="F21" s="26" t="s">
        <v>5</v>
      </c>
      <c r="G21" s="8" t="s">
        <v>205</v>
      </c>
      <c r="H21" s="8" t="s">
        <v>206</v>
      </c>
      <c r="J21" s="121" t="s">
        <v>212</v>
      </c>
    </row>
    <row r="22">
      <c r="A22" s="26" t="s">
        <v>217</v>
      </c>
      <c r="F22" s="26" t="s">
        <v>218</v>
      </c>
      <c r="G22">
        <f t="shared" ref="G22:H22" si="4">627.509*(B23-B28-B29)</f>
        <v>-1.254916042</v>
      </c>
      <c r="H22">
        <f t="shared" si="4"/>
        <v>-1.276502496</v>
      </c>
      <c r="J22">
        <f>G22-H22</f>
        <v>0.02158645393</v>
      </c>
    </row>
    <row r="23">
      <c r="A23" s="34" t="s">
        <v>27</v>
      </c>
      <c r="B23" s="27">
        <v>-0.8478304235</v>
      </c>
      <c r="C23" s="27">
        <v>-1.02900519023</v>
      </c>
      <c r="D23">
        <f>5.30982</f>
        <v>5.30982</v>
      </c>
    </row>
    <row r="24">
      <c r="A24" s="34" t="s">
        <v>29</v>
      </c>
    </row>
    <row r="25">
      <c r="A25" s="34" t="s">
        <v>31</v>
      </c>
    </row>
    <row r="26">
      <c r="A26" s="34" t="s">
        <v>34</v>
      </c>
    </row>
    <row r="27">
      <c r="A27" s="34" t="s">
        <v>36</v>
      </c>
    </row>
    <row r="28">
      <c r="A28" s="34" t="s">
        <v>37</v>
      </c>
      <c r="B28" s="27">
        <v>-0.42291529299</v>
      </c>
      <c r="C28" s="27">
        <v>-0.51348547624</v>
      </c>
      <c r="D28">
        <f t="shared" ref="D28:D29" si="5">6.30894</f>
        <v>6.30894</v>
      </c>
    </row>
    <row r="29">
      <c r="A29" s="34" t="s">
        <v>39</v>
      </c>
      <c r="B29" s="27">
        <v>-0.42291529299</v>
      </c>
      <c r="C29" s="27">
        <v>-0.51348547624</v>
      </c>
      <c r="D29">
        <f t="shared" si="5"/>
        <v>6.30894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5</v>
      </c>
      <c r="B1" s="8" t="s">
        <v>6</v>
      </c>
      <c r="C1" s="9" t="s">
        <v>144</v>
      </c>
      <c r="D1" s="9" t="s">
        <v>145</v>
      </c>
    </row>
    <row r="2">
      <c r="A2" s="29">
        <v>24.0</v>
      </c>
    </row>
    <row r="3">
      <c r="A3" s="34" t="s">
        <v>27</v>
      </c>
      <c r="B3" s="27">
        <v>-5075.90608522328</v>
      </c>
      <c r="C3" s="27">
        <v>-29.45166047568</v>
      </c>
      <c r="F3">
        <f t="shared" ref="F3:G3" si="1">B3-B8-B9</f>
        <v>-16.69754916</v>
      </c>
      <c r="G3">
        <f t="shared" si="1"/>
        <v>-0.1126056096</v>
      </c>
    </row>
    <row r="4">
      <c r="A4" s="34" t="s">
        <v>29</v>
      </c>
      <c r="C4" s="27">
        <v>-23.21379541737</v>
      </c>
      <c r="D4" s="27">
        <v>-25.07536071085</v>
      </c>
    </row>
    <row r="5">
      <c r="A5" s="34" t="s">
        <v>31</v>
      </c>
      <c r="C5" s="34">
        <v>-6.1284871894</v>
      </c>
      <c r="D5" s="27">
        <v>-6.54768145591</v>
      </c>
    </row>
    <row r="6">
      <c r="A6" s="34" t="s">
        <v>34</v>
      </c>
      <c r="C6" s="27">
        <v>-23.2397373627</v>
      </c>
      <c r="D6" s="27"/>
    </row>
    <row r="7">
      <c r="A7" s="34" t="s">
        <v>36</v>
      </c>
      <c r="C7" s="34">
        <v>-6.1364096668</v>
      </c>
      <c r="D7" s="27">
        <v>-6.55188685107</v>
      </c>
    </row>
    <row r="8">
      <c r="A8" s="34" t="s">
        <v>37</v>
      </c>
      <c r="B8" s="27">
        <v>-4172.28547489288</v>
      </c>
      <c r="C8" s="27">
        <v>-23.21012936483</v>
      </c>
      <c r="D8" s="27">
        <v>-25.07206936918</v>
      </c>
    </row>
    <row r="9">
      <c r="A9" s="34" t="s">
        <v>39</v>
      </c>
      <c r="B9" s="27">
        <v>-886.92306117273</v>
      </c>
      <c r="C9" s="27">
        <v>-6.12892550128</v>
      </c>
      <c r="D9" s="27">
        <v>-6.54778719294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47</v>
      </c>
    </row>
    <row r="2">
      <c r="A2" s="26" t="s">
        <v>5</v>
      </c>
      <c r="B2" s="8" t="s">
        <v>6</v>
      </c>
      <c r="C2" s="9" t="s">
        <v>48</v>
      </c>
      <c r="D2" s="9" t="s">
        <v>49</v>
      </c>
      <c r="F2" s="26" t="s">
        <v>5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219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220</v>
      </c>
      <c r="R2" s="8" t="s">
        <v>221</v>
      </c>
      <c r="S2" s="122" t="s">
        <v>222</v>
      </c>
    </row>
    <row r="3">
      <c r="A3" s="29" t="s">
        <v>223</v>
      </c>
      <c r="F3" s="30" t="s">
        <v>223</v>
      </c>
      <c r="G3">
        <f t="shared" ref="G3:H3" si="1">627.509*($B4-$B9-$B10+C4-C9-C10)</f>
        <v>-5.172051818</v>
      </c>
      <c r="H3">
        <f t="shared" si="1"/>
        <v>-5.877139863</v>
      </c>
      <c r="I3">
        <f>627.509*(B4-B9-B10+((D4-D9-D10)*4^3-(C4-C9-C10)*3^3)/(4^3-3^3))</f>
        <v>-6.391663571</v>
      </c>
      <c r="J3">
        <f>627.509*(B4-B9-B10+((D4-D9-D10+0.5*((D5+D6)-(D7+D8)))*4^3-(C4-C9-C10+0.5*((C5+C6)-(C7+C8)))*3^3)/(4^3-3^3))</f>
        <v>-5.537498818</v>
      </c>
      <c r="K3">
        <f>627.509*(B4-B9-B10+((D4-D9-D10+((D5+D6)-(D7+D8)))*4^3-(C4-C9-C10+((C5+C6)-(C7+C8)))*3^3)/(4^3-3^3))</f>
        <v>-4.683334066</v>
      </c>
      <c r="M3">
        <f t="shared" ref="M3:Q3" si="2">G3-$R3</f>
        <v>0.6349481817</v>
      </c>
      <c r="N3">
        <f t="shared" si="2"/>
        <v>-0.07013986267</v>
      </c>
      <c r="O3">
        <f t="shared" si="2"/>
        <v>-0.5846635707</v>
      </c>
      <c r="P3">
        <f t="shared" si="2"/>
        <v>0.2695011817</v>
      </c>
      <c r="Q3">
        <f t="shared" si="2"/>
        <v>1.123665934</v>
      </c>
      <c r="R3" s="27">
        <v>-5.807</v>
      </c>
    </row>
    <row r="4">
      <c r="A4" s="34" t="s">
        <v>27</v>
      </c>
      <c r="B4" s="16">
        <v>-700.10169348433</v>
      </c>
      <c r="C4" s="16">
        <v>-3.08082300693</v>
      </c>
      <c r="D4" s="16">
        <v>-3.39016141162</v>
      </c>
    </row>
    <row r="5">
      <c r="A5" s="34" t="s">
        <v>29</v>
      </c>
      <c r="B5" s="16"/>
      <c r="C5" s="16">
        <v>-1.80395477179</v>
      </c>
      <c r="D5" s="16">
        <v>-2.0240970019</v>
      </c>
    </row>
    <row r="6">
      <c r="A6" s="34" t="s">
        <v>31</v>
      </c>
      <c r="B6" s="16"/>
      <c r="C6" s="16">
        <v>-1.26437014938</v>
      </c>
      <c r="D6" s="16">
        <v>-1.35244269379</v>
      </c>
    </row>
    <row r="7">
      <c r="A7" s="34" t="s">
        <v>34</v>
      </c>
      <c r="B7" s="16"/>
      <c r="C7" s="16">
        <v>-1.80626543025</v>
      </c>
      <c r="D7" s="16">
        <v>-2.02656144506</v>
      </c>
    </row>
    <row r="8">
      <c r="A8" s="34" t="s">
        <v>36</v>
      </c>
      <c r="B8" s="16"/>
      <c r="C8" s="16">
        <v>-1.26529251411</v>
      </c>
      <c r="D8" s="16">
        <v>-1.35291606887</v>
      </c>
    </row>
    <row r="9">
      <c r="A9" s="34" t="s">
        <v>37</v>
      </c>
      <c r="B9" s="16">
        <v>-526.80187455654</v>
      </c>
      <c r="C9" s="16">
        <v>-1.80395477179</v>
      </c>
      <c r="D9" s="16">
        <v>-2.0240970019</v>
      </c>
    </row>
    <row r="10">
      <c r="A10" s="34" t="s">
        <v>39</v>
      </c>
      <c r="B10" s="16">
        <v>-173.30407481811</v>
      </c>
      <c r="C10" s="16">
        <v>-1.26437014938</v>
      </c>
      <c r="D10" s="16">
        <v>-1.35244269379</v>
      </c>
    </row>
    <row r="12">
      <c r="A12" s="26" t="s">
        <v>142</v>
      </c>
    </row>
    <row r="13">
      <c r="A13" s="26" t="s">
        <v>5</v>
      </c>
      <c r="B13" s="8" t="s">
        <v>6</v>
      </c>
      <c r="C13" s="9" t="s">
        <v>48</v>
      </c>
      <c r="D13" s="9" t="s">
        <v>49</v>
      </c>
      <c r="F13" s="26" t="s">
        <v>5</v>
      </c>
      <c r="G13" s="8" t="s">
        <v>14</v>
      </c>
      <c r="H13" s="8" t="s">
        <v>15</v>
      </c>
      <c r="I13" s="8" t="s">
        <v>16</v>
      </c>
      <c r="J13" s="8" t="s">
        <v>17</v>
      </c>
      <c r="K13" s="8" t="s">
        <v>17</v>
      </c>
      <c r="M13" s="8" t="s">
        <v>18</v>
      </c>
      <c r="N13" s="8" t="s">
        <v>19</v>
      </c>
      <c r="O13" s="8" t="s">
        <v>20</v>
      </c>
      <c r="P13" s="8" t="s">
        <v>21</v>
      </c>
    </row>
    <row r="14">
      <c r="A14" s="29" t="s">
        <v>223</v>
      </c>
      <c r="F14" s="30" t="s">
        <v>223</v>
      </c>
      <c r="G14">
        <f t="shared" ref="G14:H14" si="3">627.509*($B15-$B20-$B21+C15-C20-C21)</f>
        <v>-5.165569996</v>
      </c>
      <c r="H14">
        <f t="shared" si="3"/>
        <v>-5.817484427</v>
      </c>
      <c r="I14">
        <f>627.509*(B15-B20-B21+((D15-D20-D21)*4^3-(C15-C20-C21)*3^3)/(4^3-3^3))</f>
        <v>-6.293205769</v>
      </c>
      <c r="J14">
        <f>627.509*(B15-B20-B21+((D15-D20-D21+0.5*((D16+D17)-(D18+D19)))*4^3-(C15-C20-C21+0.5*((C16+C17)-(C18+C19)))*3^3)/(4^3-3^3))</f>
        <v>-5.458967211</v>
      </c>
      <c r="M14">
        <f t="shared" ref="M14:P14" si="4">G14-$R3</f>
        <v>0.6414300045</v>
      </c>
      <c r="N14">
        <f t="shared" si="4"/>
        <v>-0.01048442695</v>
      </c>
      <c r="O14">
        <f t="shared" si="4"/>
        <v>-0.4862057688</v>
      </c>
      <c r="P14">
        <f t="shared" si="4"/>
        <v>0.3480327895</v>
      </c>
      <c r="R14" s="26" t="s">
        <v>229</v>
      </c>
    </row>
    <row r="15">
      <c r="A15" s="34" t="s">
        <v>27</v>
      </c>
      <c r="B15" s="16">
        <v>-700.13479517059</v>
      </c>
      <c r="C15" s="16">
        <v>-3.01083948284</v>
      </c>
      <c r="D15" s="16">
        <v>-3.31585603148</v>
      </c>
      <c r="R15" s="27" t="s">
        <v>230</v>
      </c>
    </row>
    <row r="16">
      <c r="A16" s="34" t="s">
        <v>29</v>
      </c>
      <c r="B16" s="16"/>
      <c r="C16" s="16">
        <v>-1.76754311432</v>
      </c>
      <c r="D16" s="16">
        <v>-1.98489777036</v>
      </c>
      <c r="R16" s="27" t="s">
        <v>231</v>
      </c>
    </row>
    <row r="17">
      <c r="A17" s="34" t="s">
        <v>31</v>
      </c>
      <c r="B17" s="16"/>
      <c r="C17" s="16">
        <v>-1.23119380032</v>
      </c>
      <c r="D17" s="16">
        <v>-1.31781680036</v>
      </c>
      <c r="R17" s="27" t="s">
        <v>232</v>
      </c>
    </row>
    <row r="18">
      <c r="A18" s="34" t="s">
        <v>34</v>
      </c>
      <c r="B18" s="16"/>
      <c r="C18" s="16">
        <v>-1.76982396565</v>
      </c>
      <c r="D18" s="16">
        <v>-1.98732662178</v>
      </c>
    </row>
    <row r="19">
      <c r="A19" s="34" t="s">
        <v>36</v>
      </c>
      <c r="B19" s="16"/>
      <c r="C19" s="16">
        <v>-1.23209491034</v>
      </c>
      <c r="D19" s="16">
        <v>-1.3182675094</v>
      </c>
    </row>
    <row r="20">
      <c r="A20" s="34" t="s">
        <v>37</v>
      </c>
      <c r="B20" s="16">
        <v>-526.81991067769</v>
      </c>
      <c r="C20" s="16">
        <v>-1.76754311432</v>
      </c>
      <c r="D20" s="16">
        <v>-1.98489777036</v>
      </c>
    </row>
    <row r="21">
      <c r="A21" s="34" t="s">
        <v>39</v>
      </c>
      <c r="B21" s="16">
        <v>-173.31875519511</v>
      </c>
      <c r="C21" s="16">
        <v>-1.23119380032</v>
      </c>
      <c r="D21" s="16">
        <v>-1.31781680036</v>
      </c>
    </row>
    <row r="25">
      <c r="C25" s="21">
        <f t="shared" ref="C25:D25" si="5">C4-C7-C8</f>
        <v>-0.00926506257</v>
      </c>
      <c r="D25" s="21">
        <f t="shared" si="5"/>
        <v>-0.01068389769</v>
      </c>
      <c r="E25">
        <f>(D25*64-C25*27)/(37)</f>
        <v>-0.01171926386</v>
      </c>
      <c r="F25">
        <f>(E25+(B4-B9-B10))*627.509</f>
        <v>-4.683334066</v>
      </c>
    </row>
  </sheetData>
  <hyperlinks>
    <hyperlink r:id="rId1" ref="S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  <col customWidth="1" min="5" max="5" width="16.14"/>
    <col customWidth="1" min="6" max="6" width="15.71"/>
  </cols>
  <sheetData>
    <row r="1">
      <c r="A1" s="26" t="s">
        <v>224</v>
      </c>
      <c r="B1" s="8"/>
      <c r="C1" s="9"/>
      <c r="D1" s="9"/>
      <c r="E1" s="9"/>
      <c r="F1" s="9"/>
      <c r="G1" s="9"/>
      <c r="H1" s="9"/>
    </row>
    <row r="2">
      <c r="A2" s="26" t="s">
        <v>5</v>
      </c>
      <c r="B2" s="8" t="s">
        <v>6</v>
      </c>
      <c r="C2" s="9" t="s">
        <v>48</v>
      </c>
      <c r="D2" s="9" t="s">
        <v>49</v>
      </c>
      <c r="E2" s="9" t="s">
        <v>225</v>
      </c>
      <c r="F2" s="9" t="s">
        <v>226</v>
      </c>
      <c r="G2" s="9" t="s">
        <v>227</v>
      </c>
      <c r="H2" s="9" t="s">
        <v>228</v>
      </c>
    </row>
    <row r="3">
      <c r="A3" s="92">
        <v>15.0</v>
      </c>
      <c r="B3" s="49"/>
      <c r="C3" s="49"/>
      <c r="D3" s="49"/>
    </row>
    <row r="4">
      <c r="A4" s="34" t="s">
        <v>27</v>
      </c>
      <c r="B4" s="38">
        <v>-3675.21762705267</v>
      </c>
      <c r="C4" s="81">
        <v>-14.73255130568</v>
      </c>
      <c r="D4" s="81">
        <v>-16.29152920691</v>
      </c>
      <c r="E4" s="38">
        <v>-16.33443911716</v>
      </c>
      <c r="F4" s="27">
        <v>-17.93763225034</v>
      </c>
      <c r="G4" s="38"/>
    </row>
    <row r="5">
      <c r="A5" s="34" t="s">
        <v>29</v>
      </c>
      <c r="B5" s="49"/>
      <c r="C5" s="81">
        <v>-11.92535516497</v>
      </c>
      <c r="D5" s="81">
        <v>-13.28721587094</v>
      </c>
      <c r="E5" s="38"/>
      <c r="F5" s="38"/>
    </row>
    <row r="6">
      <c r="A6" s="34" t="s">
        <v>31</v>
      </c>
      <c r="B6" s="49"/>
      <c r="C6" s="93">
        <v>-2.76390396025</v>
      </c>
      <c r="D6" s="81">
        <v>-2.95613927077</v>
      </c>
      <c r="E6" s="123">
        <v>-2.76390396025</v>
      </c>
      <c r="F6" s="81">
        <v>-2.95613927077</v>
      </c>
      <c r="G6" s="38"/>
      <c r="H6" s="38"/>
    </row>
    <row r="7">
      <c r="A7" s="34" t="s">
        <v>34</v>
      </c>
      <c r="B7" s="49"/>
      <c r="C7" s="81">
        <v>-11.93426488239</v>
      </c>
      <c r="D7" s="94">
        <v>-13.29666074618</v>
      </c>
      <c r="E7" s="38"/>
    </row>
    <row r="8">
      <c r="A8" s="34" t="s">
        <v>36</v>
      </c>
      <c r="B8" s="49"/>
      <c r="C8" s="95">
        <v>-2.76390396025</v>
      </c>
      <c r="D8" s="81">
        <v>-2.95748801718</v>
      </c>
      <c r="E8" s="124"/>
      <c r="F8" s="81"/>
    </row>
    <row r="9">
      <c r="A9" s="34" t="s">
        <v>37</v>
      </c>
      <c r="B9" s="38">
        <v>-3290.75936464477</v>
      </c>
      <c r="C9" s="81">
        <v>-11.90464437817</v>
      </c>
      <c r="D9" s="81">
        <v>-13.28367108369</v>
      </c>
      <c r="E9" s="38">
        <v>-13.50905942781</v>
      </c>
      <c r="F9" s="38">
        <v>-14.93516175503</v>
      </c>
      <c r="G9" s="38"/>
      <c r="H9" s="38"/>
    </row>
    <row r="10">
      <c r="A10" s="34" t="s">
        <v>39</v>
      </c>
      <c r="B10" s="38">
        <v>-384.47780834852</v>
      </c>
      <c r="C10" s="81">
        <v>-2.76354490361</v>
      </c>
      <c r="D10" s="81">
        <v>-2.95581934902</v>
      </c>
      <c r="E10" s="81">
        <v>-2.76354490361</v>
      </c>
      <c r="F10" s="81">
        <v>-2.95581934902</v>
      </c>
      <c r="G10" s="38"/>
      <c r="H10" s="38"/>
    </row>
    <row r="12">
      <c r="B12" s="8" t="s">
        <v>233</v>
      </c>
      <c r="C12">
        <f t="shared" ref="C12:F12" si="1">627.509*($B$4-$B$9-$B$10+C4-C9-C10)</f>
        <v>-28.1224956</v>
      </c>
      <c r="D12">
        <f t="shared" si="1"/>
        <v>-20.38954551</v>
      </c>
      <c r="E12">
        <f t="shared" si="1"/>
        <v>-26.53663091</v>
      </c>
      <c r="F12">
        <f t="shared" si="1"/>
        <v>-17.0087605</v>
      </c>
      <c r="J12" s="26" t="s">
        <v>234</v>
      </c>
    </row>
    <row r="13">
      <c r="B13" s="26" t="s">
        <v>131</v>
      </c>
      <c r="C13">
        <f t="shared" ref="C13:F13" si="2">C12-$J$13</f>
        <v>-10.7224956</v>
      </c>
      <c r="D13">
        <f t="shared" si="2"/>
        <v>-2.989545507</v>
      </c>
      <c r="E13">
        <f t="shared" si="2"/>
        <v>-9.136630913</v>
      </c>
      <c r="F13">
        <f t="shared" si="2"/>
        <v>0.391239495</v>
      </c>
      <c r="J13" s="27">
        <v>-17.4</v>
      </c>
    </row>
    <row r="15">
      <c r="B15" s="8" t="s">
        <v>235</v>
      </c>
      <c r="C15">
        <f t="shared" ref="C15:E15" si="3">627.509*(C5+C6-C7-C8)</f>
        <v>5.590927869</v>
      </c>
      <c r="D15">
        <f t="shared" si="3"/>
        <v>6.773094728</v>
      </c>
      <c r="E15">
        <f t="shared" si="3"/>
        <v>-1734.37461</v>
      </c>
    </row>
    <row r="17">
      <c r="A17" s="26" t="s">
        <v>5</v>
      </c>
      <c r="B17" s="8" t="s">
        <v>6</v>
      </c>
      <c r="C17" s="9" t="s">
        <v>48</v>
      </c>
      <c r="D17" s="9" t="s">
        <v>49</v>
      </c>
      <c r="E17" s="9" t="s">
        <v>225</v>
      </c>
      <c r="F17" s="9" t="s">
        <v>226</v>
      </c>
      <c r="G17" s="9" t="s">
        <v>227</v>
      </c>
      <c r="H17" s="9" t="s">
        <v>228</v>
      </c>
      <c r="J17" s="8" t="s">
        <v>236</v>
      </c>
      <c r="K17" s="8" t="s">
        <v>237</v>
      </c>
      <c r="L17" s="8" t="s">
        <v>238</v>
      </c>
    </row>
    <row r="18">
      <c r="A18" s="92">
        <v>16.0</v>
      </c>
      <c r="B18" s="49"/>
      <c r="C18" s="49"/>
      <c r="D18" s="49"/>
      <c r="J18">
        <f>627.509*($B19-$B24-$B25+(4^3*(D19-D24-D25)-3^3*(C19-C24-C25))/(4^3-3^3))</f>
        <v>-22.05109216</v>
      </c>
      <c r="K18">
        <f>627.509*(B19-B24-B25+(4^3*(F19-F24-F25)-3^3*(E19-E24-E25))/(4^3-3^3))</f>
        <v>-15.00197833</v>
      </c>
      <c r="L18">
        <f>627.509*($B19-$B24-$B25+(4^3*(H19-H24-H25)-3^3*(G19-G24-G25))/(4^3-3^3))</f>
        <v>-22.99467766</v>
      </c>
    </row>
    <row r="19">
      <c r="A19" s="34" t="s">
        <v>27</v>
      </c>
      <c r="B19" s="38">
        <v>-3843.87733634256</v>
      </c>
      <c r="C19" s="94">
        <v>-15.75070280761</v>
      </c>
      <c r="D19" s="94">
        <v>-17.38537412963</v>
      </c>
      <c r="E19" s="38">
        <v>-17.35121704344</v>
      </c>
      <c r="F19" s="27">
        <v>-19.02872478581</v>
      </c>
      <c r="G19" s="38">
        <v>-15.80378131026</v>
      </c>
      <c r="H19" s="27">
        <v>-17.41942147763</v>
      </c>
    </row>
    <row r="20">
      <c r="A20" s="34" t="s">
        <v>29</v>
      </c>
      <c r="B20" s="49"/>
      <c r="C20" s="38">
        <v>-11.92902572859</v>
      </c>
      <c r="D20" s="38">
        <v>-13.29151248893</v>
      </c>
      <c r="E20" s="38">
        <v>-13.53326342477</v>
      </c>
      <c r="F20" s="38">
        <v>-14.94294072482</v>
      </c>
      <c r="G20" s="38">
        <v>-11.97638889442</v>
      </c>
    </row>
    <row r="21">
      <c r="A21" s="34" t="s">
        <v>31</v>
      </c>
      <c r="B21" s="49"/>
      <c r="C21" s="38">
        <v>-3.76570173915</v>
      </c>
      <c r="D21" s="38">
        <v>-4.03207354216</v>
      </c>
      <c r="E21" s="38">
        <v>-3.76570173915</v>
      </c>
      <c r="F21" s="38">
        <v>-4.03207354216</v>
      </c>
      <c r="G21" s="38">
        <v>-3.76570173915</v>
      </c>
      <c r="H21" s="38">
        <v>-4.03207354216</v>
      </c>
    </row>
    <row r="22">
      <c r="A22" s="34" t="s">
        <v>34</v>
      </c>
      <c r="B22" s="49"/>
      <c r="C22" s="38">
        <v>-11.94147661269</v>
      </c>
      <c r="D22" s="38">
        <v>-13.30458541899</v>
      </c>
      <c r="E22" s="38">
        <v>-13.5409085613</v>
      </c>
      <c r="F22" s="38">
        <v>-14.94728281117</v>
      </c>
      <c r="G22" s="38">
        <v>-11.98918238363</v>
      </c>
    </row>
    <row r="23">
      <c r="A23" s="34" t="s">
        <v>36</v>
      </c>
      <c r="B23" s="49"/>
      <c r="C23" s="38">
        <v>-3.76900149708</v>
      </c>
      <c r="D23" s="38">
        <v>-4.03376096156</v>
      </c>
      <c r="E23" s="38">
        <v>-3.76924811818</v>
      </c>
      <c r="F23" s="38">
        <v>-4.0338511877</v>
      </c>
      <c r="G23" s="38">
        <v>-3.77169638756</v>
      </c>
    </row>
    <row r="24">
      <c r="A24" s="34" t="s">
        <v>37</v>
      </c>
      <c r="B24" s="38">
        <v>-3290.75936464477</v>
      </c>
      <c r="C24" s="94">
        <v>-11.90464437817</v>
      </c>
      <c r="D24" s="38">
        <v>-13.28367108369</v>
      </c>
      <c r="E24" s="38">
        <v>-13.50905942781</v>
      </c>
      <c r="F24" s="38">
        <v>-14.93516175503</v>
      </c>
      <c r="G24" s="38">
        <v>-11.95078698747</v>
      </c>
      <c r="H24" s="38">
        <v>-13.31392302492</v>
      </c>
    </row>
    <row r="25">
      <c r="A25" s="34" t="s">
        <v>39</v>
      </c>
      <c r="B25" s="38">
        <v>-553.14689390539</v>
      </c>
      <c r="C25" s="38">
        <v>-3.76322455209</v>
      </c>
      <c r="D25" s="38">
        <v>-4.02972114778</v>
      </c>
      <c r="E25" s="38">
        <v>-3.76322455209</v>
      </c>
      <c r="F25" s="38">
        <v>-4.02972114778</v>
      </c>
      <c r="G25" s="38">
        <v>-3.76322455209</v>
      </c>
      <c r="H25" s="38">
        <v>-4.02972114778</v>
      </c>
    </row>
    <row r="27">
      <c r="B27" s="8" t="s">
        <v>233</v>
      </c>
      <c r="C27">
        <f t="shared" ref="C27:H27" si="4">627.509*($B$19-$B$24-$B$25+C19-C24-C25)</f>
        <v>-33.83005797</v>
      </c>
      <c r="D27">
        <f t="shared" si="4"/>
        <v>-27.02034336</v>
      </c>
      <c r="E27">
        <f t="shared" si="4"/>
        <v>-31.3822622</v>
      </c>
      <c r="F27">
        <f t="shared" si="4"/>
        <v>-21.91241059</v>
      </c>
      <c r="G27">
        <f t="shared" si="4"/>
        <v>-38.18239347</v>
      </c>
      <c r="H27">
        <f t="shared" si="4"/>
        <v>-29.40199527</v>
      </c>
      <c r="J27" s="26" t="s">
        <v>234</v>
      </c>
      <c r="N27" s="26" t="s">
        <v>239</v>
      </c>
      <c r="O27" s="26" t="s">
        <v>240</v>
      </c>
      <c r="P27" s="26" t="s">
        <v>241</v>
      </c>
      <c r="Q27" s="26" t="s">
        <v>242</v>
      </c>
      <c r="R27" s="26" t="s">
        <v>243</v>
      </c>
    </row>
    <row r="28">
      <c r="B28" s="26" t="s">
        <v>131</v>
      </c>
      <c r="C28">
        <f t="shared" ref="C28:H28" si="5">C27-$J$28</f>
        <v>-8.730057973</v>
      </c>
      <c r="D28">
        <f t="shared" si="5"/>
        <v>-1.920343364</v>
      </c>
      <c r="E28">
        <f t="shared" si="5"/>
        <v>-6.2822622</v>
      </c>
      <c r="F28">
        <f t="shared" si="5"/>
        <v>3.187589409</v>
      </c>
      <c r="G28">
        <f t="shared" si="5"/>
        <v>-13.08239347</v>
      </c>
      <c r="H28">
        <f t="shared" si="5"/>
        <v>-4.30199527</v>
      </c>
      <c r="J28" s="27">
        <v>-25.1</v>
      </c>
      <c r="N28">
        <f>1/3^3</f>
        <v>0.03703703704</v>
      </c>
      <c r="O28">
        <v>-31.382262199996394</v>
      </c>
      <c r="P28">
        <v>-21.91241059052138</v>
      </c>
      <c r="Q28">
        <v>-33.83005797309712</v>
      </c>
      <c r="R28">
        <f>C27+C30</f>
        <v>-23.94638834</v>
      </c>
    </row>
    <row r="29">
      <c r="N29">
        <f>1/4^3</f>
        <v>0.015625</v>
      </c>
      <c r="O29">
        <f t="shared" ref="O29:P29" si="6">E27+E30</f>
        <v>-24.35948546</v>
      </c>
      <c r="P29">
        <f t="shared" si="6"/>
        <v>-18.07222375</v>
      </c>
      <c r="Q29">
        <v>-27.020343363559185</v>
      </c>
      <c r="R29">
        <f>D27+D30</f>
        <v>-17.75809123</v>
      </c>
    </row>
    <row r="30">
      <c r="B30" s="8" t="s">
        <v>244</v>
      </c>
      <c r="C30">
        <f t="shared" ref="C30:G30" si="7">627.509*(C20+C21-C22-C23)</f>
        <v>9.88366963</v>
      </c>
      <c r="D30">
        <f t="shared" si="7"/>
        <v>9.262252129</v>
      </c>
      <c r="E30">
        <f t="shared" si="7"/>
        <v>7.022776738</v>
      </c>
      <c r="F30">
        <f t="shared" si="7"/>
        <v>3.840186839</v>
      </c>
      <c r="G30">
        <f t="shared" si="7"/>
        <v>11.78972545</v>
      </c>
    </row>
    <row r="32">
      <c r="C32">
        <f>C27-D27</f>
        <v>-6.80971461</v>
      </c>
      <c r="E32">
        <f>E27-F27</f>
        <v>-9.469851609</v>
      </c>
      <c r="G32">
        <f>G27-H27</f>
        <v>-8.780398203</v>
      </c>
    </row>
    <row r="36">
      <c r="A36" s="26" t="s">
        <v>245</v>
      </c>
    </row>
    <row r="37">
      <c r="A37" s="26" t="s">
        <v>5</v>
      </c>
      <c r="B37" s="8" t="s">
        <v>6</v>
      </c>
      <c r="C37" s="9" t="s">
        <v>48</v>
      </c>
      <c r="D37" s="9" t="s">
        <v>49</v>
      </c>
      <c r="E37" s="9" t="s">
        <v>225</v>
      </c>
      <c r="F37" s="9" t="s">
        <v>226</v>
      </c>
      <c r="G37" s="9" t="s">
        <v>227</v>
      </c>
      <c r="H37" s="9" t="s">
        <v>228</v>
      </c>
    </row>
    <row r="38">
      <c r="A38" s="92">
        <v>15.0</v>
      </c>
      <c r="B38" s="49"/>
      <c r="C38" s="49"/>
      <c r="D38" s="49"/>
    </row>
    <row r="39">
      <c r="A39" s="34" t="s">
        <v>27</v>
      </c>
      <c r="B39" s="70">
        <v>-3675.8388740153</v>
      </c>
      <c r="C39" s="70">
        <v>-9.7235381667</v>
      </c>
      <c r="D39" s="94">
        <v>-10.6599074152</v>
      </c>
      <c r="E39" s="38">
        <v>-11.181537803</v>
      </c>
      <c r="F39" s="38">
        <v>-12.1329866773</v>
      </c>
      <c r="G39" s="38"/>
    </row>
    <row r="40">
      <c r="A40" s="34" t="s">
        <v>29</v>
      </c>
      <c r="B40" s="49"/>
      <c r="C40" s="70">
        <v>-8.0180209307</v>
      </c>
      <c r="D40" s="125">
        <v>-8.8456761325</v>
      </c>
      <c r="E40" s="38"/>
      <c r="F40" s="38"/>
    </row>
    <row r="41">
      <c r="A41" s="34" t="s">
        <v>31</v>
      </c>
      <c r="B41" s="49"/>
      <c r="C41" s="70">
        <v>-1.6640255571</v>
      </c>
      <c r="D41" s="70">
        <v>-1.7683671744</v>
      </c>
      <c r="E41" s="70">
        <v>-1.6640255571</v>
      </c>
      <c r="F41" s="70">
        <v>-1.7683671744</v>
      </c>
      <c r="G41" s="38"/>
      <c r="H41" s="38"/>
    </row>
    <row r="42">
      <c r="A42" s="34" t="s">
        <v>34</v>
      </c>
      <c r="B42" s="49"/>
      <c r="C42" s="70">
        <v>-8.0240558746</v>
      </c>
      <c r="D42" s="125">
        <v>-8.8528548011</v>
      </c>
      <c r="E42" s="38"/>
      <c r="F42" s="49"/>
    </row>
    <row r="43">
      <c r="A43" s="34" t="s">
        <v>36</v>
      </c>
      <c r="B43" s="49"/>
      <c r="C43" s="70">
        <v>-1.6659956093</v>
      </c>
      <c r="D43" s="70">
        <v>-1.7692096416</v>
      </c>
      <c r="E43" s="70">
        <v>-1.6659956093</v>
      </c>
      <c r="F43" s="70">
        <v>-1.7692096416</v>
      </c>
    </row>
    <row r="44">
      <c r="A44" s="34" t="s">
        <v>37</v>
      </c>
      <c r="B44" s="38">
        <v>-3291.26917980083</v>
      </c>
      <c r="C44" s="70">
        <v>-8.017023452</v>
      </c>
      <c r="D44" s="70">
        <v>-8.8452904017</v>
      </c>
      <c r="E44" s="38">
        <v>-9.4769963285</v>
      </c>
      <c r="F44" s="38">
        <v>-10.3229546147</v>
      </c>
      <c r="G44" s="38"/>
      <c r="H44" s="38"/>
    </row>
    <row r="45">
      <c r="A45" s="34" t="s">
        <v>39</v>
      </c>
      <c r="B45" s="70">
        <v>-384.5763851996</v>
      </c>
      <c r="C45" s="70">
        <v>-1.6639189476</v>
      </c>
      <c r="D45" s="70">
        <v>-1.7682758418</v>
      </c>
      <c r="E45" s="70">
        <v>-1.6639189476</v>
      </c>
      <c r="F45" s="70">
        <v>-1.7682758418</v>
      </c>
      <c r="G45" s="38"/>
      <c r="H45" s="38"/>
    </row>
    <row r="47">
      <c r="B47" s="8" t="s">
        <v>233</v>
      </c>
      <c r="C47">
        <f t="shared" ref="C47:G47" si="8">627.509*($B$39-$B$44-$B$45+C39-C44-C45)</f>
        <v>-22.53057383</v>
      </c>
      <c r="D47">
        <f t="shared" si="8"/>
        <v>-24.88084892</v>
      </c>
      <c r="E47">
        <f t="shared" si="8"/>
        <v>-21.29234784</v>
      </c>
      <c r="F47">
        <f t="shared" si="8"/>
        <v>-22.00375097</v>
      </c>
      <c r="G47">
        <f t="shared" si="8"/>
        <v>4.198653388</v>
      </c>
      <c r="J47" s="26" t="s">
        <v>234</v>
      </c>
    </row>
    <row r="48">
      <c r="B48" s="26" t="s">
        <v>131</v>
      </c>
      <c r="C48">
        <f t="shared" ref="C48:G48" si="9">C47-$J$13</f>
        <v>-5.130573829</v>
      </c>
      <c r="D48">
        <f t="shared" si="9"/>
        <v>-7.480848924</v>
      </c>
      <c r="E48">
        <f t="shared" si="9"/>
        <v>-3.892347845</v>
      </c>
      <c r="F48">
        <f t="shared" si="9"/>
        <v>-4.60375097</v>
      </c>
      <c r="G48">
        <f t="shared" si="9"/>
        <v>21.59865339</v>
      </c>
      <c r="J48" s="27">
        <v>-17.4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</cols>
  <sheetData>
    <row r="1">
      <c r="A1" s="8" t="s">
        <v>246</v>
      </c>
      <c r="B1" s="8" t="s">
        <v>247</v>
      </c>
      <c r="C1" s="8" t="s">
        <v>248</v>
      </c>
      <c r="Q1" s="8" t="s">
        <v>246</v>
      </c>
      <c r="R1" s="8" t="s">
        <v>247</v>
      </c>
      <c r="S1" s="8" t="s">
        <v>248</v>
      </c>
    </row>
    <row r="2">
      <c r="A2" s="34">
        <v>14256.0</v>
      </c>
      <c r="B2">
        <v>-63.387253795844764</v>
      </c>
      <c r="C2">
        <v>-44.059149171860284</v>
      </c>
      <c r="Q2" s="34">
        <v>14256.0</v>
      </c>
      <c r="R2">
        <v>-63.387253795844764</v>
      </c>
      <c r="S2">
        <v>-44.059149171860284</v>
      </c>
    </row>
    <row r="3">
      <c r="A3" s="34">
        <v>9108.0</v>
      </c>
      <c r="B3">
        <v>-46.21931270021972</v>
      </c>
      <c r="C3">
        <v>-34.08688912017004</v>
      </c>
      <c r="Q3" s="34">
        <v>9108.0</v>
      </c>
      <c r="R3">
        <v>-46.21931270021972</v>
      </c>
      <c r="S3">
        <v>-34.08688912017004</v>
      </c>
    </row>
    <row r="4">
      <c r="A4" s="34">
        <v>33288.0</v>
      </c>
      <c r="B4">
        <v>-63.19289818810492</v>
      </c>
      <c r="C4">
        <v>-48.30346428246921</v>
      </c>
      <c r="Q4" s="34">
        <v>33288.0</v>
      </c>
      <c r="R4">
        <v>-63.19289818810492</v>
      </c>
      <c r="S4">
        <v>-48.30346428246921</v>
      </c>
    </row>
    <row r="5">
      <c r="A5" s="34">
        <v>19272.0</v>
      </c>
      <c r="B5">
        <v>-31.73418319046601</v>
      </c>
      <c r="C5">
        <v>-21.72387696975789</v>
      </c>
      <c r="Q5" s="34">
        <v>19272.0</v>
      </c>
      <c r="R5">
        <v>-31.73418319046601</v>
      </c>
      <c r="S5">
        <v>-21.72387696975789</v>
      </c>
    </row>
    <row r="6">
      <c r="A6" s="34">
        <v>24396.0</v>
      </c>
      <c r="B6">
        <v>-154.17275910783397</v>
      </c>
      <c r="C6">
        <v>-47.799238058854456</v>
      </c>
      <c r="Q6" s="34">
        <v>24396.0</v>
      </c>
      <c r="R6">
        <v>-154.17275910783397</v>
      </c>
      <c r="S6">
        <v>-47.799238058854456</v>
      </c>
    </row>
    <row r="7">
      <c r="A7" s="34">
        <v>15408.0</v>
      </c>
      <c r="B7">
        <v>-152.44482856958973</v>
      </c>
      <c r="C7">
        <v>-52.77526206756487</v>
      </c>
      <c r="Q7" s="34">
        <v>15408.0</v>
      </c>
      <c r="R7">
        <v>-152.44482856958973</v>
      </c>
      <c r="S7">
        <v>-52.77526206756487</v>
      </c>
    </row>
    <row r="8">
      <c r="A8" s="34">
        <v>51840.0</v>
      </c>
      <c r="B8">
        <v>-108.82805556270071</v>
      </c>
      <c r="C8">
        <v>-75.35972769307544</v>
      </c>
      <c r="Q8" s="34">
        <v>51840.0</v>
      </c>
      <c r="R8">
        <v>-108.82805556270071</v>
      </c>
      <c r="S8">
        <v>-75.35972769307544</v>
      </c>
    </row>
    <row r="9">
      <c r="A9" s="34">
        <v>69984.0</v>
      </c>
      <c r="B9">
        <v>-120.9182523583478</v>
      </c>
      <c r="C9">
        <v>-80.37784734351472</v>
      </c>
      <c r="Q9" s="34">
        <v>69984.0</v>
      </c>
      <c r="R9">
        <v>-120.9182523583478</v>
      </c>
      <c r="S9">
        <v>-80.37784734351472</v>
      </c>
    </row>
    <row r="10">
      <c r="A10" s="34">
        <v>64320.0</v>
      </c>
      <c r="B10">
        <v>-117.69074176267304</v>
      </c>
      <c r="C10">
        <v>-63.43471966208706</v>
      </c>
      <c r="Q10" s="34">
        <v>64320.0</v>
      </c>
      <c r="R10">
        <v>-117.69074176267304</v>
      </c>
      <c r="S10">
        <v>-63.43471966208706</v>
      </c>
    </row>
    <row r="11">
      <c r="A11" s="34">
        <v>75040.0</v>
      </c>
      <c r="B11">
        <v>-126.23634673696965</v>
      </c>
      <c r="C11">
        <v>-68.98912492446705</v>
      </c>
      <c r="Q11" s="34">
        <v>75040.0</v>
      </c>
      <c r="R11">
        <v>-126.23634673696965</v>
      </c>
      <c r="S11">
        <v>-68.98912492446705</v>
      </c>
    </row>
    <row r="12">
      <c r="A12" s="34">
        <v>67200.0</v>
      </c>
      <c r="B12">
        <v>-156.56267939330445</v>
      </c>
      <c r="C12">
        <v>-87.1574792484999</v>
      </c>
      <c r="Q12" s="34">
        <v>67200.0</v>
      </c>
      <c r="R12">
        <v>-156.56267939330445</v>
      </c>
      <c r="S12">
        <v>-87.1574792484999</v>
      </c>
    </row>
    <row r="13">
      <c r="A13" s="34">
        <v>78400.0</v>
      </c>
      <c r="B13">
        <v>-156.9730597749517</v>
      </c>
      <c r="C13">
        <v>-87.45271325171578</v>
      </c>
      <c r="Q13" s="34">
        <v>78400.0</v>
      </c>
      <c r="R13">
        <v>-156.9730597749517</v>
      </c>
      <c r="S13">
        <v>-87.45271325171578</v>
      </c>
    </row>
    <row r="14">
      <c r="A14" s="34">
        <v>19944.0</v>
      </c>
      <c r="B14">
        <v>-47.27681357698909</v>
      </c>
      <c r="C14">
        <v>-40.996361142098266</v>
      </c>
      <c r="Q14" s="34">
        <v>19944.0</v>
      </c>
      <c r="R14">
        <v>-47.27681357698909</v>
      </c>
      <c r="S14">
        <v>-40.996361142098266</v>
      </c>
    </row>
    <row r="15">
      <c r="A15" s="34">
        <v>19944.0</v>
      </c>
      <c r="B15">
        <v>-56.66987153258654</v>
      </c>
      <c r="C15">
        <v>-45.927972131910806</v>
      </c>
      <c r="Q15" s="34">
        <v>19944.0</v>
      </c>
      <c r="R15">
        <v>-56.66987153258654</v>
      </c>
      <c r="S15">
        <v>-45.927972131910806</v>
      </c>
    </row>
    <row r="16">
      <c r="A16" s="34">
        <v>14112.0</v>
      </c>
      <c r="B16">
        <v>-36.30204456971774</v>
      </c>
      <c r="C16">
        <v>-28.82119564530099</v>
      </c>
      <c r="Q16" s="34">
        <v>14112.0</v>
      </c>
      <c r="R16">
        <v>-36.30204456971774</v>
      </c>
      <c r="S16">
        <v>-28.82119564530099</v>
      </c>
    </row>
    <row r="17">
      <c r="A17" s="34">
        <v>18648.0</v>
      </c>
      <c r="B17">
        <v>-51.82068307145391</v>
      </c>
      <c r="C17">
        <v>-42.44349262435131</v>
      </c>
      <c r="Q17" s="34">
        <v>18648.0</v>
      </c>
      <c r="R17">
        <v>-51.82068307145391</v>
      </c>
      <c r="S17">
        <v>-42.44349262435131</v>
      </c>
    </row>
    <row r="18">
      <c r="A18" s="34">
        <v>15312.0</v>
      </c>
      <c r="B18">
        <v>-39.77760191105559</v>
      </c>
      <c r="C18">
        <v>-31.193730878724264</v>
      </c>
      <c r="Q18" s="34">
        <v>15312.0</v>
      </c>
      <c r="R18">
        <v>-39.77760191105559</v>
      </c>
      <c r="S18">
        <v>-31.193730878724264</v>
      </c>
    </row>
    <row r="19">
      <c r="A19" s="34">
        <v>13920.0</v>
      </c>
      <c r="B19">
        <v>-39.93285005359004</v>
      </c>
      <c r="C19">
        <v>-32.29211448740382</v>
      </c>
      <c r="Q19" s="34">
        <v>13920.0</v>
      </c>
      <c r="R19">
        <v>-39.93285005359004</v>
      </c>
      <c r="S19">
        <v>-32.29211448740382</v>
      </c>
    </row>
    <row r="20">
      <c r="A20" s="34">
        <v>16128.0</v>
      </c>
      <c r="B20">
        <v>-26.563389358823454</v>
      </c>
      <c r="C20">
        <v>-25.121813878459772</v>
      </c>
      <c r="Q20" s="34">
        <v>16128.0</v>
      </c>
      <c r="R20">
        <v>-26.563389358823454</v>
      </c>
      <c r="S20">
        <v>-25.121813878459772</v>
      </c>
    </row>
    <row r="21">
      <c r="A21" s="34">
        <v>24192.0</v>
      </c>
      <c r="B21">
        <v>-38.94187227205909</v>
      </c>
      <c r="C21">
        <v>-34.88731637256518</v>
      </c>
      <c r="Q21" s="34">
        <v>24192.0</v>
      </c>
      <c r="R21">
        <v>-38.94187227205909</v>
      </c>
      <c r="S21">
        <v>-34.88731637256518</v>
      </c>
    </row>
    <row r="22">
      <c r="A22" s="34">
        <v>26908.0</v>
      </c>
      <c r="B22">
        <v>-47.963856073729886</v>
      </c>
      <c r="C22">
        <v>-36.698424876966854</v>
      </c>
      <c r="Q22" s="34">
        <v>26908.0</v>
      </c>
      <c r="R22">
        <v>-47.963856073729886</v>
      </c>
      <c r="S22">
        <v>-36.698424876966854</v>
      </c>
    </row>
    <row r="23">
      <c r="A23" s="34">
        <v>29792.0</v>
      </c>
      <c r="B23">
        <v>-32.4265370505569</v>
      </c>
      <c r="C23">
        <v>-35.509503928115066</v>
      </c>
      <c r="Q23" s="34">
        <v>29792.0</v>
      </c>
      <c r="R23">
        <v>-32.4265370505569</v>
      </c>
      <c r="S23">
        <v>-35.509503928115066</v>
      </c>
    </row>
    <row r="24">
      <c r="A24" s="34">
        <v>18144.0</v>
      </c>
      <c r="B24">
        <v>-23.25792237880011</v>
      </c>
      <c r="C24">
        <v>-18.468206370689884</v>
      </c>
      <c r="Q24" s="34">
        <v>18144.0</v>
      </c>
      <c r="R24">
        <v>-23.25792237880011</v>
      </c>
      <c r="S24">
        <v>-18.468206370689884</v>
      </c>
    </row>
    <row r="25">
      <c r="A25" s="34">
        <v>53816.0</v>
      </c>
      <c r="B25">
        <v>-78.45890857567252</v>
      </c>
      <c r="C25">
        <v>-61.86808576355621</v>
      </c>
      <c r="Q25" s="34">
        <v>53816.0</v>
      </c>
      <c r="R25">
        <v>-78.45890857567252</v>
      </c>
      <c r="S25">
        <v>-61.86808576355621</v>
      </c>
    </row>
    <row r="26">
      <c r="A26" s="34">
        <v>25536.0</v>
      </c>
      <c r="B26">
        <v>-71.3758505817982</v>
      </c>
      <c r="C26">
        <v>-44.887427471138594</v>
      </c>
      <c r="Q26" s="34">
        <v>25536.0</v>
      </c>
      <c r="R26">
        <v>-71.3758505817982</v>
      </c>
      <c r="S26">
        <v>-44.887427471138594</v>
      </c>
    </row>
    <row r="27">
      <c r="A27" s="34">
        <v>25536.0</v>
      </c>
      <c r="B27">
        <v>-71.45477751522826</v>
      </c>
      <c r="C27">
        <v>-44.86421253207659</v>
      </c>
      <c r="Q27" s="34">
        <v>25536.0</v>
      </c>
      <c r="R27">
        <v>-71.45477751522826</v>
      </c>
      <c r="S27">
        <v>-44.86421253207659</v>
      </c>
    </row>
    <row r="28">
      <c r="A28" s="34">
        <v>11904.0</v>
      </c>
      <c r="B28">
        <v>-29.566262330122136</v>
      </c>
      <c r="C28">
        <v>-23.793998043902384</v>
      </c>
      <c r="Q28" s="34">
        <v>11904.0</v>
      </c>
      <c r="R28">
        <v>-29.566262330122136</v>
      </c>
      <c r="S28">
        <v>-23.793998043902384</v>
      </c>
    </row>
    <row r="29">
      <c r="A29" s="34">
        <v>9672.0</v>
      </c>
      <c r="B29">
        <v>-24.1068882844764</v>
      </c>
      <c r="C29">
        <v>-20.52411506836028</v>
      </c>
      <c r="Q29" s="34">
        <v>9672.0</v>
      </c>
      <c r="R29">
        <v>-24.1068882844764</v>
      </c>
      <c r="S29">
        <v>-20.52411506836028</v>
      </c>
    </row>
    <row r="30">
      <c r="A30" s="34">
        <v>7104.0</v>
      </c>
      <c r="B30">
        <v>-39.449670451530366</v>
      </c>
      <c r="C30">
        <v>-28.310204530876547</v>
      </c>
      <c r="Q30" s="34">
        <v>7104.0</v>
      </c>
      <c r="R30">
        <v>-39.449670451530366</v>
      </c>
      <c r="S30">
        <v>-28.310204530876547</v>
      </c>
    </row>
    <row r="31">
      <c r="A31" s="34">
        <v>13616.0</v>
      </c>
      <c r="B31">
        <v>-45.14347686444777</v>
      </c>
      <c r="C31">
        <v>-31.746003583233392</v>
      </c>
      <c r="Q31" s="34">
        <v>13616.0</v>
      </c>
      <c r="R31">
        <v>-45.14347686444777</v>
      </c>
      <c r="S31">
        <v>-31.746003583233392</v>
      </c>
    </row>
    <row r="32">
      <c r="Q32" s="27">
        <v>64.0</v>
      </c>
      <c r="R32" s="27">
        <v>-2.029311514</v>
      </c>
      <c r="S32" s="27">
        <v>-1.970579283</v>
      </c>
    </row>
    <row r="33">
      <c r="Q33" s="27">
        <v>112.0</v>
      </c>
      <c r="R33" s="27">
        <v>-2.789711516</v>
      </c>
      <c r="S33" s="27">
        <v>-2.622902552</v>
      </c>
    </row>
    <row r="34">
      <c r="A34" s="8" t="s">
        <v>246</v>
      </c>
      <c r="B34" s="8" t="s">
        <v>249</v>
      </c>
      <c r="Q34" s="27">
        <v>112.0</v>
      </c>
      <c r="R34" s="27">
        <v>-3.468332424</v>
      </c>
      <c r="S34" s="27">
        <v>-3.180583408</v>
      </c>
    </row>
    <row r="35">
      <c r="A35" s="34">
        <v>14256.0</v>
      </c>
      <c r="B35">
        <f t="shared" ref="B35:B64" si="1">B2-C2</f>
        <v>-19.32810462</v>
      </c>
      <c r="Q35" s="27">
        <v>240.0</v>
      </c>
      <c r="R35" s="27">
        <v>-3.327465318</v>
      </c>
      <c r="S35" s="27">
        <v>-3.268240635</v>
      </c>
    </row>
    <row r="36">
      <c r="A36" s="34">
        <v>9108.0</v>
      </c>
      <c r="B36">
        <f t="shared" si="1"/>
        <v>-12.13242358</v>
      </c>
      <c r="C36" s="8"/>
      <c r="Q36" s="27">
        <v>196.0</v>
      </c>
      <c r="R36" s="27">
        <v>-3.131047973</v>
      </c>
      <c r="S36" s="27">
        <v>-2.921822274</v>
      </c>
    </row>
    <row r="37">
      <c r="A37" s="34">
        <v>33288.0</v>
      </c>
      <c r="B37">
        <f t="shared" si="1"/>
        <v>-14.88943391</v>
      </c>
      <c r="Q37" s="27">
        <v>196.0</v>
      </c>
      <c r="R37" s="27">
        <v>-4.556567567</v>
      </c>
      <c r="S37" s="27">
        <v>-4.139400406</v>
      </c>
    </row>
    <row r="38">
      <c r="A38" s="34">
        <v>19272.0</v>
      </c>
      <c r="B38">
        <f t="shared" si="1"/>
        <v>-10.01030622</v>
      </c>
      <c r="Q38" s="27">
        <v>420.0</v>
      </c>
      <c r="R38" s="27">
        <v>-4.168637675</v>
      </c>
      <c r="S38" s="27">
        <v>-4.011596811</v>
      </c>
    </row>
    <row r="39">
      <c r="A39" s="34">
        <v>24396.0</v>
      </c>
      <c r="B39">
        <f t="shared" si="1"/>
        <v>-106.373521</v>
      </c>
      <c r="Q39" s="27">
        <v>112.0</v>
      </c>
      <c r="R39" s="27">
        <v>-2.28808104</v>
      </c>
      <c r="S39" s="27">
        <v>-2.197002921</v>
      </c>
    </row>
    <row r="40">
      <c r="A40" s="34">
        <v>15408.0</v>
      </c>
      <c r="B40">
        <f t="shared" si="1"/>
        <v>-99.6695665</v>
      </c>
      <c r="Q40" s="27">
        <v>196.0</v>
      </c>
      <c r="R40" s="27">
        <v>-2.624975996</v>
      </c>
      <c r="S40" s="27">
        <v>-2.518972315</v>
      </c>
    </row>
    <row r="41">
      <c r="A41" s="34">
        <v>51840.0</v>
      </c>
      <c r="B41">
        <f t="shared" si="1"/>
        <v>-33.46832787</v>
      </c>
      <c r="Q41" s="27">
        <v>196.0</v>
      </c>
      <c r="R41" s="27">
        <v>-4.02256721</v>
      </c>
      <c r="S41" s="27">
        <v>-3.724019119</v>
      </c>
    </row>
    <row r="42">
      <c r="A42" s="34">
        <v>69984.0</v>
      </c>
      <c r="B42">
        <f t="shared" si="1"/>
        <v>-40.54040501</v>
      </c>
      <c r="Q42" s="27">
        <v>420.0</v>
      </c>
      <c r="R42" s="27">
        <v>-4.723152316</v>
      </c>
      <c r="S42" s="27">
        <v>-4.353531262</v>
      </c>
    </row>
    <row r="43">
      <c r="A43" s="34">
        <v>64320.0</v>
      </c>
      <c r="B43">
        <f t="shared" si="1"/>
        <v>-54.2560221</v>
      </c>
      <c r="Q43" s="27">
        <v>112.0</v>
      </c>
      <c r="R43" s="27">
        <v>-3.995186754</v>
      </c>
      <c r="S43" s="27">
        <v>-3.607326268</v>
      </c>
    </row>
    <row r="44">
      <c r="A44" s="34">
        <v>75040.0</v>
      </c>
      <c r="B44">
        <f t="shared" si="1"/>
        <v>-57.24722181</v>
      </c>
      <c r="Q44" s="27">
        <v>420.0</v>
      </c>
      <c r="R44" s="27">
        <v>-3.630092442</v>
      </c>
      <c r="S44" s="27">
        <v>-3.26463814</v>
      </c>
    </row>
    <row r="45">
      <c r="A45" s="34">
        <v>67200.0</v>
      </c>
      <c r="B45">
        <f t="shared" si="1"/>
        <v>-69.40520014</v>
      </c>
      <c r="Q45" s="27">
        <v>420.0</v>
      </c>
      <c r="R45" s="27">
        <v>-4.961640365</v>
      </c>
      <c r="S45" s="27">
        <v>-4.377473478</v>
      </c>
    </row>
    <row r="46">
      <c r="A46" s="34">
        <v>78400.0</v>
      </c>
      <c r="B46">
        <f t="shared" si="1"/>
        <v>-69.52034652</v>
      </c>
      <c r="Q46" s="27">
        <v>900.0</v>
      </c>
      <c r="R46" s="27">
        <v>-4.838481634</v>
      </c>
      <c r="S46" s="27">
        <v>-4.376296468</v>
      </c>
    </row>
    <row r="47">
      <c r="A47" s="34">
        <v>19944.0</v>
      </c>
      <c r="B47">
        <f t="shared" si="1"/>
        <v>-6.280452435</v>
      </c>
      <c r="Q47" s="27">
        <v>240.0</v>
      </c>
      <c r="R47" s="27">
        <v>-2.114475096</v>
      </c>
      <c r="S47" s="27">
        <v>-1.994710679</v>
      </c>
    </row>
    <row r="48">
      <c r="A48" s="34">
        <v>19944.0</v>
      </c>
      <c r="B48">
        <f t="shared" si="1"/>
        <v>-10.7418994</v>
      </c>
      <c r="Q48" s="27">
        <v>1764.0</v>
      </c>
      <c r="R48" s="27">
        <v>-5.969817445</v>
      </c>
      <c r="S48" s="27">
        <v>-5.25682884</v>
      </c>
    </row>
    <row r="49">
      <c r="A49" s="34">
        <v>14112.0</v>
      </c>
      <c r="B49">
        <f t="shared" si="1"/>
        <v>-7.480848924</v>
      </c>
      <c r="Q49" s="27">
        <v>240.0</v>
      </c>
      <c r="R49" s="27">
        <v>-3.608360531</v>
      </c>
      <c r="S49" s="27">
        <v>-3.269360478</v>
      </c>
    </row>
    <row r="50">
      <c r="A50" s="34">
        <v>18648.0</v>
      </c>
      <c r="B50">
        <f t="shared" si="1"/>
        <v>-9.377190447</v>
      </c>
      <c r="Q50" s="27">
        <v>420.0</v>
      </c>
      <c r="R50" s="27">
        <v>-4.465298681</v>
      </c>
      <c r="S50" s="27">
        <v>-3.936839421</v>
      </c>
    </row>
    <row r="51">
      <c r="A51" s="34">
        <v>15312.0</v>
      </c>
      <c r="B51">
        <f t="shared" si="1"/>
        <v>-8.583871032</v>
      </c>
      <c r="Q51" s="27">
        <v>576.0</v>
      </c>
      <c r="R51" s="27">
        <v>-6.054733807</v>
      </c>
      <c r="S51" s="27">
        <v>-5.498628225</v>
      </c>
    </row>
    <row r="52">
      <c r="A52" s="34">
        <v>13920.0</v>
      </c>
      <c r="B52">
        <f t="shared" si="1"/>
        <v>-7.640735566</v>
      </c>
      <c r="Q52" s="27">
        <v>576.0</v>
      </c>
      <c r="R52" s="27">
        <v>-5.498260331</v>
      </c>
      <c r="S52" s="27">
        <v>-5.137858641</v>
      </c>
    </row>
    <row r="53">
      <c r="A53" s="34">
        <v>16128.0</v>
      </c>
      <c r="B53">
        <f t="shared" si="1"/>
        <v>-1.44157548</v>
      </c>
      <c r="Q53" s="27">
        <v>1008.0</v>
      </c>
      <c r="R53" s="27">
        <v>-5.773001066</v>
      </c>
      <c r="S53" s="27">
        <v>-5.205945103</v>
      </c>
    </row>
    <row r="54">
      <c r="A54" s="34">
        <v>24192.0</v>
      </c>
      <c r="B54">
        <f t="shared" si="1"/>
        <v>-4.054555899</v>
      </c>
      <c r="Q54" s="27">
        <v>1008.0</v>
      </c>
      <c r="R54" s="27">
        <v>-5.442089785</v>
      </c>
      <c r="S54" s="27">
        <v>-4.946454911</v>
      </c>
    </row>
    <row r="55">
      <c r="A55" s="34">
        <v>26908.0</v>
      </c>
      <c r="B55">
        <f t="shared" si="1"/>
        <v>-11.2654312</v>
      </c>
      <c r="Q55" s="27">
        <v>900.0</v>
      </c>
      <c r="R55" s="27">
        <v>-8.629941847</v>
      </c>
      <c r="S55" s="27">
        <v>-5.810014939</v>
      </c>
    </row>
    <row r="56">
      <c r="A56" s="34">
        <v>29792.0</v>
      </c>
      <c r="B56">
        <f t="shared" si="1"/>
        <v>3.082966878</v>
      </c>
      <c r="Q56" s="27">
        <v>900.0</v>
      </c>
      <c r="R56" s="27">
        <v>-9.280205604</v>
      </c>
      <c r="S56" s="27">
        <v>-6.190667146</v>
      </c>
    </row>
    <row r="57">
      <c r="A57" s="34">
        <v>18144.0</v>
      </c>
      <c r="B57">
        <f t="shared" si="1"/>
        <v>-4.789716008</v>
      </c>
      <c r="Q57" s="27">
        <v>1764.0</v>
      </c>
      <c r="R57" s="27">
        <v>-11.95281598</v>
      </c>
      <c r="S57" s="27">
        <v>-9.211523858</v>
      </c>
    </row>
    <row r="58">
      <c r="A58" s="34">
        <v>53816.0</v>
      </c>
      <c r="B58">
        <f t="shared" si="1"/>
        <v>-16.59082281</v>
      </c>
      <c r="Q58" s="27">
        <v>900.0</v>
      </c>
      <c r="R58" s="27">
        <v>-9.028119855</v>
      </c>
      <c r="S58" s="27">
        <v>-6.077386747</v>
      </c>
    </row>
    <row r="59">
      <c r="A59" s="34">
        <v>25536.0</v>
      </c>
      <c r="B59">
        <f t="shared" si="1"/>
        <v>-26.48842311</v>
      </c>
      <c r="Q59" s="27">
        <v>1260.0</v>
      </c>
      <c r="R59" s="27">
        <v>-11.16433315</v>
      </c>
      <c r="S59" s="27">
        <v>-8.160510826</v>
      </c>
    </row>
    <row r="60">
      <c r="A60" s="34">
        <v>25536.0</v>
      </c>
      <c r="B60">
        <f t="shared" si="1"/>
        <v>-26.59056498</v>
      </c>
      <c r="Q60" s="27">
        <v>1260.0</v>
      </c>
      <c r="R60" s="27">
        <v>-10.92790451</v>
      </c>
      <c r="S60" s="27">
        <v>-7.965560075</v>
      </c>
    </row>
    <row r="61">
      <c r="A61" s="34">
        <v>11904.0</v>
      </c>
      <c r="B61">
        <f t="shared" si="1"/>
        <v>-5.772264286</v>
      </c>
      <c r="Q61" s="27">
        <v>360.0</v>
      </c>
      <c r="R61" s="27">
        <v>-5.243408315</v>
      </c>
      <c r="S61" s="27">
        <v>-3.850400801</v>
      </c>
    </row>
    <row r="62">
      <c r="A62" s="34">
        <v>9672.0</v>
      </c>
      <c r="B62">
        <f t="shared" si="1"/>
        <v>-3.582773216</v>
      </c>
      <c r="Q62" s="27">
        <v>504.0</v>
      </c>
      <c r="R62" s="27">
        <v>-5.614661122</v>
      </c>
      <c r="S62" s="27">
        <v>-4.45624141</v>
      </c>
    </row>
    <row r="63">
      <c r="A63" s="34">
        <v>7104.0</v>
      </c>
      <c r="B63">
        <f t="shared" si="1"/>
        <v>-11.13946592</v>
      </c>
      <c r="Q63" s="27">
        <v>420.0</v>
      </c>
      <c r="R63" s="27">
        <v>-5.033412871</v>
      </c>
      <c r="S63" s="27">
        <v>-3.893873658</v>
      </c>
    </row>
    <row r="64">
      <c r="A64" s="34">
        <v>13616.0</v>
      </c>
      <c r="B64">
        <f t="shared" si="1"/>
        <v>-13.39747328</v>
      </c>
      <c r="Q64" s="27">
        <v>360.0</v>
      </c>
      <c r="R64" s="27">
        <v>-5.521356539</v>
      </c>
      <c r="S64" s="27">
        <v>-4.044726767</v>
      </c>
    </row>
    <row r="65">
      <c r="A65" s="34"/>
      <c r="Q65" s="27">
        <v>1024.0</v>
      </c>
      <c r="R65" s="27">
        <v>-8.033916579</v>
      </c>
      <c r="S65" s="27">
        <v>-7.403462234</v>
      </c>
    </row>
    <row r="66">
      <c r="A66" s="126" t="s">
        <v>5</v>
      </c>
      <c r="B66" s="111" t="s">
        <v>6</v>
      </c>
      <c r="C66" s="111" t="s">
        <v>70</v>
      </c>
      <c r="E66" s="8"/>
      <c r="F66" s="8" t="s">
        <v>250</v>
      </c>
      <c r="G66" s="8" t="s">
        <v>251</v>
      </c>
      <c r="I66" s="8" t="s">
        <v>252</v>
      </c>
      <c r="L66" s="8" t="s">
        <v>253</v>
      </c>
      <c r="Q66" s="27">
        <v>1024.0</v>
      </c>
      <c r="R66" s="27">
        <v>-5.520839723</v>
      </c>
      <c r="S66" s="27">
        <v>-5.166525512</v>
      </c>
    </row>
    <row r="67">
      <c r="A67" s="106">
        <v>1.0</v>
      </c>
      <c r="E67" s="27">
        <v>1.0</v>
      </c>
      <c r="K67" s="27">
        <v>1.0</v>
      </c>
      <c r="L67">
        <f>627.509*(I68-I69-I70)</f>
        <v>-63.3872538</v>
      </c>
      <c r="Q67" s="27">
        <v>1024.0</v>
      </c>
      <c r="R67" s="27">
        <v>-3.846535346</v>
      </c>
      <c r="S67" s="27">
        <v>-3.726315587</v>
      </c>
    </row>
    <row r="68">
      <c r="A68" s="106" t="s">
        <v>27</v>
      </c>
      <c r="B68" s="106">
        <v>-2283.17317310116</v>
      </c>
      <c r="C68" s="106">
        <v>-9.9274595225</v>
      </c>
      <c r="E68" s="127" t="s">
        <v>27</v>
      </c>
      <c r="F68">
        <f>B68+C68</f>
        <v>-2293.100633</v>
      </c>
      <c r="G68" s="106">
        <v>-2282.7577420069</v>
      </c>
      <c r="I68">
        <f t="shared" ref="I68:I70" si="2">F68-G68</f>
        <v>-10.34289062</v>
      </c>
      <c r="K68" s="27">
        <v>2.0</v>
      </c>
      <c r="L68">
        <f t="shared" ref="L68:L96" si="3">627.509*(OFFSET($I$68,$K67*4,0)-OFFSET($I$69,$K67*4,0)-OFFSET($I$70,$K67*4,0))</f>
        <v>-46.2193127</v>
      </c>
      <c r="Q68" s="27">
        <v>960.0</v>
      </c>
      <c r="R68" s="27">
        <v>-5.319686064</v>
      </c>
      <c r="S68" s="27">
        <v>-4.962461095</v>
      </c>
    </row>
    <row r="69">
      <c r="A69" s="106" t="s">
        <v>29</v>
      </c>
      <c r="B69" s="106"/>
      <c r="C69" s="106">
        <v>-7.082499023</v>
      </c>
      <c r="E69" s="127" t="s">
        <v>37</v>
      </c>
      <c r="F69">
        <f t="shared" ref="F69:F70" si="4">B73+C73</f>
        <v>-1615.565184</v>
      </c>
      <c r="G69" s="106">
        <v>-1608.201971404</v>
      </c>
      <c r="I69">
        <f t="shared" si="2"/>
        <v>-7.363212167</v>
      </c>
      <c r="K69" s="27">
        <v>3.0</v>
      </c>
      <c r="L69">
        <f t="shared" si="3"/>
        <v>-63.19289819</v>
      </c>
      <c r="Q69" s="27">
        <v>900.0</v>
      </c>
      <c r="R69" s="27">
        <v>-6.288809535</v>
      </c>
      <c r="S69" s="27">
        <v>-5.794350503</v>
      </c>
    </row>
    <row r="70">
      <c r="A70" s="106" t="s">
        <v>31</v>
      </c>
      <c r="B70" s="106"/>
      <c r="C70" s="106">
        <v>-2.7498460185</v>
      </c>
      <c r="E70" s="127" t="s">
        <v>39</v>
      </c>
      <c r="F70">
        <f t="shared" si="4"/>
        <v>-677.4584333</v>
      </c>
      <c r="G70" s="106">
        <v>-674.5797689028</v>
      </c>
      <c r="I70">
        <f t="shared" si="2"/>
        <v>-2.878664354</v>
      </c>
      <c r="K70" s="27">
        <v>4.0</v>
      </c>
      <c r="L70">
        <f t="shared" si="3"/>
        <v>-31.73418319</v>
      </c>
      <c r="Q70" s="27">
        <v>900.0</v>
      </c>
      <c r="R70" s="27">
        <v>-7.674596213</v>
      </c>
      <c r="S70" s="27">
        <v>-5.984415375</v>
      </c>
    </row>
    <row r="71">
      <c r="A71" s="128" t="s">
        <v>34</v>
      </c>
      <c r="B71" s="8"/>
      <c r="C71" s="106">
        <v>-7.0852529627</v>
      </c>
      <c r="E71" s="27">
        <v>2.0</v>
      </c>
      <c r="K71" s="27">
        <v>5.0</v>
      </c>
      <c r="L71">
        <f t="shared" si="3"/>
        <v>-154.1727591</v>
      </c>
      <c r="Q71" s="27">
        <v>960.0</v>
      </c>
      <c r="R71" s="27">
        <v>-5.910566261</v>
      </c>
      <c r="S71" s="27">
        <v>-4.66028386</v>
      </c>
    </row>
    <row r="72">
      <c r="A72" s="106" t="s">
        <v>36</v>
      </c>
      <c r="B72" s="106"/>
      <c r="C72" s="106">
        <v>-2.7493031623</v>
      </c>
      <c r="E72" s="127" t="s">
        <v>27</v>
      </c>
      <c r="F72">
        <f>B76+C76</f>
        <v>-2031.64276</v>
      </c>
      <c r="G72" s="106">
        <v>-2022.432705292</v>
      </c>
      <c r="I72">
        <f t="shared" ref="I72:I74" si="5">F72-G72</f>
        <v>-9.210055078</v>
      </c>
      <c r="K72" s="27">
        <v>6.0</v>
      </c>
      <c r="L72">
        <f t="shared" si="3"/>
        <v>-152.4448286</v>
      </c>
      <c r="Q72" s="27">
        <v>1344.0</v>
      </c>
      <c r="R72" s="27">
        <v>-9.469342093</v>
      </c>
      <c r="S72" s="27">
        <v>-8.016414897</v>
      </c>
    </row>
    <row r="73">
      <c r="A73" s="106" t="s">
        <v>37</v>
      </c>
      <c r="B73" s="106">
        <v>-1608.48221719522</v>
      </c>
      <c r="C73" s="106">
        <v>-7.0829663762</v>
      </c>
      <c r="E73" s="127" t="s">
        <v>37</v>
      </c>
      <c r="F73">
        <f t="shared" ref="F73:F74" si="6">B81+C81</f>
        <v>-1615.565184</v>
      </c>
      <c r="G73" s="106">
        <v>-1608.201971404</v>
      </c>
      <c r="I73">
        <f t="shared" si="5"/>
        <v>-7.363212167</v>
      </c>
      <c r="K73" s="27">
        <v>7.0</v>
      </c>
      <c r="L73">
        <f t="shared" si="3"/>
        <v>-108.8280556</v>
      </c>
      <c r="Q73" s="27">
        <v>1260.0</v>
      </c>
      <c r="R73" s="27">
        <v>-8.351386954</v>
      </c>
      <c r="S73" s="27">
        <v>-7.02917988</v>
      </c>
    </row>
    <row r="74">
      <c r="A74" s="106" t="s">
        <v>39</v>
      </c>
      <c r="B74" s="106">
        <v>-674.71174277215</v>
      </c>
      <c r="C74" s="106">
        <v>-2.7466904849</v>
      </c>
      <c r="E74" s="127" t="s">
        <v>39</v>
      </c>
      <c r="F74">
        <f t="shared" si="6"/>
        <v>-416.0250956</v>
      </c>
      <c r="G74" s="106">
        <v>-414.2519079096</v>
      </c>
      <c r="I74">
        <f t="shared" si="5"/>
        <v>-1.773187692</v>
      </c>
      <c r="K74" s="27">
        <v>8.0</v>
      </c>
      <c r="L74">
        <f t="shared" si="3"/>
        <v>-120.9182524</v>
      </c>
      <c r="Q74" s="27">
        <v>1344.0</v>
      </c>
      <c r="R74" s="27">
        <v>-6.475152858</v>
      </c>
      <c r="S74" s="27">
        <v>-5.542589507</v>
      </c>
    </row>
    <row r="75">
      <c r="A75" s="106">
        <v>2.0</v>
      </c>
      <c r="E75" s="27">
        <v>3.0</v>
      </c>
      <c r="K75" s="27">
        <v>9.0</v>
      </c>
      <c r="L75">
        <f t="shared" si="3"/>
        <v>-117.6907418</v>
      </c>
      <c r="Q75" s="27">
        <v>384.0</v>
      </c>
      <c r="R75" s="27">
        <v>-4.32119206</v>
      </c>
      <c r="S75" s="27">
        <v>-3.940506474</v>
      </c>
    </row>
    <row r="76">
      <c r="A76" s="106" t="s">
        <v>27</v>
      </c>
      <c r="B76" s="106">
        <v>-2022.78566143633</v>
      </c>
      <c r="C76" s="106">
        <v>-8.8570989339</v>
      </c>
      <c r="E76" s="127" t="s">
        <v>27</v>
      </c>
      <c r="F76">
        <f>B84+C84</f>
        <v>-3821.316124</v>
      </c>
      <c r="G76" s="106">
        <v>-3805.1743856972</v>
      </c>
      <c r="I76">
        <f t="shared" ref="I76:I78" si="7">F76-G76</f>
        <v>-16.14173868</v>
      </c>
      <c r="K76" s="27">
        <v>10.0</v>
      </c>
      <c r="L76">
        <f t="shared" si="3"/>
        <v>-126.2363467</v>
      </c>
      <c r="Q76" s="27">
        <v>320.0</v>
      </c>
      <c r="R76" s="27">
        <v>-3.808632277</v>
      </c>
      <c r="S76" s="27">
        <v>-3.205273453</v>
      </c>
    </row>
    <row r="77">
      <c r="A77" s="106" t="s">
        <v>29</v>
      </c>
      <c r="B77" s="106"/>
      <c r="C77" s="106">
        <v>-7.0819813364</v>
      </c>
      <c r="E77" s="127" t="s">
        <v>37</v>
      </c>
      <c r="F77">
        <f t="shared" ref="F77:F78" si="8">B89+C89</f>
        <v>-2633.978652</v>
      </c>
      <c r="G77" s="106">
        <v>-2622.7337524196</v>
      </c>
      <c r="I77">
        <f t="shared" si="7"/>
        <v>-11.24489954</v>
      </c>
      <c r="K77" s="27">
        <v>11.0</v>
      </c>
      <c r="L77">
        <f t="shared" si="3"/>
        <v>-156.5626794</v>
      </c>
      <c r="Q77" s="27">
        <v>960.0</v>
      </c>
      <c r="R77" s="27">
        <v>-7.956429094</v>
      </c>
      <c r="S77" s="27">
        <v>-7.149499363</v>
      </c>
    </row>
    <row r="78">
      <c r="A78" s="106" t="s">
        <v>31</v>
      </c>
      <c r="B78" s="106"/>
      <c r="C78" s="106">
        <v>-1.701524379</v>
      </c>
      <c r="E78" s="127" t="s">
        <v>39</v>
      </c>
      <c r="F78">
        <f t="shared" si="8"/>
        <v>-1187.276295</v>
      </c>
      <c r="G78" s="106">
        <v>-1182.4801601438</v>
      </c>
      <c r="I78">
        <f t="shared" si="7"/>
        <v>-4.796134775</v>
      </c>
      <c r="K78" s="27">
        <v>12.0</v>
      </c>
      <c r="L78">
        <f t="shared" si="3"/>
        <v>-156.9730598</v>
      </c>
      <c r="Q78" s="27">
        <v>900.0</v>
      </c>
      <c r="R78" s="27">
        <v>-5.315712068</v>
      </c>
      <c r="S78" s="27">
        <v>-3.912528727</v>
      </c>
    </row>
    <row r="79">
      <c r="A79" s="106" t="s">
        <v>34</v>
      </c>
      <c r="B79" s="106"/>
      <c r="C79" s="106">
        <v>-7.0841381386</v>
      </c>
      <c r="E79" s="27">
        <v>4.0</v>
      </c>
      <c r="K79" s="27">
        <v>13.0</v>
      </c>
      <c r="L79">
        <f t="shared" si="3"/>
        <v>-47.27681358</v>
      </c>
      <c r="Q79" s="27">
        <v>900.0</v>
      </c>
      <c r="R79" s="27">
        <v>-5.467878359</v>
      </c>
      <c r="S79" s="27">
        <v>-4.104800691</v>
      </c>
    </row>
    <row r="80">
      <c r="A80" s="106" t="s">
        <v>36</v>
      </c>
      <c r="B80" s="106"/>
      <c r="C80" s="106">
        <v>-1.7031299494</v>
      </c>
      <c r="E80" s="127" t="s">
        <v>27</v>
      </c>
      <c r="F80">
        <f>B92+C92</f>
        <v>-3712.466252</v>
      </c>
      <c r="G80" s="106">
        <v>-3698.4197593972</v>
      </c>
      <c r="I80">
        <f t="shared" ref="I80:I82" si="9">F80-G80</f>
        <v>-14.04649264</v>
      </c>
      <c r="K80" s="27">
        <v>14.0</v>
      </c>
      <c r="L80">
        <f t="shared" si="3"/>
        <v>-56.66987153</v>
      </c>
      <c r="Q80" s="27">
        <v>900.0</v>
      </c>
      <c r="R80" s="27">
        <v>-5.279353215</v>
      </c>
      <c r="S80" s="27">
        <v>-3.925270127</v>
      </c>
    </row>
    <row r="81">
      <c r="A81" s="106" t="s">
        <v>37</v>
      </c>
      <c r="B81" s="106">
        <v>-1608.48221719522</v>
      </c>
      <c r="C81" s="106">
        <v>-7.0829663762</v>
      </c>
      <c r="E81" s="127" t="s">
        <v>37</v>
      </c>
      <c r="F81">
        <f t="shared" ref="F81:F82" si="10">B97+C97</f>
        <v>-2633.978652</v>
      </c>
      <c r="G81" s="106">
        <v>-2622.7337524196</v>
      </c>
      <c r="I81">
        <f t="shared" si="9"/>
        <v>-11.24489954</v>
      </c>
      <c r="K81" s="27">
        <v>15.0</v>
      </c>
      <c r="L81">
        <f t="shared" si="3"/>
        <v>-36.30204457</v>
      </c>
      <c r="Q81" s="27">
        <v>300.0</v>
      </c>
      <c r="R81" s="27">
        <v>-3.364489496</v>
      </c>
      <c r="S81" s="27">
        <v>-2.474924804</v>
      </c>
    </row>
    <row r="82">
      <c r="A82" s="106" t="s">
        <v>39</v>
      </c>
      <c r="B82" s="106">
        <v>-414.3233014196</v>
      </c>
      <c r="C82" s="106">
        <v>-1.701794182</v>
      </c>
      <c r="E82" s="127" t="s">
        <v>39</v>
      </c>
      <c r="F82">
        <f t="shared" si="10"/>
        <v>-1078.439297</v>
      </c>
      <c r="G82" s="106">
        <v>-1075.6882760717</v>
      </c>
      <c r="I82">
        <f t="shared" si="9"/>
        <v>-2.751021421</v>
      </c>
      <c r="K82" s="27">
        <v>16.0</v>
      </c>
      <c r="L82">
        <f t="shared" si="3"/>
        <v>-51.82068307</v>
      </c>
      <c r="Q82" s="27">
        <v>100.0</v>
      </c>
      <c r="R82" s="27">
        <v>-1.286758169</v>
      </c>
      <c r="S82" s="27">
        <v>-1.07261408</v>
      </c>
    </row>
    <row r="83">
      <c r="A83" s="106">
        <v>3.0</v>
      </c>
      <c r="E83" s="27">
        <v>5.0</v>
      </c>
      <c r="K83" s="27">
        <v>17.0</v>
      </c>
      <c r="L83">
        <f t="shared" si="3"/>
        <v>-39.77760191</v>
      </c>
      <c r="Q83" s="27">
        <v>720.0</v>
      </c>
      <c r="R83" s="27">
        <v>-4.966910924</v>
      </c>
      <c r="S83" s="27">
        <v>-3.941195706</v>
      </c>
    </row>
    <row r="84">
      <c r="A84" s="106" t="s">
        <v>27</v>
      </c>
      <c r="B84" s="106">
        <v>-3805.930855884</v>
      </c>
      <c r="C84" s="106">
        <v>-15.3852684957</v>
      </c>
      <c r="E84" s="127" t="s">
        <v>27</v>
      </c>
      <c r="F84">
        <f>B100+C100</f>
        <v>-3019.309763</v>
      </c>
      <c r="G84" s="106">
        <v>-3006.26488628308</v>
      </c>
      <c r="I84">
        <f t="shared" ref="I84:I86" si="11">F84-G84</f>
        <v>-13.04487667</v>
      </c>
      <c r="K84" s="27">
        <v>18.0</v>
      </c>
      <c r="L84">
        <f t="shared" si="3"/>
        <v>-39.93285005</v>
      </c>
      <c r="Q84" s="27">
        <v>720.0</v>
      </c>
      <c r="R84" s="27">
        <v>-4.219666495</v>
      </c>
      <c r="S84" s="27">
        <v>-3.50223745</v>
      </c>
    </row>
    <row r="85">
      <c r="A85" s="106" t="s">
        <v>29</v>
      </c>
      <c r="B85" s="106"/>
      <c r="C85" s="106">
        <v>-10.6726910653</v>
      </c>
      <c r="E85" s="127" t="s">
        <v>37</v>
      </c>
      <c r="F85">
        <f t="shared" ref="F85:F86" si="12">B105+C105</f>
        <v>-1831.817751</v>
      </c>
      <c r="G85" s="106">
        <v>-1823.81474509544</v>
      </c>
      <c r="I85">
        <f t="shared" si="11"/>
        <v>-8.003005559</v>
      </c>
      <c r="K85" s="27">
        <v>19.0</v>
      </c>
      <c r="L85">
        <f t="shared" si="3"/>
        <v>-26.56338936</v>
      </c>
      <c r="Q85" s="27">
        <v>240.0</v>
      </c>
      <c r="R85" s="27">
        <v>-3.047207689</v>
      </c>
      <c r="S85" s="27">
        <v>-2.577198404</v>
      </c>
    </row>
    <row r="86">
      <c r="A86" s="106" t="s">
        <v>31</v>
      </c>
      <c r="B86" s="106"/>
      <c r="C86" s="106">
        <v>-4.578651138</v>
      </c>
      <c r="E86" s="127" t="s">
        <v>39</v>
      </c>
      <c r="F86">
        <f t="shared" si="12"/>
        <v>-1187.276281</v>
      </c>
      <c r="G86" s="106">
        <v>-1182.48009970307</v>
      </c>
      <c r="I86">
        <f t="shared" si="11"/>
        <v>-4.796180998</v>
      </c>
      <c r="K86" s="27">
        <v>20.0</v>
      </c>
      <c r="L86">
        <f t="shared" si="3"/>
        <v>-38.94187227</v>
      </c>
      <c r="Q86" s="27">
        <v>420.0</v>
      </c>
      <c r="R86" s="27">
        <v>-5.278641902</v>
      </c>
      <c r="S86" s="27">
        <v>-4.30167304</v>
      </c>
    </row>
    <row r="87">
      <c r="A87" s="106" t="s">
        <v>34</v>
      </c>
      <c r="B87" s="106"/>
      <c r="C87" s="106">
        <v>-10.6772046256</v>
      </c>
      <c r="E87" s="27">
        <v>6.0</v>
      </c>
      <c r="K87" s="27">
        <v>21.0</v>
      </c>
      <c r="L87">
        <f t="shared" si="3"/>
        <v>-47.96385607</v>
      </c>
      <c r="Q87" s="27">
        <v>180.0</v>
      </c>
      <c r="R87" s="27">
        <v>-5.170245729</v>
      </c>
      <c r="S87" s="27">
        <v>-4.139696077</v>
      </c>
    </row>
    <row r="88">
      <c r="A88" s="106" t="s">
        <v>36</v>
      </c>
      <c r="B88" s="106"/>
      <c r="C88" s="106">
        <v>-4.5768179748</v>
      </c>
      <c r="E88" s="127" t="s">
        <v>27</v>
      </c>
      <c r="F88">
        <v>-2509.47566054755</v>
      </c>
      <c r="G88" s="106">
        <v>-2498.35107573309</v>
      </c>
      <c r="I88">
        <f t="shared" ref="I88:I90" si="13">F88-G88</f>
        <v>-11.12458481</v>
      </c>
      <c r="K88" s="27">
        <v>22.0</v>
      </c>
      <c r="L88">
        <f t="shared" si="3"/>
        <v>-32.42653705</v>
      </c>
      <c r="Q88" s="27">
        <v>900.0</v>
      </c>
      <c r="R88" s="27">
        <v>-6.914885736</v>
      </c>
      <c r="S88" s="27">
        <v>-5.332677708</v>
      </c>
    </row>
    <row r="89">
      <c r="A89" s="106" t="s">
        <v>37</v>
      </c>
      <c r="B89" s="106">
        <v>-2623.26078931872</v>
      </c>
      <c r="C89" s="106">
        <v>-10.7178626389</v>
      </c>
      <c r="E89" s="127" t="s">
        <v>37</v>
      </c>
      <c r="F89">
        <v>-1831.81775065433</v>
      </c>
      <c r="G89" s="106">
        <v>-1823.81474509544</v>
      </c>
      <c r="I89">
        <f t="shared" si="13"/>
        <v>-8.003005559</v>
      </c>
      <c r="K89" s="27">
        <v>23.0</v>
      </c>
      <c r="L89">
        <f t="shared" si="3"/>
        <v>-23.25792238</v>
      </c>
      <c r="Q89" s="27">
        <v>900.0</v>
      </c>
      <c r="R89" s="27">
        <v>-3.735774327</v>
      </c>
      <c r="S89" s="27">
        <v>-3.27315562</v>
      </c>
    </row>
    <row r="90">
      <c r="A90" s="106" t="s">
        <v>39</v>
      </c>
      <c r="B90" s="106">
        <v>-1182.7041128337</v>
      </c>
      <c r="C90" s="106">
        <v>-4.5721820851</v>
      </c>
      <c r="E90" s="127" t="s">
        <v>39</v>
      </c>
      <c r="F90">
        <v>-677.4584393414</v>
      </c>
      <c r="G90" s="106">
        <v>-674.57979656733</v>
      </c>
      <c r="I90">
        <f t="shared" si="13"/>
        <v>-2.878642774</v>
      </c>
      <c r="K90" s="27">
        <v>24.0</v>
      </c>
      <c r="L90">
        <f t="shared" si="3"/>
        <v>-78.45890858</v>
      </c>
      <c r="Q90" s="27">
        <v>80.0</v>
      </c>
      <c r="R90" s="27">
        <v>-0.8970148216</v>
      </c>
      <c r="S90" s="27">
        <v>-0.9287834216</v>
      </c>
    </row>
    <row r="91">
      <c r="A91" s="106">
        <v>4.0</v>
      </c>
      <c r="B91" s="106"/>
      <c r="E91" s="27">
        <v>7.0</v>
      </c>
      <c r="K91" s="27">
        <v>25.0</v>
      </c>
      <c r="L91">
        <f t="shared" si="3"/>
        <v>-71.37585058</v>
      </c>
      <c r="Q91" s="27">
        <v>240.0</v>
      </c>
      <c r="R91" s="27">
        <v>-3.208369484</v>
      </c>
      <c r="S91" s="27">
        <v>-2.823627553</v>
      </c>
    </row>
    <row r="92">
      <c r="A92" s="106" t="s">
        <v>27</v>
      </c>
      <c r="B92" s="106">
        <v>-3699.07818724618</v>
      </c>
      <c r="C92" s="106">
        <v>-13.3880647886</v>
      </c>
      <c r="E92" s="127" t="s">
        <v>27</v>
      </c>
      <c r="F92">
        <v>-3986.4250302686</v>
      </c>
      <c r="G92" s="106">
        <v>-3968.52852972761</v>
      </c>
      <c r="I92">
        <f t="shared" ref="I92:I94" si="14">F92-G92</f>
        <v>-17.89650054</v>
      </c>
      <c r="K92" s="27">
        <v>26.0</v>
      </c>
      <c r="L92">
        <f t="shared" si="3"/>
        <v>-71.45477752</v>
      </c>
      <c r="Q92" s="27">
        <v>768.0</v>
      </c>
      <c r="R92" s="27">
        <v>-5.606545301</v>
      </c>
      <c r="S92" s="27">
        <v>-5.119302083</v>
      </c>
    </row>
    <row r="93">
      <c r="A93" s="106" t="s">
        <v>29</v>
      </c>
      <c r="C93" s="106">
        <v>-10.6752229638</v>
      </c>
      <c r="E93" s="127" t="s">
        <v>37</v>
      </c>
      <c r="F93">
        <v>-2453.14556322698</v>
      </c>
      <c r="G93" s="106">
        <v>-2442.25070367125</v>
      </c>
      <c r="I93">
        <f t="shared" si="14"/>
        <v>-10.89485956</v>
      </c>
      <c r="K93" s="27">
        <v>27.0</v>
      </c>
      <c r="L93">
        <f t="shared" si="3"/>
        <v>-29.56626233</v>
      </c>
      <c r="Q93" s="27">
        <v>768.0</v>
      </c>
      <c r="R93" s="27">
        <v>-6.399333619</v>
      </c>
      <c r="S93" s="27">
        <v>-5.837667761</v>
      </c>
    </row>
    <row r="94">
      <c r="A94" s="106" t="s">
        <v>31</v>
      </c>
      <c r="C94" s="106">
        <v>-2.6262868533</v>
      </c>
      <c r="E94" s="127" t="s">
        <v>39</v>
      </c>
      <c r="F94">
        <v>-1533.1701963732</v>
      </c>
      <c r="G94" s="106">
        <v>-1526.34198406476</v>
      </c>
      <c r="I94">
        <f t="shared" si="14"/>
        <v>-6.828212308</v>
      </c>
      <c r="K94" s="27">
        <v>28.0</v>
      </c>
      <c r="L94">
        <f t="shared" si="3"/>
        <v>-24.10688828</v>
      </c>
      <c r="Q94" s="27">
        <v>720.0</v>
      </c>
      <c r="R94" s="27">
        <v>-6.036217489</v>
      </c>
      <c r="S94" s="27">
        <v>-4.751819358</v>
      </c>
    </row>
    <row r="95">
      <c r="A95" s="106" t="s">
        <v>34</v>
      </c>
      <c r="C95" s="106">
        <v>-10.6779981813</v>
      </c>
      <c r="E95" s="27">
        <v>8.0</v>
      </c>
      <c r="K95" s="27">
        <v>29.0</v>
      </c>
      <c r="L95">
        <f t="shared" si="3"/>
        <v>-39.44967045</v>
      </c>
      <c r="Q95" s="27">
        <v>360.0</v>
      </c>
      <c r="R95" s="27">
        <v>-4.025095279</v>
      </c>
      <c r="S95" s="27">
        <v>-3.556653067</v>
      </c>
    </row>
    <row r="96">
      <c r="A96" s="106" t="s">
        <v>36</v>
      </c>
      <c r="C96" s="106">
        <v>-2.6255933681</v>
      </c>
      <c r="E96" s="127" t="s">
        <v>27</v>
      </c>
      <c r="F96">
        <v>-4599.754793922641</v>
      </c>
      <c r="G96" s="106">
        <v>-4579.12856475642</v>
      </c>
      <c r="I96">
        <f t="shared" ref="I96:I98" si="15">F96-G96</f>
        <v>-20.62622917</v>
      </c>
      <c r="K96" s="27">
        <v>30.0</v>
      </c>
      <c r="L96">
        <f t="shared" si="3"/>
        <v>-45.14347686</v>
      </c>
      <c r="Q96" s="27">
        <v>300.0</v>
      </c>
      <c r="R96" s="27">
        <v>-2.117130598</v>
      </c>
      <c r="S96" s="27">
        <v>-1.773054997</v>
      </c>
    </row>
    <row r="97">
      <c r="A97" s="106" t="s">
        <v>37</v>
      </c>
      <c r="B97" s="106">
        <v>-2623.26078931872</v>
      </c>
      <c r="C97" s="106">
        <v>-10.7178626389</v>
      </c>
      <c r="E97" s="127" t="s">
        <v>37</v>
      </c>
      <c r="F97">
        <v>-2759.79995035891</v>
      </c>
      <c r="G97" s="106">
        <v>-2747.54676836007</v>
      </c>
      <c r="I97">
        <f t="shared" si="15"/>
        <v>-12.253182</v>
      </c>
      <c r="Q97" s="27">
        <v>420.0</v>
      </c>
      <c r="R97" s="27">
        <v>-5.543978401</v>
      </c>
      <c r="S97" s="27">
        <v>-4.602487278</v>
      </c>
    </row>
    <row r="98">
      <c r="A98" s="106" t="s">
        <v>39</v>
      </c>
      <c r="B98" s="106">
        <v>-1075.8176922142</v>
      </c>
      <c r="C98" s="106">
        <v>-2.6216052789</v>
      </c>
      <c r="E98" s="127" t="s">
        <v>39</v>
      </c>
      <c r="F98">
        <v>-1839.83159369</v>
      </c>
      <c r="G98" s="106">
        <v>-1831.65124216899</v>
      </c>
      <c r="I98">
        <f t="shared" si="15"/>
        <v>-8.180351521</v>
      </c>
      <c r="Q98" s="34">
        <v>11664.0</v>
      </c>
      <c r="R98" s="27">
        <v>-54.54840504</v>
      </c>
      <c r="S98" s="27">
        <v>-39.92840504</v>
      </c>
    </row>
    <row r="99">
      <c r="A99" s="106">
        <v>5.0</v>
      </c>
      <c r="E99" s="27">
        <v>9.0</v>
      </c>
      <c r="Q99" s="34">
        <v>11700.0</v>
      </c>
      <c r="R99" s="27">
        <v>-36.97031036</v>
      </c>
      <c r="S99" s="27">
        <v>-23.95031036</v>
      </c>
    </row>
    <row r="100">
      <c r="A100" s="106" t="s">
        <v>27</v>
      </c>
      <c r="B100" s="106">
        <v>-3006.81284514687</v>
      </c>
      <c r="C100" s="106">
        <v>-12.4969178093</v>
      </c>
      <c r="E100" s="127" t="s">
        <v>27</v>
      </c>
      <c r="F100">
        <v>-4581.67196168944</v>
      </c>
      <c r="G100" s="106">
        <v>-4560.9641646171</v>
      </c>
      <c r="I100">
        <f t="shared" ref="I100:I102" si="16">F100-G100</f>
        <v>-20.70779707</v>
      </c>
      <c r="Q100" s="34">
        <v>22932.0</v>
      </c>
      <c r="R100" s="27">
        <v>-63.82983939</v>
      </c>
      <c r="S100" s="27">
        <v>-42.59983939</v>
      </c>
    </row>
    <row r="101">
      <c r="A101" s="106" t="s">
        <v>29</v>
      </c>
      <c r="C101" s="106">
        <v>-7.7940659746</v>
      </c>
      <c r="E101" s="127" t="s">
        <v>37</v>
      </c>
      <c r="F101">
        <v>-2299.18418426448</v>
      </c>
      <c r="G101" s="106">
        <v>-2288.8867963155</v>
      </c>
      <c r="I101">
        <f t="shared" si="16"/>
        <v>-10.29738795</v>
      </c>
      <c r="Q101" s="34">
        <v>12100.0</v>
      </c>
      <c r="R101" s="27">
        <v>-20.86069071</v>
      </c>
      <c r="S101" s="27">
        <v>-20.00069071</v>
      </c>
    </row>
    <row r="102">
      <c r="A102" s="106" t="s">
        <v>31</v>
      </c>
      <c r="C102" s="106">
        <v>-4.5739996574</v>
      </c>
      <c r="E102" s="127" t="s">
        <v>39</v>
      </c>
      <c r="F102">
        <v>-2282.3560565698</v>
      </c>
      <c r="G102" s="106">
        <v>-2272.1331997234</v>
      </c>
      <c r="I102">
        <f t="shared" si="16"/>
        <v>-10.22285685</v>
      </c>
      <c r="Q102" s="34">
        <v>9604.0</v>
      </c>
      <c r="R102" s="27">
        <v>-31.45822553</v>
      </c>
      <c r="S102" s="27">
        <v>-27.61822553</v>
      </c>
    </row>
    <row r="103">
      <c r="A103" s="106" t="s">
        <v>34</v>
      </c>
      <c r="C103" s="106">
        <v>-7.7974804031</v>
      </c>
      <c r="E103" s="27">
        <v>10.0</v>
      </c>
      <c r="Q103" s="34">
        <v>6272.0</v>
      </c>
      <c r="R103" s="27">
        <v>-12.78724375</v>
      </c>
      <c r="S103" s="27">
        <v>-10.82724375</v>
      </c>
    </row>
    <row r="104">
      <c r="A104" s="106" t="s">
        <v>36</v>
      </c>
      <c r="C104" s="106">
        <v>-4.57794201</v>
      </c>
      <c r="E104" s="127" t="s">
        <v>27</v>
      </c>
      <c r="F104">
        <v>-4962.1858025416</v>
      </c>
      <c r="G104" s="106">
        <v>-4939.7405034996</v>
      </c>
      <c r="I104">
        <f t="shared" ref="I104:I106" si="17">F104-G104</f>
        <v>-22.44529904</v>
      </c>
      <c r="Q104" s="34">
        <v>12800.0</v>
      </c>
      <c r="R104" s="27">
        <v>-14.52159204</v>
      </c>
      <c r="S104" s="27">
        <v>-13.92159204</v>
      </c>
    </row>
    <row r="105">
      <c r="A105" s="106" t="s">
        <v>37</v>
      </c>
      <c r="B105" s="106">
        <v>-1824.00941965913</v>
      </c>
      <c r="C105" s="106">
        <v>-7.8083309952</v>
      </c>
      <c r="E105" s="127" t="s">
        <v>37</v>
      </c>
      <c r="F105">
        <v>-2299.18418426448</v>
      </c>
      <c r="G105" s="106">
        <v>-2288.8867963155</v>
      </c>
      <c r="I105">
        <f t="shared" si="17"/>
        <v>-10.29738795</v>
      </c>
    </row>
    <row r="106">
      <c r="A106" s="106" t="s">
        <v>39</v>
      </c>
      <c r="B106" s="106">
        <v>-1182.7040599079</v>
      </c>
      <c r="C106" s="106">
        <v>-4.5722207932</v>
      </c>
      <c r="E106" s="127" t="s">
        <v>39</v>
      </c>
      <c r="F106">
        <v>-2662.8628995945</v>
      </c>
      <c r="G106" s="106">
        <v>-2650.9161590771</v>
      </c>
      <c r="I106">
        <f t="shared" si="17"/>
        <v>-11.94674052</v>
      </c>
    </row>
    <row r="107">
      <c r="A107" s="106">
        <v>6.0</v>
      </c>
      <c r="E107" s="27">
        <v>11.0</v>
      </c>
    </row>
    <row r="108">
      <c r="A108" s="106" t="s">
        <v>27</v>
      </c>
      <c r="B108" s="106">
        <v>-2498.80716889285</v>
      </c>
      <c r="C108" s="106">
        <v>-10.6684916547</v>
      </c>
      <c r="E108" s="127" t="s">
        <v>27</v>
      </c>
      <c r="F108">
        <v>-8173.89852789763</v>
      </c>
      <c r="G108" s="106">
        <v>-8152.74650166594</v>
      </c>
      <c r="I108">
        <f t="shared" ref="I108:I110" si="18">F108-G108</f>
        <v>-21.15202623</v>
      </c>
    </row>
    <row r="109">
      <c r="A109" s="106" t="s">
        <v>29</v>
      </c>
      <c r="B109" s="106"/>
      <c r="C109" s="106">
        <v>-7.7977055849</v>
      </c>
      <c r="E109" s="127" t="s">
        <v>37</v>
      </c>
      <c r="F109">
        <v>-5891.37927535187</v>
      </c>
      <c r="G109" s="106">
        <v>-5880.69961468999</v>
      </c>
      <c r="I109">
        <f t="shared" si="18"/>
        <v>-10.67966066</v>
      </c>
    </row>
    <row r="110">
      <c r="A110" s="106" t="s">
        <v>31</v>
      </c>
      <c r="C110" s="106">
        <v>-2.7483733532</v>
      </c>
      <c r="E110" s="127" t="s">
        <v>39</v>
      </c>
      <c r="F110">
        <v>-2282.3560593483</v>
      </c>
      <c r="G110" s="106">
        <v>-2272.13319247794</v>
      </c>
      <c r="I110">
        <f t="shared" si="18"/>
        <v>-10.22286687</v>
      </c>
    </row>
    <row r="111">
      <c r="A111" s="106" t="s">
        <v>34</v>
      </c>
      <c r="C111" s="106">
        <v>-7.800991407</v>
      </c>
      <c r="E111" s="27">
        <v>12.0</v>
      </c>
    </row>
    <row r="112">
      <c r="A112" s="106" t="s">
        <v>36</v>
      </c>
      <c r="C112" s="106">
        <v>-2.7512253199</v>
      </c>
      <c r="E112" s="127" t="s">
        <v>27</v>
      </c>
      <c r="F112">
        <v>-8554.40700012928</v>
      </c>
      <c r="G112" s="106">
        <v>-8531.53043011017</v>
      </c>
      <c r="I112">
        <f t="shared" ref="I112:I114" si="19">F112-G112</f>
        <v>-22.87657002</v>
      </c>
    </row>
    <row r="113">
      <c r="A113" s="106" t="s">
        <v>37</v>
      </c>
      <c r="B113" s="106">
        <v>-1824.00941965913</v>
      </c>
      <c r="C113" s="106">
        <v>-7.8083309952</v>
      </c>
      <c r="E113" s="127" t="s">
        <v>37</v>
      </c>
      <c r="F113">
        <v>-5891.37927535187</v>
      </c>
      <c r="G113" s="106">
        <v>-5880.69961468999</v>
      </c>
      <c r="I113">
        <f t="shared" si="19"/>
        <v>-10.67966066</v>
      </c>
    </row>
    <row r="114">
      <c r="A114" s="106" t="s">
        <v>39</v>
      </c>
      <c r="B114" s="106">
        <v>-674.7117672891</v>
      </c>
      <c r="C114" s="106">
        <v>-2.7466720523</v>
      </c>
      <c r="E114" s="127" t="s">
        <v>39</v>
      </c>
      <c r="F114">
        <v>-2662.86291384</v>
      </c>
      <c r="G114" s="106">
        <v>-2650.91615716548</v>
      </c>
      <c r="I114">
        <f t="shared" si="19"/>
        <v>-11.94675667</v>
      </c>
    </row>
    <row r="115">
      <c r="A115" s="106">
        <v>7.0</v>
      </c>
      <c r="E115" s="27">
        <v>13.0</v>
      </c>
    </row>
    <row r="116">
      <c r="A116" s="106" t="s">
        <v>27</v>
      </c>
      <c r="B116" s="106">
        <v>-3969.2616502047</v>
      </c>
      <c r="C116" s="106">
        <v>-17.1633800639</v>
      </c>
      <c r="E116" s="127" t="s">
        <v>27</v>
      </c>
      <c r="F116">
        <v>-5131.2385092977</v>
      </c>
      <c r="G116" s="106">
        <v>-5108.85347741018</v>
      </c>
      <c r="I116">
        <f t="shared" ref="I116:I118" si="20">F116-G116</f>
        <v>-22.38503189</v>
      </c>
    </row>
    <row r="117">
      <c r="A117" s="106" t="s">
        <v>29</v>
      </c>
      <c r="C117" s="106">
        <v>-10.4452918572</v>
      </c>
      <c r="E117" s="127" t="s">
        <v>37</v>
      </c>
      <c r="F117">
        <v>-4843.84938106915</v>
      </c>
      <c r="G117" s="106">
        <v>-4822.79405379792</v>
      </c>
      <c r="I117">
        <f t="shared" si="20"/>
        <v>-21.05532727</v>
      </c>
    </row>
    <row r="118">
      <c r="A118" s="106" t="s">
        <v>31</v>
      </c>
      <c r="C118" s="106">
        <v>-6.5444166406</v>
      </c>
      <c r="E118" s="127" t="s">
        <v>39</v>
      </c>
      <c r="F118">
        <v>-287.33003672160004</v>
      </c>
      <c r="G118" s="106">
        <v>-286.07567256031</v>
      </c>
      <c r="I118">
        <f t="shared" si="20"/>
        <v>-1.254364161</v>
      </c>
    </row>
    <row r="119">
      <c r="A119" s="106" t="s">
        <v>34</v>
      </c>
      <c r="C119" s="106">
        <v>-10.4492127295</v>
      </c>
      <c r="E119" s="27">
        <v>14.0</v>
      </c>
    </row>
    <row r="120">
      <c r="A120" s="106" t="s">
        <v>36</v>
      </c>
      <c r="C120" s="106">
        <v>-6.5480454173</v>
      </c>
      <c r="E120" s="127" t="s">
        <v>27</v>
      </c>
      <c r="F120">
        <v>-5473.717516143491</v>
      </c>
      <c r="G120" s="106">
        <v>-5451.34946288271</v>
      </c>
      <c r="I120">
        <f t="shared" ref="I120:I122" si="21">F120-G120</f>
        <v>-22.36805326</v>
      </c>
    </row>
    <row r="121">
      <c r="A121" s="106" t="s">
        <v>37</v>
      </c>
      <c r="B121" s="106">
        <v>-2442.70016755918</v>
      </c>
      <c r="C121" s="106">
        <v>-10.4453956678</v>
      </c>
      <c r="E121" s="127" t="s">
        <v>37</v>
      </c>
      <c r="F121">
        <v>-4843.84938106915</v>
      </c>
      <c r="G121" s="106">
        <v>-4822.79405379792</v>
      </c>
      <c r="I121">
        <f t="shared" si="21"/>
        <v>-21.05532727</v>
      </c>
    </row>
    <row r="122">
      <c r="A122" s="106" t="s">
        <v>39</v>
      </c>
      <c r="B122" s="106">
        <v>-1526.6255390588</v>
      </c>
      <c r="C122" s="106">
        <v>-6.5446573144</v>
      </c>
      <c r="E122" s="127" t="s">
        <v>39</v>
      </c>
      <c r="F122">
        <v>-629.8011369924</v>
      </c>
      <c r="G122" s="106">
        <v>-628.57872025982</v>
      </c>
      <c r="I122">
        <f t="shared" si="21"/>
        <v>-1.222416733</v>
      </c>
    </row>
    <row r="123">
      <c r="A123" s="106">
        <v>8.0</v>
      </c>
      <c r="E123" s="27">
        <v>15.0</v>
      </c>
    </row>
    <row r="124">
      <c r="A124" s="106" t="s">
        <v>27</v>
      </c>
      <c r="B124" s="106">
        <v>-4579.97169659344</v>
      </c>
      <c r="C124" s="106">
        <v>-19.7830973292</v>
      </c>
      <c r="E124" s="127" t="s">
        <v>27</v>
      </c>
      <c r="F124">
        <v>-3686.4987814305</v>
      </c>
      <c r="G124" s="106">
        <v>-3675.36608300336</v>
      </c>
      <c r="I124">
        <f t="shared" ref="I124:I126" si="22">F124-G124</f>
        <v>-11.13269843</v>
      </c>
    </row>
    <row r="125">
      <c r="A125" s="106" t="s">
        <v>29</v>
      </c>
      <c r="C125" s="106">
        <v>-11.7473881232</v>
      </c>
      <c r="E125" s="127" t="s">
        <v>37</v>
      </c>
      <c r="F125">
        <v>-3300.11447020253</v>
      </c>
      <c r="G125" s="106">
        <v>-3290.87405571436</v>
      </c>
      <c r="I125">
        <f t="shared" si="22"/>
        <v>-9.240414488</v>
      </c>
    </row>
    <row r="126">
      <c r="A126" s="106" t="s">
        <v>31</v>
      </c>
      <c r="C126" s="106">
        <v>-7.8424406629</v>
      </c>
      <c r="E126" s="127" t="s">
        <v>39</v>
      </c>
      <c r="F126">
        <v>-386.3446610414</v>
      </c>
      <c r="G126" s="106">
        <v>-384.51022813655</v>
      </c>
      <c r="I126">
        <f t="shared" si="22"/>
        <v>-1.834432905</v>
      </c>
    </row>
    <row r="127">
      <c r="A127" s="106" t="s">
        <v>34</v>
      </c>
      <c r="C127" s="106">
        <v>-11.7517266872</v>
      </c>
      <c r="E127" s="27">
        <v>16.0</v>
      </c>
    </row>
    <row r="128">
      <c r="A128" s="106" t="s">
        <v>36</v>
      </c>
      <c r="C128" s="106">
        <v>-7.8464709171</v>
      </c>
      <c r="E128" s="127" t="s">
        <v>27</v>
      </c>
      <c r="F128">
        <v>-3855.9332453237</v>
      </c>
      <c r="G128" s="106">
        <v>-3844.03743942681</v>
      </c>
      <c r="I128">
        <f t="shared" ref="I128:I130" si="23">F128-G128</f>
        <v>-11.8958059</v>
      </c>
    </row>
    <row r="129">
      <c r="A129" s="106" t="s">
        <v>37</v>
      </c>
      <c r="B129" s="106">
        <v>-2748.05238635381</v>
      </c>
      <c r="C129" s="106">
        <v>-11.7475640051</v>
      </c>
      <c r="E129" s="127" t="s">
        <v>37</v>
      </c>
      <c r="F129">
        <v>-3300.11447020253</v>
      </c>
      <c r="G129" s="106">
        <v>-3290.87405571436</v>
      </c>
      <c r="I129">
        <f t="shared" si="23"/>
        <v>-9.240414488</v>
      </c>
    </row>
    <row r="130">
      <c r="A130" s="106" t="s">
        <v>39</v>
      </c>
      <c r="B130" s="106">
        <v>-1831.9887867247</v>
      </c>
      <c r="C130" s="106">
        <v>-7.8428069653</v>
      </c>
      <c r="E130" s="127" t="s">
        <v>39</v>
      </c>
      <c r="F130">
        <v>-555.7638321794</v>
      </c>
      <c r="G130" s="106">
        <v>-553.19102234811</v>
      </c>
      <c r="I130">
        <f t="shared" si="23"/>
        <v>-2.572809831</v>
      </c>
    </row>
    <row r="131">
      <c r="A131" s="106">
        <v>9.0</v>
      </c>
      <c r="E131" s="27">
        <v>17.0</v>
      </c>
    </row>
    <row r="132">
      <c r="A132" s="106" t="s">
        <v>27</v>
      </c>
      <c r="B132" s="106">
        <v>-4561.78740951424</v>
      </c>
      <c r="C132" s="106">
        <v>-19.8845521752</v>
      </c>
      <c r="E132" s="127" t="s">
        <v>27</v>
      </c>
      <c r="F132">
        <v>-3287.6525254043</v>
      </c>
      <c r="G132" s="106">
        <v>-3273.0641943557</v>
      </c>
      <c r="I132">
        <f t="shared" ref="I132:I134" si="24">F132-G132</f>
        <v>-14.58833105</v>
      </c>
    </row>
    <row r="133">
      <c r="A133" s="106" t="s">
        <v>29</v>
      </c>
      <c r="B133" s="106"/>
      <c r="C133" s="106">
        <v>-9.8960892686</v>
      </c>
      <c r="E133" s="127" t="s">
        <v>37</v>
      </c>
      <c r="F133">
        <v>-2872.17291448282</v>
      </c>
      <c r="G133" s="106">
        <v>-2859.3368144963</v>
      </c>
      <c r="I133">
        <f t="shared" si="24"/>
        <v>-12.83609999</v>
      </c>
    </row>
    <row r="134">
      <c r="A134" s="106" t="s">
        <v>31</v>
      </c>
      <c r="B134" s="106"/>
      <c r="C134" s="106">
        <v>-9.8087267104</v>
      </c>
      <c r="E134" s="127" t="s">
        <v>39</v>
      </c>
      <c r="F134">
        <v>-415.41270531370003</v>
      </c>
      <c r="G134" s="106">
        <v>-413.7238639431</v>
      </c>
      <c r="I134">
        <f t="shared" si="24"/>
        <v>-1.688841371</v>
      </c>
    </row>
    <row r="135">
      <c r="A135" s="106" t="s">
        <v>34</v>
      </c>
      <c r="B135" s="106"/>
      <c r="C135" s="106">
        <v>-9.900650626</v>
      </c>
      <c r="E135" s="27">
        <v>18.0</v>
      </c>
    </row>
    <row r="136">
      <c r="A136" s="106" t="s">
        <v>36</v>
      </c>
      <c r="B136" s="106"/>
      <c r="C136" s="106">
        <v>-9.8045626212</v>
      </c>
      <c r="E136" s="127" t="s">
        <v>27</v>
      </c>
      <c r="F136">
        <v>-3253.0840205042</v>
      </c>
      <c r="G136" s="106">
        <v>-3238.640749848</v>
      </c>
      <c r="I136">
        <f t="shared" ref="I136:I138" si="25">F136-G136</f>
        <v>-14.44327066</v>
      </c>
    </row>
    <row r="137">
      <c r="A137" s="106" t="s">
        <v>37</v>
      </c>
      <c r="B137" s="106">
        <v>-2289.28764241948</v>
      </c>
      <c r="C137" s="106">
        <v>-9.896541845</v>
      </c>
      <c r="E137" s="127" t="s">
        <v>37</v>
      </c>
      <c r="F137">
        <v>-2872.17291448282</v>
      </c>
      <c r="G137" s="106">
        <v>-2859.3368144963</v>
      </c>
      <c r="I137">
        <f t="shared" si="25"/>
        <v>-12.83609999</v>
      </c>
    </row>
    <row r="138">
      <c r="A138" s="106" t="s">
        <v>39</v>
      </c>
      <c r="B138" s="106">
        <v>-2272.5560343688</v>
      </c>
      <c r="C138" s="106">
        <v>-9.800022201</v>
      </c>
      <c r="E138" s="127" t="s">
        <v>39</v>
      </c>
      <c r="F138">
        <v>-380.86179878345</v>
      </c>
      <c r="G138" s="106">
        <v>-379.3182652091</v>
      </c>
      <c r="I138">
        <f t="shared" si="25"/>
        <v>-1.543533574</v>
      </c>
    </row>
    <row r="139">
      <c r="A139" s="106">
        <v>10.0</v>
      </c>
      <c r="E139" s="27">
        <v>19.0</v>
      </c>
    </row>
    <row r="140">
      <c r="A140" s="106" t="s">
        <v>27</v>
      </c>
      <c r="B140" s="106">
        <v>-4940.635228266</v>
      </c>
      <c r="C140" s="106">
        <v>-21.5505742756</v>
      </c>
      <c r="E140" s="127" t="s">
        <v>27</v>
      </c>
      <c r="F140">
        <v>-4540.978782701311</v>
      </c>
      <c r="G140" s="106">
        <v>-4522.47227678764</v>
      </c>
      <c r="I140">
        <f t="shared" ref="I140:I142" si="26">F140-G140</f>
        <v>-18.50650591</v>
      </c>
    </row>
    <row r="141">
      <c r="A141" s="106" t="s">
        <v>29</v>
      </c>
      <c r="C141" s="106">
        <v>-9.8969571716</v>
      </c>
      <c r="E141" s="127" t="s">
        <v>37</v>
      </c>
      <c r="F141">
        <v>-4269.63749983009</v>
      </c>
      <c r="G141" s="106">
        <v>-4252.3917526098</v>
      </c>
      <c r="I141">
        <f t="shared" si="26"/>
        <v>-17.24574722</v>
      </c>
    </row>
    <row r="142">
      <c r="A142" s="106" t="s">
        <v>31</v>
      </c>
      <c r="C142" s="106">
        <v>-11.4567426724</v>
      </c>
      <c r="E142" s="127" t="s">
        <v>39</v>
      </c>
      <c r="F142">
        <v>-271.3110975265</v>
      </c>
      <c r="G142" s="106">
        <v>-270.09267032057</v>
      </c>
      <c r="I142">
        <f t="shared" si="26"/>
        <v>-1.218427206</v>
      </c>
    </row>
    <row r="143">
      <c r="A143" s="106" t="s">
        <v>34</v>
      </c>
      <c r="C143" s="106">
        <v>-9.9017986804</v>
      </c>
      <c r="E143" s="27">
        <v>20.0</v>
      </c>
    </row>
    <row r="144">
      <c r="A144" s="106" t="s">
        <v>36</v>
      </c>
      <c r="C144" s="106">
        <v>-11.4577343409</v>
      </c>
      <c r="E144" s="127" t="s">
        <v>27</v>
      </c>
      <c r="F144">
        <v>-4658.6824431059995</v>
      </c>
      <c r="G144" s="106">
        <v>-4639.5713917445</v>
      </c>
      <c r="I144">
        <f t="shared" ref="I144:I146" si="27">F144-G144</f>
        <v>-19.11105136</v>
      </c>
    </row>
    <row r="145">
      <c r="A145" s="106" t="s">
        <v>37</v>
      </c>
      <c r="B145" s="106">
        <v>-2289.28764241948</v>
      </c>
      <c r="C145" s="106">
        <v>-9.896541845</v>
      </c>
      <c r="E145" s="127" t="s">
        <v>37</v>
      </c>
      <c r="F145">
        <v>-4269.63749983009</v>
      </c>
      <c r="G145" s="106">
        <v>-4252.3917526098</v>
      </c>
      <c r="I145">
        <f t="shared" si="27"/>
        <v>-17.24574722</v>
      </c>
    </row>
    <row r="146">
      <c r="A146" s="106" t="s">
        <v>39</v>
      </c>
      <c r="B146" s="106">
        <v>-2651.4094382393</v>
      </c>
      <c r="C146" s="106">
        <v>-11.4534613552</v>
      </c>
      <c r="E146" s="127" t="s">
        <v>39</v>
      </c>
      <c r="F146">
        <v>-389.0078847542</v>
      </c>
      <c r="G146" s="106">
        <v>-387.20463848351</v>
      </c>
      <c r="I146">
        <f t="shared" si="27"/>
        <v>-1.803246271</v>
      </c>
    </row>
    <row r="147">
      <c r="A147" s="106">
        <v>11.0</v>
      </c>
      <c r="E147" s="27">
        <v>21.0</v>
      </c>
    </row>
    <row r="148">
      <c r="A148" s="106" t="s">
        <v>27</v>
      </c>
      <c r="B148" s="106">
        <v>-8153.66630802263</v>
      </c>
      <c r="C148" s="106">
        <v>-20.232219875</v>
      </c>
      <c r="E148" s="127" t="s">
        <v>27</v>
      </c>
      <c r="F148">
        <v>-4671.4031776497995</v>
      </c>
      <c r="G148" s="106">
        <v>-4651.8366531804</v>
      </c>
      <c r="I148">
        <f t="shared" ref="I148:I150" si="28">F148-G148</f>
        <v>-19.56652447</v>
      </c>
    </row>
    <row r="149">
      <c r="A149" s="106" t="s">
        <v>29</v>
      </c>
      <c r="C149" s="106">
        <v>-10.1938306411</v>
      </c>
      <c r="E149" s="127" t="s">
        <v>37</v>
      </c>
      <c r="F149">
        <v>-4206.2143861369605</v>
      </c>
      <c r="G149" s="106">
        <v>-4188.8656839103</v>
      </c>
      <c r="I149">
        <f t="shared" si="28"/>
        <v>-17.34870223</v>
      </c>
    </row>
    <row r="150">
      <c r="A150" s="106" t="s">
        <v>31</v>
      </c>
      <c r="C150" s="106">
        <v>-9.8003742334</v>
      </c>
      <c r="E150" s="127" t="s">
        <v>39</v>
      </c>
      <c r="F150">
        <v>-465.132273708</v>
      </c>
      <c r="G150" s="106">
        <v>-462.990886793</v>
      </c>
      <c r="I150">
        <f t="shared" si="28"/>
        <v>-2.141386915</v>
      </c>
    </row>
    <row r="151">
      <c r="A151" s="106" t="s">
        <v>34</v>
      </c>
      <c r="C151" s="106">
        <v>-10.2008127132</v>
      </c>
      <c r="E151" s="27">
        <v>22.0</v>
      </c>
    </row>
    <row r="152">
      <c r="A152" s="106" t="s">
        <v>36</v>
      </c>
      <c r="C152" s="106">
        <v>-9.8054644481</v>
      </c>
      <c r="E152" s="127" t="s">
        <v>27</v>
      </c>
      <c r="F152">
        <v>-2901.7483539833</v>
      </c>
      <c r="G152" s="106">
        <v>-2889.03894175497</v>
      </c>
      <c r="I152">
        <f t="shared" ref="I152:I154" si="29">F152-G152</f>
        <v>-12.70941223</v>
      </c>
    </row>
    <row r="153">
      <c r="A153" s="106" t="s">
        <v>37</v>
      </c>
      <c r="B153" s="106">
        <v>-5881.19468435197</v>
      </c>
      <c r="C153" s="106">
        <v>-10.1845909999</v>
      </c>
      <c r="E153" s="127" t="s">
        <v>37</v>
      </c>
      <c r="F153">
        <v>-1225.0592872078298</v>
      </c>
      <c r="G153" s="106">
        <v>-1219.62551556092</v>
      </c>
      <c r="I153">
        <f t="shared" si="29"/>
        <v>-5.433771647</v>
      </c>
    </row>
    <row r="154">
      <c r="A154" s="106" t="s">
        <v>39</v>
      </c>
      <c r="B154" s="106">
        <v>-2272.5560269177</v>
      </c>
      <c r="C154" s="106">
        <v>-9.8000324306</v>
      </c>
      <c r="E154" s="127" t="s">
        <v>39</v>
      </c>
      <c r="F154">
        <v>-1676.6260923271</v>
      </c>
      <c r="G154" s="106">
        <v>-1669.40212676078</v>
      </c>
      <c r="I154">
        <f t="shared" si="29"/>
        <v>-7.223965566</v>
      </c>
    </row>
    <row r="155">
      <c r="A155" s="106">
        <v>12.0</v>
      </c>
      <c r="E155" s="27">
        <v>23.0</v>
      </c>
    </row>
    <row r="156">
      <c r="A156" s="106" t="s">
        <v>27</v>
      </c>
      <c r="B156" s="106">
        <v>-8532.51996429418</v>
      </c>
      <c r="C156" s="106">
        <v>-21.8870358351</v>
      </c>
      <c r="E156" s="127" t="s">
        <v>27</v>
      </c>
      <c r="F156">
        <v>-2338.3180639859</v>
      </c>
      <c r="G156" s="106">
        <v>-2327.92885310621</v>
      </c>
      <c r="I156">
        <f t="shared" ref="I156:I158" si="30">F156-G156</f>
        <v>-10.38921088</v>
      </c>
    </row>
    <row r="157">
      <c r="A157" s="106" t="s">
        <v>29</v>
      </c>
      <c r="C157" s="106">
        <v>-10.1932767058</v>
      </c>
      <c r="E157" s="127" t="s">
        <v>37</v>
      </c>
      <c r="F157">
        <v>-1376.67000798549</v>
      </c>
      <c r="G157" s="106">
        <v>-1370.46978354406</v>
      </c>
      <c r="I157">
        <f t="shared" si="30"/>
        <v>-6.200224441</v>
      </c>
    </row>
    <row r="158">
      <c r="A158" s="106" t="s">
        <v>31</v>
      </c>
      <c r="C158" s="106">
        <v>-11.4535802414</v>
      </c>
      <c r="E158" s="127" t="s">
        <v>39</v>
      </c>
      <c r="F158">
        <v>-961.5427352544</v>
      </c>
      <c r="G158" s="106">
        <v>-957.39081270268</v>
      </c>
      <c r="I158">
        <f t="shared" si="30"/>
        <v>-4.151922552</v>
      </c>
    </row>
    <row r="159">
      <c r="A159" s="106" t="s">
        <v>34</v>
      </c>
      <c r="C159" s="106">
        <v>-10.2003439997</v>
      </c>
      <c r="E159" s="27">
        <v>24.0</v>
      </c>
    </row>
    <row r="160">
      <c r="A160" s="106" t="s">
        <v>36</v>
      </c>
      <c r="C160" s="106">
        <v>-11.4585916082</v>
      </c>
      <c r="E160" s="127" t="s">
        <v>27</v>
      </c>
      <c r="F160">
        <v>-5097.62758719176</v>
      </c>
      <c r="G160" s="106">
        <v>-5075.90608522328</v>
      </c>
      <c r="I160">
        <f t="shared" ref="I160:I162" si="31">F160-G160</f>
        <v>-21.72150197</v>
      </c>
    </row>
    <row r="161">
      <c r="A161" s="106" t="s">
        <v>37</v>
      </c>
      <c r="B161" s="106">
        <v>-5881.19468435197</v>
      </c>
      <c r="C161" s="106">
        <v>-10.1845909999</v>
      </c>
      <c r="E161" s="127" t="s">
        <v>37</v>
      </c>
      <c r="F161">
        <v>-4206.21438590417</v>
      </c>
      <c r="G161" s="106">
        <v>-4188.86568403752</v>
      </c>
      <c r="I161">
        <f t="shared" si="31"/>
        <v>-17.34870187</v>
      </c>
    </row>
    <row r="162">
      <c r="A162" s="106" t="s">
        <v>39</v>
      </c>
      <c r="B162" s="106">
        <v>-2651.409432319</v>
      </c>
      <c r="C162" s="106">
        <v>-11.453481521</v>
      </c>
      <c r="E162" s="127" t="s">
        <v>39</v>
      </c>
      <c r="F162">
        <v>-891.1708289506</v>
      </c>
      <c r="G162" s="106">
        <v>-886.92306117273</v>
      </c>
      <c r="I162">
        <f t="shared" si="31"/>
        <v>-4.247767778</v>
      </c>
    </row>
    <row r="163">
      <c r="A163" s="106">
        <v>13.0</v>
      </c>
      <c r="E163" s="27">
        <v>25.0</v>
      </c>
    </row>
    <row r="164">
      <c r="A164" s="106" t="s">
        <v>27</v>
      </c>
      <c r="B164" s="106">
        <v>-5109.7865505162</v>
      </c>
      <c r="C164" s="106">
        <v>-21.4519587815</v>
      </c>
      <c r="E164" s="127" t="s">
        <v>27</v>
      </c>
      <c r="F164">
        <v>-3220.5614189357702</v>
      </c>
      <c r="G164" s="106">
        <v>-3206.09281984561</v>
      </c>
      <c r="I164">
        <f t="shared" ref="I164:I166" si="32">F164-G164</f>
        <v>-14.46859909</v>
      </c>
    </row>
    <row r="165">
      <c r="A165" s="106" t="s">
        <v>29</v>
      </c>
      <c r="C165" s="106">
        <v>-20.1741070474</v>
      </c>
      <c r="E165" s="127" t="s">
        <v>37</v>
      </c>
      <c r="F165">
        <v>-2528.58204647715</v>
      </c>
      <c r="G165" s="106">
        <v>-2517.33103572164</v>
      </c>
      <c r="I165">
        <f t="shared" si="32"/>
        <v>-11.25101076</v>
      </c>
    </row>
    <row r="166">
      <c r="A166" s="106" t="s">
        <v>31</v>
      </c>
      <c r="C166" s="106">
        <v>-1.2058098703</v>
      </c>
      <c r="E166" s="127" t="s">
        <v>39</v>
      </c>
      <c r="F166">
        <v>-691.8957267689</v>
      </c>
      <c r="G166" s="106">
        <v>-688.79188317828</v>
      </c>
      <c r="I166">
        <f t="shared" si="32"/>
        <v>-3.103843591</v>
      </c>
    </row>
    <row r="167">
      <c r="A167" s="106" t="s">
        <v>34</v>
      </c>
      <c r="C167" s="106">
        <v>-20.1774262637</v>
      </c>
      <c r="E167" s="27">
        <v>26.0</v>
      </c>
    </row>
    <row r="168">
      <c r="A168" s="106" t="s">
        <v>36</v>
      </c>
      <c r="C168" s="106">
        <v>-1.207646385</v>
      </c>
      <c r="E168" s="127" t="s">
        <v>27</v>
      </c>
      <c r="F168">
        <v>-3220.5668415874998</v>
      </c>
      <c r="G168" s="106">
        <v>-3206.09738802377</v>
      </c>
      <c r="I168">
        <f t="shared" ref="I168:I170" si="33">F168-G168</f>
        <v>-14.46945356</v>
      </c>
    </row>
    <row r="169">
      <c r="A169" s="106" t="s">
        <v>37</v>
      </c>
      <c r="B169" s="106">
        <v>-4823.67572992465</v>
      </c>
      <c r="C169" s="106">
        <v>-20.1736511445</v>
      </c>
      <c r="E169" s="127" t="s">
        <v>37</v>
      </c>
      <c r="F169">
        <v>-2528.58204647715</v>
      </c>
      <c r="G169" s="106">
        <v>-2517.33103572164</v>
      </c>
      <c r="I169">
        <f t="shared" si="33"/>
        <v>-11.25101076</v>
      </c>
    </row>
    <row r="170">
      <c r="A170" s="106" t="s">
        <v>39</v>
      </c>
      <c r="B170" s="106">
        <v>-286.1240378529</v>
      </c>
      <c r="C170" s="106">
        <v>-1.2059988687</v>
      </c>
      <c r="E170" s="127" t="s">
        <v>39</v>
      </c>
      <c r="F170">
        <v>-691.9013053676</v>
      </c>
      <c r="G170" s="106">
        <v>-688.79673308158</v>
      </c>
      <c r="I170">
        <f t="shared" si="33"/>
        <v>-3.104572286</v>
      </c>
    </row>
    <row r="171">
      <c r="A171" s="106">
        <v>14.0</v>
      </c>
      <c r="E171" s="27">
        <v>27.0</v>
      </c>
    </row>
    <row r="172">
      <c r="A172" s="106" t="s">
        <v>27</v>
      </c>
      <c r="B172" s="106">
        <v>-5452.28587977279</v>
      </c>
      <c r="C172" s="106">
        <v>-21.4316363707</v>
      </c>
      <c r="E172" s="127" t="s">
        <v>27</v>
      </c>
      <c r="F172">
        <v>-3819.22807666493</v>
      </c>
      <c r="G172" s="106">
        <v>-3803.2947859096</v>
      </c>
      <c r="I172">
        <f t="shared" ref="I172:I174" si="34">F172-G172</f>
        <v>-15.93329076</v>
      </c>
    </row>
    <row r="173">
      <c r="A173" s="106" t="s">
        <v>29</v>
      </c>
      <c r="C173" s="106">
        <v>-20.1739879409</v>
      </c>
      <c r="E173" s="127" t="s">
        <v>37</v>
      </c>
      <c r="F173">
        <v>-3605.32402758518</v>
      </c>
      <c r="G173" s="106">
        <v>-3590.4480770508</v>
      </c>
      <c r="I173">
        <f t="shared" si="34"/>
        <v>-14.87595053</v>
      </c>
    </row>
    <row r="174">
      <c r="A174" s="106" t="s">
        <v>31</v>
      </c>
      <c r="C174" s="106">
        <v>-1.1698571488</v>
      </c>
      <c r="E174" s="127" t="s">
        <v>39</v>
      </c>
      <c r="F174">
        <v>-213.763856247</v>
      </c>
      <c r="G174" s="106">
        <v>-212.7536328998</v>
      </c>
      <c r="I174">
        <f t="shared" si="34"/>
        <v>-1.010223347</v>
      </c>
    </row>
    <row r="175">
      <c r="A175" s="106" t="s">
        <v>34</v>
      </c>
      <c r="C175" s="106">
        <v>-20.1774411985</v>
      </c>
      <c r="E175" s="27">
        <v>28.0</v>
      </c>
    </row>
    <row r="176">
      <c r="A176" s="106" t="s">
        <v>36</v>
      </c>
      <c r="C176" s="106">
        <v>-1.172013869</v>
      </c>
      <c r="E176" s="127" t="s">
        <v>27</v>
      </c>
      <c r="F176">
        <v>-3779.98486604003</v>
      </c>
      <c r="G176" s="106">
        <v>-3764.2519286947</v>
      </c>
      <c r="I176">
        <f t="shared" ref="I176:I178" si="35">F176-G176</f>
        <v>-15.73293735</v>
      </c>
    </row>
    <row r="177">
      <c r="A177" s="106" t="s">
        <v>37</v>
      </c>
      <c r="B177" s="106">
        <v>-4823.67572992465</v>
      </c>
      <c r="C177" s="106">
        <v>-20.1736511445</v>
      </c>
      <c r="E177" s="127" t="s">
        <v>37</v>
      </c>
      <c r="F177">
        <v>-3605.32402758518</v>
      </c>
      <c r="G177" s="106">
        <v>-3590.4480770508</v>
      </c>
      <c r="I177">
        <f t="shared" si="35"/>
        <v>-14.87595053</v>
      </c>
    </row>
    <row r="178">
      <c r="A178" s="106" t="s">
        <v>39</v>
      </c>
      <c r="B178" s="106">
        <v>-628.6309672849</v>
      </c>
      <c r="C178" s="106">
        <v>-1.1701697075</v>
      </c>
      <c r="E178" s="127" t="s">
        <v>39</v>
      </c>
      <c r="F178">
        <v>-174.5274813664</v>
      </c>
      <c r="G178" s="106">
        <v>-173.7089113563</v>
      </c>
      <c r="I178">
        <f t="shared" si="35"/>
        <v>-0.8185700101</v>
      </c>
    </row>
    <row r="179">
      <c r="A179" s="106">
        <v>15.0</v>
      </c>
      <c r="E179" s="27">
        <v>29.0</v>
      </c>
    </row>
    <row r="180">
      <c r="A180" s="106" t="s">
        <v>27</v>
      </c>
      <c r="B180" s="106">
        <v>-3675.8388740153</v>
      </c>
      <c r="C180" s="106">
        <v>-10.6599074152</v>
      </c>
      <c r="E180" s="127" t="s">
        <v>27</v>
      </c>
      <c r="F180">
        <v>-2641.589100605</v>
      </c>
      <c r="G180" s="106">
        <v>-2629.73895091758</v>
      </c>
      <c r="I180">
        <f t="shared" ref="I180:I182" si="36">F180-G180</f>
        <v>-11.85014969</v>
      </c>
    </row>
    <row r="181">
      <c r="A181" s="106" t="s">
        <v>29</v>
      </c>
      <c r="C181" s="106">
        <v>-8.8456761325</v>
      </c>
      <c r="E181" s="127" t="s">
        <v>37</v>
      </c>
      <c r="F181">
        <v>-2413.26803237426</v>
      </c>
      <c r="G181" s="106">
        <v>-2402.39698648122</v>
      </c>
      <c r="I181">
        <f t="shared" si="36"/>
        <v>-10.87104589</v>
      </c>
    </row>
    <row r="182">
      <c r="A182" s="106" t="s">
        <v>31</v>
      </c>
      <c r="C182" s="106">
        <v>-1.7683671744</v>
      </c>
      <c r="E182" s="127" t="s">
        <v>39</v>
      </c>
      <c r="F182">
        <v>-228.2180586071</v>
      </c>
      <c r="G182" s="106">
        <v>-227.30182191176</v>
      </c>
      <c r="I182">
        <f t="shared" si="36"/>
        <v>-0.9162366953</v>
      </c>
    </row>
    <row r="183">
      <c r="A183" s="106" t="s">
        <v>34</v>
      </c>
      <c r="C183" s="106">
        <v>-8.8528548011</v>
      </c>
      <c r="E183" s="27">
        <v>30.0</v>
      </c>
    </row>
    <row r="184">
      <c r="A184" s="106" t="s">
        <v>36</v>
      </c>
      <c r="C184" s="106">
        <v>-1.7692096416</v>
      </c>
      <c r="E184" s="127" t="s">
        <v>27</v>
      </c>
      <c r="F184">
        <v>-2832.9872887775</v>
      </c>
      <c r="G184" s="106">
        <v>-2820.2861105668</v>
      </c>
      <c r="I184">
        <f t="shared" ref="I184:I186" si="37">F184-G184</f>
        <v>-12.70117821</v>
      </c>
    </row>
    <row r="185">
      <c r="A185" s="106" t="s">
        <v>37</v>
      </c>
      <c r="B185" s="106">
        <v>-3291.26917980083</v>
      </c>
      <c r="C185" s="106">
        <v>-8.8452904017</v>
      </c>
      <c r="E185" s="127" t="s">
        <v>37</v>
      </c>
      <c r="F185">
        <v>-2413.26803237426</v>
      </c>
      <c r="G185" s="106">
        <v>-2402.39698648122</v>
      </c>
      <c r="I185">
        <f t="shared" si="37"/>
        <v>-10.87104589</v>
      </c>
    </row>
    <row r="186">
      <c r="A186" s="106" t="s">
        <v>39</v>
      </c>
      <c r="B186" s="106">
        <v>-384.5763851996</v>
      </c>
      <c r="C186" s="106">
        <v>-1.7682758418</v>
      </c>
      <c r="E186" s="127" t="s">
        <v>39</v>
      </c>
      <c r="F186">
        <v>-419.6193415442</v>
      </c>
      <c r="G186" s="106">
        <v>-417.86114999052</v>
      </c>
      <c r="I186">
        <f t="shared" si="37"/>
        <v>-1.758191554</v>
      </c>
    </row>
    <row r="187">
      <c r="A187" s="106">
        <v>16.0</v>
      </c>
    </row>
    <row r="188">
      <c r="A188" s="106" t="s">
        <v>27</v>
      </c>
      <c r="B188" s="106">
        <v>-3844.5451981817</v>
      </c>
      <c r="C188" s="106">
        <v>-11.388047142</v>
      </c>
    </row>
    <row r="189">
      <c r="A189" s="106" t="s">
        <v>29</v>
      </c>
      <c r="C189" s="106">
        <v>-8.8519273449</v>
      </c>
    </row>
    <row r="190">
      <c r="A190" s="106" t="s">
        <v>31</v>
      </c>
      <c r="C190" s="106">
        <v>-2.474579492</v>
      </c>
    </row>
    <row r="191">
      <c r="A191" s="106" t="s">
        <v>34</v>
      </c>
      <c r="C191" s="106">
        <v>-8.8619452027</v>
      </c>
    </row>
    <row r="192">
      <c r="A192" s="106" t="s">
        <v>36</v>
      </c>
      <c r="C192" s="106">
        <v>-2.4756221622</v>
      </c>
    </row>
    <row r="193">
      <c r="A193" s="106" t="s">
        <v>37</v>
      </c>
      <c r="B193" s="106">
        <v>-3291.26917980083</v>
      </c>
      <c r="C193" s="106">
        <v>-8.8452904017</v>
      </c>
    </row>
    <row r="194">
      <c r="A194" s="106" t="s">
        <v>39</v>
      </c>
      <c r="B194" s="106">
        <v>-553.2908560208</v>
      </c>
      <c r="C194" s="106">
        <v>-2.4729761586</v>
      </c>
    </row>
    <row r="195">
      <c r="A195" s="106">
        <v>17.0</v>
      </c>
    </row>
    <row r="196">
      <c r="A196" s="106" t="s">
        <v>27</v>
      </c>
      <c r="B196" s="106">
        <v>-3273.6667308813</v>
      </c>
      <c r="C196" s="106">
        <v>-13.985794523</v>
      </c>
    </row>
    <row r="197">
      <c r="A197" s="106" t="s">
        <v>29</v>
      </c>
      <c r="C197" s="106">
        <v>-12.3111404691</v>
      </c>
    </row>
    <row r="198">
      <c r="A198" s="106" t="s">
        <v>31</v>
      </c>
      <c r="C198" s="106">
        <v>-1.6144208</v>
      </c>
    </row>
    <row r="199">
      <c r="A199" s="106" t="s">
        <v>34</v>
      </c>
      <c r="C199" s="106">
        <v>-12.3134214519</v>
      </c>
    </row>
    <row r="200">
      <c r="A200" s="106" t="s">
        <v>36</v>
      </c>
      <c r="C200" s="106">
        <v>-1.6151284292</v>
      </c>
    </row>
    <row r="201">
      <c r="A201" s="106" t="s">
        <v>37</v>
      </c>
      <c r="B201" s="106">
        <v>-2859.85593267472</v>
      </c>
      <c r="C201" s="106">
        <v>-12.3169818081</v>
      </c>
    </row>
    <row r="202">
      <c r="A202" s="106" t="s">
        <v>39</v>
      </c>
      <c r="B202" s="106">
        <v>-413.8019325152</v>
      </c>
      <c r="C202" s="106">
        <v>-1.6107727985</v>
      </c>
    </row>
    <row r="203">
      <c r="A203" s="106">
        <v>18.0</v>
      </c>
    </row>
    <row r="204">
      <c r="A204" s="106" t="s">
        <v>27</v>
      </c>
      <c r="B204" s="106">
        <v>-3239.241877774</v>
      </c>
      <c r="C204" s="106">
        <v>-13.8421427302</v>
      </c>
    </row>
    <row r="205">
      <c r="A205" s="106" t="s">
        <v>29</v>
      </c>
      <c r="C205" s="106">
        <v>-12.3108872246</v>
      </c>
    </row>
    <row r="206">
      <c r="A206" s="106" t="s">
        <v>31</v>
      </c>
      <c r="C206" s="106">
        <v>-1.4741325912</v>
      </c>
    </row>
    <row r="207">
      <c r="A207" s="106" t="s">
        <v>34</v>
      </c>
      <c r="C207" s="106">
        <v>-12.3127796698</v>
      </c>
    </row>
    <row r="208">
      <c r="A208" s="106" t="s">
        <v>36</v>
      </c>
      <c r="C208" s="106">
        <v>-1.4748412805</v>
      </c>
    </row>
    <row r="209">
      <c r="A209" s="106" t="s">
        <v>37</v>
      </c>
      <c r="B209" s="106">
        <v>-2859.85593267472</v>
      </c>
      <c r="C209" s="106">
        <v>-12.3169818081</v>
      </c>
    </row>
    <row r="210">
      <c r="A210" s="106" t="s">
        <v>39</v>
      </c>
      <c r="B210" s="106">
        <v>-379.39137532385</v>
      </c>
      <c r="C210" s="106">
        <v>-1.4704234596</v>
      </c>
    </row>
    <row r="211">
      <c r="A211" s="106">
        <v>19.0</v>
      </c>
    </row>
    <row r="212">
      <c r="A212" s="106" t="s">
        <v>27</v>
      </c>
      <c r="B212" s="106">
        <v>-4523.25749111021</v>
      </c>
      <c r="C212" s="106">
        <v>-17.7212915911</v>
      </c>
    </row>
    <row r="213">
      <c r="A213" s="106" t="s">
        <v>29</v>
      </c>
      <c r="C213" s="106">
        <v>-16.5103787437</v>
      </c>
    </row>
    <row r="214">
      <c r="A214" s="106" t="s">
        <v>31</v>
      </c>
      <c r="C214" s="106">
        <v>-1.174928345</v>
      </c>
    </row>
    <row r="215">
      <c r="A215" s="106" t="s">
        <v>34</v>
      </c>
      <c r="C215" s="106">
        <v>-16.5128745697</v>
      </c>
    </row>
    <row r="216">
      <c r="A216" s="106" t="s">
        <v>36</v>
      </c>
      <c r="C216" s="106">
        <v>-1.1761972163</v>
      </c>
    </row>
    <row r="217">
      <c r="A217" s="106" t="s">
        <v>37</v>
      </c>
      <c r="B217" s="106">
        <v>-4253.12878237249</v>
      </c>
      <c r="C217" s="106">
        <v>-16.5087174576</v>
      </c>
    </row>
    <row r="218">
      <c r="A218" s="106" t="s">
        <v>39</v>
      </c>
      <c r="B218" s="106">
        <v>-270.1359383514</v>
      </c>
      <c r="C218" s="106">
        <v>-1.1751591751</v>
      </c>
    </row>
    <row r="219">
      <c r="A219" s="106">
        <v>20.0</v>
      </c>
    </row>
    <row r="220">
      <c r="A220" s="106" t="s">
        <v>27</v>
      </c>
      <c r="B220" s="106">
        <v>-4640.3802164588</v>
      </c>
      <c r="C220" s="106">
        <v>-18.3022266472</v>
      </c>
    </row>
    <row r="221">
      <c r="A221" s="106" t="s">
        <v>29</v>
      </c>
      <c r="C221" s="106">
        <v>-16.5102084958</v>
      </c>
    </row>
    <row r="222">
      <c r="A222" s="106" t="s">
        <v>31</v>
      </c>
      <c r="C222" s="106">
        <v>-1.7383138602</v>
      </c>
    </row>
    <row r="223">
      <c r="A223" s="106" t="s">
        <v>34</v>
      </c>
      <c r="C223" s="106">
        <v>-16.513703875</v>
      </c>
    </row>
    <row r="224">
      <c r="A224" s="106" t="s">
        <v>36</v>
      </c>
      <c r="C224" s="106">
        <v>-1.7399038725</v>
      </c>
    </row>
    <row r="225">
      <c r="A225" s="106" t="s">
        <v>37</v>
      </c>
      <c r="B225" s="106">
        <v>-4253.12878237249</v>
      </c>
      <c r="C225" s="106">
        <v>-16.5087174576</v>
      </c>
    </row>
    <row r="226">
      <c r="A226" s="106" t="s">
        <v>39</v>
      </c>
      <c r="B226" s="106">
        <v>-387.2693780496</v>
      </c>
      <c r="C226" s="106">
        <v>-1.7385067046</v>
      </c>
    </row>
    <row r="227">
      <c r="A227" s="106">
        <v>21.0</v>
      </c>
    </row>
    <row r="228">
      <c r="A228" s="106" t="s">
        <v>27</v>
      </c>
      <c r="B228" s="106">
        <v>-4652.744897123</v>
      </c>
      <c r="C228" s="106">
        <v>-18.6582805268</v>
      </c>
    </row>
    <row r="229">
      <c r="A229" s="106" t="s">
        <v>29</v>
      </c>
      <c r="C229" s="106">
        <v>-16.5237100715</v>
      </c>
    </row>
    <row r="230">
      <c r="A230" s="106" t="s">
        <v>31</v>
      </c>
      <c r="C230" s="106">
        <v>-2.0625858068</v>
      </c>
    </row>
    <row r="231">
      <c r="A231" s="106" t="s">
        <v>34</v>
      </c>
      <c r="C231" s="106">
        <v>-16.5280217666</v>
      </c>
    </row>
    <row r="232">
      <c r="A232" s="106" t="s">
        <v>36</v>
      </c>
      <c r="C232" s="106">
        <v>-2.0632289677</v>
      </c>
    </row>
    <row r="233">
      <c r="A233" s="106" t="s">
        <v>37</v>
      </c>
      <c r="B233" s="106">
        <v>-4189.69034397456</v>
      </c>
      <c r="C233" s="106">
        <v>-16.5240421624</v>
      </c>
    </row>
    <row r="234">
      <c r="A234" s="106" t="s">
        <v>39</v>
      </c>
      <c r="B234" s="106">
        <v>-463.0703345859</v>
      </c>
      <c r="C234" s="106">
        <v>-2.0619391221</v>
      </c>
    </row>
    <row r="235">
      <c r="A235" s="106">
        <v>22.0</v>
      </c>
    </row>
    <row r="236">
      <c r="A236" s="106" t="s">
        <v>27</v>
      </c>
      <c r="B236" s="106">
        <v>-2889.5747743683</v>
      </c>
      <c r="C236" s="106">
        <v>-12.173579615</v>
      </c>
    </row>
    <row r="237">
      <c r="A237" s="106" t="s">
        <v>29</v>
      </c>
      <c r="C237" s="106">
        <v>-5.2167369716</v>
      </c>
    </row>
    <row r="238">
      <c r="A238" s="106" t="s">
        <v>31</v>
      </c>
      <c r="C238" s="106">
        <v>-6.9241930831</v>
      </c>
    </row>
    <row r="239">
      <c r="A239" s="106" t="s">
        <v>34</v>
      </c>
      <c r="C239" s="106">
        <v>-5.2181134066</v>
      </c>
    </row>
    <row r="240">
      <c r="A240" s="106" t="s">
        <v>36</v>
      </c>
      <c r="C240" s="106">
        <v>-6.9264305303</v>
      </c>
    </row>
    <row r="241">
      <c r="A241" s="106" t="s">
        <v>37</v>
      </c>
      <c r="B241" s="106">
        <v>-1219.84750300093</v>
      </c>
      <c r="C241" s="106">
        <v>-5.2117842069</v>
      </c>
    </row>
    <row r="242">
      <c r="A242" s="106" t="s">
        <v>39</v>
      </c>
      <c r="B242" s="106">
        <v>-1669.7043190204</v>
      </c>
      <c r="C242" s="106">
        <v>-6.9217733067</v>
      </c>
    </row>
    <row r="243">
      <c r="A243" s="106">
        <v>23.0</v>
      </c>
    </row>
    <row r="244">
      <c r="A244" s="106" t="s">
        <v>27</v>
      </c>
      <c r="B244" s="106">
        <v>-2328.3562962912</v>
      </c>
      <c r="C244" s="106">
        <v>-9.9617676947</v>
      </c>
    </row>
    <row r="245">
      <c r="A245" s="106" t="s">
        <v>29</v>
      </c>
      <c r="C245" s="106">
        <v>-5.957063425</v>
      </c>
    </row>
    <row r="246">
      <c r="A246" s="106" t="s">
        <v>31</v>
      </c>
      <c r="C246" s="106">
        <v>-3.9870475147</v>
      </c>
    </row>
    <row r="247">
      <c r="A247" s="106" t="s">
        <v>34</v>
      </c>
      <c r="C247" s="106">
        <v>-5.9589052729</v>
      </c>
    </row>
    <row r="248">
      <c r="A248" s="106" t="s">
        <v>36</v>
      </c>
      <c r="C248" s="106">
        <v>-3.9841360228</v>
      </c>
    </row>
    <row r="249">
      <c r="A249" s="106" t="s">
        <v>37</v>
      </c>
      <c r="B249" s="106">
        <v>-1370.71510448749</v>
      </c>
      <c r="C249" s="106">
        <v>-5.954903498</v>
      </c>
    </row>
    <row r="250">
      <c r="A250" s="106" t="s">
        <v>39</v>
      </c>
      <c r="B250" s="106">
        <v>-957.5638220545</v>
      </c>
      <c r="C250" s="106">
        <v>-3.9789131999</v>
      </c>
    </row>
    <row r="251">
      <c r="A251" s="106">
        <v>24.0</v>
      </c>
    </row>
    <row r="252">
      <c r="A252" s="106" t="s">
        <v>27</v>
      </c>
      <c r="B252" s="106">
        <v>-5076.89872141216</v>
      </c>
      <c r="C252" s="106">
        <v>-20.7288657796</v>
      </c>
    </row>
    <row r="253">
      <c r="A253" s="106" t="s">
        <v>29</v>
      </c>
      <c r="C253" s="106">
        <v>-16.5258601305</v>
      </c>
    </row>
    <row r="254">
      <c r="A254" s="106" t="s">
        <v>31</v>
      </c>
      <c r="C254" s="106">
        <v>-4.0883959061</v>
      </c>
    </row>
    <row r="255">
      <c r="A255" s="106" t="s">
        <v>34</v>
      </c>
      <c r="C255" s="106">
        <v>-16.5340559933</v>
      </c>
    </row>
    <row r="256">
      <c r="A256" s="106" t="s">
        <v>36</v>
      </c>
      <c r="C256" s="106">
        <v>-4.0895705932</v>
      </c>
    </row>
    <row r="257">
      <c r="A257" s="106" t="s">
        <v>37</v>
      </c>
      <c r="B257" s="106">
        <v>-4189.69034397417</v>
      </c>
      <c r="C257" s="106">
        <v>-16.52404193</v>
      </c>
    </row>
    <row r="258">
      <c r="A258" s="106" t="s">
        <v>39</v>
      </c>
      <c r="B258" s="106">
        <v>-887.0850665655</v>
      </c>
      <c r="C258" s="106">
        <v>-4.0857623851</v>
      </c>
    </row>
    <row r="259">
      <c r="A259" s="106">
        <v>25.0</v>
      </c>
    </row>
    <row r="260">
      <c r="A260" s="106" t="s">
        <v>27</v>
      </c>
      <c r="B260" s="106">
        <v>-3206.65745375207</v>
      </c>
      <c r="C260" s="106">
        <v>-13.9039651837</v>
      </c>
    </row>
    <row r="261">
      <c r="A261" s="106" t="s">
        <v>29</v>
      </c>
      <c r="C261" s="106">
        <v>-10.810970138</v>
      </c>
    </row>
    <row r="262">
      <c r="A262" s="106" t="s">
        <v>31</v>
      </c>
      <c r="C262" s="106">
        <v>-2.986768903</v>
      </c>
    </row>
    <row r="263">
      <c r="A263" s="106" t="s">
        <v>34</v>
      </c>
      <c r="C263" s="106">
        <v>-10.8134939124</v>
      </c>
    </row>
    <row r="264">
      <c r="A264" s="106" t="s">
        <v>36</v>
      </c>
      <c r="C264" s="106">
        <v>-2.9876549359</v>
      </c>
    </row>
    <row r="265">
      <c r="A265" s="106" t="s">
        <v>37</v>
      </c>
      <c r="B265" s="106">
        <v>-2517.77597350435</v>
      </c>
      <c r="C265" s="106">
        <v>-10.8060729728</v>
      </c>
    </row>
    <row r="266">
      <c r="A266" s="106" t="s">
        <v>39</v>
      </c>
      <c r="B266" s="106">
        <v>-688.9107577642</v>
      </c>
      <c r="C266" s="106">
        <v>-2.9849690047</v>
      </c>
    </row>
    <row r="267">
      <c r="A267" s="106">
        <v>26.0</v>
      </c>
    </row>
    <row r="268">
      <c r="A268" s="106" t="s">
        <v>27</v>
      </c>
      <c r="B268" s="106">
        <v>-3206.6614224221</v>
      </c>
      <c r="C268" s="106">
        <v>-13.9054191654</v>
      </c>
    </row>
    <row r="269">
      <c r="A269" s="106" t="s">
        <v>29</v>
      </c>
      <c r="B269" s="106"/>
      <c r="C269" s="106">
        <v>-10.8111235006</v>
      </c>
    </row>
    <row r="270">
      <c r="A270" s="106" t="s">
        <v>31</v>
      </c>
      <c r="C270" s="106">
        <v>-2.9865534618</v>
      </c>
    </row>
    <row r="271">
      <c r="A271" s="106" t="s">
        <v>34</v>
      </c>
      <c r="C271" s="106">
        <v>-10.8136201755</v>
      </c>
    </row>
    <row r="272">
      <c r="A272" s="106" t="s">
        <v>36</v>
      </c>
      <c r="C272" s="106">
        <v>-2.9890037881</v>
      </c>
    </row>
    <row r="273">
      <c r="A273" s="106" t="s">
        <v>37</v>
      </c>
      <c r="B273" s="106">
        <v>-2517.77597350435</v>
      </c>
      <c r="C273" s="106">
        <v>-10.8060729728</v>
      </c>
    </row>
    <row r="274">
      <c r="A274" s="106" t="s">
        <v>39</v>
      </c>
      <c r="B274" s="106">
        <v>-688.9149187912</v>
      </c>
      <c r="C274" s="106">
        <v>-2.9863865764</v>
      </c>
    </row>
    <row r="275">
      <c r="A275" s="106">
        <v>27.0</v>
      </c>
    </row>
    <row r="276">
      <c r="A276" s="106" t="s">
        <v>27</v>
      </c>
      <c r="B276" s="106">
        <v>-3804.03848032623</v>
      </c>
      <c r="C276" s="106">
        <v>-15.1895963387</v>
      </c>
    </row>
    <row r="277">
      <c r="A277" s="106" t="s">
        <v>29</v>
      </c>
      <c r="B277" s="106"/>
      <c r="C277" s="106">
        <v>-14.1698025318</v>
      </c>
    </row>
    <row r="278">
      <c r="A278" s="106" t="s">
        <v>31</v>
      </c>
      <c r="B278" s="106"/>
      <c r="C278" s="106">
        <v>-0.9766664587</v>
      </c>
    </row>
    <row r="279">
      <c r="A279" s="106" t="s">
        <v>34</v>
      </c>
      <c r="B279" s="106"/>
      <c r="C279" s="106">
        <v>-14.1731331239</v>
      </c>
    </row>
    <row r="280">
      <c r="A280" s="106" t="s">
        <v>36</v>
      </c>
      <c r="B280" s="106"/>
      <c r="C280" s="106">
        <v>-0.9773673494</v>
      </c>
    </row>
    <row r="281">
      <c r="A281" s="106" t="s">
        <v>37</v>
      </c>
      <c r="B281" s="106">
        <v>-3591.15555289818</v>
      </c>
      <c r="C281" s="106">
        <v>-14.168474687</v>
      </c>
    </row>
    <row r="282">
      <c r="A282" s="106" t="s">
        <v>39</v>
      </c>
      <c r="B282" s="106">
        <v>-212.7875449771</v>
      </c>
      <c r="C282" s="106">
        <v>-0.9763112699</v>
      </c>
    </row>
    <row r="283">
      <c r="A283" s="106">
        <v>28.0</v>
      </c>
    </row>
    <row r="284">
      <c r="A284" s="106" t="s">
        <v>27</v>
      </c>
      <c r="B284" s="106">
        <v>-3764.98832824493</v>
      </c>
      <c r="C284" s="106">
        <v>-14.9965377951</v>
      </c>
    </row>
    <row r="285">
      <c r="A285" s="106" t="s">
        <v>29</v>
      </c>
      <c r="C285" s="106">
        <v>-14.1707112728</v>
      </c>
    </row>
    <row r="286">
      <c r="A286" s="106" t="s">
        <v>31</v>
      </c>
      <c r="B286" s="106"/>
      <c r="C286" s="106">
        <v>-0.7917900007</v>
      </c>
    </row>
    <row r="287">
      <c r="A287" s="106" t="s">
        <v>34</v>
      </c>
      <c r="B287" s="106"/>
      <c r="C287" s="106">
        <v>-14.1734589593</v>
      </c>
    </row>
    <row r="288">
      <c r="A288" s="106" t="s">
        <v>36</v>
      </c>
      <c r="B288" s="106"/>
      <c r="C288" s="106">
        <v>-0.7923781509</v>
      </c>
    </row>
    <row r="289">
      <c r="A289" s="106" t="s">
        <v>37</v>
      </c>
      <c r="B289" s="106">
        <v>-3591.15555289818</v>
      </c>
      <c r="C289" s="106">
        <v>-14.168474687</v>
      </c>
    </row>
    <row r="290">
      <c r="A290" s="106" t="s">
        <v>39</v>
      </c>
      <c r="B290" s="106">
        <v>-173.7360601312</v>
      </c>
      <c r="C290" s="106">
        <v>-0.7914212352</v>
      </c>
    </row>
    <row r="291">
      <c r="A291" s="106">
        <v>29.0</v>
      </c>
    </row>
    <row r="292">
      <c r="A292" s="106" t="s">
        <v>27</v>
      </c>
      <c r="B292" s="106">
        <v>-2630.2120701955</v>
      </c>
      <c r="C292" s="106">
        <v>-11.3770304095</v>
      </c>
    </row>
    <row r="293">
      <c r="A293" s="106" t="s">
        <v>29</v>
      </c>
      <c r="C293" s="106">
        <v>-10.4407806371</v>
      </c>
    </row>
    <row r="294">
      <c r="A294" s="106" t="s">
        <v>31</v>
      </c>
      <c r="C294" s="106">
        <v>-0.8753407749</v>
      </c>
    </row>
    <row r="295">
      <c r="A295" s="106" t="s">
        <v>34</v>
      </c>
      <c r="C295" s="106">
        <v>-10.442355764</v>
      </c>
    </row>
    <row r="296">
      <c r="A296" s="106" t="s">
        <v>36</v>
      </c>
      <c r="C296" s="106">
        <v>-0.8792389813</v>
      </c>
    </row>
    <row r="297">
      <c r="A297" s="106" t="s">
        <v>37</v>
      </c>
      <c r="B297" s="106">
        <v>-2402.81701541496</v>
      </c>
      <c r="C297" s="106">
        <v>-10.4510169593</v>
      </c>
    </row>
    <row r="298">
      <c r="A298" s="106" t="s">
        <v>39</v>
      </c>
      <c r="B298" s="106">
        <v>-227.3430354339</v>
      </c>
      <c r="C298" s="106">
        <v>-0.8750231732</v>
      </c>
    </row>
    <row r="299">
      <c r="A299" s="106">
        <v>30.0</v>
      </c>
    </row>
    <row r="300">
      <c r="A300" s="106" t="s">
        <v>27</v>
      </c>
      <c r="B300" s="106">
        <v>-2820.7915886165</v>
      </c>
      <c r="C300" s="106">
        <v>-12.195700161</v>
      </c>
    </row>
    <row r="301">
      <c r="A301" s="106" t="s">
        <v>29</v>
      </c>
      <c r="C301" s="106">
        <v>-10.4371053603</v>
      </c>
    </row>
    <row r="302">
      <c r="A302" s="106" t="s">
        <v>31</v>
      </c>
      <c r="C302" s="106">
        <v>-1.6831220215</v>
      </c>
    </row>
    <row r="303">
      <c r="A303" s="106" t="s">
        <v>34</v>
      </c>
      <c r="C303" s="106">
        <v>-10.4389322252</v>
      </c>
    </row>
    <row r="304">
      <c r="A304" s="106" t="s">
        <v>36</v>
      </c>
      <c r="C304" s="106">
        <v>-1.6861479567</v>
      </c>
    </row>
    <row r="305">
      <c r="A305" s="106" t="s">
        <v>37</v>
      </c>
      <c r="B305" s="106">
        <v>-2402.81701541496</v>
      </c>
      <c r="C305" s="106">
        <v>-10.4510169593</v>
      </c>
    </row>
    <row r="306">
      <c r="A306" s="106" t="s">
        <v>39</v>
      </c>
      <c r="B306" s="106">
        <v>-417.9363815504</v>
      </c>
      <c r="C306" s="106">
        <v>-1.6829599938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129" t="s">
        <v>254</v>
      </c>
      <c r="C1" s="129" t="s">
        <v>255</v>
      </c>
    </row>
    <row r="2">
      <c r="A2" s="8" t="s">
        <v>246</v>
      </c>
      <c r="B2" s="26" t="s">
        <v>256</v>
      </c>
      <c r="C2" s="26" t="s">
        <v>257</v>
      </c>
    </row>
    <row r="3">
      <c r="A3" s="34">
        <v>14256.0</v>
      </c>
      <c r="B3">
        <v>13.0439456286171</v>
      </c>
      <c r="C3">
        <v>15.059149171860287</v>
      </c>
    </row>
    <row r="4">
      <c r="A4" s="34">
        <v>9108.0</v>
      </c>
      <c r="B4">
        <v>12.460558217143634</v>
      </c>
      <c r="C4">
        <v>13.28688912017004</v>
      </c>
    </row>
    <row r="5">
      <c r="A5" s="34">
        <v>33288.0</v>
      </c>
      <c r="B5">
        <v>21.364339850152504</v>
      </c>
      <c r="C5">
        <v>24.80346428246921</v>
      </c>
    </row>
    <row r="6">
      <c r="A6" s="34">
        <v>19272.0</v>
      </c>
      <c r="B6">
        <v>0.1846675780560506</v>
      </c>
      <c r="C6">
        <v>1.423876969757889</v>
      </c>
    </row>
    <row r="7">
      <c r="A7" s="34">
        <v>24396.0</v>
      </c>
      <c r="B7">
        <v>-62.352795639941554</v>
      </c>
      <c r="C7">
        <v>18.799238058854456</v>
      </c>
    </row>
    <row r="8">
      <c r="A8" s="34">
        <v>15408.0</v>
      </c>
      <c r="B8">
        <v>-53.95444408656181</v>
      </c>
      <c r="C8">
        <v>27.275262067564867</v>
      </c>
    </row>
    <row r="9">
      <c r="A9" s="34">
        <v>51840.0</v>
      </c>
      <c r="B9">
        <v>40.19597584107077</v>
      </c>
      <c r="C9">
        <v>40.25972769307544</v>
      </c>
    </row>
    <row r="10">
      <c r="A10" s="34">
        <v>69984.0</v>
      </c>
      <c r="B10">
        <v>43.59711966966469</v>
      </c>
      <c r="C10">
        <v>43.57784734351472</v>
      </c>
    </row>
    <row r="11">
      <c r="A11" s="34">
        <v>64320.0</v>
      </c>
      <c r="B11">
        <v>35.308220865715505</v>
      </c>
      <c r="C11">
        <v>35.03471966208706</v>
      </c>
    </row>
    <row r="12">
      <c r="A12" s="34">
        <v>75040.0</v>
      </c>
      <c r="B12">
        <v>38.81293314105447</v>
      </c>
      <c r="C12">
        <v>39.189124924467045</v>
      </c>
    </row>
    <row r="13">
      <c r="A13" s="34">
        <v>67200.0</v>
      </c>
      <c r="B13">
        <v>52.963797146806094</v>
      </c>
      <c r="C13">
        <v>54.157479248499904</v>
      </c>
    </row>
    <row r="14">
      <c r="A14" s="34">
        <v>78400.0</v>
      </c>
      <c r="B14">
        <v>52.80637380677814</v>
      </c>
      <c r="C14">
        <v>53.55271325171578</v>
      </c>
    </row>
    <row r="15">
      <c r="A15" s="34">
        <v>19944.0</v>
      </c>
      <c r="B15">
        <v>8.293950452624502</v>
      </c>
      <c r="C15">
        <v>10.196361142098263</v>
      </c>
    </row>
    <row r="16">
      <c r="A16" s="34">
        <v>19944.0</v>
      </c>
      <c r="B16">
        <v>13.063128923624504</v>
      </c>
      <c r="C16">
        <v>14.627972131910802</v>
      </c>
    </row>
    <row r="17">
      <c r="A17" s="34">
        <v>14112.0</v>
      </c>
      <c r="B17">
        <v>4.198653387927581</v>
      </c>
      <c r="C17">
        <v>11.421195645300992</v>
      </c>
    </row>
    <row r="18">
      <c r="A18" s="34">
        <v>18648.0</v>
      </c>
      <c r="B18">
        <v>9.310752594812412</v>
      </c>
      <c r="C18">
        <v>17.343492624351306</v>
      </c>
    </row>
    <row r="19">
      <c r="A19" s="34">
        <v>15312.0</v>
      </c>
      <c r="B19">
        <v>-5.563301132089123</v>
      </c>
      <c r="C19">
        <v>-2.206269121275735</v>
      </c>
    </row>
    <row r="20">
      <c r="A20" s="34">
        <v>13920.0</v>
      </c>
      <c r="B20">
        <v>3.407514789717572</v>
      </c>
      <c r="C20">
        <v>8.992114487403818</v>
      </c>
    </row>
    <row r="21">
      <c r="A21" s="34">
        <v>16128.0</v>
      </c>
      <c r="B21">
        <v>4.536647650444361</v>
      </c>
      <c r="C21">
        <v>7.621813878459772</v>
      </c>
    </row>
    <row r="22">
      <c r="A22" s="34">
        <v>24192.0</v>
      </c>
      <c r="B22">
        <v>11.259998460185594</v>
      </c>
      <c r="C22">
        <v>15.687316372565183</v>
      </c>
    </row>
    <row r="23">
      <c r="A23" s="34">
        <v>26908.0</v>
      </c>
      <c r="B23">
        <v>9.902994039421156</v>
      </c>
      <c r="C23">
        <v>12.498424876966851</v>
      </c>
    </row>
    <row r="24">
      <c r="A24" s="34">
        <v>29792.0</v>
      </c>
      <c r="B24">
        <v>-14.402804294932281</v>
      </c>
      <c r="C24">
        <v>-7.090496071884932</v>
      </c>
    </row>
    <row r="25">
      <c r="A25" s="34">
        <v>18144.0</v>
      </c>
      <c r="B25">
        <v>-48.55021395715601</v>
      </c>
      <c r="C25">
        <v>-42.83179362931011</v>
      </c>
    </row>
    <row r="26">
      <c r="A26" s="34">
        <v>53816.0</v>
      </c>
      <c r="B26">
        <v>-77.37868228520831</v>
      </c>
      <c r="C26">
        <v>-73.63191423644379</v>
      </c>
    </row>
    <row r="27">
      <c r="A27" s="34">
        <v>25536.0</v>
      </c>
      <c r="B27">
        <v>18.371905088826367</v>
      </c>
      <c r="C27">
        <v>18.88742747113859</v>
      </c>
    </row>
    <row r="28">
      <c r="A28" s="34">
        <v>25536.0</v>
      </c>
      <c r="B28">
        <v>18.49261081888602</v>
      </c>
      <c r="C28">
        <v>19.06421253207659</v>
      </c>
    </row>
    <row r="29">
      <c r="A29" s="34">
        <v>11904.0</v>
      </c>
      <c r="B29">
        <v>-59.85334641328044</v>
      </c>
      <c r="C29">
        <v>-58.40600195609762</v>
      </c>
    </row>
    <row r="30">
      <c r="A30" s="34">
        <v>9672.0</v>
      </c>
      <c r="B30">
        <v>-60.6896681946757</v>
      </c>
      <c r="C30">
        <v>-59.57588493163971</v>
      </c>
    </row>
    <row r="31">
      <c r="A31" s="34">
        <v>7104.0</v>
      </c>
      <c r="B31">
        <v>-32.642608190582564</v>
      </c>
      <c r="C31">
        <v>-25.189795469123453</v>
      </c>
    </row>
    <row r="32">
      <c r="A32" s="34">
        <v>13616.0</v>
      </c>
      <c r="B32">
        <v>-23.96560481516345</v>
      </c>
      <c r="C32">
        <v>-17.553996416766605</v>
      </c>
    </row>
    <row r="35">
      <c r="A35" s="8"/>
      <c r="B35" s="8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43"/>
    <col customWidth="1" min="4" max="4" width="18.57"/>
    <col customWidth="1" min="8" max="15" width="16.71"/>
    <col customWidth="1" min="16" max="16" width="17.14"/>
    <col customWidth="1" min="18" max="18" width="22.57"/>
    <col customWidth="1" min="19" max="21" width="16.71"/>
    <col customWidth="1" min="22" max="23" width="19.14"/>
  </cols>
  <sheetData>
    <row r="1">
      <c r="A1" s="1" t="s">
        <v>0</v>
      </c>
      <c r="B1" s="6"/>
      <c r="C1" s="3"/>
      <c r="D1" s="3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4"/>
      <c r="R1" s="5"/>
      <c r="S1" s="7" t="s">
        <v>1</v>
      </c>
      <c r="T1" s="7" t="s">
        <v>2</v>
      </c>
      <c r="U1" s="7" t="s">
        <v>3</v>
      </c>
      <c r="V1" s="7" t="s">
        <v>4</v>
      </c>
      <c r="W1" s="4"/>
      <c r="X1" s="6"/>
      <c r="Y1" s="6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1" t="s">
        <v>5</v>
      </c>
      <c r="B2" s="7" t="s">
        <v>6</v>
      </c>
      <c r="C2" s="9" t="s">
        <v>69</v>
      </c>
      <c r="D2" s="9" t="s">
        <v>70</v>
      </c>
      <c r="E2" s="4"/>
      <c r="F2" s="1"/>
      <c r="G2" s="1" t="s">
        <v>5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4"/>
      <c r="R2" s="1" t="s">
        <v>5</v>
      </c>
      <c r="S2" s="7" t="s">
        <v>18</v>
      </c>
      <c r="T2" s="7" t="s">
        <v>19</v>
      </c>
      <c r="U2" s="7" t="s">
        <v>20</v>
      </c>
      <c r="V2" s="7" t="s">
        <v>21</v>
      </c>
      <c r="W2" s="4"/>
      <c r="X2" s="7" t="s">
        <v>22</v>
      </c>
      <c r="Y2" s="7" t="s">
        <v>23</v>
      </c>
      <c r="Z2" s="1" t="s">
        <v>24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10">
        <v>1.0</v>
      </c>
      <c r="B3" s="4"/>
      <c r="C3" s="4"/>
      <c r="D3" s="4"/>
      <c r="E3" s="4"/>
      <c r="F3" s="11"/>
      <c r="G3" s="11">
        <v>1.0</v>
      </c>
      <c r="H3" s="12">
        <f t="shared" ref="H3:J3" si="1">B4-B9-B10</f>
        <v>0</v>
      </c>
      <c r="I3" s="12">
        <f t="shared" si="1"/>
        <v>0</v>
      </c>
      <c r="J3" s="12">
        <f t="shared" si="1"/>
        <v>0</v>
      </c>
      <c r="K3" s="13">
        <f t="shared" ref="K3:L3" si="2">627.509*(C5+C6-C7-C8)</f>
        <v>0</v>
      </c>
      <c r="L3" s="13">
        <f t="shared" si="2"/>
        <v>0</v>
      </c>
      <c r="M3" s="4">
        <f t="shared" ref="M3:N3" si="3">627.509*($B4-$B9-$B10+C4-C9-C10)</f>
        <v>0</v>
      </c>
      <c r="N3" s="4">
        <f t="shared" si="3"/>
        <v>0</v>
      </c>
      <c r="O3" s="4">
        <f>627.509*(B4-B9-B10+((D4-D9-D10)*4^3-(C4-C9-C10)*3^3)/(4^3-3^3))</f>
        <v>0</v>
      </c>
      <c r="P3" s="4">
        <f>627.509*(B4-B9-B10+((D4-D9-D10+0.5*((D5+D6)-(D7+D8)))*4^3-(C4-C9-C10+0.5*((C5+C6)-(C7+C8)))*3^3)/(4^3-3^3))</f>
        <v>0</v>
      </c>
      <c r="Q3" s="4"/>
      <c r="R3" s="11">
        <v>1.0</v>
      </c>
      <c r="S3" s="4">
        <f t="shared" ref="S3:S40" si="7">M3-X3</f>
        <v>29</v>
      </c>
      <c r="T3" s="4">
        <f t="shared" ref="T3:T40" si="8">N3-X3</f>
        <v>29</v>
      </c>
      <c r="U3" s="4">
        <f t="shared" ref="U3:U38" si="9">O3-X3</f>
        <v>29</v>
      </c>
      <c r="V3" s="4">
        <f t="shared" ref="V3:V13" si="10">P3-X3</f>
        <v>29</v>
      </c>
      <c r="W3" s="4"/>
      <c r="X3" s="5">
        <v>-29.0</v>
      </c>
      <c r="Y3" s="14" t="s">
        <v>25</v>
      </c>
      <c r="Z3" s="4">
        <f t="shared" ref="Z3:AA3" si="4">AVERAGE(U3:U4)</f>
        <v>24.9</v>
      </c>
      <c r="AA3" s="4">
        <f t="shared" si="4"/>
        <v>24.9</v>
      </c>
      <c r="AB3" s="1" t="s">
        <v>26</v>
      </c>
      <c r="AC3" s="4"/>
      <c r="AD3" s="4"/>
      <c r="AE3" s="4"/>
      <c r="AF3" s="4"/>
      <c r="AG3" s="4"/>
      <c r="AH3" s="4"/>
      <c r="AI3" s="4"/>
      <c r="AJ3" s="4"/>
      <c r="AK3" s="4"/>
    </row>
    <row r="4">
      <c r="A4" s="15" t="s">
        <v>27</v>
      </c>
      <c r="B4" s="17"/>
      <c r="C4" s="17"/>
      <c r="D4" s="17"/>
      <c r="E4" s="4"/>
      <c r="F4" s="11"/>
      <c r="G4" s="11">
        <v>2.0</v>
      </c>
      <c r="H4" s="12">
        <f t="shared" ref="H4:J4" si="5">B12-B17-B18</f>
        <v>0</v>
      </c>
      <c r="I4" s="12">
        <f t="shared" si="5"/>
        <v>0</v>
      </c>
      <c r="J4" s="12">
        <f t="shared" si="5"/>
        <v>0</v>
      </c>
      <c r="K4" s="13">
        <f t="shared" ref="K4:K33" si="12">627.509*(OFFSET($C$5,8*$G3,0)+OFFSET($C$6,8*$G3,0)-OFFSET($C$7,8*$G3,0)-OFFSET($C$8,8*$G3,0))</f>
        <v>0</v>
      </c>
      <c r="L4" s="13">
        <f t="shared" ref="L4:L33" si="13">627.509*(OFFSET($D$5,8*$G3,0)+OFFSET($D$6,8*$G3,0)-OFFSET($D$7,8*$G3,0)-OFFSET($D$8,8*$G3,0))</f>
        <v>0</v>
      </c>
      <c r="M4" s="4">
        <f t="shared" ref="M4:N4" si="6">627.509*($B12-$B17-$B18+C12-C17-C18)</f>
        <v>0</v>
      </c>
      <c r="N4" s="4">
        <f t="shared" si="6"/>
        <v>0</v>
      </c>
      <c r="O4" s="18">
        <f>627.509*(B12-B17-B18+((D12-D17-D18)*4^3-(C12-C17-C18)*3^3)/(4^3-3^3))</f>
        <v>0</v>
      </c>
      <c r="P4" s="4">
        <f>627.509*(B12-B17-B18+((D12-D17-D18+0.5*((D13+D14)-(D15+D16)))*4^3-(C12-C17-C18+0.5*((C13+C14)-(C15+C16)))*3^3)/(4^3-3^3))</f>
        <v>0</v>
      </c>
      <c r="Q4" s="4"/>
      <c r="R4" s="11">
        <v>2.0</v>
      </c>
      <c r="S4" s="4">
        <f t="shared" si="7"/>
        <v>20.8</v>
      </c>
      <c r="T4" s="4">
        <f t="shared" si="8"/>
        <v>20.8</v>
      </c>
      <c r="U4" s="4">
        <f t="shared" si="9"/>
        <v>20.8</v>
      </c>
      <c r="V4" s="4">
        <f t="shared" si="10"/>
        <v>20.8</v>
      </c>
      <c r="W4" s="4"/>
      <c r="X4" s="5">
        <v>-20.8</v>
      </c>
      <c r="Y4" s="14" t="s">
        <v>28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15" t="s">
        <v>29</v>
      </c>
      <c r="B5" s="17"/>
      <c r="C5" s="17"/>
      <c r="D5" s="17"/>
      <c r="E5" s="4"/>
      <c r="F5" s="11"/>
      <c r="G5" s="11">
        <v>3.0</v>
      </c>
      <c r="H5" s="12">
        <f t="shared" ref="H5:J5" si="11">B20-B25-B26</f>
        <v>0</v>
      </c>
      <c r="I5" s="12">
        <f t="shared" si="11"/>
        <v>0</v>
      </c>
      <c r="J5" s="12">
        <f t="shared" si="11"/>
        <v>0</v>
      </c>
      <c r="K5" s="13">
        <f t="shared" si="12"/>
        <v>0</v>
      </c>
      <c r="L5" s="13">
        <f t="shared" si="13"/>
        <v>0</v>
      </c>
      <c r="M5" s="4">
        <f t="shared" ref="M5:N5" si="14">627.509*($B20-$B25-$B26+C20-C25-C26)</f>
        <v>0</v>
      </c>
      <c r="N5" s="4">
        <f t="shared" si="14"/>
        <v>0</v>
      </c>
      <c r="O5" s="4">
        <f>627.509*(B20-B25-B26+((D20-D25-D26)*4^3-(C20-C25-C26)*3^3)/(4^3-3^3))</f>
        <v>0</v>
      </c>
      <c r="P5" s="4">
        <f>627.509*(B20-B25-B26+((D20-D25-D26+0.5*((D21+D22)-(D23+D24)))*4^3-(C20-C25-C26+0.5*((C21+C22)-(C23+C24)))*3^3)/(4^3-3^3))</f>
        <v>0</v>
      </c>
      <c r="Q5" s="4"/>
      <c r="R5" s="11">
        <v>3.0</v>
      </c>
      <c r="S5" s="4">
        <f t="shared" si="7"/>
        <v>23.5</v>
      </c>
      <c r="T5" s="4">
        <f t="shared" si="8"/>
        <v>23.5</v>
      </c>
      <c r="U5" s="4">
        <f t="shared" si="9"/>
        <v>23.5</v>
      </c>
      <c r="V5" s="4">
        <f t="shared" si="10"/>
        <v>23.5</v>
      </c>
      <c r="W5" s="4"/>
      <c r="X5" s="5">
        <v>-23.5</v>
      </c>
      <c r="Y5" s="14" t="s">
        <v>30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15" t="s">
        <v>31</v>
      </c>
      <c r="B6" s="17"/>
      <c r="C6" s="17"/>
      <c r="D6" s="17"/>
      <c r="E6" s="4"/>
      <c r="F6" s="11"/>
      <c r="G6" s="11">
        <v>4.0</v>
      </c>
      <c r="H6" s="12">
        <f t="shared" ref="H6:J6" si="15">B28-B33-B34</f>
        <v>0</v>
      </c>
      <c r="I6" s="12">
        <f t="shared" si="15"/>
        <v>0</v>
      </c>
      <c r="J6" s="12">
        <f t="shared" si="15"/>
        <v>0</v>
      </c>
      <c r="K6" s="13">
        <f t="shared" si="12"/>
        <v>0</v>
      </c>
      <c r="L6" s="13">
        <f t="shared" si="13"/>
        <v>0</v>
      </c>
      <c r="M6" s="4">
        <f t="shared" ref="M6:N6" si="16">627.509*($B28-$B33-$B34+C28-C33-C34)</f>
        <v>0</v>
      </c>
      <c r="N6" s="4">
        <f t="shared" si="16"/>
        <v>0</v>
      </c>
      <c r="O6" s="4">
        <f>627.509*(B28-B33-B34+((D28-D33-D34)*4^3-(C28-C33-C34)*3^3)/(4^3-3^3))</f>
        <v>0</v>
      </c>
      <c r="P6" s="4">
        <f>627.509*(B28-B33-B34+((D28-D33-D34+0.5*((D29+D30)-(D31+D32)))*4^3-(C28-C33-C34+0.5*((C29+C30)-(C31+C32)))*3^3)/(4^3-3^3))</f>
        <v>0</v>
      </c>
      <c r="Q6" s="4"/>
      <c r="R6" s="11">
        <v>4.0</v>
      </c>
      <c r="S6" s="4">
        <f t="shared" si="7"/>
        <v>20.3</v>
      </c>
      <c r="T6" s="4">
        <f t="shared" si="8"/>
        <v>20.3</v>
      </c>
      <c r="U6" s="4">
        <f t="shared" si="9"/>
        <v>20.3</v>
      </c>
      <c r="V6" s="4">
        <f t="shared" si="10"/>
        <v>20.3</v>
      </c>
      <c r="W6" s="4"/>
      <c r="X6" s="5">
        <v>-20.3</v>
      </c>
      <c r="Y6" s="14" t="s">
        <v>32</v>
      </c>
      <c r="Z6" s="4">
        <f t="shared" ref="Z6:AA6" si="17">AVERAGE(U6:U14)</f>
        <v>30.2</v>
      </c>
      <c r="AA6" s="4">
        <f t="shared" si="17"/>
        <v>29.7375</v>
      </c>
      <c r="AB6" s="1" t="s">
        <v>33</v>
      </c>
      <c r="AC6" s="4"/>
      <c r="AD6" s="4"/>
      <c r="AE6" s="4"/>
      <c r="AF6" s="4"/>
      <c r="AG6" s="4"/>
      <c r="AH6" s="4"/>
      <c r="AI6" s="4"/>
      <c r="AJ6" s="4"/>
      <c r="AK6" s="4"/>
    </row>
    <row r="7">
      <c r="A7" s="15" t="s">
        <v>34</v>
      </c>
      <c r="B7" s="17"/>
      <c r="C7" s="17"/>
      <c r="D7" s="17"/>
      <c r="E7" s="4"/>
      <c r="F7" s="11"/>
      <c r="G7" s="11">
        <v>5.0</v>
      </c>
      <c r="H7" s="12">
        <f t="shared" ref="H7:J7" si="18">B36-B41-B42</f>
        <v>0</v>
      </c>
      <c r="I7" s="12">
        <f t="shared" si="18"/>
        <v>0</v>
      </c>
      <c r="J7" s="12">
        <f t="shared" si="18"/>
        <v>0</v>
      </c>
      <c r="K7" s="13">
        <f t="shared" si="12"/>
        <v>0</v>
      </c>
      <c r="L7" s="13">
        <f t="shared" si="13"/>
        <v>0</v>
      </c>
      <c r="M7" s="4">
        <f t="shared" ref="M7:N7" si="19">627.509*($B36-$B41-$B42+C36-C41-C42)</f>
        <v>0</v>
      </c>
      <c r="N7" s="4">
        <f t="shared" si="19"/>
        <v>0</v>
      </c>
      <c r="O7" s="4">
        <f>627.509*(B36-B41-B42+((D36-D41-D42)*4^3-(C36-C41-C42)*3^3)/(4^3-3^3))</f>
        <v>0</v>
      </c>
      <c r="P7" s="4">
        <f>627.509*(B36-B41-B42+((D36-D41-D42+0.5*((D37+D38)-(D39+D40)))*4^3-(C36-C41-C42+0.5*((C37+C38)-(C39+C40)))*3^3)/(4^3-3^3))</f>
        <v>0</v>
      </c>
      <c r="Q7" s="4"/>
      <c r="R7" s="11">
        <v>5.0</v>
      </c>
      <c r="S7" s="4">
        <f t="shared" si="7"/>
        <v>29</v>
      </c>
      <c r="T7" s="4">
        <f t="shared" si="8"/>
        <v>29</v>
      </c>
      <c r="U7" s="4">
        <f t="shared" si="9"/>
        <v>29</v>
      </c>
      <c r="V7" s="4">
        <f t="shared" si="10"/>
        <v>29</v>
      </c>
      <c r="W7" s="4"/>
      <c r="X7" s="5">
        <v>-29.0</v>
      </c>
      <c r="Y7" s="20" t="s">
        <v>35</v>
      </c>
      <c r="Z7" s="4"/>
      <c r="AA7" s="4"/>
      <c r="AB7" s="4"/>
      <c r="AC7" s="5" t="s">
        <v>79</v>
      </c>
      <c r="AD7" s="4"/>
      <c r="AE7" s="4"/>
      <c r="AF7" s="4"/>
      <c r="AG7" s="4"/>
      <c r="AH7" s="4"/>
      <c r="AI7" s="4"/>
      <c r="AJ7" s="4"/>
      <c r="AK7" s="4"/>
    </row>
    <row r="8">
      <c r="A8" s="15" t="s">
        <v>36</v>
      </c>
      <c r="B8" s="17"/>
      <c r="C8" s="17"/>
      <c r="D8" s="17"/>
      <c r="E8" s="4"/>
      <c r="F8" s="11"/>
      <c r="G8" s="11">
        <v>6.0</v>
      </c>
      <c r="H8" s="12">
        <f t="shared" ref="H8:J8" si="20">B44-B49-B50</f>
        <v>0</v>
      </c>
      <c r="I8" s="12">
        <f t="shared" si="20"/>
        <v>0</v>
      </c>
      <c r="J8" s="12">
        <f t="shared" si="20"/>
        <v>0</v>
      </c>
      <c r="K8" s="13">
        <f t="shared" si="12"/>
        <v>0</v>
      </c>
      <c r="L8" s="13">
        <f t="shared" si="13"/>
        <v>0</v>
      </c>
      <c r="M8" s="4">
        <f t="shared" ref="M8:N8" si="21">627.509*($B44-$B49-$B50+C44-C49-C50)</f>
        <v>0</v>
      </c>
      <c r="N8" s="4">
        <f t="shared" si="21"/>
        <v>0</v>
      </c>
      <c r="O8" s="4">
        <f>627.509*(B44-B49-B50+((D44-D49-D50)*4^3-(C44-C49-C50)*3^3)/(4^3-3^3))</f>
        <v>0</v>
      </c>
      <c r="P8" s="4">
        <f>627.509*(B44-B49-B50+((D44-D49-D50+0.5*((D45+D46)-(D47+D48)))*4^3-(C44-C49-C50+0.5*((C45+C46)-(C47+C48)))*3^3)/(4^3-3^3))</f>
        <v>0</v>
      </c>
      <c r="Q8" s="4"/>
      <c r="R8" s="11">
        <v>6.0</v>
      </c>
      <c r="S8" s="4">
        <f t="shared" si="7"/>
        <v>25.5</v>
      </c>
      <c r="T8" s="4">
        <f t="shared" si="8"/>
        <v>25.5</v>
      </c>
      <c r="U8" s="4">
        <f t="shared" si="9"/>
        <v>25.5</v>
      </c>
      <c r="V8" s="4">
        <f t="shared" si="10"/>
        <v>25.5</v>
      </c>
      <c r="W8" s="4"/>
      <c r="X8" s="5">
        <v>-25.5</v>
      </c>
      <c r="Y8" s="20" t="s">
        <v>30</v>
      </c>
      <c r="Z8" s="4"/>
      <c r="AA8" s="4"/>
      <c r="AB8" s="4"/>
      <c r="AC8" s="5" t="s">
        <v>82</v>
      </c>
      <c r="AD8" s="5" t="s">
        <v>83</v>
      </c>
      <c r="AE8" s="4"/>
      <c r="AF8" s="4"/>
      <c r="AG8" s="4"/>
      <c r="AH8" s="4"/>
      <c r="AI8" s="4"/>
      <c r="AJ8" s="4"/>
      <c r="AK8" s="4"/>
    </row>
    <row r="9">
      <c r="A9" s="15" t="s">
        <v>37</v>
      </c>
      <c r="B9" s="17"/>
      <c r="C9" s="17"/>
      <c r="D9" s="17"/>
      <c r="E9" s="4"/>
      <c r="F9" s="11"/>
      <c r="G9" s="11">
        <v>7.0</v>
      </c>
      <c r="H9" s="12">
        <f t="shared" ref="H9:J9" si="22">B52-B57-B58</f>
        <v>0</v>
      </c>
      <c r="I9" s="12">
        <f t="shared" si="22"/>
        <v>0</v>
      </c>
      <c r="J9" s="12">
        <f t="shared" si="22"/>
        <v>0</v>
      </c>
      <c r="K9" s="13">
        <f t="shared" si="12"/>
        <v>0</v>
      </c>
      <c r="L9" s="13">
        <f t="shared" si="13"/>
        <v>0</v>
      </c>
      <c r="M9" s="4">
        <f t="shared" ref="M9:N9" si="23">627.509*($B52-$B57-$B58+C52-C57-C58)</f>
        <v>0</v>
      </c>
      <c r="N9" s="4">
        <f t="shared" si="23"/>
        <v>0</v>
      </c>
      <c r="O9" s="4">
        <f>627.509*(B52-B57-B58+((D52-D57-D58)*4^3-(C52-C57-C58)*3^3)/(4^3-3^3))</f>
        <v>0</v>
      </c>
      <c r="P9" s="4">
        <f>627.509*(B52-B57-B58+((D52-D57-D58+0.5*((D53+D54)-(D55+D56)))*4^3-(C52-C57-C58+0.5*((C53+C54)-(C55+C56)))*3^3)/(4^3-3^3))</f>
        <v>0</v>
      </c>
      <c r="Q9" s="4"/>
      <c r="R9" s="11">
        <v>7.0</v>
      </c>
      <c r="S9" s="4">
        <f t="shared" si="7"/>
        <v>35.1</v>
      </c>
      <c r="T9" s="4">
        <f t="shared" si="8"/>
        <v>35.1</v>
      </c>
      <c r="U9" s="4">
        <f t="shared" si="9"/>
        <v>35.1</v>
      </c>
      <c r="V9" s="4">
        <f t="shared" si="10"/>
        <v>35.1</v>
      </c>
      <c r="W9" s="4"/>
      <c r="X9" s="5">
        <v>-35.1</v>
      </c>
      <c r="Y9" s="20" t="s">
        <v>38</v>
      </c>
      <c r="Z9" s="4"/>
      <c r="AA9" s="4"/>
      <c r="AB9" s="4"/>
      <c r="AC9" s="5">
        <v>-14.18257884</v>
      </c>
      <c r="AD9" s="5">
        <v>-15.392950756</v>
      </c>
      <c r="AE9" s="4"/>
      <c r="AF9" s="4"/>
      <c r="AG9" s="4"/>
      <c r="AH9" s="4"/>
      <c r="AI9" s="4"/>
      <c r="AJ9" s="4"/>
      <c r="AK9" s="4"/>
    </row>
    <row r="10">
      <c r="A10" s="15" t="s">
        <v>39</v>
      </c>
      <c r="B10" s="17"/>
      <c r="C10" s="17"/>
      <c r="D10" s="17"/>
      <c r="E10" s="4"/>
      <c r="F10" s="11"/>
      <c r="G10" s="11">
        <v>8.0</v>
      </c>
      <c r="H10" s="12">
        <f t="shared" ref="H10:J10" si="24">B60-B65-B66</f>
        <v>0</v>
      </c>
      <c r="I10" s="12">
        <f t="shared" si="24"/>
        <v>0</v>
      </c>
      <c r="J10" s="12">
        <f t="shared" si="24"/>
        <v>0</v>
      </c>
      <c r="K10" s="13">
        <f t="shared" si="12"/>
        <v>0</v>
      </c>
      <c r="L10" s="13">
        <f t="shared" si="13"/>
        <v>0</v>
      </c>
      <c r="M10" s="4">
        <f t="shared" ref="M10:N10" si="25">627.509*($B60-$B65-$B66+C60-C65-C66)</f>
        <v>0</v>
      </c>
      <c r="N10" s="4">
        <f t="shared" si="25"/>
        <v>0</v>
      </c>
      <c r="O10" s="4">
        <f>627.509*(B60-B65-B66+((D60-D65-D66)*4^3-(C60-C65-C66)*3^3)/(4^3-3^3))</f>
        <v>0</v>
      </c>
      <c r="P10" s="4">
        <f>627.509*(B60-B65-B66+((D60-D65-D66+0.5*((D61+D62)-(D63+D64)))*4^3-(C60-C65-C66+0.5*((C61+C62)-(C63+C64)))*3^3)/(4^3-3^3))</f>
        <v>0</v>
      </c>
      <c r="Q10" s="4"/>
      <c r="R10" s="11">
        <v>8.0</v>
      </c>
      <c r="S10" s="4">
        <f t="shared" si="7"/>
        <v>36.8</v>
      </c>
      <c r="T10" s="4">
        <f t="shared" si="8"/>
        <v>36.8</v>
      </c>
      <c r="U10" s="4">
        <f t="shared" si="9"/>
        <v>36.8</v>
      </c>
      <c r="V10" s="4">
        <f t="shared" si="10"/>
        <v>36.8</v>
      </c>
      <c r="W10" s="4"/>
      <c r="X10" s="5">
        <v>-36.8</v>
      </c>
      <c r="Y10" s="20" t="s">
        <v>40</v>
      </c>
      <c r="Z10" s="4"/>
      <c r="AA10" s="4"/>
      <c r="AB10" s="4"/>
      <c r="AC10" s="5">
        <v>-10.1899749</v>
      </c>
      <c r="AD10" s="5">
        <v>-11.0884521</v>
      </c>
      <c r="AE10" s="4"/>
      <c r="AF10" s="4"/>
      <c r="AG10" s="4"/>
      <c r="AH10" s="4"/>
      <c r="AI10" s="4"/>
      <c r="AJ10" s="4"/>
      <c r="AK10" s="4"/>
    </row>
    <row r="11">
      <c r="A11" s="10">
        <v>2.0</v>
      </c>
      <c r="B11" s="12"/>
      <c r="C11" s="12"/>
      <c r="D11" s="12"/>
      <c r="E11" s="4"/>
      <c r="F11" s="11"/>
      <c r="G11" s="11">
        <v>9.0</v>
      </c>
      <c r="H11" s="12">
        <f t="shared" ref="H11:J11" si="26">B68-B73-B74</f>
        <v>0</v>
      </c>
      <c r="I11" s="12">
        <f t="shared" si="26"/>
        <v>0</v>
      </c>
      <c r="J11" s="12">
        <f t="shared" si="26"/>
        <v>0</v>
      </c>
      <c r="K11" s="13">
        <f t="shared" si="12"/>
        <v>0</v>
      </c>
      <c r="L11" s="13">
        <f t="shared" si="13"/>
        <v>0</v>
      </c>
      <c r="M11" s="4">
        <f t="shared" ref="M11:N11" si="27">627.509*($B68-$B73-$B74+C68-C73-C74)</f>
        <v>0</v>
      </c>
      <c r="N11" s="4">
        <f t="shared" si="27"/>
        <v>0</v>
      </c>
      <c r="O11" s="4">
        <f>627.509*(B68-B73-B74+((D68-D73-D74)*4^3-(C68-C73-C74)*3^3)/(4^3-3^3))</f>
        <v>0</v>
      </c>
      <c r="P11" s="4">
        <f>627.509*(B68-B73-B74+((D68-D73-D74+0.5*((D69+D70)-(D71+D72)))*4^3-(C68-C73-C74+0.5*((C69+C70)-(C71+C72)))*3^3)/(4^3-3^3))</f>
        <v>0</v>
      </c>
      <c r="Q11" s="4"/>
      <c r="R11" s="11">
        <v>9.0</v>
      </c>
      <c r="S11" s="4">
        <f t="shared" si="7"/>
        <v>28.4</v>
      </c>
      <c r="T11" s="4">
        <f t="shared" si="8"/>
        <v>28.4</v>
      </c>
      <c r="U11" s="4">
        <f t="shared" si="9"/>
        <v>28.4</v>
      </c>
      <c r="V11" s="4">
        <f t="shared" si="10"/>
        <v>28.4</v>
      </c>
      <c r="W11" s="4"/>
      <c r="X11" s="5">
        <v>-28.4</v>
      </c>
      <c r="Y11" s="20" t="s">
        <v>35</v>
      </c>
      <c r="Z11" s="4"/>
      <c r="AA11" s="4"/>
      <c r="AB11" s="4"/>
      <c r="AC11" s="5">
        <v>-3.90952084</v>
      </c>
      <c r="AD11" s="5">
        <v>-4.22752976</v>
      </c>
      <c r="AE11" s="4"/>
      <c r="AF11" s="4"/>
      <c r="AG11" s="4"/>
      <c r="AH11" s="4"/>
      <c r="AI11" s="4"/>
      <c r="AJ11" s="4"/>
      <c r="AK11" s="4"/>
    </row>
    <row r="12">
      <c r="A12" s="15" t="s">
        <v>27</v>
      </c>
      <c r="B12" s="17"/>
      <c r="C12" s="17"/>
      <c r="D12" s="17"/>
      <c r="E12" s="4"/>
      <c r="F12" s="11"/>
      <c r="G12" s="11">
        <v>10.0</v>
      </c>
      <c r="H12" s="12">
        <f t="shared" ref="H12:J12" si="28">B76-B81-B82</f>
        <v>0</v>
      </c>
      <c r="I12" s="12">
        <f t="shared" si="28"/>
        <v>0</v>
      </c>
      <c r="J12" s="12">
        <f t="shared" si="28"/>
        <v>0</v>
      </c>
      <c r="K12" s="13">
        <f t="shared" si="12"/>
        <v>0</v>
      </c>
      <c r="L12" s="13">
        <f t="shared" si="13"/>
        <v>0</v>
      </c>
      <c r="M12" s="4">
        <f t="shared" ref="M12:N12" si="29">627.509*($B76-$B81-$B82+C76-C81-C82)</f>
        <v>0</v>
      </c>
      <c r="N12" s="4">
        <f t="shared" si="29"/>
        <v>0</v>
      </c>
      <c r="O12" s="4">
        <f>627.509*(B76-B81-B82+((D76-D81-D82)*4^3-(C76-C81-C82)*3^3)/(4^3-3^3))</f>
        <v>0</v>
      </c>
      <c r="P12" s="4">
        <f>627.509*(B76-B81-B82+((D76-D81-D82+0.5*((D77+D78)-(D79+D80)))*4^3-(C76-C81-C82+0.5*((C77+C78)-(C79+C80)))*3^3)/(4^3-3^3))</f>
        <v>0</v>
      </c>
      <c r="Q12" s="4"/>
      <c r="R12" s="11">
        <v>10.0</v>
      </c>
      <c r="S12" s="4">
        <f t="shared" si="7"/>
        <v>29.8</v>
      </c>
      <c r="T12" s="4">
        <f t="shared" si="8"/>
        <v>29.8</v>
      </c>
      <c r="U12" s="4">
        <f t="shared" si="9"/>
        <v>29.8</v>
      </c>
      <c r="V12" s="4">
        <f t="shared" si="10"/>
        <v>29.8</v>
      </c>
      <c r="W12" s="4"/>
      <c r="X12" s="5">
        <v>-29.8</v>
      </c>
      <c r="Y12" s="20" t="s">
        <v>41</v>
      </c>
      <c r="Z12" s="4"/>
      <c r="AA12" s="4"/>
      <c r="AB12" s="4"/>
      <c r="AC12" s="5" t="s">
        <v>96</v>
      </c>
      <c r="AD12" s="5" t="s">
        <v>97</v>
      </c>
      <c r="AE12" s="5" t="s">
        <v>98</v>
      </c>
      <c r="AF12" s="4"/>
      <c r="AG12" s="4"/>
      <c r="AH12" s="4"/>
      <c r="AI12" s="4"/>
      <c r="AJ12" s="4"/>
      <c r="AK12" s="4"/>
    </row>
    <row r="13">
      <c r="A13" s="15" t="s">
        <v>29</v>
      </c>
      <c r="B13" s="17"/>
      <c r="C13" s="17"/>
      <c r="D13" s="17"/>
      <c r="E13" s="4"/>
      <c r="F13" s="11"/>
      <c r="G13" s="11">
        <v>11.0</v>
      </c>
      <c r="H13" s="12">
        <f t="shared" ref="H13:J13" si="30">B84-B89-B90</f>
        <v>0</v>
      </c>
      <c r="I13" s="12">
        <f t="shared" si="30"/>
        <v>0</v>
      </c>
      <c r="J13" s="12">
        <f t="shared" si="30"/>
        <v>0</v>
      </c>
      <c r="K13" s="13">
        <f t="shared" si="12"/>
        <v>0</v>
      </c>
      <c r="L13" s="13">
        <f t="shared" si="13"/>
        <v>0</v>
      </c>
      <c r="M13" s="4">
        <f t="shared" ref="M13:N13" si="31">627.509*($B84-$B89-$B90+C84-C89-C90)</f>
        <v>0</v>
      </c>
      <c r="N13" s="4">
        <f t="shared" si="31"/>
        <v>0</v>
      </c>
      <c r="O13" s="4">
        <f>627.509*(B84-B89-B90+((D84-D89-D90)*4^3-(C84-C89-C90)*3^3)/(4^3-3^3))</f>
        <v>0</v>
      </c>
      <c r="P13" s="4">
        <f>627.509*(B84-B89-B90+((D84-D89-D90+0.5*((D85+D86)-(D87+D88)))*4^3-(C84-C89-C90+0.5*((C85+C86)-(C87+C88)))*3^3)/(4^3-3^3))</f>
        <v>0</v>
      </c>
      <c r="Q13" s="5"/>
      <c r="R13" s="11">
        <v>11.0</v>
      </c>
      <c r="S13" s="4">
        <f t="shared" si="7"/>
        <v>33</v>
      </c>
      <c r="T13" s="4">
        <f t="shared" si="8"/>
        <v>33</v>
      </c>
      <c r="U13" s="4">
        <f t="shared" si="9"/>
        <v>33</v>
      </c>
      <c r="V13" s="4">
        <f t="shared" si="10"/>
        <v>33</v>
      </c>
      <c r="W13" s="4"/>
      <c r="X13" s="5">
        <v>-33.0</v>
      </c>
      <c r="Y13" s="20" t="s">
        <v>42</v>
      </c>
      <c r="Z13" s="4"/>
      <c r="AA13" s="4"/>
      <c r="AB13" s="4"/>
      <c r="AC13" s="4">
        <f t="shared" ref="AC13:AD13" si="32">AC9-AC10-AC11</f>
        <v>-0.0830831</v>
      </c>
      <c r="AD13" s="4">
        <f t="shared" si="32"/>
        <v>-0.076968896</v>
      </c>
      <c r="AE13" s="4">
        <f>((AD9-AD10-AD11)*4^3-(AC9-AC10-AC11)*3^3)/(4^3-3^3)</f>
        <v>-0.07250717957</v>
      </c>
      <c r="AF13" s="4"/>
      <c r="AG13" s="4"/>
      <c r="AH13" s="4"/>
      <c r="AI13" s="4"/>
      <c r="AJ13" s="4"/>
      <c r="AK13" s="4"/>
    </row>
    <row r="14">
      <c r="A14" s="15" t="s">
        <v>31</v>
      </c>
      <c r="B14" s="17"/>
      <c r="C14" s="17"/>
      <c r="D14" s="17"/>
      <c r="E14" s="4"/>
      <c r="F14" s="11"/>
      <c r="G14" s="11">
        <v>12.0</v>
      </c>
      <c r="H14" s="12">
        <f t="shared" ref="H14:J14" si="33">B92-B97-B98</f>
        <v>0</v>
      </c>
      <c r="I14" s="12">
        <f t="shared" si="33"/>
        <v>0</v>
      </c>
      <c r="J14" s="12">
        <f t="shared" si="33"/>
        <v>0</v>
      </c>
      <c r="K14" s="13">
        <f t="shared" si="12"/>
        <v>0</v>
      </c>
      <c r="L14" s="13">
        <f t="shared" si="13"/>
        <v>0</v>
      </c>
      <c r="M14" s="4">
        <f t="shared" ref="M14:N14" si="34">627.509*($B92-$B97-$B98+C92-C97-C98)</f>
        <v>0</v>
      </c>
      <c r="N14" s="4">
        <f t="shared" si="34"/>
        <v>0</v>
      </c>
      <c r="O14" s="4">
        <f>627.509*(B92-B97-B98+((D92-D97-D98)*4^3-(C92-C97-C98)*3^3)/(4^3-3^3))</f>
        <v>0</v>
      </c>
      <c r="P14" s="4">
        <f>627.509*(B92-B97-B98+((D92-D97-D98+0.5*((D93+D94)-(D95+D96)))*4^3-(C92-C97-C98+0.5*((C93+C94)-(C95+C96)))*3^3)/(4^3-3^3))</f>
        <v>0</v>
      </c>
      <c r="Q14" s="4"/>
      <c r="R14" s="11">
        <v>12.0</v>
      </c>
      <c r="S14" s="4">
        <f t="shared" si="7"/>
        <v>33.9</v>
      </c>
      <c r="T14" s="4">
        <f t="shared" si="8"/>
        <v>33.9</v>
      </c>
      <c r="U14" s="4">
        <f t="shared" si="9"/>
        <v>33.9</v>
      </c>
      <c r="V14" s="4"/>
      <c r="W14" s="4"/>
      <c r="X14" s="5">
        <v>-33.9</v>
      </c>
      <c r="Y14" s="20" t="s">
        <v>42</v>
      </c>
      <c r="Z14" s="4"/>
      <c r="AA14" s="4"/>
      <c r="AB14" s="4"/>
      <c r="AC14" s="5" t="s">
        <v>18</v>
      </c>
      <c r="AD14" s="5" t="s">
        <v>19</v>
      </c>
      <c r="AE14" s="5" t="s">
        <v>98</v>
      </c>
      <c r="AF14" s="4"/>
      <c r="AG14" s="4"/>
      <c r="AH14" s="4"/>
      <c r="AI14" s="4"/>
      <c r="AJ14" s="4"/>
      <c r="AK14" s="4"/>
    </row>
    <row r="15">
      <c r="A15" s="15" t="s">
        <v>34</v>
      </c>
      <c r="B15" s="17"/>
      <c r="C15" s="17"/>
      <c r="D15" s="17"/>
      <c r="E15" s="4"/>
      <c r="F15" s="11"/>
      <c r="G15" s="11">
        <v>13.0</v>
      </c>
      <c r="H15" s="12">
        <f t="shared" ref="H15:J15" si="35">B100-B105-B106</f>
        <v>0</v>
      </c>
      <c r="I15" s="12">
        <f t="shared" si="35"/>
        <v>0</v>
      </c>
      <c r="J15" s="12">
        <f t="shared" si="35"/>
        <v>0</v>
      </c>
      <c r="K15" s="13">
        <f t="shared" si="12"/>
        <v>0</v>
      </c>
      <c r="L15" s="13">
        <f t="shared" si="13"/>
        <v>0</v>
      </c>
      <c r="M15" s="4">
        <f t="shared" ref="M15:N15" si="36">627.509*($B100-$B105-$B106+C100-C105-C106)</f>
        <v>0</v>
      </c>
      <c r="N15" s="4">
        <f t="shared" si="36"/>
        <v>0</v>
      </c>
      <c r="O15" s="4">
        <f>627.509*(B100-B105-B106+((D100-D105-D106)*4^3-(C100-C105-C106)*3^3)/(4^3-3^3))</f>
        <v>0</v>
      </c>
      <c r="P15" s="4">
        <f>627.509*(B100-B105-B106+((D100-D105-D106+0.5*((D101+D102)-(D103+D104)))*4^3-(C100-C105-C106+0.5*((C101+C102)-(C103+C104)))*3^3)/(4^3-3^3))</f>
        <v>0</v>
      </c>
      <c r="Q15" s="4"/>
      <c r="R15" s="11">
        <v>13.0</v>
      </c>
      <c r="S15" s="4">
        <f t="shared" si="7"/>
        <v>30.8</v>
      </c>
      <c r="T15" s="4">
        <f t="shared" si="8"/>
        <v>30.8</v>
      </c>
      <c r="U15" s="4">
        <f t="shared" si="9"/>
        <v>30.8</v>
      </c>
      <c r="V15" s="4">
        <f t="shared" ref="V15:V38" si="41">P15-X15</f>
        <v>30.8</v>
      </c>
      <c r="W15" s="4"/>
      <c r="X15" s="5">
        <v>-30.8</v>
      </c>
      <c r="Y15" s="20" t="s">
        <v>35</v>
      </c>
      <c r="Z15" s="4">
        <f t="shared" ref="Z15:AA15" si="37">AVERAGE(U15:U16)</f>
        <v>31.05</v>
      </c>
      <c r="AA15" s="4">
        <f t="shared" si="37"/>
        <v>31.05</v>
      </c>
      <c r="AB15" s="1" t="s">
        <v>43</v>
      </c>
      <c r="AC15" s="12">
        <f t="shared" ref="AC15:AD15" si="38">C4-C9-C10</f>
        <v>0</v>
      </c>
      <c r="AD15" s="12">
        <f t="shared" si="38"/>
        <v>0</v>
      </c>
      <c r="AE15" s="4">
        <f>((D4-D9-D10)*4^3-(C4-C9-C10)*3^3)/(4^3-3^3)</f>
        <v>0</v>
      </c>
      <c r="AF15" s="4"/>
      <c r="AG15" s="4"/>
      <c r="AH15" s="4"/>
      <c r="AI15" s="4"/>
      <c r="AJ15" s="4"/>
      <c r="AK15" s="4"/>
    </row>
    <row r="16">
      <c r="A16" s="15" t="s">
        <v>36</v>
      </c>
      <c r="B16" s="17"/>
      <c r="C16" s="17"/>
      <c r="D16" s="17"/>
      <c r="E16" s="4"/>
      <c r="F16" s="11"/>
      <c r="G16" s="11">
        <v>14.0</v>
      </c>
      <c r="H16" s="12">
        <f t="shared" ref="H16:J16" si="39">B108-B113-B114</f>
        <v>0</v>
      </c>
      <c r="I16" s="12">
        <f t="shared" si="39"/>
        <v>0</v>
      </c>
      <c r="J16" s="12">
        <f t="shared" si="39"/>
        <v>0</v>
      </c>
      <c r="K16" s="13">
        <f t="shared" si="12"/>
        <v>0</v>
      </c>
      <c r="L16" s="13">
        <f t="shared" si="13"/>
        <v>0</v>
      </c>
      <c r="M16" s="4">
        <f t="shared" ref="M16:N16" si="40">627.509*($B108-$B113-$B114+C108-C113-C114)</f>
        <v>0</v>
      </c>
      <c r="N16" s="4">
        <f t="shared" si="40"/>
        <v>0</v>
      </c>
      <c r="O16" s="4">
        <f>627.509*(B108-B113-B114+((D108-D113-D114)*4^3-(C108-C113-C114)*3^3)/(4^3-3^3))</f>
        <v>0</v>
      </c>
      <c r="P16" s="4">
        <f>627.509*(B108-B113-B114+((D108-D113-D114+0.5*((D109+D110)-(D111+D112)))*4^3-(C108-C113-C114+0.5*((C109+C110)-(C111+C112)))*3^3)/(4^3-3^3))</f>
        <v>0</v>
      </c>
      <c r="Q16" s="4"/>
      <c r="R16" s="11">
        <v>14.0</v>
      </c>
      <c r="S16" s="4">
        <f t="shared" si="7"/>
        <v>31.3</v>
      </c>
      <c r="T16" s="4">
        <f t="shared" si="8"/>
        <v>31.3</v>
      </c>
      <c r="U16" s="4">
        <f t="shared" si="9"/>
        <v>31.3</v>
      </c>
      <c r="V16" s="4">
        <f t="shared" si="41"/>
        <v>31.3</v>
      </c>
      <c r="W16" s="4"/>
      <c r="X16" s="5">
        <v>-31.3</v>
      </c>
      <c r="Y16" s="20" t="s">
        <v>41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15" t="s">
        <v>37</v>
      </c>
      <c r="B17" s="17"/>
      <c r="C17" s="17"/>
      <c r="D17" s="17"/>
      <c r="E17" s="4"/>
      <c r="F17" s="11"/>
      <c r="G17" s="11">
        <v>15.0</v>
      </c>
      <c r="H17" s="12">
        <f t="shared" ref="H17:J17" si="42">B116-B121-B122</f>
        <v>0</v>
      </c>
      <c r="I17" s="12">
        <f t="shared" si="42"/>
        <v>0</v>
      </c>
      <c r="J17" s="12">
        <f t="shared" si="42"/>
        <v>0</v>
      </c>
      <c r="K17" s="22">
        <f t="shared" si="12"/>
        <v>0</v>
      </c>
      <c r="L17" s="22">
        <f t="shared" si="13"/>
        <v>0</v>
      </c>
      <c r="M17" s="4">
        <f t="shared" ref="M17:N17" si="43">627.509*($B116-$B121-$B122+C116-C121-C122)</f>
        <v>0</v>
      </c>
      <c r="N17" s="4">
        <f t="shared" si="43"/>
        <v>0</v>
      </c>
      <c r="O17" s="4">
        <f>627.509*(B116-B121-B122+((D116-D121-D122)*4^3-(C116-C121-C122)*3^3)/(4^3-3^3))</f>
        <v>0</v>
      </c>
      <c r="P17" s="4">
        <f>627.509*(B116-B121-B122+((D116-D121-D122+0.5*((D117+D118)-(D119+D120)))*4^3-(C116-C121-C122+0.5*((C117+C118)-(C119+C120)))*3^3)/(4^3-3^3))</f>
        <v>0</v>
      </c>
      <c r="Q17" s="4"/>
      <c r="R17" s="11">
        <v>15.0</v>
      </c>
      <c r="S17" s="4">
        <f t="shared" si="7"/>
        <v>17.4</v>
      </c>
      <c r="T17" s="4">
        <f t="shared" si="8"/>
        <v>17.4</v>
      </c>
      <c r="U17" s="4">
        <f t="shared" si="9"/>
        <v>17.4</v>
      </c>
      <c r="V17" s="4">
        <f t="shared" si="41"/>
        <v>17.4</v>
      </c>
      <c r="W17" s="4"/>
      <c r="X17" s="5">
        <v>-17.4</v>
      </c>
      <c r="Y17" s="20" t="s">
        <v>44</v>
      </c>
      <c r="Z17" s="4">
        <f t="shared" ref="Z17:AA17" si="44">AVERAGE(U17:U18)</f>
        <v>21.25</v>
      </c>
      <c r="AA17" s="4">
        <f t="shared" si="44"/>
        <v>21.25</v>
      </c>
      <c r="AB17" s="1" t="s">
        <v>45</v>
      </c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15" t="s">
        <v>39</v>
      </c>
      <c r="B18" s="17"/>
      <c r="C18" s="17"/>
      <c r="D18" s="17"/>
      <c r="E18" s="4"/>
      <c r="F18" s="11"/>
      <c r="G18" s="11">
        <v>16.0</v>
      </c>
      <c r="H18" s="12">
        <f t="shared" ref="H18:J18" si="45">B124-B129-B130</f>
        <v>0</v>
      </c>
      <c r="I18" s="12">
        <f t="shared" si="45"/>
        <v>0</v>
      </c>
      <c r="J18" s="12">
        <f t="shared" si="45"/>
        <v>0</v>
      </c>
      <c r="K18" s="13">
        <f t="shared" si="12"/>
        <v>0</v>
      </c>
      <c r="L18" s="13">
        <f t="shared" si="13"/>
        <v>0</v>
      </c>
      <c r="M18" s="4">
        <f t="shared" ref="M18:N18" si="46">627.509*($B124-$B129-$B130+C124-C129-C130)</f>
        <v>0</v>
      </c>
      <c r="N18" s="4">
        <f t="shared" si="46"/>
        <v>0</v>
      </c>
      <c r="O18" s="4">
        <f>627.509*(B124-B129-B130+((D124-D129-D130)*4^3-(C124-C129-C130)*3^3)/(4^3-3^3))</f>
        <v>0</v>
      </c>
      <c r="P18" s="4">
        <f>627.509*(B124-B129-B130+((D124-D129-D130+0.5*((D125+D126)-(D127+D128)))*4^3-(C124-C129-C130+0.5*((C125+C126)-(C127+C128)))*3^3)/(4^3-3^3))</f>
        <v>0</v>
      </c>
      <c r="Q18" s="4"/>
      <c r="R18" s="11">
        <v>16.0</v>
      </c>
      <c r="S18" s="4">
        <f t="shared" si="7"/>
        <v>25.1</v>
      </c>
      <c r="T18" s="4">
        <f t="shared" si="8"/>
        <v>25.1</v>
      </c>
      <c r="U18" s="4">
        <f t="shared" si="9"/>
        <v>25.1</v>
      </c>
      <c r="V18" s="4">
        <f t="shared" si="41"/>
        <v>25.1</v>
      </c>
      <c r="W18" s="4"/>
      <c r="X18" s="5">
        <v>-25.1</v>
      </c>
      <c r="Y18" s="20" t="s">
        <v>44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10">
        <v>3.0</v>
      </c>
      <c r="B19" s="12"/>
      <c r="C19" s="12"/>
      <c r="D19" s="12"/>
      <c r="E19" s="4"/>
      <c r="F19" s="11"/>
      <c r="G19" s="11">
        <v>17.0</v>
      </c>
      <c r="H19" s="12">
        <f t="shared" ref="H19:J19" si="47">B132-B137-B138</f>
        <v>0</v>
      </c>
      <c r="I19" s="12">
        <f t="shared" si="47"/>
        <v>0</v>
      </c>
      <c r="J19" s="12">
        <f t="shared" si="47"/>
        <v>0</v>
      </c>
      <c r="K19" s="13">
        <f t="shared" si="12"/>
        <v>0</v>
      </c>
      <c r="L19" s="13">
        <f t="shared" si="13"/>
        <v>0</v>
      </c>
      <c r="M19" s="4">
        <f t="shared" ref="M19:N19" si="48">627.509*($B132-$B137-$B138+C132-C137-C138)</f>
        <v>0</v>
      </c>
      <c r="N19" s="4">
        <f t="shared" si="48"/>
        <v>0</v>
      </c>
      <c r="O19" s="4">
        <f>627.509*(B132-B137-B138+((D132-D137-D138)*4^3-(C132-C137-C138)*3^3)/(4^3-3^3))</f>
        <v>0</v>
      </c>
      <c r="P19" s="4">
        <f>627.509*(B132-B137-B138+((D132-D137-D138+0.5*((D133+D134)-(D135+D136)))*4^3-(C132-C137-C138+0.5*((C133+C134)-(C135+C136)))*3^3)/(4^3-3^3))</f>
        <v>0</v>
      </c>
      <c r="Q19" s="4"/>
      <c r="R19" s="11">
        <v>17.0</v>
      </c>
      <c r="S19" s="4">
        <f t="shared" si="7"/>
        <v>33.4</v>
      </c>
      <c r="T19" s="4">
        <f t="shared" si="8"/>
        <v>33.4</v>
      </c>
      <c r="U19" s="4">
        <f t="shared" si="9"/>
        <v>33.4</v>
      </c>
      <c r="V19" s="4">
        <f t="shared" si="41"/>
        <v>33.4</v>
      </c>
      <c r="W19" s="4"/>
      <c r="X19" s="5">
        <v>-33.4</v>
      </c>
      <c r="Y19" s="20" t="s">
        <v>38</v>
      </c>
      <c r="Z19" s="5">
        <f t="shared" ref="Z19:AA19" si="49">AVERAGE(U19:U25)</f>
        <v>31.64285714</v>
      </c>
      <c r="AA19" s="5">
        <f t="shared" si="49"/>
        <v>31.64285714</v>
      </c>
      <c r="AB19" s="1" t="s">
        <v>46</v>
      </c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15" t="s">
        <v>27</v>
      </c>
      <c r="B20" s="17"/>
      <c r="C20" s="17"/>
      <c r="D20" s="17"/>
      <c r="E20" s="4"/>
      <c r="F20" s="11"/>
      <c r="G20" s="11">
        <v>18.0</v>
      </c>
      <c r="H20" s="12">
        <f t="shared" ref="H20:J20" si="50">B140-B145-B146</f>
        <v>0</v>
      </c>
      <c r="I20" s="12">
        <f t="shared" si="50"/>
        <v>0</v>
      </c>
      <c r="J20" s="12">
        <f t="shared" si="50"/>
        <v>0</v>
      </c>
      <c r="K20" s="13">
        <f t="shared" si="12"/>
        <v>0</v>
      </c>
      <c r="L20" s="13">
        <f t="shared" si="13"/>
        <v>0</v>
      </c>
      <c r="M20" s="4">
        <f t="shared" ref="M20:N20" si="51">627.509*($B140-$B145-$B146+C140-C145-C146)</f>
        <v>0</v>
      </c>
      <c r="N20" s="4">
        <f t="shared" si="51"/>
        <v>0</v>
      </c>
      <c r="O20" s="4">
        <f>627.509*(B140-B145-B146+((D140-D145-D146)*4^3-(C140-C145-C146)*3^3)/(4^3-3^3))</f>
        <v>0</v>
      </c>
      <c r="P20" s="4">
        <f>627.509*(B140-B145-B146+((D140-D145-D146+0.5*((D141+D142)-(D143+D144)))*4^3-(C140-C145-C146+0.5*((C141+C142)-(C143+C144)))*3^3)/(4^3-3^3))</f>
        <v>0</v>
      </c>
      <c r="Q20" s="4"/>
      <c r="R20" s="11">
        <v>18.0</v>
      </c>
      <c r="S20" s="4">
        <f t="shared" si="7"/>
        <v>23.3</v>
      </c>
      <c r="T20" s="4">
        <f t="shared" si="8"/>
        <v>23.3</v>
      </c>
      <c r="U20" s="4">
        <f t="shared" si="9"/>
        <v>23.3</v>
      </c>
      <c r="V20" s="4">
        <f t="shared" si="41"/>
        <v>23.3</v>
      </c>
      <c r="W20" s="4"/>
      <c r="X20" s="5">
        <v>-23.3</v>
      </c>
      <c r="Y20" s="20" t="s">
        <v>28</v>
      </c>
      <c r="Z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>
      <c r="A21" s="15" t="s">
        <v>29</v>
      </c>
      <c r="B21" s="17"/>
      <c r="C21" s="17"/>
      <c r="D21" s="17"/>
      <c r="E21" s="4"/>
      <c r="F21" s="11"/>
      <c r="G21" s="11">
        <v>19.0</v>
      </c>
      <c r="H21" s="12">
        <f t="shared" ref="H21:J21" si="52">B148-B153-B154</f>
        <v>0</v>
      </c>
      <c r="I21" s="12">
        <f t="shared" si="52"/>
        <v>0</v>
      </c>
      <c r="J21" s="12">
        <f t="shared" si="52"/>
        <v>0</v>
      </c>
      <c r="K21" s="13">
        <f t="shared" si="12"/>
        <v>0</v>
      </c>
      <c r="L21" s="13">
        <f t="shared" si="13"/>
        <v>0</v>
      </c>
      <c r="M21" s="4">
        <f t="shared" ref="M21:N21" si="53">627.509*($B148-$B153-$B154+C148-C153-C154)</f>
        <v>0</v>
      </c>
      <c r="N21" s="4">
        <f t="shared" si="53"/>
        <v>0</v>
      </c>
      <c r="O21" s="4">
        <f>627.509*(B148-B153-B154+((D148-D153-D154)*4^3-(C148-C153-C154)*3^3)/(4^3-3^3))</f>
        <v>0</v>
      </c>
      <c r="P21" s="4">
        <f>627.509*(B148-B153-B154+((D148-D153-D154+0.5*((D149+D150)-(D151+D152)))*4^3-(C148-C153-C154+0.5*((C149+C150)-(C151+C152)))*3^3)/(4^3-3^3))</f>
        <v>0</v>
      </c>
      <c r="Q21" s="4"/>
      <c r="R21" s="11">
        <v>19.0</v>
      </c>
      <c r="S21" s="4">
        <f t="shared" si="7"/>
        <v>17.5</v>
      </c>
      <c r="T21" s="4">
        <f t="shared" si="8"/>
        <v>17.5</v>
      </c>
      <c r="U21" s="4">
        <f t="shared" si="9"/>
        <v>17.5</v>
      </c>
      <c r="V21" s="4">
        <f t="shared" si="41"/>
        <v>17.5</v>
      </c>
      <c r="W21" s="4"/>
      <c r="X21" s="5">
        <v>-17.5</v>
      </c>
      <c r="Y21" s="20" t="s">
        <v>44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>
      <c r="A22" s="15" t="s">
        <v>31</v>
      </c>
      <c r="B22" s="17"/>
      <c r="C22" s="17"/>
      <c r="D22" s="17"/>
      <c r="E22" s="4"/>
      <c r="F22" s="11"/>
      <c r="G22" s="11">
        <v>20.0</v>
      </c>
      <c r="H22" s="12">
        <f t="shared" ref="H22:J22" si="54">B156-B161-B162</f>
        <v>0</v>
      </c>
      <c r="I22" s="12">
        <f t="shared" si="54"/>
        <v>0</v>
      </c>
      <c r="J22" s="12">
        <f t="shared" si="54"/>
        <v>0</v>
      </c>
      <c r="K22" s="13">
        <f t="shared" si="12"/>
        <v>0</v>
      </c>
      <c r="L22" s="13">
        <f t="shared" si="13"/>
        <v>0</v>
      </c>
      <c r="M22" s="4">
        <f t="shared" ref="M22:N22" si="55">627.509*($B156-$B161-$B162+C156-C161-C162)</f>
        <v>0</v>
      </c>
      <c r="N22" s="4">
        <f t="shared" si="55"/>
        <v>0</v>
      </c>
      <c r="O22" s="4">
        <f>627.509*(B156-B161-B162+((D156-D161-D162)*4^3-(C156-C161-C162)*3^3)/(4^3-3^3))</f>
        <v>0</v>
      </c>
      <c r="P22" s="4">
        <f>627.509*(B156-B161-B162+((D156-D161-D162+0.5*((D157+D158)-(D159+D160)))*4^3-(C156-C161-C162+0.5*((C157+C158)-(C159+C160)))*3^3)/(4^3-3^3))</f>
        <v>0</v>
      </c>
      <c r="Q22" s="4"/>
      <c r="R22" s="11">
        <v>20.0</v>
      </c>
      <c r="S22" s="4">
        <f t="shared" si="7"/>
        <v>19.2</v>
      </c>
      <c r="T22" s="4">
        <f t="shared" si="8"/>
        <v>19.2</v>
      </c>
      <c r="U22" s="4">
        <f t="shared" si="9"/>
        <v>19.2</v>
      </c>
      <c r="V22" s="4">
        <f t="shared" si="41"/>
        <v>19.2</v>
      </c>
      <c r="W22" s="4"/>
      <c r="X22" s="5">
        <v>-19.2</v>
      </c>
      <c r="Y22" s="20" t="s">
        <v>61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15" t="s">
        <v>34</v>
      </c>
      <c r="B23" s="17"/>
      <c r="C23" s="17"/>
      <c r="D23" s="17"/>
      <c r="E23" s="4"/>
      <c r="F23" s="11"/>
      <c r="G23" s="11">
        <v>21.0</v>
      </c>
      <c r="H23" s="12">
        <f t="shared" ref="H23:J23" si="56">B164-B169-B170</f>
        <v>0</v>
      </c>
      <c r="I23" s="12">
        <f t="shared" si="56"/>
        <v>0</v>
      </c>
      <c r="J23" s="12">
        <f t="shared" si="56"/>
        <v>0</v>
      </c>
      <c r="K23" s="13">
        <f t="shared" si="12"/>
        <v>0</v>
      </c>
      <c r="L23" s="13">
        <f t="shared" si="13"/>
        <v>0</v>
      </c>
      <c r="M23" s="4">
        <f t="shared" ref="M23:N23" si="57">627.509*($B164-$B169-$B170+C164-C169-C170)</f>
        <v>0</v>
      </c>
      <c r="N23" s="4">
        <f t="shared" si="57"/>
        <v>0</v>
      </c>
      <c r="O23" s="4">
        <f>627.509*(B164-B169-B170+((D164-D169-D170)*4^3-(C164-C169-C170)*3^3)/(4^3-3^3))</f>
        <v>0</v>
      </c>
      <c r="P23" s="4">
        <f>627.509*(B164-B169-B170+((D164-D169-D170+0.5*((D165+D166)-(D167+D168)))*4^3-(C164-C169-C170+0.5*((C165+C166)-(C167+C168)))*3^3)/(4^3-3^3))</f>
        <v>0</v>
      </c>
      <c r="Q23" s="4"/>
      <c r="R23" s="11">
        <v>21.0</v>
      </c>
      <c r="S23" s="4">
        <f t="shared" si="7"/>
        <v>24.2</v>
      </c>
      <c r="T23" s="4">
        <f t="shared" si="8"/>
        <v>24.2</v>
      </c>
      <c r="U23" s="4">
        <f t="shared" si="9"/>
        <v>24.2</v>
      </c>
      <c r="V23" s="4">
        <f t="shared" si="41"/>
        <v>24.2</v>
      </c>
      <c r="W23" s="4"/>
      <c r="X23" s="5">
        <v>-24.2</v>
      </c>
      <c r="Y23" s="20" t="s">
        <v>35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15" t="s">
        <v>36</v>
      </c>
      <c r="B24" s="17"/>
      <c r="C24" s="17"/>
      <c r="D24" s="17"/>
      <c r="E24" s="4"/>
      <c r="F24" s="11"/>
      <c r="G24" s="11">
        <v>22.0</v>
      </c>
      <c r="H24" s="12">
        <f t="shared" ref="H24:J24" si="58">B172-B177-B178</f>
        <v>0</v>
      </c>
      <c r="I24" s="31">
        <f t="shared" si="58"/>
        <v>0</v>
      </c>
      <c r="J24" s="12">
        <f t="shared" si="58"/>
        <v>0</v>
      </c>
      <c r="K24" s="13">
        <f t="shared" si="12"/>
        <v>0</v>
      </c>
      <c r="L24" s="13">
        <f t="shared" si="13"/>
        <v>0</v>
      </c>
      <c r="M24" s="4">
        <f t="shared" ref="M24:N24" si="59">627.509*($B172-$B177-$B178+C172-C177-C178)</f>
        <v>0</v>
      </c>
      <c r="N24" s="4">
        <f t="shared" si="59"/>
        <v>0</v>
      </c>
      <c r="O24" s="4">
        <f>627.509*(B172-B177-B178+((D172-D177-D178)*4^3-(C172-C177-C178)*3^3)/(4^3-3^3))</f>
        <v>0</v>
      </c>
      <c r="P24" s="4">
        <f>627.509*(B172-B177-B178+((D172-D177-D178+0.5*((D173+D174)-(D175+D176)))*4^3-(C172-C177-C178+0.5*((C173+C174)-(C175+C176)))*3^3)/(4^3-3^3))</f>
        <v>0</v>
      </c>
      <c r="Q24" s="4"/>
      <c r="R24" s="11">
        <v>22.0</v>
      </c>
      <c r="S24" s="4">
        <f t="shared" si="7"/>
        <v>42.6</v>
      </c>
      <c r="T24" s="4">
        <f t="shared" si="8"/>
        <v>42.6</v>
      </c>
      <c r="U24" s="4">
        <f t="shared" si="9"/>
        <v>42.6</v>
      </c>
      <c r="V24" s="4">
        <f t="shared" si="41"/>
        <v>42.6</v>
      </c>
      <c r="W24" s="4"/>
      <c r="X24" s="5">
        <v>-42.6</v>
      </c>
      <c r="Y24" s="20" t="s">
        <v>40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>
      <c r="A25" s="15" t="s">
        <v>37</v>
      </c>
      <c r="B25" s="17"/>
      <c r="C25" s="17"/>
      <c r="D25" s="17"/>
      <c r="E25" s="4"/>
      <c r="F25" s="11"/>
      <c r="G25" s="11">
        <v>23.0</v>
      </c>
      <c r="H25" s="12">
        <f t="shared" ref="H25:J25" si="60">B180-B185-B186</f>
        <v>0</v>
      </c>
      <c r="I25" s="12">
        <f t="shared" si="60"/>
        <v>0</v>
      </c>
      <c r="J25" s="12">
        <f t="shared" si="60"/>
        <v>0</v>
      </c>
      <c r="K25" s="13">
        <f t="shared" si="12"/>
        <v>0</v>
      </c>
      <c r="L25" s="13">
        <f t="shared" si="13"/>
        <v>0</v>
      </c>
      <c r="M25" s="4">
        <f t="shared" ref="M25:N25" si="61">627.509*($B180-$B185-$B186+C180-C185-C186)</f>
        <v>0</v>
      </c>
      <c r="N25" s="4">
        <f t="shared" si="61"/>
        <v>0</v>
      </c>
      <c r="O25" s="4">
        <f>627.509*(B180-B185-B186+((D180-D185-D186)*4^3-(C180-C185-C186)*3^3)/(4^3-3^3))</f>
        <v>0</v>
      </c>
      <c r="P25" s="4">
        <f>627.509*(B180-B185-B186+((D180-D185-D186+0.5*((D181+D182)-(D183+D184)))*4^3-(C180-C185-C186+0.5*((C181+C182)-(C183+C184)))*3^3)/(4^3-3^3))</f>
        <v>0</v>
      </c>
      <c r="Q25" s="4"/>
      <c r="R25" s="11">
        <v>23.0</v>
      </c>
      <c r="S25" s="4">
        <f t="shared" si="7"/>
        <v>61.3</v>
      </c>
      <c r="T25" s="4">
        <f t="shared" si="8"/>
        <v>61.3</v>
      </c>
      <c r="U25" s="4">
        <f t="shared" si="9"/>
        <v>61.3</v>
      </c>
      <c r="V25" s="4">
        <f t="shared" si="41"/>
        <v>61.3</v>
      </c>
      <c r="W25" s="4"/>
      <c r="X25" s="5">
        <v>-61.3</v>
      </c>
      <c r="Y25" s="20" t="s">
        <v>62</v>
      </c>
      <c r="Z25" s="4">
        <f t="shared" ref="Z25:AA25" si="62">AVERAGE(U25:U32)</f>
        <v>64.2125</v>
      </c>
      <c r="AA25" s="4">
        <f t="shared" si="62"/>
        <v>64.2125</v>
      </c>
      <c r="AB25" s="1" t="s">
        <v>63</v>
      </c>
      <c r="AC25" s="4"/>
      <c r="AD25" s="4"/>
      <c r="AE25" s="4"/>
      <c r="AF25" s="4"/>
      <c r="AG25" s="4"/>
      <c r="AH25" s="4"/>
      <c r="AI25" s="4"/>
      <c r="AJ25" s="4"/>
      <c r="AK25" s="4"/>
    </row>
    <row r="26">
      <c r="A26" s="15" t="s">
        <v>39</v>
      </c>
      <c r="B26" s="17"/>
      <c r="C26" s="17"/>
      <c r="D26" s="17"/>
      <c r="E26" s="4"/>
      <c r="F26" s="11"/>
      <c r="G26" s="11">
        <v>24.0</v>
      </c>
      <c r="H26" s="12">
        <f t="shared" ref="H26:J26" si="63">B188-B193-B194</f>
        <v>0</v>
      </c>
      <c r="I26" s="12">
        <f t="shared" si="63"/>
        <v>0</v>
      </c>
      <c r="J26" s="12">
        <f t="shared" si="63"/>
        <v>0</v>
      </c>
      <c r="K26" s="13">
        <f t="shared" si="12"/>
        <v>0</v>
      </c>
      <c r="L26" s="13">
        <f t="shared" si="13"/>
        <v>0</v>
      </c>
      <c r="M26" s="4">
        <f t="shared" ref="M26:N26" si="64">627.509*($B188-$B193-$B194+C188-C193-C194)</f>
        <v>0</v>
      </c>
      <c r="N26" s="4">
        <f t="shared" si="64"/>
        <v>0</v>
      </c>
      <c r="O26" s="4">
        <f>627.509*(B188-B193-B194+((D188-D193-D194)*4^3-(C188-C193-C194)*3^3)/(4^3-3^3))</f>
        <v>0</v>
      </c>
      <c r="P26" s="4">
        <f>627.509*(B188-B193-B194+((D188-D193-D194+0.5*((D189+D190)-(D191+D192)))*4^3-(C188-C193-C194+0.5*((C189+C190)-(C191+C192)))*3^3)/(4^3-3^3))</f>
        <v>0</v>
      </c>
      <c r="Q26" s="4"/>
      <c r="R26" s="11">
        <v>24.0</v>
      </c>
      <c r="S26" s="4">
        <f t="shared" si="7"/>
        <v>135.5</v>
      </c>
      <c r="T26" s="4">
        <f t="shared" si="8"/>
        <v>135.5</v>
      </c>
      <c r="U26" s="4">
        <f t="shared" si="9"/>
        <v>135.5</v>
      </c>
      <c r="V26" s="4">
        <f t="shared" si="41"/>
        <v>135.5</v>
      </c>
      <c r="W26" s="4"/>
      <c r="X26" s="5">
        <v>-135.5</v>
      </c>
      <c r="Y26" s="20" t="s">
        <v>64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>
      <c r="A27" s="10">
        <v>4.0</v>
      </c>
      <c r="B27" s="12"/>
      <c r="C27" s="12"/>
      <c r="D27" s="12"/>
      <c r="E27" s="4"/>
      <c r="F27" s="11"/>
      <c r="G27" s="11">
        <v>25.0</v>
      </c>
      <c r="H27" s="12">
        <f t="shared" ref="H27:J27" si="65">B196-B201-B202</f>
        <v>0</v>
      </c>
      <c r="I27" s="12">
        <f t="shared" si="65"/>
        <v>0</v>
      </c>
      <c r="J27" s="12">
        <f t="shared" si="65"/>
        <v>0</v>
      </c>
      <c r="K27" s="13">
        <f t="shared" si="12"/>
        <v>0</v>
      </c>
      <c r="L27" s="13">
        <f t="shared" si="13"/>
        <v>0</v>
      </c>
      <c r="M27" s="4">
        <f t="shared" ref="M27:N27" si="66">627.509*($B196-$B201-$B202+C196-C201-C202)</f>
        <v>0</v>
      </c>
      <c r="N27" s="4">
        <f t="shared" si="66"/>
        <v>0</v>
      </c>
      <c r="O27" s="4">
        <f>627.509*(B196-B201-B202+((D196-D201-D202)*4^3-(C196-C201-C202)*3^3)/(4^3-3^3))</f>
        <v>0</v>
      </c>
      <c r="P27" s="4">
        <f>627.509*(B196-B201-B202+((D196-D201-D202+0.5*((D197+D198)-(D199+D200)))*4^3-(C196-C201-C202+0.5*((C197+C198)-(C199+C200)))*3^3)/(4^3-3^3))</f>
        <v>0</v>
      </c>
      <c r="Q27" s="4"/>
      <c r="R27" s="11">
        <v>25.0</v>
      </c>
      <c r="S27" s="4">
        <f t="shared" si="7"/>
        <v>26</v>
      </c>
      <c r="T27" s="4">
        <f t="shared" si="8"/>
        <v>26</v>
      </c>
      <c r="U27" s="4">
        <f t="shared" si="9"/>
        <v>26</v>
      </c>
      <c r="V27" s="4">
        <f t="shared" si="41"/>
        <v>26</v>
      </c>
      <c r="W27" s="4"/>
      <c r="X27" s="5">
        <v>-26.0</v>
      </c>
      <c r="Y27" s="20" t="s">
        <v>28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15" t="s">
        <v>27</v>
      </c>
      <c r="B28" s="17"/>
      <c r="C28" s="17"/>
      <c r="D28" s="17"/>
      <c r="E28" s="4"/>
      <c r="F28" s="11"/>
      <c r="G28" s="11">
        <v>26.0</v>
      </c>
      <c r="H28" s="12">
        <f t="shared" ref="H28:J28" si="67">B204-B209-B210</f>
        <v>0</v>
      </c>
      <c r="I28" s="12">
        <f t="shared" si="67"/>
        <v>0</v>
      </c>
      <c r="J28" s="12">
        <f t="shared" si="67"/>
        <v>0</v>
      </c>
      <c r="K28" s="13">
        <f t="shared" si="12"/>
        <v>0</v>
      </c>
      <c r="L28" s="13">
        <f t="shared" si="13"/>
        <v>0</v>
      </c>
      <c r="M28" s="4">
        <f t="shared" ref="M28:N28" si="68">627.509*($B204-$B209-$B210+C204-C209-C210)</f>
        <v>0</v>
      </c>
      <c r="N28" s="4">
        <f t="shared" si="68"/>
        <v>0</v>
      </c>
      <c r="O28" s="4">
        <f>627.509*(B204-B209-B210+((D204-D209-D210)*4^3-(C204-C209-C210)*3^3)/(4^3-3^3))</f>
        <v>0</v>
      </c>
      <c r="P28" s="4">
        <f>627.509*(B204-B209-B210+((D204-D209-D210+0.5*((D205+D206)-(D207+D208)))*4^3-(C204-C209-C210+0.5*((C205+C206)-(C207+C208)))*3^3)/(4^3-3^3))</f>
        <v>0</v>
      </c>
      <c r="Q28" s="4"/>
      <c r="R28" s="11">
        <v>26.0</v>
      </c>
      <c r="S28" s="4">
        <f t="shared" si="7"/>
        <v>25.8</v>
      </c>
      <c r="T28" s="4">
        <f t="shared" si="8"/>
        <v>25.8</v>
      </c>
      <c r="U28" s="4">
        <f t="shared" si="9"/>
        <v>25.8</v>
      </c>
      <c r="V28" s="4">
        <f t="shared" si="41"/>
        <v>25.8</v>
      </c>
      <c r="W28" s="4"/>
      <c r="X28" s="5">
        <v>-25.8</v>
      </c>
      <c r="Y28" s="20" t="s">
        <v>28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>
      <c r="A29" s="15" t="s">
        <v>29</v>
      </c>
      <c r="B29" s="17"/>
      <c r="C29" s="17"/>
      <c r="D29" s="17"/>
      <c r="E29" s="4"/>
      <c r="F29" s="11"/>
      <c r="G29" s="11">
        <v>27.0</v>
      </c>
      <c r="H29" s="12">
        <f t="shared" ref="H29:J29" si="69">B212-B217-B218</f>
        <v>0</v>
      </c>
      <c r="I29" s="12">
        <f t="shared" si="69"/>
        <v>0</v>
      </c>
      <c r="J29" s="12">
        <f t="shared" si="69"/>
        <v>0</v>
      </c>
      <c r="K29" s="13">
        <f t="shared" si="12"/>
        <v>0</v>
      </c>
      <c r="L29" s="13">
        <f t="shared" si="13"/>
        <v>0</v>
      </c>
      <c r="M29" s="4">
        <f t="shared" ref="M29:N29" si="70">627.509*($B212-$B217-$B218+C212-C217-C218)</f>
        <v>0</v>
      </c>
      <c r="N29" s="4">
        <f t="shared" si="70"/>
        <v>0</v>
      </c>
      <c r="O29" s="4">
        <f>627.509*(B212-B217-B218+((D212-D217-D218)*4^3-(C212-C217-C218)*3^3)/(4^3-3^3))</f>
        <v>0</v>
      </c>
      <c r="P29" s="4">
        <f>627.509*(B212-B217-B218+((D212-D217-D218+0.5*((D213+D214)-(D215+D216)))*4^3-(C212-C217-C218+0.5*((C213+C214)-(C215+C216)))*3^3)/(4^3-3^3))</f>
        <v>0</v>
      </c>
      <c r="Q29" s="4"/>
      <c r="R29" s="11">
        <v>27.0</v>
      </c>
      <c r="S29" s="4">
        <f t="shared" si="7"/>
        <v>82.2</v>
      </c>
      <c r="T29" s="4">
        <f t="shared" si="8"/>
        <v>82.2</v>
      </c>
      <c r="U29" s="4">
        <f t="shared" si="9"/>
        <v>82.2</v>
      </c>
      <c r="V29" s="4">
        <f t="shared" si="41"/>
        <v>82.2</v>
      </c>
      <c r="W29" s="4"/>
      <c r="X29" s="5">
        <v>-82.2</v>
      </c>
      <c r="Y29" s="20" t="s">
        <v>77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15" t="s">
        <v>31</v>
      </c>
      <c r="B30" s="17"/>
      <c r="C30" s="17"/>
      <c r="D30" s="17"/>
      <c r="E30" s="4"/>
      <c r="F30" s="11"/>
      <c r="G30" s="11">
        <v>28.0</v>
      </c>
      <c r="H30" s="12">
        <f t="shared" ref="H30:J30" si="71">B220-B225-B226</f>
        <v>0</v>
      </c>
      <c r="I30" s="12">
        <f t="shared" si="71"/>
        <v>0</v>
      </c>
      <c r="J30" s="12">
        <f t="shared" si="71"/>
        <v>0</v>
      </c>
      <c r="K30" s="13">
        <f t="shared" si="12"/>
        <v>0</v>
      </c>
      <c r="L30" s="13">
        <f t="shared" si="13"/>
        <v>0</v>
      </c>
      <c r="M30" s="4">
        <f t="shared" ref="M30:N30" si="72">627.509*($B220-$B225-$B226+C220-C225-C226)</f>
        <v>0</v>
      </c>
      <c r="N30" s="4">
        <f t="shared" si="72"/>
        <v>0</v>
      </c>
      <c r="O30" s="4">
        <f>627.509*(B220-B225-B226+((D220-D225-D226)*4^3-(C220-C225-C226)*3^3)/(4^3-3^3))</f>
        <v>0</v>
      </c>
      <c r="P30" s="4">
        <f>627.509*(B220-B225-B226+((D220-D225-D226+0.5*((D221+D222)-(D223+D224)))*4^3-(C220-C225-C226+0.5*((C221+C222)-(C223+C224)))*3^3)/(4^3-3^3))</f>
        <v>0</v>
      </c>
      <c r="Q30" s="4"/>
      <c r="R30" s="11">
        <v>28.0</v>
      </c>
      <c r="S30" s="4">
        <f t="shared" si="7"/>
        <v>80.1</v>
      </c>
      <c r="T30" s="4">
        <f t="shared" si="8"/>
        <v>80.1</v>
      </c>
      <c r="U30" s="4">
        <f t="shared" si="9"/>
        <v>80.1</v>
      </c>
      <c r="V30" s="4">
        <f t="shared" si="41"/>
        <v>80.1</v>
      </c>
      <c r="W30" s="4"/>
      <c r="X30" s="5">
        <v>-80.1</v>
      </c>
      <c r="Y30" s="20" t="s">
        <v>77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15" t="s">
        <v>34</v>
      </c>
      <c r="B31" s="17"/>
      <c r="C31" s="17"/>
      <c r="D31" s="17"/>
      <c r="E31" s="4"/>
      <c r="F31" s="11"/>
      <c r="G31" s="11">
        <v>29.0</v>
      </c>
      <c r="H31" s="12">
        <f t="shared" ref="H31:J31" si="73">B228-B233-B234</f>
        <v>0</v>
      </c>
      <c r="I31" s="12">
        <f t="shared" si="73"/>
        <v>0</v>
      </c>
      <c r="J31" s="12">
        <f t="shared" si="73"/>
        <v>0</v>
      </c>
      <c r="K31" s="13">
        <f t="shared" si="12"/>
        <v>0</v>
      </c>
      <c r="L31" s="13">
        <f t="shared" si="13"/>
        <v>0</v>
      </c>
      <c r="M31" s="4">
        <f t="shared" ref="M31:N31" si="74">627.509*($B228-$B233-$B234+C228-C233-C234)</f>
        <v>0</v>
      </c>
      <c r="N31" s="4">
        <f t="shared" si="74"/>
        <v>0</v>
      </c>
      <c r="O31" s="4">
        <f>627.509*(B228-B233-B234+((D228-D233-D234)*4^3-(C228-C233-C234)*3^3)/(4^3-3^3))</f>
        <v>0</v>
      </c>
      <c r="P31" s="4">
        <f>627.509*(B228-B233-B234+((D228-D233-D234+0.5*((D229+D230)-(D231+D232)))*4^3-(C228-C233-C234+0.5*((C229+C230)-(C231+C232)))*3^3)/(4^3-3^3))</f>
        <v>0</v>
      </c>
      <c r="Q31" s="4"/>
      <c r="R31" s="11">
        <v>29.0</v>
      </c>
      <c r="S31" s="4">
        <f t="shared" si="7"/>
        <v>53.5</v>
      </c>
      <c r="T31" s="4">
        <f t="shared" si="8"/>
        <v>53.5</v>
      </c>
      <c r="U31" s="4">
        <f t="shared" si="9"/>
        <v>53.5</v>
      </c>
      <c r="V31" s="4">
        <f t="shared" si="41"/>
        <v>53.5</v>
      </c>
      <c r="W31" s="4"/>
      <c r="X31" s="5">
        <v>-53.5</v>
      </c>
      <c r="Y31" s="20" t="s">
        <v>62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>
      <c r="A32" s="15" t="s">
        <v>36</v>
      </c>
      <c r="B32" s="17"/>
      <c r="C32" s="17"/>
      <c r="D32" s="17"/>
      <c r="E32" s="4"/>
      <c r="F32" s="44" t="s">
        <v>80</v>
      </c>
      <c r="G32" s="11">
        <v>30.0</v>
      </c>
      <c r="H32" s="12">
        <f t="shared" ref="H32:J32" si="75">B236-B241-B242</f>
        <v>0</v>
      </c>
      <c r="I32" s="12">
        <f t="shared" si="75"/>
        <v>0</v>
      </c>
      <c r="J32" s="12">
        <f t="shared" si="75"/>
        <v>0</v>
      </c>
      <c r="K32" s="13">
        <f t="shared" si="12"/>
        <v>0</v>
      </c>
      <c r="L32" s="13">
        <f t="shared" si="13"/>
        <v>0</v>
      </c>
      <c r="M32" s="4">
        <f t="shared" ref="M32:N32" si="76">627.509*($B236-$B241-$B242+C236-C241-C242)</f>
        <v>0</v>
      </c>
      <c r="N32" s="4">
        <f t="shared" si="76"/>
        <v>0</v>
      </c>
      <c r="O32" s="4">
        <f>627.509*(B236-B241-B242+((D236-D241-D242)*4^3-(C236-C241-C242)*3^3)/(4^3-3^3))</f>
        <v>0</v>
      </c>
      <c r="P32" s="4">
        <f>627.509*(B236-B241-B242+((D236-D241-D242+0.5*((D237+D238)-(D239+D240)))*4^3-(C236-C241-C242+0.5*((C237+C238)-(C239+C240)))*3^3)/(4^3-3^3))</f>
        <v>0</v>
      </c>
      <c r="Q32" s="4"/>
      <c r="R32" s="11">
        <v>30.0</v>
      </c>
      <c r="S32" s="4">
        <f t="shared" si="7"/>
        <v>49.3</v>
      </c>
      <c r="T32" s="4">
        <f t="shared" si="8"/>
        <v>49.3</v>
      </c>
      <c r="U32" s="4">
        <f t="shared" si="9"/>
        <v>49.3</v>
      </c>
      <c r="V32" s="4">
        <f t="shared" si="41"/>
        <v>49.3</v>
      </c>
      <c r="W32" s="4"/>
      <c r="X32" s="5">
        <v>-49.3</v>
      </c>
      <c r="Y32" s="20" t="s">
        <v>84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>
      <c r="A33" s="15" t="s">
        <v>37</v>
      </c>
      <c r="B33" s="17"/>
      <c r="C33" s="17"/>
      <c r="D33" s="17"/>
      <c r="E33" s="4"/>
      <c r="F33" s="46">
        <v>31.0</v>
      </c>
      <c r="G33" s="11" t="s">
        <v>85</v>
      </c>
      <c r="H33" s="12">
        <f t="shared" ref="H33:J33" si="77">B244-B249-B250</f>
        <v>0</v>
      </c>
      <c r="I33" s="12">
        <f t="shared" si="77"/>
        <v>0</v>
      </c>
      <c r="J33" s="12">
        <f t="shared" si="77"/>
        <v>0</v>
      </c>
      <c r="K33" s="13">
        <f t="shared" si="12"/>
        <v>0</v>
      </c>
      <c r="L33" s="13">
        <f t="shared" si="13"/>
        <v>0</v>
      </c>
      <c r="M33" s="4">
        <f t="shared" ref="M33:N33" si="78">627.509*($B244-$B249-$B250+C244-C249-C250)</f>
        <v>0</v>
      </c>
      <c r="N33" s="4">
        <f t="shared" si="78"/>
        <v>0</v>
      </c>
      <c r="O33" s="4">
        <f>627.509*(B244-B249-B250+((D244-D249-D250)*4^3-(C244-C249-C250)*3^3)/(4^3-3^3))</f>
        <v>0</v>
      </c>
      <c r="P33" s="4">
        <f>627.509*(B244-B249-B250+((D244-D249-D250+0.5*((D245+D246)-(D247+D248)))*4^3-(C244-C249-C250+0.5*((C245+C246)-(C247+C248)))*3^3)/(4^3-3^3))</f>
        <v>0</v>
      </c>
      <c r="Q33" s="4"/>
      <c r="R33" s="11" t="s">
        <v>85</v>
      </c>
      <c r="S33" s="4">
        <f t="shared" si="7"/>
        <v>67.3</v>
      </c>
      <c r="T33" s="4">
        <f t="shared" si="8"/>
        <v>67.3</v>
      </c>
      <c r="U33" s="4">
        <f t="shared" si="9"/>
        <v>67.3</v>
      </c>
      <c r="V33" s="4">
        <f t="shared" si="41"/>
        <v>67.3</v>
      </c>
      <c r="W33" s="4"/>
      <c r="X33" s="5">
        <v>-67.3</v>
      </c>
      <c r="Y33" s="20" t="s">
        <v>87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15" t="s">
        <v>39</v>
      </c>
      <c r="B34" s="17"/>
      <c r="C34" s="17"/>
      <c r="D34" s="17"/>
      <c r="E34" s="4"/>
      <c r="F34" s="46">
        <v>32.0</v>
      </c>
      <c r="G34" s="11" t="s">
        <v>88</v>
      </c>
      <c r="H34" s="12">
        <f t="shared" ref="H34:J34" si="79">B252-B257-B258</f>
        <v>0</v>
      </c>
      <c r="I34" s="12">
        <f t="shared" si="79"/>
        <v>0</v>
      </c>
      <c r="J34" s="12">
        <f t="shared" si="79"/>
        <v>0</v>
      </c>
      <c r="K34" s="13">
        <f t="shared" ref="K34:K40" si="82">627.509*(OFFSET($C$5,8*$F33,0)+OFFSET($C$6,8*$F33,0)-OFFSET($C$7,8*$F33,0)-OFFSET($C$8,8*$F33,0))</f>
        <v>0</v>
      </c>
      <c r="L34" s="13">
        <f t="shared" ref="L34:L40" si="83">627.509*(OFFSET($D$5,8*$F33,0)+OFFSET($D$6,8*$F33,0)-OFFSET($D$7,8*$F33,0)-OFFSET($D$8,8*$F33,0))</f>
        <v>0</v>
      </c>
      <c r="M34" s="4">
        <f t="shared" ref="M34:N34" si="80">627.509*($B252-$B257-$B258+C252-C257-C258)</f>
        <v>0</v>
      </c>
      <c r="N34" s="4">
        <f t="shared" si="80"/>
        <v>0</v>
      </c>
      <c r="O34" s="4">
        <f>627.509*(B252-B257-B258+((D252-D257-D258)*4^3-(C252-C257-C258)*3^3)/(4^3-3^3))</f>
        <v>0</v>
      </c>
      <c r="P34" s="4">
        <f>627.509*(B252-B257-B258+((D252-D257-D258+0.5*((D253+D254)-(D255+D256)))*4^3-(C252-C257-C258+0.5*((C253+C254)-(C255+C256)))*3^3)/(4^3-3^3))</f>
        <v>0</v>
      </c>
      <c r="Q34" s="4"/>
      <c r="R34" s="11" t="s">
        <v>88</v>
      </c>
      <c r="S34" s="4">
        <f t="shared" si="7"/>
        <v>75.4</v>
      </c>
      <c r="T34" s="4">
        <f t="shared" si="8"/>
        <v>75.4</v>
      </c>
      <c r="U34" s="4">
        <f t="shared" si="9"/>
        <v>75.4</v>
      </c>
      <c r="V34" s="4">
        <f t="shared" si="41"/>
        <v>75.4</v>
      </c>
      <c r="W34" s="4"/>
      <c r="X34" s="5">
        <v>-75.4</v>
      </c>
      <c r="Y34" s="20" t="s">
        <v>90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10">
        <v>5.0</v>
      </c>
      <c r="B35" s="12"/>
      <c r="C35" s="12"/>
      <c r="D35" s="12"/>
      <c r="E35" s="4"/>
      <c r="F35" s="46">
        <v>33.0</v>
      </c>
      <c r="G35" s="11" t="s">
        <v>91</v>
      </c>
      <c r="H35" s="12">
        <f t="shared" ref="H35:J35" si="81">B260-B265-B266</f>
        <v>0</v>
      </c>
      <c r="I35" s="12">
        <f t="shared" si="81"/>
        <v>0</v>
      </c>
      <c r="J35" s="12">
        <f t="shared" si="81"/>
        <v>0</v>
      </c>
      <c r="K35" s="13">
        <f t="shared" si="82"/>
        <v>0</v>
      </c>
      <c r="L35" s="13">
        <f t="shared" si="83"/>
        <v>0</v>
      </c>
      <c r="M35" s="4">
        <f t="shared" ref="M35:N35" si="84">627.509*($B260-$B265-$B266+C260-C265-C266)</f>
        <v>0</v>
      </c>
      <c r="N35" s="4">
        <f t="shared" si="84"/>
        <v>0</v>
      </c>
      <c r="O35" s="4">
        <f>627.509*(B260-B265-B266+((D260-D265-D266)*4^3-(C260-C265-C266)*3^3)/(4^3-3^3))</f>
        <v>0</v>
      </c>
      <c r="P35" s="4">
        <f>627.509*(B260-B265-B266+((D260-D265-D266+0.5*((D261+D262)-(D263+D264)))*4^3-(C260-C265-C266+0.5*((C261+C262)-(C263+C264)))*3^3)/(4^3-3^3))</f>
        <v>0</v>
      </c>
      <c r="Q35" s="4"/>
      <c r="R35" s="11" t="s">
        <v>91</v>
      </c>
      <c r="S35" s="4">
        <f t="shared" si="7"/>
        <v>29.1</v>
      </c>
      <c r="T35" s="4">
        <f t="shared" si="8"/>
        <v>29.1</v>
      </c>
      <c r="U35" s="4">
        <f t="shared" si="9"/>
        <v>29.1</v>
      </c>
      <c r="V35" s="4">
        <f t="shared" si="41"/>
        <v>29.1</v>
      </c>
      <c r="W35" s="4"/>
      <c r="X35" s="5">
        <v>-29.1</v>
      </c>
      <c r="Y35" s="20" t="s">
        <v>41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15" t="s">
        <v>27</v>
      </c>
      <c r="B36" s="17"/>
      <c r="C36" s="17"/>
      <c r="D36" s="17"/>
      <c r="E36" s="4"/>
      <c r="F36" s="46">
        <v>34.0</v>
      </c>
      <c r="G36" s="11" t="s">
        <v>93</v>
      </c>
      <c r="H36" s="12">
        <f t="shared" ref="H36:J36" si="85">B268-B273-B274</f>
        <v>0</v>
      </c>
      <c r="I36" s="12">
        <f t="shared" si="85"/>
        <v>0</v>
      </c>
      <c r="J36" s="12">
        <f t="shared" si="85"/>
        <v>0</v>
      </c>
      <c r="K36" s="13">
        <f t="shared" si="82"/>
        <v>0</v>
      </c>
      <c r="L36" s="13">
        <f t="shared" si="83"/>
        <v>0</v>
      </c>
      <c r="M36" s="4">
        <f t="shared" ref="M36:N36" si="86">627.509*($B268-$B273-$B274+C268-C273-C274)</f>
        <v>0</v>
      </c>
      <c r="N36" s="4">
        <f t="shared" si="86"/>
        <v>0</v>
      </c>
      <c r="O36" s="4">
        <f>627.509*(B268-B273-B274+((D268-D273-D274)*4^3-(C268-C273-C274)*3^3)/(4^3-3^3))</f>
        <v>0</v>
      </c>
      <c r="P36" s="4">
        <f>627.509*(B268-B273-B274+((D268-D273-D274+0.5*((D269+D270)-(D271+D272)))*4^3-(C268-C273-C274+0.5*((C269+C270)-(C271+C272)))*3^3)/(4^3-3^3))</f>
        <v>0</v>
      </c>
      <c r="Q36" s="4"/>
      <c r="R36" s="11" t="s">
        <v>93</v>
      </c>
      <c r="S36" s="4">
        <f t="shared" si="7"/>
        <v>29.4</v>
      </c>
      <c r="T36" s="4">
        <f t="shared" si="8"/>
        <v>29.4</v>
      </c>
      <c r="U36" s="4">
        <f t="shared" si="9"/>
        <v>29.4</v>
      </c>
      <c r="V36" s="4">
        <f t="shared" si="41"/>
        <v>29.4</v>
      </c>
      <c r="W36" s="4"/>
      <c r="X36" s="5">
        <v>-29.4</v>
      </c>
      <c r="Y36" s="20" t="s">
        <v>41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15" t="s">
        <v>29</v>
      </c>
      <c r="B37" s="12"/>
      <c r="C37" s="59"/>
      <c r="D37" s="17"/>
      <c r="E37" s="4"/>
      <c r="F37" s="46">
        <v>35.0</v>
      </c>
      <c r="G37" s="11" t="s">
        <v>95</v>
      </c>
      <c r="H37" s="12">
        <f t="shared" ref="H37:J37" si="87">B276-B281-B282</f>
        <v>0</v>
      </c>
      <c r="I37" s="12">
        <f t="shared" si="87"/>
        <v>0</v>
      </c>
      <c r="J37" s="12">
        <f t="shared" si="87"/>
        <v>0</v>
      </c>
      <c r="K37" s="13">
        <f t="shared" si="82"/>
        <v>0</v>
      </c>
      <c r="L37" s="13">
        <f t="shared" si="83"/>
        <v>0</v>
      </c>
      <c r="M37" s="4">
        <f t="shared" ref="M37:N37" si="88">627.509*($B276-$B281-$B282+C276-C281-C282)</f>
        <v>0</v>
      </c>
      <c r="N37" s="4">
        <f t="shared" si="88"/>
        <v>0</v>
      </c>
      <c r="O37" s="4">
        <f>627.509*(B276-B281-B282+((D276-D281-D282)*4^3-(C276-C281-C282)*3^3)/(4^3-3^3))</f>
        <v>0</v>
      </c>
      <c r="P37" s="4">
        <f>627.509*(B276-B281-B282+((D276-D281-D282+0.5*((D277+D278)-(D279+D280)))*4^3-(C276-C281-C282+0.5*((C277+C278)-(C279+C280)))*3^3)/(4^3-3^3))</f>
        <v>0</v>
      </c>
      <c r="Q37" s="4"/>
      <c r="R37" s="11" t="s">
        <v>95</v>
      </c>
      <c r="S37" s="4">
        <f t="shared" si="7"/>
        <v>36.3</v>
      </c>
      <c r="T37" s="4">
        <f t="shared" si="8"/>
        <v>36.3</v>
      </c>
      <c r="U37" s="4">
        <f t="shared" si="9"/>
        <v>36.3</v>
      </c>
      <c r="V37" s="4">
        <f t="shared" si="41"/>
        <v>36.3</v>
      </c>
      <c r="W37" s="4"/>
      <c r="X37" s="5">
        <v>-36.3</v>
      </c>
      <c r="Y37" s="20" t="s">
        <v>99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15" t="s">
        <v>31</v>
      </c>
      <c r="B38" s="12"/>
      <c r="C38" s="59"/>
      <c r="D38" s="17"/>
      <c r="E38" s="4"/>
      <c r="F38" s="46">
        <v>36.0</v>
      </c>
      <c r="G38" s="11" t="s">
        <v>100</v>
      </c>
      <c r="H38" s="12">
        <f t="shared" ref="H38:J38" si="89">B284-B289-B290</f>
        <v>0</v>
      </c>
      <c r="I38" s="12">
        <f t="shared" si="89"/>
        <v>0</v>
      </c>
      <c r="J38" s="12">
        <f t="shared" si="89"/>
        <v>0</v>
      </c>
      <c r="K38" s="13">
        <f t="shared" si="82"/>
        <v>0</v>
      </c>
      <c r="L38" s="13">
        <f t="shared" si="83"/>
        <v>0</v>
      </c>
      <c r="M38" s="4">
        <f t="shared" ref="M38:N38" si="90">627.509*($B284-$B289-$B290+C284-C289-C290)</f>
        <v>0</v>
      </c>
      <c r="N38" s="4">
        <f t="shared" si="90"/>
        <v>0</v>
      </c>
      <c r="O38" s="4">
        <f>627.509*(B284-B289-B290+((D284-D289-D290)*4^3-(C284-C289-C290)*3^3)/(4^3-3^3))</f>
        <v>0</v>
      </c>
      <c r="P38" s="4">
        <f>627.509*(B284-B289-B290+((D284-D289-D290+0.5*((D285+D286)-(D287+D288)))*4^3-(C284-C289-C290+0.5*((C285+C286)-(C287+C288)))*3^3)/(4^3-3^3))</f>
        <v>0</v>
      </c>
      <c r="Q38" s="4"/>
      <c r="R38" s="11" t="s">
        <v>100</v>
      </c>
      <c r="S38" s="4">
        <f t="shared" si="7"/>
        <v>32</v>
      </c>
      <c r="T38" s="4">
        <f t="shared" si="8"/>
        <v>32</v>
      </c>
      <c r="U38" s="4">
        <f t="shared" si="9"/>
        <v>32</v>
      </c>
      <c r="V38" s="4">
        <f t="shared" si="41"/>
        <v>32</v>
      </c>
      <c r="W38" s="4"/>
      <c r="X38" s="5">
        <v>-32.0</v>
      </c>
      <c r="Y38" s="20" t="s">
        <v>40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15" t="s">
        <v>34</v>
      </c>
      <c r="B39" s="12"/>
      <c r="C39" s="59"/>
      <c r="D39" s="17"/>
      <c r="E39" s="4"/>
      <c r="F39" s="46">
        <v>37.0</v>
      </c>
      <c r="G39" s="11" t="s">
        <v>102</v>
      </c>
      <c r="H39" s="12">
        <f t="shared" ref="H39:J39" si="91">B292-B297-B298</f>
        <v>0</v>
      </c>
      <c r="I39" s="37">
        <f t="shared" si="91"/>
        <v>0</v>
      </c>
      <c r="J39" s="37">
        <f t="shared" si="91"/>
        <v>0</v>
      </c>
      <c r="K39" s="13">
        <f t="shared" si="82"/>
        <v>0</v>
      </c>
      <c r="L39" s="13">
        <f t="shared" si="83"/>
        <v>0</v>
      </c>
      <c r="M39" s="4">
        <f t="shared" ref="M39:N39" si="92">627.509*($B292-$B297-$B298+C292-C297-C298)</f>
        <v>0</v>
      </c>
      <c r="N39" s="4">
        <f t="shared" si="92"/>
        <v>0</v>
      </c>
      <c r="O39" s="4">
        <f>627.509*(B292-B297-B298+((D292-D297-D298)*4^3-(C292-C297-C298)*3^3)/(4^3-3^3))</f>
        <v>0</v>
      </c>
      <c r="P39" s="4">
        <f>627.509*(B292-B297-B298+((D292-D297-D298+0.5*((D293+D294)-(D295+D296)))*4^3-(C292-C297-C298+0.5*((C293+C294)-(C295+C296)))*3^3)/(4^3-3^3))</f>
        <v>0</v>
      </c>
      <c r="Q39" s="4"/>
      <c r="R39" s="11" t="s">
        <v>102</v>
      </c>
      <c r="S39" s="4">
        <f t="shared" si="7"/>
        <v>47.5</v>
      </c>
      <c r="T39" s="4">
        <f t="shared" si="8"/>
        <v>47.5</v>
      </c>
      <c r="U39" s="4">
        <f t="shared" ref="U39:V39" si="93">O39-$X39</f>
        <v>47.5</v>
      </c>
      <c r="V39" s="4">
        <f t="shared" si="93"/>
        <v>47.5</v>
      </c>
      <c r="W39" s="4"/>
      <c r="X39" s="5">
        <v>-47.5</v>
      </c>
      <c r="Y39" s="20" t="s">
        <v>104</v>
      </c>
      <c r="Z39" s="1" t="s">
        <v>105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15" t="s">
        <v>36</v>
      </c>
      <c r="B40" s="12"/>
      <c r="C40" s="59"/>
      <c r="D40" s="17"/>
      <c r="E40" s="4"/>
      <c r="F40" s="46">
        <v>38.0</v>
      </c>
      <c r="G40" s="11" t="s">
        <v>106</v>
      </c>
      <c r="H40" s="12">
        <f t="shared" ref="H40:J40" si="94">B300-B305-B306</f>
        <v>0</v>
      </c>
      <c r="I40" s="37">
        <f t="shared" si="94"/>
        <v>0</v>
      </c>
      <c r="J40" s="37">
        <f t="shared" si="94"/>
        <v>0</v>
      </c>
      <c r="K40" s="13">
        <f t="shared" si="82"/>
        <v>0</v>
      </c>
      <c r="L40" s="13">
        <f t="shared" si="83"/>
        <v>0</v>
      </c>
      <c r="M40" s="4">
        <f t="shared" ref="M40:N40" si="95">627.509*($B300-$B305-$B306+C300-C305-C306)</f>
        <v>0</v>
      </c>
      <c r="N40" s="4">
        <f t="shared" si="95"/>
        <v>0</v>
      </c>
      <c r="O40" s="4">
        <f>627.509*(B300-B305-B306+((D300-D305-D306)*4^3-(C300-C305-C306)*3^3)/(4^3-3^3))</f>
        <v>0</v>
      </c>
      <c r="P40" s="4">
        <f>627.509*(B300-B305-B306+((D300-D305-D306+0.5*((D301+D302)-(D303+D304)))*4^3-(C300-C305-C306+0.5*((C301+C302)-(C303+C304)))*3^3)/(4^3-3^3))</f>
        <v>0</v>
      </c>
      <c r="Q40" s="4"/>
      <c r="R40" s="11" t="s">
        <v>106</v>
      </c>
      <c r="S40" s="4">
        <f t="shared" si="7"/>
        <v>52.1</v>
      </c>
      <c r="T40" s="4">
        <f t="shared" si="8"/>
        <v>52.1</v>
      </c>
      <c r="U40" s="4">
        <f t="shared" ref="U40:V40" si="96">O40-$X40</f>
        <v>52.1</v>
      </c>
      <c r="V40" s="4">
        <f t="shared" si="96"/>
        <v>52.1</v>
      </c>
      <c r="W40" s="4"/>
      <c r="X40" s="5">
        <v>-52.1</v>
      </c>
      <c r="Y40" s="20" t="s">
        <v>108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15" t="s">
        <v>37</v>
      </c>
      <c r="B41" s="17"/>
      <c r="C41" s="17"/>
      <c r="D41" s="17"/>
      <c r="E41" s="4"/>
      <c r="F41" s="52"/>
      <c r="G41" s="5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>
      <c r="A42" s="15" t="s">
        <v>39</v>
      </c>
      <c r="B42" s="17"/>
      <c r="C42" s="17"/>
      <c r="D42" s="17"/>
      <c r="E42" s="4"/>
      <c r="F42" s="52"/>
      <c r="G42" s="52"/>
      <c r="H42" s="4"/>
      <c r="I42" s="4"/>
      <c r="J42" s="4"/>
      <c r="K42" s="4"/>
      <c r="L42" s="4"/>
      <c r="M42" s="4"/>
      <c r="N42" s="4"/>
      <c r="O42" s="4"/>
      <c r="P42" s="4"/>
      <c r="Q42" s="4"/>
      <c r="R42" s="1" t="s">
        <v>110</v>
      </c>
      <c r="S42" s="4">
        <f t="shared" ref="S42:V42" si="97">AVERAGE(S3:S32)</f>
        <v>37.45333333</v>
      </c>
      <c r="T42" s="4">
        <f t="shared" si="97"/>
        <v>37.45333333</v>
      </c>
      <c r="U42" s="4">
        <f t="shared" si="97"/>
        <v>37.45333333</v>
      </c>
      <c r="V42" s="4">
        <f t="shared" si="97"/>
        <v>37.57586207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>
      <c r="A43" s="10">
        <v>6.0</v>
      </c>
      <c r="B43" s="12"/>
      <c r="C43" s="12"/>
      <c r="D43" s="12"/>
      <c r="E43" s="4"/>
      <c r="F43" s="52"/>
      <c r="G43" s="52"/>
      <c r="H43" s="52"/>
      <c r="I43" s="52"/>
      <c r="J43" s="52"/>
      <c r="K43" s="52"/>
      <c r="L43" s="52"/>
      <c r="M43" s="52"/>
      <c r="N43" s="4"/>
      <c r="O43" s="4"/>
      <c r="P43" s="4"/>
      <c r="Q43" s="4"/>
      <c r="R43" s="1" t="s">
        <v>111</v>
      </c>
      <c r="S43" s="4">
        <f t="shared" ref="S43:V43" si="98">(SUMIF(S3:S32,"&gt;0")-SUMIF(S3:S32,"&lt;0"))/30</f>
        <v>37.45333333</v>
      </c>
      <c r="T43" s="4">
        <f t="shared" si="98"/>
        <v>37.45333333</v>
      </c>
      <c r="U43" s="4">
        <f t="shared" si="98"/>
        <v>37.45333333</v>
      </c>
      <c r="V43" s="4">
        <f t="shared" si="98"/>
        <v>36.32333333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>
      <c r="A44" s="15" t="s">
        <v>27</v>
      </c>
      <c r="B44" s="17"/>
      <c r="C44" s="17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 t="s">
        <v>112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>
      <c r="A45" s="15" t="s">
        <v>29</v>
      </c>
      <c r="B45" s="12"/>
      <c r="C45" s="59"/>
      <c r="D45" s="17"/>
      <c r="E45" s="4"/>
      <c r="F45" s="52"/>
      <c r="G45" s="52"/>
      <c r="H45" s="4"/>
      <c r="I45" s="4"/>
      <c r="J45" s="4"/>
      <c r="K45" s="4"/>
      <c r="L45" s="4"/>
      <c r="M45" s="4"/>
      <c r="N45" s="4"/>
      <c r="O45" s="4"/>
      <c r="P45" s="4"/>
      <c r="Q45" s="4"/>
      <c r="R45" s="1" t="s">
        <v>113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>
      <c r="A46" s="15" t="s">
        <v>31</v>
      </c>
      <c r="B46" s="12"/>
      <c r="C46" s="59"/>
      <c r="D46" s="17"/>
      <c r="E46" s="4"/>
      <c r="F46" s="52"/>
      <c r="G46" s="5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>
      <c r="A47" s="15" t="s">
        <v>34</v>
      </c>
      <c r="B47" s="12"/>
      <c r="C47" s="59"/>
      <c r="D47" s="17"/>
      <c r="E47" s="4"/>
      <c r="F47" s="52"/>
      <c r="G47" s="5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>
      <c r="A48" s="15" t="s">
        <v>36</v>
      </c>
      <c r="B48" s="12"/>
      <c r="C48" s="59"/>
      <c r="D48" s="17"/>
      <c r="E48" s="4"/>
      <c r="F48" s="52"/>
      <c r="G48" s="5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>
      <c r="A49" s="15" t="s">
        <v>37</v>
      </c>
      <c r="B49" s="17"/>
      <c r="C49" s="17"/>
      <c r="D49" s="17"/>
      <c r="E49" s="4"/>
      <c r="F49" s="52"/>
      <c r="G49" s="5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>
      <c r="A50" s="15" t="s">
        <v>39</v>
      </c>
      <c r="B50" s="17"/>
      <c r="C50" s="17"/>
      <c r="D50" s="17"/>
      <c r="E50" s="4"/>
      <c r="F50" s="52"/>
      <c r="G50" s="5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>
      <c r="A51" s="10">
        <v>7.0</v>
      </c>
      <c r="B51" s="12"/>
      <c r="C51" s="12"/>
      <c r="D51" s="12"/>
      <c r="E51" s="4"/>
      <c r="F51" s="52"/>
      <c r="G51" s="5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>
      <c r="A52" s="15" t="s">
        <v>27</v>
      </c>
      <c r="B52" s="17"/>
      <c r="C52" s="17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>
      <c r="A53" s="15" t="s">
        <v>29</v>
      </c>
      <c r="B53" s="12"/>
      <c r="C53" s="59"/>
      <c r="D53" s="17"/>
      <c r="E53" s="4"/>
      <c r="F53" s="52"/>
      <c r="G53" s="5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>
      <c r="A54" s="15" t="s">
        <v>31</v>
      </c>
      <c r="B54" s="12"/>
      <c r="C54" s="59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>
      <c r="A55" s="15" t="s">
        <v>34</v>
      </c>
      <c r="B55" s="12"/>
      <c r="C55" s="17"/>
      <c r="D55" s="17"/>
      <c r="E55" s="4"/>
      <c r="F55" s="52"/>
      <c r="G55" s="5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>
      <c r="A56" s="15" t="s">
        <v>36</v>
      </c>
      <c r="B56" s="12"/>
      <c r="C56" s="17"/>
      <c r="D56" s="17"/>
      <c r="E56" s="4"/>
      <c r="F56" s="52"/>
      <c r="G56" s="5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>
      <c r="A57" s="15" t="s">
        <v>37</v>
      </c>
      <c r="B57" s="17"/>
      <c r="C57" s="17"/>
      <c r="D57" s="17"/>
      <c r="E57" s="5"/>
      <c r="F57" s="52"/>
      <c r="G57" s="5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>
      <c r="A58" s="15" t="s">
        <v>39</v>
      </c>
      <c r="B58" s="17"/>
      <c r="C58" s="17"/>
      <c r="D58" s="17"/>
      <c r="E58" s="4"/>
      <c r="F58" s="52"/>
      <c r="G58" s="5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>
      <c r="A59" s="10">
        <v>8.0</v>
      </c>
      <c r="B59" s="12"/>
      <c r="C59" s="12"/>
      <c r="D59" s="12"/>
      <c r="E59" s="4"/>
      <c r="F59" s="52"/>
      <c r="G59" s="5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>
      <c r="A60" s="15" t="s">
        <v>27</v>
      </c>
      <c r="B60" s="17"/>
      <c r="C60" s="17"/>
      <c r="D60" s="17"/>
      <c r="E60" s="4"/>
      <c r="F60" s="52"/>
      <c r="G60" s="5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>
      <c r="A61" s="15" t="s">
        <v>29</v>
      </c>
      <c r="B61" s="12"/>
      <c r="C61" s="59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>
      <c r="A62" s="15" t="s">
        <v>31</v>
      </c>
      <c r="B62" s="12"/>
      <c r="C62" s="59"/>
      <c r="D62" s="17"/>
      <c r="E62" s="4"/>
      <c r="F62" s="52"/>
      <c r="G62" s="5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>
      <c r="A63" s="15" t="s">
        <v>34</v>
      </c>
      <c r="B63" s="12"/>
      <c r="C63" s="17"/>
      <c r="D63" s="17"/>
      <c r="E63" s="4"/>
      <c r="F63" s="52"/>
      <c r="G63" s="5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>
      <c r="A64" s="15" t="s">
        <v>36</v>
      </c>
      <c r="B64" s="12"/>
      <c r="C64" s="17"/>
      <c r="D64" s="17"/>
      <c r="E64" s="4"/>
      <c r="F64" s="52"/>
      <c r="G64" s="5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>
      <c r="A65" s="15" t="s">
        <v>37</v>
      </c>
      <c r="B65" s="17"/>
      <c r="C65" s="17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>
      <c r="A66" s="15" t="s">
        <v>39</v>
      </c>
      <c r="B66" s="17"/>
      <c r="C66" s="17"/>
      <c r="D66" s="17"/>
      <c r="E66" s="4"/>
      <c r="F66" s="52"/>
      <c r="G66" s="5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>
      <c r="A67" s="10">
        <v>9.0</v>
      </c>
      <c r="B67" s="12"/>
      <c r="C67" s="12"/>
      <c r="D67" s="12"/>
      <c r="E67" s="4"/>
      <c r="F67" s="52"/>
      <c r="G67" s="5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>
      <c r="A68" s="15" t="s">
        <v>27</v>
      </c>
      <c r="B68" s="55"/>
      <c r="C68" s="55"/>
      <c r="D68" s="55"/>
      <c r="E68" s="4"/>
      <c r="F68" s="52"/>
      <c r="G68" s="5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>
      <c r="A69" s="15" t="s">
        <v>29</v>
      </c>
      <c r="B69" s="55"/>
      <c r="C69" s="55"/>
      <c r="D69" s="55"/>
      <c r="E69" s="4"/>
      <c r="F69" s="52"/>
      <c r="G69" s="5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>
      <c r="A70" s="15" t="s">
        <v>31</v>
      </c>
      <c r="B70" s="55"/>
      <c r="C70" s="55"/>
      <c r="D70" s="55"/>
      <c r="E70" s="4"/>
      <c r="F70" s="52"/>
      <c r="G70" s="5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15" t="s">
        <v>34</v>
      </c>
      <c r="B71" s="55"/>
      <c r="C71" s="55"/>
      <c r="D71" s="55"/>
      <c r="E71" s="4"/>
      <c r="F71" s="52"/>
      <c r="G71" s="5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>
      <c r="A72" s="15" t="s">
        <v>36</v>
      </c>
      <c r="B72" s="55"/>
      <c r="C72" s="55"/>
      <c r="D72" s="55"/>
      <c r="E72" s="4"/>
      <c r="F72" s="52"/>
      <c r="G72" s="5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>
      <c r="A73" s="15" t="s">
        <v>37</v>
      </c>
      <c r="B73" s="55"/>
      <c r="C73" s="55"/>
      <c r="D73" s="55"/>
      <c r="E73" s="4"/>
      <c r="F73" s="52"/>
      <c r="G73" s="5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>
      <c r="A74" s="15" t="s">
        <v>39</v>
      </c>
      <c r="B74" s="55"/>
      <c r="C74" s="55"/>
      <c r="D74" s="55"/>
      <c r="E74" s="4"/>
      <c r="F74" s="52"/>
      <c r="G74" s="5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10">
        <v>10.0</v>
      </c>
      <c r="B75" s="57"/>
      <c r="C75" s="57"/>
      <c r="D75" s="57"/>
      <c r="E75" s="4"/>
      <c r="F75" s="52"/>
      <c r="G75" s="5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15" t="s">
        <v>27</v>
      </c>
      <c r="B76" s="55"/>
      <c r="C76" s="55"/>
      <c r="D76" s="55"/>
      <c r="E76" s="4"/>
      <c r="F76" s="52"/>
      <c r="G76" s="5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15" t="s">
        <v>29</v>
      </c>
      <c r="B77" s="55"/>
      <c r="C77" s="55"/>
      <c r="D77" s="55"/>
      <c r="E77" s="4"/>
      <c r="F77" s="52"/>
      <c r="G77" s="5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15" t="s">
        <v>31</v>
      </c>
      <c r="B78" s="55"/>
      <c r="C78" s="55"/>
      <c r="D78" s="55"/>
      <c r="E78" s="4"/>
      <c r="F78" s="52"/>
      <c r="G78" s="5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15" t="s">
        <v>34</v>
      </c>
      <c r="B79" s="55"/>
      <c r="C79" s="55"/>
      <c r="D79" s="55"/>
      <c r="E79" s="4"/>
      <c r="F79" s="52"/>
      <c r="G79" s="5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15" t="s">
        <v>36</v>
      </c>
      <c r="B80" s="55"/>
      <c r="C80" s="55"/>
      <c r="D80" s="55"/>
      <c r="E80" s="4"/>
      <c r="F80" s="52"/>
      <c r="G80" s="5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15" t="s">
        <v>37</v>
      </c>
      <c r="B81" s="55"/>
      <c r="C81" s="55"/>
      <c r="D81" s="55"/>
      <c r="E81" s="4"/>
      <c r="F81" s="52"/>
      <c r="G81" s="5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15" t="s">
        <v>39</v>
      </c>
      <c r="B82" s="55"/>
      <c r="C82" s="55"/>
      <c r="D82" s="55"/>
      <c r="E82" s="4"/>
      <c r="F82" s="52"/>
      <c r="G82" s="5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10">
        <v>11.0</v>
      </c>
      <c r="B83" s="12"/>
      <c r="C83" s="12"/>
      <c r="D83" s="12"/>
      <c r="E83" s="4"/>
      <c r="F83" s="52"/>
      <c r="G83" s="5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15" t="s">
        <v>27</v>
      </c>
      <c r="B84" s="17"/>
      <c r="C84" s="17"/>
      <c r="D84" s="17"/>
      <c r="E84" s="4"/>
      <c r="F84" s="52"/>
      <c r="G84" s="5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15" t="s">
        <v>29</v>
      </c>
      <c r="B85" s="12"/>
      <c r="C85" s="59"/>
      <c r="D85" s="17"/>
      <c r="E85" s="4"/>
      <c r="F85" s="52"/>
      <c r="G85" s="5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15" t="s">
        <v>31</v>
      </c>
      <c r="B86" s="12"/>
      <c r="C86" s="59"/>
      <c r="D86" s="17"/>
      <c r="E86" s="4"/>
      <c r="F86" s="52"/>
      <c r="G86" s="5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15" t="s">
        <v>34</v>
      </c>
      <c r="B87" s="12"/>
      <c r="C87" s="17"/>
      <c r="D87" s="17"/>
      <c r="E87" s="4"/>
      <c r="F87" s="52"/>
      <c r="G87" s="5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15" t="s">
        <v>36</v>
      </c>
      <c r="B88" s="12"/>
      <c r="C88" s="17"/>
      <c r="D88" s="17"/>
      <c r="E88" s="4"/>
      <c r="F88" s="52"/>
      <c r="G88" s="5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15" t="s">
        <v>37</v>
      </c>
      <c r="B89" s="17"/>
      <c r="C89" s="17"/>
      <c r="D89" s="17"/>
      <c r="E89" s="4"/>
      <c r="F89" s="52"/>
      <c r="G89" s="5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15" t="s">
        <v>39</v>
      </c>
      <c r="B90" s="17"/>
      <c r="C90" s="17"/>
      <c r="D90" s="17"/>
      <c r="E90" s="4"/>
      <c r="F90" s="52"/>
      <c r="G90" s="5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10">
        <v>12.0</v>
      </c>
      <c r="B91" s="12"/>
      <c r="C91" s="12"/>
      <c r="D91" s="12"/>
      <c r="E91" s="4"/>
      <c r="F91" s="52"/>
      <c r="G91" s="5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15" t="s">
        <v>27</v>
      </c>
      <c r="B92" s="17"/>
      <c r="C92" s="17"/>
      <c r="D92" s="17"/>
      <c r="E92" s="4"/>
      <c r="F92" s="52"/>
      <c r="G92" s="5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15" t="s">
        <v>29</v>
      </c>
      <c r="B93" s="12"/>
      <c r="C93" s="59"/>
      <c r="D93" s="17"/>
      <c r="E93" s="4"/>
      <c r="F93" s="52"/>
      <c r="G93" s="5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15" t="s">
        <v>31</v>
      </c>
      <c r="B94" s="12"/>
      <c r="C94" s="119"/>
      <c r="D94" s="17"/>
      <c r="E94" s="4"/>
      <c r="F94" s="52"/>
      <c r="G94" s="5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15" t="s">
        <v>34</v>
      </c>
      <c r="B95" s="12"/>
      <c r="C95" s="17"/>
      <c r="D95" s="17"/>
      <c r="E95" s="4"/>
      <c r="F95" s="52"/>
      <c r="G95" s="5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15" t="s">
        <v>36</v>
      </c>
      <c r="B96" s="12"/>
      <c r="C96" s="17"/>
      <c r="D96" s="17"/>
      <c r="E96" s="4"/>
      <c r="F96" s="52"/>
      <c r="G96" s="5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15" t="s">
        <v>37</v>
      </c>
      <c r="B97" s="17"/>
      <c r="C97" s="17"/>
      <c r="D97" s="17"/>
      <c r="E97" s="4"/>
      <c r="F97" s="52"/>
      <c r="G97" s="5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15" t="s">
        <v>39</v>
      </c>
      <c r="B98" s="17"/>
      <c r="C98" s="17"/>
      <c r="D98" s="17"/>
      <c r="E98" s="5"/>
      <c r="F98" s="52"/>
      <c r="G98" s="5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10">
        <v>13.0</v>
      </c>
      <c r="B99" s="12"/>
      <c r="C99" s="12"/>
      <c r="D99" s="12"/>
      <c r="E99" s="4"/>
      <c r="F99" s="52"/>
      <c r="G99" s="5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15" t="s">
        <v>27</v>
      </c>
      <c r="B100" s="17"/>
      <c r="C100" s="17"/>
      <c r="D100" s="17"/>
      <c r="E100" s="4"/>
      <c r="F100" s="52"/>
      <c r="G100" s="5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15" t="s">
        <v>29</v>
      </c>
      <c r="B101" s="12"/>
      <c r="C101" s="59"/>
      <c r="D101" s="17"/>
      <c r="E101" s="4"/>
      <c r="F101" s="52"/>
      <c r="G101" s="5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15" t="s">
        <v>31</v>
      </c>
      <c r="B102" s="12"/>
      <c r="C102" s="59"/>
      <c r="D102" s="17"/>
      <c r="E102" s="4"/>
      <c r="F102" s="52"/>
      <c r="G102" s="5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15" t="s">
        <v>34</v>
      </c>
      <c r="B103" s="12"/>
      <c r="C103" s="17"/>
      <c r="D103" s="17"/>
      <c r="E103" s="4"/>
      <c r="F103" s="52"/>
      <c r="G103" s="5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15" t="s">
        <v>36</v>
      </c>
      <c r="B104" s="12"/>
      <c r="C104" s="17"/>
      <c r="D104" s="17"/>
      <c r="E104" s="4"/>
      <c r="F104" s="52"/>
      <c r="G104" s="5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15" t="s">
        <v>37</v>
      </c>
      <c r="B105" s="17"/>
      <c r="C105" s="17"/>
      <c r="D105" s="17"/>
      <c r="E105" s="4"/>
      <c r="F105" s="52"/>
      <c r="G105" s="5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15" t="s">
        <v>39</v>
      </c>
      <c r="B106" s="17"/>
      <c r="C106" s="17"/>
      <c r="D106" s="17"/>
      <c r="E106" s="4"/>
      <c r="F106" s="52"/>
      <c r="G106" s="5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10">
        <v>14.0</v>
      </c>
      <c r="B107" s="12"/>
      <c r="C107" s="12"/>
      <c r="D107" s="12"/>
      <c r="E107" s="4"/>
      <c r="F107" s="52"/>
      <c r="G107" s="5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15" t="s">
        <v>27</v>
      </c>
      <c r="B108" s="17"/>
      <c r="C108" s="17"/>
      <c r="D108" s="17"/>
      <c r="E108" s="5"/>
      <c r="F108" s="52"/>
      <c r="G108" s="5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15" t="s">
        <v>29</v>
      </c>
      <c r="B109" s="12"/>
      <c r="C109" s="17"/>
      <c r="D109" s="17"/>
      <c r="E109" s="4"/>
      <c r="F109" s="52"/>
      <c r="G109" s="5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15" t="s">
        <v>31</v>
      </c>
      <c r="B110" s="12"/>
      <c r="C110" s="59"/>
      <c r="D110" s="17"/>
      <c r="E110" s="4"/>
      <c r="F110" s="52"/>
      <c r="G110" s="5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15" t="s">
        <v>34</v>
      </c>
      <c r="B111" s="12"/>
      <c r="C111" s="17"/>
      <c r="D111" s="17"/>
      <c r="E111" s="4"/>
      <c r="F111" s="52"/>
      <c r="G111" s="5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15" t="s">
        <v>36</v>
      </c>
      <c r="B112" s="12"/>
      <c r="C112" s="17"/>
      <c r="D112" s="17"/>
      <c r="E112" s="4"/>
      <c r="F112" s="52"/>
      <c r="G112" s="5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15" t="s">
        <v>37</v>
      </c>
      <c r="B113" s="17"/>
      <c r="C113" s="17"/>
      <c r="D113" s="17"/>
      <c r="E113" s="4"/>
      <c r="F113" s="52"/>
      <c r="G113" s="5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15" t="s">
        <v>39</v>
      </c>
      <c r="B114" s="17"/>
      <c r="C114" s="17"/>
      <c r="D114" s="17"/>
      <c r="E114" s="4"/>
      <c r="F114" s="52"/>
      <c r="G114" s="5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10">
        <v>15.0</v>
      </c>
      <c r="B115" s="12"/>
      <c r="C115" s="12"/>
      <c r="D115" s="12"/>
      <c r="E115" s="4"/>
      <c r="F115" s="52"/>
      <c r="G115" s="5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15" t="s">
        <v>27</v>
      </c>
      <c r="B116" s="17"/>
      <c r="C116" s="62"/>
      <c r="D116" s="62"/>
      <c r="E116" s="52"/>
      <c r="F116" s="52"/>
      <c r="G116" s="52"/>
      <c r="H116" s="52"/>
      <c r="I116" s="52"/>
      <c r="J116" s="52"/>
      <c r="K116" s="52"/>
      <c r="L116" s="52"/>
      <c r="M116" s="5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15" t="s">
        <v>29</v>
      </c>
      <c r="B117" s="12"/>
      <c r="C117" s="62"/>
      <c r="D117" s="6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15" t="s">
        <v>31</v>
      </c>
      <c r="B118" s="12"/>
      <c r="C118" s="62"/>
      <c r="D118" s="62"/>
      <c r="E118" s="4"/>
      <c r="F118" s="52"/>
      <c r="G118" s="52"/>
      <c r="H118" s="52"/>
      <c r="I118" s="52"/>
      <c r="J118" s="52"/>
      <c r="K118" s="52"/>
      <c r="L118" s="52"/>
      <c r="M118" s="5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15" t="s">
        <v>34</v>
      </c>
      <c r="B119" s="12"/>
      <c r="C119" s="62"/>
      <c r="D119" s="62"/>
      <c r="E119" s="4"/>
      <c r="F119" s="52"/>
      <c r="G119" s="5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15" t="s">
        <v>36</v>
      </c>
      <c r="B120" s="12"/>
      <c r="C120" s="62"/>
      <c r="D120" s="62"/>
      <c r="E120" s="4"/>
      <c r="F120" s="52"/>
      <c r="G120" s="5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15" t="s">
        <v>37</v>
      </c>
      <c r="B121" s="17"/>
      <c r="C121" s="62"/>
      <c r="D121" s="62"/>
      <c r="E121" s="5"/>
      <c r="F121" s="52"/>
      <c r="G121" s="5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15" t="s">
        <v>39</v>
      </c>
      <c r="B122" s="17"/>
      <c r="C122" s="62"/>
      <c r="D122" s="62"/>
      <c r="E122" s="4"/>
      <c r="F122" s="52"/>
      <c r="G122" s="5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10">
        <v>16.0</v>
      </c>
      <c r="B123" s="12"/>
      <c r="C123" s="12"/>
      <c r="D123" s="12"/>
      <c r="E123" s="4"/>
      <c r="F123" s="52"/>
      <c r="G123" s="5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15" t="s">
        <v>27</v>
      </c>
      <c r="B124" s="17"/>
      <c r="C124" s="61"/>
      <c r="D124" s="61"/>
      <c r="E124" s="52"/>
      <c r="F124" s="52"/>
      <c r="G124" s="52"/>
      <c r="H124" s="52"/>
      <c r="I124" s="52"/>
      <c r="J124" s="52"/>
      <c r="K124" s="52"/>
      <c r="L124" s="52"/>
      <c r="M124" s="52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15" t="s">
        <v>29</v>
      </c>
      <c r="B125" s="12"/>
      <c r="C125" s="17"/>
      <c r="D125" s="17"/>
      <c r="E125" s="4"/>
      <c r="F125" s="52"/>
      <c r="G125" s="52"/>
      <c r="H125" s="52"/>
      <c r="I125" s="52"/>
      <c r="J125" s="52"/>
      <c r="K125" s="52"/>
      <c r="L125" s="52"/>
      <c r="M125" s="5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15" t="s">
        <v>31</v>
      </c>
      <c r="B126" s="12"/>
      <c r="C126" s="17"/>
      <c r="D126" s="17"/>
      <c r="E126" s="64" t="s">
        <v>121</v>
      </c>
      <c r="F126" s="52"/>
      <c r="G126" s="52"/>
      <c r="H126" s="52"/>
      <c r="I126" s="52"/>
      <c r="J126" s="52"/>
      <c r="K126" s="52"/>
      <c r="L126" s="52"/>
      <c r="M126" s="5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15" t="s">
        <v>34</v>
      </c>
      <c r="B127" s="12"/>
      <c r="C127" s="17"/>
      <c r="D127" s="17"/>
      <c r="E127" s="4"/>
      <c r="F127" s="52"/>
      <c r="G127" s="5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15" t="s">
        <v>36</v>
      </c>
      <c r="B128" s="12"/>
      <c r="C128" s="17"/>
      <c r="D128" s="17"/>
      <c r="E128" s="4"/>
      <c r="F128" s="52"/>
      <c r="G128" s="5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15" t="s">
        <v>37</v>
      </c>
      <c r="B129" s="17"/>
      <c r="C129" s="61"/>
      <c r="D129" s="17"/>
      <c r="E129" s="4"/>
      <c r="F129" s="52"/>
      <c r="G129" s="5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15" t="s">
        <v>39</v>
      </c>
      <c r="B130" s="17"/>
      <c r="C130" s="17"/>
      <c r="D130" s="17"/>
      <c r="E130" s="4"/>
      <c r="F130" s="52"/>
      <c r="G130" s="5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10">
        <v>17.0</v>
      </c>
      <c r="B131" s="12"/>
      <c r="C131" s="12"/>
      <c r="D131" s="12"/>
      <c r="E131" s="4"/>
      <c r="F131" s="52"/>
      <c r="G131" s="5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15" t="s">
        <v>27</v>
      </c>
      <c r="B132" s="17"/>
      <c r="C132" s="17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15" t="s">
        <v>29</v>
      </c>
      <c r="B133" s="17"/>
      <c r="C133" s="17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15" t="s">
        <v>31</v>
      </c>
      <c r="B134" s="17"/>
      <c r="C134" s="17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15" t="s">
        <v>34</v>
      </c>
      <c r="B135" s="17"/>
      <c r="C135" s="17"/>
      <c r="D135" s="17"/>
      <c r="E135" s="4"/>
      <c r="F135" s="52"/>
      <c r="G135" s="5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15" t="s">
        <v>36</v>
      </c>
      <c r="B136" s="17"/>
      <c r="C136" s="17"/>
      <c r="D136" s="17"/>
      <c r="E136" s="4"/>
      <c r="F136" s="52"/>
      <c r="G136" s="5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15" t="s">
        <v>37</v>
      </c>
      <c r="B137" s="17"/>
      <c r="C137" s="17"/>
      <c r="D137" s="17"/>
      <c r="E137" s="4"/>
      <c r="F137" s="52"/>
      <c r="G137" s="5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15" t="s">
        <v>39</v>
      </c>
      <c r="B138" s="17"/>
      <c r="C138" s="17"/>
      <c r="D138" s="17"/>
      <c r="E138" s="4"/>
      <c r="F138" s="52"/>
      <c r="G138" s="5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10">
        <v>18.0</v>
      </c>
      <c r="B139" s="12"/>
      <c r="C139" s="12"/>
      <c r="D139" s="12"/>
      <c r="E139" s="4"/>
      <c r="F139" s="52"/>
      <c r="G139" s="5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15" t="s">
        <v>27</v>
      </c>
      <c r="B140" s="17"/>
      <c r="C140" s="17"/>
      <c r="D140" s="17"/>
      <c r="E140" s="4"/>
      <c r="F140" s="52"/>
      <c r="G140" s="5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15" t="s">
        <v>29</v>
      </c>
      <c r="B141" s="17"/>
      <c r="C141" s="17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15" t="s">
        <v>31</v>
      </c>
      <c r="B142" s="17"/>
      <c r="C142" s="17"/>
      <c r="D142" s="17"/>
      <c r="E142" s="4"/>
      <c r="F142" s="52"/>
      <c r="G142" s="5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15" t="s">
        <v>34</v>
      </c>
      <c r="B143" s="17"/>
      <c r="C143" s="17"/>
      <c r="D143" s="17"/>
      <c r="E143" s="4"/>
      <c r="F143" s="52"/>
      <c r="G143" s="5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15" t="s">
        <v>36</v>
      </c>
      <c r="B144" s="17"/>
      <c r="C144" s="17"/>
      <c r="D144" s="17"/>
      <c r="E144" s="4"/>
      <c r="F144" s="52"/>
      <c r="G144" s="5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15" t="s">
        <v>37</v>
      </c>
      <c r="B145" s="17"/>
      <c r="C145" s="17"/>
      <c r="D145" s="17"/>
      <c r="E145" s="4"/>
      <c r="F145" s="52"/>
      <c r="G145" s="5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15" t="s">
        <v>39</v>
      </c>
      <c r="B146" s="17"/>
      <c r="C146" s="17"/>
      <c r="D146" s="17"/>
      <c r="E146" s="4"/>
      <c r="F146" s="52"/>
      <c r="G146" s="5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10">
        <v>19.0</v>
      </c>
      <c r="B147" s="12"/>
      <c r="C147" s="12"/>
      <c r="D147" s="12"/>
      <c r="E147" s="4"/>
      <c r="F147" s="52"/>
      <c r="G147" s="5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15" t="s">
        <v>27</v>
      </c>
      <c r="B148" s="17"/>
      <c r="C148" s="17"/>
      <c r="D148" s="17"/>
      <c r="E148" s="4"/>
      <c r="F148" s="52"/>
      <c r="G148" s="5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15" t="s">
        <v>29</v>
      </c>
      <c r="B149" s="12"/>
      <c r="C149" s="17"/>
      <c r="D149" s="17"/>
      <c r="E149" s="4"/>
      <c r="F149" s="52"/>
      <c r="G149" s="5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15" t="s">
        <v>31</v>
      </c>
      <c r="B150" s="12"/>
      <c r="C150" s="59"/>
      <c r="D150" s="17"/>
      <c r="E150" s="4"/>
      <c r="F150" s="52"/>
      <c r="G150" s="5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15" t="s">
        <v>34</v>
      </c>
      <c r="B151" s="12"/>
      <c r="C151" s="17"/>
      <c r="D151" s="17"/>
      <c r="E151" s="5"/>
      <c r="F151" s="52"/>
      <c r="G151" s="5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15" t="s">
        <v>36</v>
      </c>
      <c r="B152" s="12"/>
      <c r="C152" s="59"/>
      <c r="D152" s="17"/>
      <c r="E152" s="4"/>
      <c r="F152" s="52"/>
      <c r="G152" s="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15" t="s">
        <v>37</v>
      </c>
      <c r="B153" s="17"/>
      <c r="C153" s="17"/>
      <c r="D153" s="17"/>
      <c r="E153" s="4"/>
      <c r="F153" s="52"/>
      <c r="G153" s="5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15" t="s">
        <v>39</v>
      </c>
      <c r="B154" s="17"/>
      <c r="C154" s="17"/>
      <c r="D154" s="17"/>
      <c r="E154" s="4"/>
      <c r="F154" s="52"/>
      <c r="G154" s="5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10">
        <v>20.0</v>
      </c>
      <c r="B155" s="12"/>
      <c r="C155" s="12"/>
      <c r="D155" s="12"/>
      <c r="E155" s="4"/>
      <c r="F155" s="52"/>
      <c r="G155" s="5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15" t="s">
        <v>27</v>
      </c>
      <c r="B156" s="17"/>
      <c r="C156" s="17"/>
      <c r="D156" s="17"/>
      <c r="E156" s="4"/>
      <c r="F156" s="52"/>
      <c r="G156" s="5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15" t="s">
        <v>29</v>
      </c>
      <c r="B157" s="12"/>
      <c r="C157" s="17"/>
      <c r="D157" s="17"/>
      <c r="E157" s="4"/>
      <c r="F157" s="52"/>
      <c r="G157" s="5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15" t="s">
        <v>31</v>
      </c>
      <c r="B158" s="12"/>
      <c r="C158" s="59"/>
      <c r="D158" s="17"/>
      <c r="E158" s="4"/>
      <c r="F158" s="52"/>
      <c r="G158" s="5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15" t="s">
        <v>34</v>
      </c>
      <c r="B159" s="12"/>
      <c r="C159" s="17"/>
      <c r="D159" s="17"/>
      <c r="E159" s="4"/>
      <c r="F159" s="52"/>
      <c r="G159" s="5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15" t="s">
        <v>36</v>
      </c>
      <c r="B160" s="12"/>
      <c r="C160" s="59"/>
      <c r="D160" s="17"/>
      <c r="E160" s="4"/>
      <c r="F160" s="52"/>
      <c r="G160" s="5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15" t="s">
        <v>37</v>
      </c>
      <c r="B161" s="17"/>
      <c r="C161" s="17"/>
      <c r="D161" s="17"/>
      <c r="E161" s="4"/>
      <c r="F161" s="52"/>
      <c r="G161" s="5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15" t="s">
        <v>39</v>
      </c>
      <c r="B162" s="17"/>
      <c r="C162" s="17"/>
      <c r="D162" s="17"/>
      <c r="E162" s="4"/>
      <c r="F162" s="52"/>
      <c r="G162" s="5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10">
        <v>21.0</v>
      </c>
      <c r="B163" s="12"/>
      <c r="C163" s="12"/>
      <c r="D163" s="12"/>
      <c r="E163" s="4"/>
      <c r="F163" s="52"/>
      <c r="G163" s="5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15" t="s">
        <v>27</v>
      </c>
      <c r="B164" s="17"/>
      <c r="C164" s="17"/>
      <c r="D164" s="17"/>
      <c r="E164" s="4"/>
      <c r="F164" s="52"/>
      <c r="G164" s="5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15" t="s">
        <v>29</v>
      </c>
      <c r="B165" s="17"/>
      <c r="C165" s="17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15" t="s">
        <v>31</v>
      </c>
      <c r="B166" s="17"/>
      <c r="C166" s="17"/>
      <c r="D166" s="17"/>
      <c r="E166" s="4"/>
      <c r="F166" s="52"/>
      <c r="G166" s="5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15" t="s">
        <v>34</v>
      </c>
      <c r="B167" s="17"/>
      <c r="C167" s="17"/>
      <c r="D167" s="17"/>
      <c r="E167" s="4"/>
      <c r="F167" s="52"/>
      <c r="G167" s="5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15" t="s">
        <v>36</v>
      </c>
      <c r="B168" s="17"/>
      <c r="C168" s="17"/>
      <c r="D168" s="17"/>
      <c r="E168" s="4"/>
      <c r="F168" s="52"/>
      <c r="G168" s="5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15" t="s">
        <v>37</v>
      </c>
      <c r="B169" s="17"/>
      <c r="C169" s="17"/>
      <c r="D169" s="17"/>
      <c r="E169" s="4"/>
      <c r="F169" s="52"/>
      <c r="G169" s="5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15" t="s">
        <v>39</v>
      </c>
      <c r="B170" s="17"/>
      <c r="C170" s="17"/>
      <c r="D170" s="17"/>
      <c r="E170" s="4"/>
      <c r="F170" s="52"/>
      <c r="G170" s="5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10">
        <v>22.0</v>
      </c>
      <c r="B171" s="12"/>
      <c r="C171" s="12"/>
      <c r="D171" s="12"/>
      <c r="E171" s="4"/>
      <c r="F171" s="52"/>
      <c r="G171" s="5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15" t="s">
        <v>27</v>
      </c>
      <c r="B172" s="17"/>
      <c r="C172" s="17"/>
      <c r="D172" s="17"/>
      <c r="E172" s="4"/>
      <c r="F172" s="52"/>
      <c r="G172" s="5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15" t="s">
        <v>29</v>
      </c>
      <c r="B173" s="12"/>
      <c r="C173" s="59"/>
      <c r="D173" s="17"/>
      <c r="E173" s="4"/>
      <c r="F173" s="52"/>
      <c r="G173" s="5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15" t="s">
        <v>31</v>
      </c>
      <c r="B174" s="12"/>
      <c r="C174" s="59"/>
      <c r="D174" s="17"/>
      <c r="E174" s="4"/>
      <c r="F174" s="52"/>
      <c r="G174" s="5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15" t="s">
        <v>34</v>
      </c>
      <c r="B175" s="12"/>
      <c r="C175" s="59"/>
      <c r="D175" s="17"/>
      <c r="E175" s="4"/>
      <c r="F175" s="52"/>
      <c r="G175" s="5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15" t="s">
        <v>36</v>
      </c>
      <c r="B176" s="12"/>
      <c r="C176" s="59"/>
      <c r="D176" s="17"/>
      <c r="E176" s="4"/>
      <c r="F176" s="52"/>
      <c r="G176" s="5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15" t="s">
        <v>37</v>
      </c>
      <c r="B177" s="17"/>
      <c r="C177" s="17"/>
      <c r="D177" s="17"/>
      <c r="E177" s="4"/>
      <c r="F177" s="52"/>
      <c r="G177" s="5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15" t="s">
        <v>39</v>
      </c>
      <c r="B178" s="17"/>
      <c r="C178" s="17"/>
      <c r="D178" s="17"/>
      <c r="E178" s="4"/>
      <c r="F178" s="52"/>
      <c r="G178" s="5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10">
        <v>23.0</v>
      </c>
      <c r="B179" s="12"/>
      <c r="C179" s="12"/>
      <c r="D179" s="12"/>
      <c r="E179" s="4"/>
      <c r="F179" s="52"/>
      <c r="G179" s="5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15" t="s">
        <v>27</v>
      </c>
      <c r="B180" s="17"/>
      <c r="C180" s="17"/>
      <c r="D180" s="17"/>
      <c r="E180" s="4"/>
      <c r="F180" s="52"/>
      <c r="G180" s="5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15" t="s">
        <v>29</v>
      </c>
      <c r="B181" s="12"/>
      <c r="C181" s="59"/>
      <c r="D181" s="17"/>
      <c r="E181" s="4"/>
      <c r="F181" s="52"/>
      <c r="G181" s="5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15" t="s">
        <v>31</v>
      </c>
      <c r="B182" s="12"/>
      <c r="C182" s="59"/>
      <c r="D182" s="17"/>
      <c r="E182" s="4"/>
      <c r="F182" s="52"/>
      <c r="G182" s="5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15" t="s">
        <v>34</v>
      </c>
      <c r="B183" s="12"/>
      <c r="C183" s="59"/>
      <c r="D183" s="17"/>
      <c r="E183" s="4"/>
      <c r="F183" s="52"/>
      <c r="G183" s="5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15" t="s">
        <v>36</v>
      </c>
      <c r="B184" s="12"/>
      <c r="C184" s="59"/>
      <c r="D184" s="17"/>
      <c r="E184" s="4"/>
      <c r="F184" s="52"/>
      <c r="G184" s="5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15" t="s">
        <v>37</v>
      </c>
      <c r="B185" s="17"/>
      <c r="C185" s="17"/>
      <c r="D185" s="17"/>
      <c r="E185" s="4"/>
      <c r="F185" s="52"/>
      <c r="G185" s="5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15" t="s">
        <v>39</v>
      </c>
      <c r="B186" s="17"/>
      <c r="C186" s="17"/>
      <c r="D186" s="17"/>
      <c r="E186" s="4"/>
      <c r="F186" s="52"/>
      <c r="G186" s="5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10">
        <v>24.0</v>
      </c>
      <c r="B187" s="12"/>
      <c r="C187" s="12"/>
      <c r="D187" s="12"/>
      <c r="E187" s="4"/>
      <c r="F187" s="52"/>
      <c r="G187" s="5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15" t="s">
        <v>27</v>
      </c>
      <c r="B188" s="17"/>
      <c r="C188" s="17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15" t="s">
        <v>29</v>
      </c>
      <c r="B189" s="12"/>
      <c r="C189" s="17"/>
      <c r="D189" s="17"/>
      <c r="E189" s="4"/>
      <c r="F189" s="52"/>
      <c r="G189" s="5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15" t="s">
        <v>31</v>
      </c>
      <c r="B190" s="12"/>
      <c r="C190" s="59"/>
      <c r="D190" s="17"/>
      <c r="E190" s="4"/>
      <c r="F190" s="52"/>
      <c r="G190" s="5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15" t="s">
        <v>34</v>
      </c>
      <c r="B191" s="12"/>
      <c r="C191" s="17"/>
      <c r="D191" s="17"/>
      <c r="E191" s="4"/>
      <c r="F191" s="52"/>
      <c r="G191" s="5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15" t="s">
        <v>36</v>
      </c>
      <c r="B192" s="12"/>
      <c r="C192" s="17"/>
      <c r="D192" s="17"/>
      <c r="E192" s="4"/>
      <c r="F192" s="52"/>
      <c r="G192" s="5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15" t="s">
        <v>37</v>
      </c>
      <c r="B193" s="17"/>
      <c r="C193" s="17"/>
      <c r="D193" s="17"/>
      <c r="E193" s="4"/>
      <c r="F193" s="52"/>
      <c r="G193" s="5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15" t="s">
        <v>39</v>
      </c>
      <c r="B194" s="17"/>
      <c r="C194" s="17"/>
      <c r="D194" s="17"/>
      <c r="E194" s="4"/>
      <c r="F194" s="52"/>
      <c r="G194" s="5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10">
        <v>25.0</v>
      </c>
      <c r="B195" s="12"/>
      <c r="C195" s="12"/>
      <c r="D195" s="12"/>
      <c r="E195" s="4"/>
      <c r="F195" s="52"/>
      <c r="G195" s="5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15" t="s">
        <v>27</v>
      </c>
      <c r="B196" s="17"/>
      <c r="C196" s="17"/>
      <c r="D196" s="17"/>
      <c r="E196" s="4"/>
      <c r="F196" s="52"/>
      <c r="G196" s="5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15" t="s">
        <v>29</v>
      </c>
      <c r="B197" s="12"/>
      <c r="C197" s="59"/>
      <c r="D197" s="17"/>
      <c r="E197" s="4"/>
      <c r="F197" s="52"/>
      <c r="G197" s="5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15" t="s">
        <v>31</v>
      </c>
      <c r="B198" s="12"/>
      <c r="C198" s="59"/>
      <c r="D198" s="17"/>
      <c r="E198" s="4"/>
      <c r="F198" s="52"/>
      <c r="G198" s="5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15" t="s">
        <v>34</v>
      </c>
      <c r="B199" s="12"/>
      <c r="C199" s="59"/>
      <c r="D199" s="17"/>
      <c r="E199" s="4"/>
      <c r="F199" s="52"/>
      <c r="G199" s="5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15" t="s">
        <v>36</v>
      </c>
      <c r="B200" s="12"/>
      <c r="C200" s="59"/>
      <c r="D200" s="17"/>
      <c r="E200" s="4"/>
      <c r="F200" s="52"/>
      <c r="G200" s="5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15" t="s">
        <v>37</v>
      </c>
      <c r="B201" s="17"/>
      <c r="C201" s="17"/>
      <c r="D201" s="17"/>
      <c r="E201" s="4"/>
      <c r="F201" s="52"/>
      <c r="G201" s="5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15" t="s">
        <v>39</v>
      </c>
      <c r="B202" s="17"/>
      <c r="C202" s="17"/>
      <c r="D202" s="17"/>
      <c r="E202" s="4"/>
      <c r="F202" s="52"/>
      <c r="G202" s="5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10">
        <v>26.0</v>
      </c>
      <c r="B203" s="12"/>
      <c r="C203" s="12"/>
      <c r="D203" s="12"/>
      <c r="E203" s="4"/>
      <c r="F203" s="52"/>
      <c r="G203" s="5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15" t="s">
        <v>27</v>
      </c>
      <c r="B204" s="17"/>
      <c r="C204" s="17"/>
      <c r="D204" s="17"/>
      <c r="E204" s="4"/>
      <c r="F204" s="52"/>
      <c r="G204" s="5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15" t="s">
        <v>29</v>
      </c>
      <c r="B205" s="12"/>
      <c r="C205" s="59"/>
      <c r="D205" s="17"/>
      <c r="E205" s="4"/>
      <c r="F205" s="52"/>
      <c r="G205" s="5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15" t="s">
        <v>31</v>
      </c>
      <c r="B206" s="12"/>
      <c r="C206" s="59"/>
      <c r="D206" s="17"/>
      <c r="E206" s="4"/>
      <c r="F206" s="52"/>
      <c r="G206" s="5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15" t="s">
        <v>34</v>
      </c>
      <c r="B207" s="12"/>
      <c r="C207" s="59"/>
      <c r="D207" s="17"/>
      <c r="E207" s="4"/>
      <c r="F207" s="52"/>
      <c r="G207" s="5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15" t="s">
        <v>36</v>
      </c>
      <c r="B208" s="12"/>
      <c r="C208" s="59"/>
      <c r="D208" s="17"/>
      <c r="E208" s="4"/>
      <c r="F208" s="52"/>
      <c r="G208" s="5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15" t="s">
        <v>37</v>
      </c>
      <c r="B209" s="17"/>
      <c r="C209" s="17"/>
      <c r="D209" s="17"/>
      <c r="E209" s="4"/>
      <c r="F209" s="52"/>
      <c r="G209" s="5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15" t="s">
        <v>39</v>
      </c>
      <c r="B210" s="17"/>
      <c r="C210" s="17"/>
      <c r="D210" s="17"/>
      <c r="E210" s="4"/>
      <c r="F210" s="52"/>
      <c r="G210" s="5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10">
        <v>27.0</v>
      </c>
      <c r="B211" s="12"/>
      <c r="C211" s="12"/>
      <c r="D211" s="12"/>
      <c r="E211" s="4"/>
      <c r="F211" s="52"/>
      <c r="G211" s="5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15" t="s">
        <v>27</v>
      </c>
      <c r="B212" s="55"/>
      <c r="C212" s="55"/>
      <c r="D212" s="55"/>
      <c r="E212" s="4"/>
      <c r="F212" s="52"/>
      <c r="G212" s="5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15" t="s">
        <v>29</v>
      </c>
      <c r="B213" s="17"/>
      <c r="C213" s="55"/>
      <c r="D213" s="55"/>
      <c r="E213" s="4"/>
      <c r="F213" s="52"/>
      <c r="G213" s="5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15" t="s">
        <v>31</v>
      </c>
      <c r="B214" s="17"/>
      <c r="C214" s="55"/>
      <c r="D214" s="55"/>
      <c r="E214" s="4"/>
      <c r="F214" s="52"/>
      <c r="G214" s="5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15" t="s">
        <v>34</v>
      </c>
      <c r="B215" s="17"/>
      <c r="C215" s="55"/>
      <c r="D215" s="55"/>
      <c r="E215" s="4"/>
      <c r="F215" s="52"/>
      <c r="G215" s="5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15" t="s">
        <v>36</v>
      </c>
      <c r="B216" s="17"/>
      <c r="C216" s="55"/>
      <c r="D216" s="55"/>
      <c r="E216" s="4"/>
      <c r="F216" s="52"/>
      <c r="G216" s="5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15" t="s">
        <v>37</v>
      </c>
      <c r="B217" s="55"/>
      <c r="C217" s="55"/>
      <c r="D217" s="55"/>
      <c r="E217" s="5"/>
      <c r="F217" s="52"/>
      <c r="G217" s="5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15" t="s">
        <v>39</v>
      </c>
      <c r="B218" s="55"/>
      <c r="C218" s="55"/>
      <c r="D218" s="55"/>
      <c r="E218" s="4"/>
      <c r="F218" s="52"/>
      <c r="G218" s="5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10">
        <v>28.0</v>
      </c>
      <c r="B219" s="12"/>
      <c r="C219" s="12"/>
      <c r="D219" s="12"/>
      <c r="E219" s="4"/>
      <c r="F219" s="52"/>
      <c r="G219" s="5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15" t="s">
        <v>27</v>
      </c>
      <c r="B220" s="17"/>
      <c r="C220" s="55"/>
      <c r="D220" s="5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15" t="s">
        <v>29</v>
      </c>
      <c r="B221" s="17"/>
      <c r="C221" s="55"/>
      <c r="D221" s="5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15" t="s">
        <v>31</v>
      </c>
      <c r="B222" s="17"/>
      <c r="C222" s="55"/>
      <c r="D222" s="5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15" t="s">
        <v>34</v>
      </c>
      <c r="B223" s="17"/>
      <c r="C223" s="55"/>
      <c r="D223" s="5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15" t="s">
        <v>36</v>
      </c>
      <c r="B224" s="17"/>
      <c r="C224" s="55"/>
      <c r="D224" s="5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15" t="s">
        <v>37</v>
      </c>
      <c r="B225" s="17"/>
      <c r="C225" s="55"/>
      <c r="D225" s="5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15" t="s">
        <v>39</v>
      </c>
      <c r="B226" s="55"/>
      <c r="C226" s="55"/>
      <c r="D226" s="5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10">
        <v>29.0</v>
      </c>
      <c r="B227" s="12"/>
      <c r="C227" s="12"/>
      <c r="D227" s="12"/>
      <c r="E227" s="4"/>
      <c r="F227" s="52"/>
      <c r="G227" s="5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15" t="s">
        <v>27</v>
      </c>
      <c r="B228" s="17"/>
      <c r="C228" s="17"/>
      <c r="D228" s="17"/>
      <c r="E228" s="4"/>
      <c r="F228" s="52"/>
      <c r="G228" s="5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15" t="s">
        <v>29</v>
      </c>
      <c r="B229" s="12"/>
      <c r="C229" s="59"/>
      <c r="D229" s="17"/>
      <c r="E229" s="4"/>
      <c r="F229" s="52"/>
      <c r="G229" s="5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15" t="s">
        <v>31</v>
      </c>
      <c r="B230" s="12"/>
      <c r="C230" s="59"/>
      <c r="D230" s="17"/>
      <c r="E230" s="4"/>
      <c r="F230" s="52"/>
      <c r="G230" s="5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15" t="s">
        <v>34</v>
      </c>
      <c r="B231" s="12"/>
      <c r="C231" s="59"/>
      <c r="D231" s="17"/>
      <c r="E231" s="4"/>
      <c r="F231" s="52"/>
      <c r="G231" s="5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15" t="s">
        <v>36</v>
      </c>
      <c r="B232" s="12"/>
      <c r="C232" s="59"/>
      <c r="D232" s="17"/>
      <c r="E232" s="4"/>
      <c r="F232" s="52"/>
      <c r="G232" s="5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15" t="s">
        <v>37</v>
      </c>
      <c r="B233" s="17"/>
      <c r="C233" s="17"/>
      <c r="D233" s="17"/>
      <c r="E233" s="4"/>
      <c r="F233" s="52"/>
      <c r="G233" s="5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15" t="s">
        <v>39</v>
      </c>
      <c r="B234" s="17"/>
      <c r="C234" s="17"/>
      <c r="D234" s="17"/>
      <c r="E234" s="4"/>
      <c r="F234" s="52"/>
      <c r="G234" s="5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10">
        <v>30.0</v>
      </c>
      <c r="B235" s="12"/>
      <c r="C235" s="12"/>
      <c r="D235" s="12"/>
      <c r="E235" s="4"/>
      <c r="F235" s="52"/>
      <c r="G235" s="5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15" t="s">
        <v>27</v>
      </c>
      <c r="B236" s="17"/>
      <c r="C236" s="17"/>
      <c r="D236" s="17"/>
      <c r="E236" s="5"/>
      <c r="F236" s="52"/>
      <c r="G236" s="5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15" t="s">
        <v>29</v>
      </c>
      <c r="B237" s="12"/>
      <c r="C237" s="59"/>
      <c r="D237" s="17"/>
      <c r="E237" s="4"/>
      <c r="F237" s="52"/>
      <c r="G237" s="5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15" t="s">
        <v>31</v>
      </c>
      <c r="B238" s="12"/>
      <c r="C238" s="59"/>
      <c r="D238" s="17"/>
      <c r="E238" s="5"/>
      <c r="F238" s="52"/>
      <c r="G238" s="5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15" t="s">
        <v>34</v>
      </c>
      <c r="B239" s="12"/>
      <c r="C239" s="59"/>
      <c r="D239" s="17"/>
      <c r="E239" s="4"/>
      <c r="F239" s="52"/>
      <c r="G239" s="5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15" t="s">
        <v>36</v>
      </c>
      <c r="B240" s="12"/>
      <c r="C240" s="59"/>
      <c r="D240" s="17"/>
      <c r="E240" s="4"/>
      <c r="F240" s="52"/>
      <c r="G240" s="5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15" t="s">
        <v>37</v>
      </c>
      <c r="B241" s="17"/>
      <c r="C241" s="17"/>
      <c r="D241" s="17"/>
      <c r="E241" s="4"/>
      <c r="F241" s="52"/>
      <c r="G241" s="5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15" t="s">
        <v>39</v>
      </c>
      <c r="B242" s="17"/>
      <c r="C242" s="17"/>
      <c r="D242" s="17"/>
      <c r="E242" s="4"/>
      <c r="F242" s="52"/>
      <c r="G242" s="5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10" t="s">
        <v>85</v>
      </c>
      <c r="B243" s="12"/>
      <c r="C243" s="12"/>
      <c r="D243" s="12"/>
      <c r="E243" s="4"/>
      <c r="F243" s="52"/>
      <c r="G243" s="5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15" t="s">
        <v>27</v>
      </c>
      <c r="B244" s="17"/>
      <c r="C244" s="17"/>
      <c r="D244" s="17"/>
      <c r="E244" s="4"/>
      <c r="F244" s="52"/>
      <c r="G244" s="5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15" t="s">
        <v>29</v>
      </c>
      <c r="B245" s="12"/>
      <c r="C245" s="59"/>
      <c r="D245" s="17"/>
      <c r="E245" s="4"/>
      <c r="F245" s="52"/>
      <c r="G245" s="5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15" t="s">
        <v>31</v>
      </c>
      <c r="B246" s="12"/>
      <c r="C246" s="59"/>
      <c r="D246" s="17"/>
      <c r="E246" s="4"/>
      <c r="F246" s="52"/>
      <c r="G246" s="5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15" t="s">
        <v>34</v>
      </c>
      <c r="B247" s="12"/>
      <c r="C247" s="59"/>
      <c r="D247" s="17"/>
      <c r="E247" s="4"/>
      <c r="F247" s="52"/>
      <c r="G247" s="5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15" t="s">
        <v>36</v>
      </c>
      <c r="B248" s="12"/>
      <c r="C248" s="59"/>
      <c r="D248" s="17"/>
      <c r="E248" s="4"/>
      <c r="F248" s="52"/>
      <c r="G248" s="5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15" t="s">
        <v>37</v>
      </c>
      <c r="B249" s="17"/>
      <c r="C249" s="17"/>
      <c r="D249" s="17"/>
      <c r="E249" s="4"/>
      <c r="F249" s="52"/>
      <c r="G249" s="5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15" t="s">
        <v>39</v>
      </c>
      <c r="B250" s="17"/>
      <c r="C250" s="17"/>
      <c r="D250" s="17"/>
      <c r="E250" s="4"/>
      <c r="F250" s="52"/>
      <c r="G250" s="5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10" t="s">
        <v>88</v>
      </c>
      <c r="B251" s="12"/>
      <c r="C251" s="12"/>
      <c r="D251" s="12"/>
      <c r="E251" s="5"/>
      <c r="F251" s="52"/>
      <c r="G251" s="5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15" t="s">
        <v>27</v>
      </c>
      <c r="B252" s="17"/>
      <c r="C252" s="17"/>
      <c r="D252" s="17"/>
      <c r="E252" s="4"/>
      <c r="F252" s="52"/>
      <c r="G252" s="5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15" t="s">
        <v>29</v>
      </c>
      <c r="B253" s="12"/>
      <c r="C253" s="17"/>
      <c r="D253" s="17"/>
      <c r="E253" s="4"/>
      <c r="F253" s="52"/>
      <c r="G253" s="5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15" t="s">
        <v>31</v>
      </c>
      <c r="B254" s="12"/>
      <c r="C254" s="59"/>
      <c r="D254" s="17"/>
      <c r="E254" s="4"/>
      <c r="F254" s="52"/>
      <c r="G254" s="5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15" t="s">
        <v>34</v>
      </c>
      <c r="B255" s="12"/>
      <c r="C255" s="17"/>
      <c r="D255" s="17"/>
      <c r="E255" s="4"/>
      <c r="F255" s="52"/>
      <c r="G255" s="5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15" t="s">
        <v>36</v>
      </c>
      <c r="B256" s="12"/>
      <c r="C256" s="17"/>
      <c r="D256" s="17"/>
      <c r="E256" s="4"/>
      <c r="F256" s="52"/>
      <c r="G256" s="5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15" t="s">
        <v>37</v>
      </c>
      <c r="B257" s="17"/>
      <c r="C257" s="17"/>
      <c r="D257" s="17"/>
      <c r="E257" s="4"/>
      <c r="F257" s="52"/>
      <c r="G257" s="5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15" t="s">
        <v>39</v>
      </c>
      <c r="B258" s="17"/>
      <c r="C258" s="17"/>
      <c r="D258" s="17"/>
      <c r="E258" s="4"/>
      <c r="F258" s="52"/>
      <c r="G258" s="5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10" t="s">
        <v>91</v>
      </c>
      <c r="B259" s="12"/>
      <c r="C259" s="12"/>
      <c r="D259" s="12"/>
      <c r="E259" s="4"/>
      <c r="F259" s="52"/>
      <c r="G259" s="5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15" t="s">
        <v>27</v>
      </c>
      <c r="B260" s="17"/>
      <c r="C260" s="17"/>
      <c r="D260" s="17"/>
      <c r="E260" s="4"/>
      <c r="F260" s="52"/>
      <c r="G260" s="5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15" t="s">
        <v>29</v>
      </c>
      <c r="B261" s="12"/>
      <c r="C261" s="17"/>
      <c r="D261" s="17"/>
      <c r="E261" s="4"/>
      <c r="F261" s="52"/>
      <c r="G261" s="5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15" t="s">
        <v>31</v>
      </c>
      <c r="B262" s="12"/>
      <c r="C262" s="59"/>
      <c r="D262" s="17"/>
      <c r="E262" s="4"/>
      <c r="F262" s="52"/>
      <c r="G262" s="5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15" t="s">
        <v>34</v>
      </c>
      <c r="B263" s="12"/>
      <c r="C263" s="17"/>
      <c r="D263" s="17"/>
      <c r="E263" s="4"/>
      <c r="F263" s="52"/>
      <c r="G263" s="5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15" t="s">
        <v>36</v>
      </c>
      <c r="B264" s="12"/>
      <c r="C264" s="17"/>
      <c r="D264" s="17"/>
      <c r="E264" s="4"/>
      <c r="F264" s="52"/>
      <c r="G264" s="5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15" t="s">
        <v>37</v>
      </c>
      <c r="B265" s="17"/>
      <c r="C265" s="17"/>
      <c r="D265" s="17"/>
      <c r="E265" s="4"/>
      <c r="F265" s="52"/>
      <c r="G265" s="5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15" t="s">
        <v>39</v>
      </c>
      <c r="B266" s="17"/>
      <c r="C266" s="17"/>
      <c r="D266" s="17"/>
      <c r="E266" s="4"/>
      <c r="F266" s="52"/>
      <c r="G266" s="5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10" t="s">
        <v>93</v>
      </c>
      <c r="B267" s="12"/>
      <c r="C267" s="12"/>
      <c r="D267" s="12"/>
      <c r="E267" s="4"/>
      <c r="F267" s="52"/>
      <c r="G267" s="5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15" t="s">
        <v>27</v>
      </c>
      <c r="B268" s="17"/>
      <c r="C268" s="17"/>
      <c r="D268" s="17"/>
      <c r="E268" s="4"/>
      <c r="F268" s="52"/>
      <c r="G268" s="5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15" t="s">
        <v>29</v>
      </c>
      <c r="B269" s="12"/>
      <c r="C269" s="59"/>
      <c r="D269" s="17"/>
      <c r="E269" s="4"/>
      <c r="F269" s="52"/>
      <c r="G269" s="5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15" t="s">
        <v>31</v>
      </c>
      <c r="B270" s="12"/>
      <c r="C270" s="59"/>
      <c r="D270" s="17"/>
      <c r="E270" s="4"/>
      <c r="F270" s="52"/>
      <c r="G270" s="5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15" t="s">
        <v>34</v>
      </c>
      <c r="B271" s="12"/>
      <c r="C271" s="17"/>
      <c r="D271" s="17"/>
      <c r="E271" s="4"/>
      <c r="F271" s="52"/>
      <c r="G271" s="5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15" t="s">
        <v>36</v>
      </c>
      <c r="B272" s="12"/>
      <c r="C272" s="59"/>
      <c r="D272" s="17"/>
      <c r="E272" s="4"/>
      <c r="F272" s="52"/>
      <c r="G272" s="5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15" t="s">
        <v>37</v>
      </c>
      <c r="B273" s="17"/>
      <c r="C273" s="17"/>
      <c r="D273" s="17"/>
      <c r="E273" s="4"/>
      <c r="F273" s="52"/>
      <c r="G273" s="5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15" t="s">
        <v>39</v>
      </c>
      <c r="B274" s="17"/>
      <c r="C274" s="17"/>
      <c r="D274" s="17"/>
      <c r="E274" s="4"/>
      <c r="F274" s="52"/>
      <c r="G274" s="5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10" t="s">
        <v>95</v>
      </c>
      <c r="B275" s="12"/>
      <c r="C275" s="12"/>
      <c r="D275" s="12"/>
      <c r="E275" s="4"/>
      <c r="F275" s="52"/>
      <c r="G275" s="5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15" t="s">
        <v>27</v>
      </c>
      <c r="B276" s="17"/>
      <c r="C276" s="17"/>
      <c r="D276" s="17"/>
      <c r="E276" s="4"/>
      <c r="F276" s="52"/>
      <c r="G276" s="5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15" t="s">
        <v>29</v>
      </c>
      <c r="B277" s="12"/>
      <c r="C277" s="59"/>
      <c r="D277" s="17"/>
      <c r="E277" s="4"/>
      <c r="F277" s="52"/>
      <c r="G277" s="5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15" t="s">
        <v>31</v>
      </c>
      <c r="B278" s="12"/>
      <c r="C278" s="59"/>
      <c r="D278" s="17"/>
      <c r="E278" s="4"/>
      <c r="F278" s="52"/>
      <c r="G278" s="5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15" t="s">
        <v>34</v>
      </c>
      <c r="B279" s="12"/>
      <c r="C279" s="59"/>
      <c r="D279" s="17"/>
      <c r="E279" s="4"/>
      <c r="F279" s="52"/>
      <c r="G279" s="5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15" t="s">
        <v>36</v>
      </c>
      <c r="B280" s="12"/>
      <c r="C280" s="59"/>
      <c r="D280" s="17"/>
      <c r="E280" s="4"/>
      <c r="F280" s="52"/>
      <c r="G280" s="5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15" t="s">
        <v>37</v>
      </c>
      <c r="B281" s="17"/>
      <c r="C281" s="17"/>
      <c r="D281" s="17"/>
      <c r="E281" s="4"/>
      <c r="F281" s="52"/>
      <c r="G281" s="5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15" t="s">
        <v>39</v>
      </c>
      <c r="B282" s="17"/>
      <c r="C282" s="17"/>
      <c r="D282" s="17"/>
      <c r="E282" s="4"/>
      <c r="F282" s="52"/>
      <c r="G282" s="5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10" t="s">
        <v>100</v>
      </c>
      <c r="B283" s="12"/>
      <c r="C283" s="12"/>
      <c r="D283" s="12"/>
      <c r="E283" s="4"/>
      <c r="F283" s="52"/>
      <c r="G283" s="5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15" t="s">
        <v>27</v>
      </c>
      <c r="B284" s="17"/>
      <c r="C284" s="17"/>
      <c r="D284" s="17"/>
      <c r="E284" s="4"/>
      <c r="F284" s="52"/>
      <c r="G284" s="5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15" t="s">
        <v>29</v>
      </c>
      <c r="B285" s="12"/>
      <c r="C285" s="59"/>
      <c r="D285" s="17"/>
      <c r="E285" s="4"/>
      <c r="F285" s="52"/>
      <c r="G285" s="5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15" t="s">
        <v>31</v>
      </c>
      <c r="B286" s="12"/>
      <c r="C286" s="59"/>
      <c r="D286" s="17"/>
      <c r="E286" s="4"/>
      <c r="F286" s="52"/>
      <c r="G286" s="5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15" t="s">
        <v>34</v>
      </c>
      <c r="B287" s="12"/>
      <c r="C287" s="59"/>
      <c r="D287" s="17"/>
      <c r="E287" s="4"/>
      <c r="F287" s="52"/>
      <c r="G287" s="5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15" t="s">
        <v>36</v>
      </c>
      <c r="B288" s="12"/>
      <c r="C288" s="59"/>
      <c r="D288" s="17"/>
      <c r="E288" s="4"/>
      <c r="F288" s="52"/>
      <c r="G288" s="5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15" t="s">
        <v>37</v>
      </c>
      <c r="B289" s="17"/>
      <c r="C289" s="17"/>
      <c r="D289" s="17"/>
      <c r="E289" s="4"/>
      <c r="F289" s="52"/>
      <c r="G289" s="5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15" t="s">
        <v>39</v>
      </c>
      <c r="B290" s="17"/>
      <c r="C290" s="17"/>
      <c r="D290" s="17"/>
      <c r="E290" s="4"/>
      <c r="F290" s="17"/>
      <c r="G290" s="1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10" t="s">
        <v>102</v>
      </c>
      <c r="B291" s="12"/>
      <c r="C291" s="12"/>
      <c r="D291" s="12"/>
      <c r="E291" s="4"/>
      <c r="F291" s="52"/>
      <c r="G291" s="5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15" t="s">
        <v>27</v>
      </c>
      <c r="B292" s="17"/>
      <c r="C292" s="17"/>
      <c r="D292" s="67"/>
      <c r="E292" s="4"/>
      <c r="F292" s="52"/>
      <c r="G292" s="5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15" t="s">
        <v>29</v>
      </c>
      <c r="B293" s="12"/>
      <c r="C293" s="59"/>
      <c r="D293" s="67"/>
      <c r="E293" s="4"/>
      <c r="F293" s="52"/>
      <c r="G293" s="5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15" t="s">
        <v>31</v>
      </c>
      <c r="B294" s="12"/>
      <c r="C294" s="59"/>
      <c r="D294" s="67"/>
      <c r="E294" s="4"/>
      <c r="F294" s="52"/>
      <c r="G294" s="5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15" t="s">
        <v>34</v>
      </c>
      <c r="B295" s="12"/>
      <c r="C295" s="59"/>
      <c r="D295" s="67"/>
      <c r="E295" s="4"/>
      <c r="F295" s="52"/>
      <c r="G295" s="5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15" t="s">
        <v>36</v>
      </c>
      <c r="B296" s="12"/>
      <c r="C296" s="59"/>
      <c r="D296" s="67"/>
      <c r="E296" s="4"/>
      <c r="F296" s="52"/>
      <c r="G296" s="5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15" t="s">
        <v>37</v>
      </c>
      <c r="B297" s="17"/>
      <c r="C297" s="17"/>
      <c r="D297" s="67"/>
      <c r="E297" s="4"/>
      <c r="F297" s="52"/>
      <c r="G297" s="5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15" t="s">
        <v>39</v>
      </c>
      <c r="B298" s="17"/>
      <c r="C298" s="17"/>
      <c r="D298" s="67"/>
      <c r="E298" s="4"/>
      <c r="F298" s="52"/>
      <c r="G298" s="5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10" t="s">
        <v>106</v>
      </c>
      <c r="B299" s="12"/>
      <c r="C299" s="17"/>
      <c r="D299" s="69"/>
      <c r="E299" s="4"/>
      <c r="F299" s="52"/>
      <c r="G299" s="5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15" t="s">
        <v>27</v>
      </c>
      <c r="B300" s="17"/>
      <c r="C300" s="17"/>
      <c r="D300" s="67"/>
      <c r="E300" s="4"/>
      <c r="F300" s="52"/>
      <c r="G300" s="5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15" t="s">
        <v>29</v>
      </c>
      <c r="B301" s="12"/>
      <c r="C301" s="59"/>
      <c r="D301" s="67"/>
      <c r="E301" s="4"/>
      <c r="F301" s="52"/>
      <c r="G301" s="5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15" t="s">
        <v>31</v>
      </c>
      <c r="B302" s="12"/>
      <c r="C302" s="59"/>
      <c r="D302" s="67"/>
      <c r="E302" s="4"/>
      <c r="F302" s="52"/>
      <c r="G302" s="52"/>
      <c r="H302" s="4"/>
      <c r="I302" s="4"/>
      <c r="J302" s="4"/>
      <c r="K302" s="4"/>
      <c r="L302" s="4"/>
      <c r="M302" s="4"/>
      <c r="N302" s="52"/>
      <c r="O302" s="52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15" t="s">
        <v>34</v>
      </c>
      <c r="B303" s="12"/>
      <c r="C303" s="59"/>
      <c r="D303" s="67"/>
      <c r="E303" s="4"/>
      <c r="F303" s="52"/>
      <c r="G303" s="5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15" t="s">
        <v>36</v>
      </c>
      <c r="B304" s="12"/>
      <c r="C304" s="59"/>
      <c r="D304" s="67"/>
      <c r="E304" s="5"/>
      <c r="F304" s="52"/>
      <c r="G304" s="5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15" t="s">
        <v>37</v>
      </c>
      <c r="B305" s="17"/>
      <c r="C305" s="17"/>
      <c r="D305" s="67"/>
      <c r="E305" s="4"/>
      <c r="F305" s="52"/>
      <c r="G305" s="5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15" t="s">
        <v>39</v>
      </c>
      <c r="B306" s="17"/>
      <c r="C306" s="17"/>
      <c r="D306" s="67"/>
      <c r="E306" s="4"/>
      <c r="F306" s="52"/>
      <c r="G306" s="5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52"/>
      <c r="G307" s="5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52"/>
      <c r="G308" s="5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52"/>
      <c r="G309" s="5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52"/>
      <c r="G310" s="5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52"/>
      <c r="G311" s="5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52"/>
      <c r="G312" s="5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52"/>
      <c r="G313" s="5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52"/>
      <c r="G314" s="5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52"/>
      <c r="G315" s="5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52"/>
      <c r="G316" s="5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52"/>
      <c r="G317" s="5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52"/>
      <c r="G318" s="5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52"/>
      <c r="G319" s="5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52"/>
      <c r="G320" s="5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52"/>
      <c r="G321" s="5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52"/>
      <c r="G322" s="5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52"/>
      <c r="G323" s="5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52"/>
      <c r="G324" s="5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52"/>
      <c r="G325" s="5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52"/>
      <c r="G326" s="5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52"/>
      <c r="G327" s="5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52"/>
      <c r="G328" s="5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52"/>
      <c r="G329" s="5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52"/>
      <c r="G330" s="5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52"/>
      <c r="G331" s="5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52"/>
      <c r="G332" s="5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52"/>
      <c r="G333" s="5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52"/>
      <c r="G334" s="5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52"/>
      <c r="G335" s="5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52"/>
      <c r="G336" s="5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52"/>
      <c r="G337" s="5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52"/>
      <c r="G338" s="5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52"/>
      <c r="G339" s="5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52"/>
      <c r="G340" s="5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52"/>
      <c r="G341" s="5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52"/>
      <c r="G342" s="5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52"/>
      <c r="G343" s="5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52"/>
      <c r="G344" s="5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52"/>
      <c r="G345" s="5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52"/>
      <c r="G346" s="5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52"/>
      <c r="G347" s="5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52"/>
      <c r="G348" s="5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52"/>
      <c r="G349" s="5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52"/>
      <c r="G350" s="5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52"/>
      <c r="G351" s="5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52"/>
      <c r="G352" s="5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52"/>
      <c r="G353" s="5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52"/>
      <c r="G354" s="5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52"/>
      <c r="G355" s="5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52"/>
      <c r="G356" s="5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52"/>
      <c r="G357" s="5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52"/>
      <c r="G358" s="5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52"/>
      <c r="G359" s="5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52"/>
      <c r="G360" s="5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52"/>
      <c r="G361" s="5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52"/>
      <c r="G362" s="5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52"/>
      <c r="G363" s="5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52"/>
      <c r="G364" s="5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52"/>
      <c r="G365" s="5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52"/>
      <c r="G366" s="5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52"/>
      <c r="G367" s="5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52"/>
      <c r="G368" s="5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52"/>
      <c r="G369" s="5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52"/>
      <c r="G370" s="5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52"/>
      <c r="G371" s="5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52"/>
      <c r="G372" s="5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52"/>
      <c r="G373" s="5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52"/>
      <c r="G374" s="5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52"/>
      <c r="G375" s="5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52"/>
      <c r="G376" s="5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52"/>
      <c r="G377" s="5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52"/>
      <c r="G378" s="5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52"/>
      <c r="G379" s="5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52"/>
      <c r="G380" s="5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52"/>
      <c r="G381" s="5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52"/>
      <c r="G382" s="5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52"/>
      <c r="G383" s="5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52"/>
      <c r="G384" s="5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52"/>
      <c r="G385" s="5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52"/>
      <c r="G386" s="5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52"/>
      <c r="G387" s="5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52"/>
      <c r="G388" s="5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52"/>
      <c r="G389" s="5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52"/>
      <c r="G390" s="5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52"/>
      <c r="G391" s="5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52"/>
      <c r="G392" s="5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52"/>
      <c r="G393" s="5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52"/>
      <c r="G394" s="5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52"/>
      <c r="G395" s="5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52"/>
      <c r="G396" s="5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52"/>
      <c r="G397" s="5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52"/>
      <c r="G398" s="5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52"/>
      <c r="G399" s="5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52"/>
      <c r="G400" s="5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52"/>
      <c r="G401" s="5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52"/>
      <c r="G402" s="5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52"/>
      <c r="G403" s="5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52"/>
      <c r="G404" s="5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52"/>
      <c r="G405" s="5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52"/>
      <c r="G406" s="5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52"/>
      <c r="G407" s="5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52"/>
      <c r="G408" s="5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52"/>
      <c r="G409" s="5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52"/>
      <c r="G410" s="5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52"/>
      <c r="G411" s="5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52"/>
      <c r="G412" s="5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52"/>
      <c r="G413" s="5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52"/>
      <c r="G414" s="5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52"/>
      <c r="G415" s="5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52"/>
      <c r="G416" s="5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52"/>
      <c r="G417" s="5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52"/>
      <c r="G418" s="5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52"/>
      <c r="G419" s="5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52"/>
      <c r="G420" s="5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52"/>
      <c r="G421" s="5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52"/>
      <c r="G422" s="5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52"/>
      <c r="G423" s="5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52"/>
      <c r="G424" s="5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52"/>
      <c r="G425" s="5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52"/>
      <c r="G426" s="5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52"/>
      <c r="G427" s="5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52"/>
      <c r="G428" s="5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52"/>
      <c r="G429" s="5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52"/>
      <c r="G430" s="5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52"/>
      <c r="G431" s="5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52"/>
      <c r="G432" s="5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52"/>
      <c r="G433" s="5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52"/>
      <c r="G434" s="5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52"/>
      <c r="G435" s="5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52"/>
      <c r="G436" s="5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52"/>
      <c r="G437" s="5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52"/>
      <c r="G438" s="5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52"/>
      <c r="G439" s="5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52"/>
      <c r="G440" s="5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52"/>
      <c r="G441" s="5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52"/>
      <c r="G442" s="5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52"/>
      <c r="G443" s="5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52"/>
      <c r="G444" s="5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52"/>
      <c r="G445" s="5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52"/>
      <c r="G446" s="5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52"/>
      <c r="G447" s="5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52"/>
      <c r="G448" s="5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52"/>
      <c r="G449" s="5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52"/>
      <c r="G450" s="5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52"/>
      <c r="G451" s="5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52"/>
      <c r="G452" s="5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52"/>
      <c r="G453" s="5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52"/>
      <c r="G454" s="5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52"/>
      <c r="G455" s="5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52"/>
      <c r="G456" s="5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52"/>
      <c r="G457" s="5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52"/>
      <c r="G458" s="5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52"/>
      <c r="G459" s="5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52"/>
      <c r="G460" s="5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52"/>
      <c r="G461" s="5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52"/>
      <c r="G462" s="5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52"/>
      <c r="G463" s="5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52"/>
      <c r="G464" s="5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52"/>
      <c r="G465" s="5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52"/>
      <c r="G466" s="5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52"/>
      <c r="G467" s="5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52"/>
      <c r="G468" s="5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52"/>
      <c r="G469" s="5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52"/>
      <c r="G470" s="5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52"/>
      <c r="G471" s="5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52"/>
      <c r="G472" s="5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52"/>
      <c r="G473" s="5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52"/>
      <c r="G474" s="5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52"/>
      <c r="G475" s="5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52"/>
      <c r="G476" s="5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52"/>
      <c r="G477" s="5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52"/>
      <c r="G478" s="5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52"/>
      <c r="G479" s="5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52"/>
      <c r="G480" s="5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52"/>
      <c r="G481" s="5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52"/>
      <c r="G482" s="5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52"/>
      <c r="G483" s="5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52"/>
      <c r="G484" s="5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52"/>
      <c r="G485" s="5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52"/>
      <c r="G486" s="5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52"/>
      <c r="G487" s="5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52"/>
      <c r="G488" s="5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52"/>
      <c r="G489" s="5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52"/>
      <c r="G490" s="5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52"/>
      <c r="G491" s="5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52"/>
      <c r="G492" s="5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52"/>
      <c r="G493" s="5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52"/>
      <c r="G494" s="5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52"/>
      <c r="G495" s="5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52"/>
      <c r="G496" s="5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52"/>
      <c r="G497" s="5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52"/>
      <c r="G498" s="5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52"/>
      <c r="G499" s="5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52"/>
      <c r="G500" s="5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52"/>
      <c r="G501" s="5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52"/>
      <c r="G502" s="5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52"/>
      <c r="G503" s="5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52"/>
      <c r="G504" s="5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52"/>
      <c r="G505" s="5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52"/>
      <c r="G506" s="5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52"/>
      <c r="G507" s="5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52"/>
      <c r="G508" s="5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52"/>
      <c r="G509" s="5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52"/>
      <c r="G510" s="5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52"/>
      <c r="G511" s="5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52"/>
      <c r="G512" s="5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52"/>
      <c r="G513" s="5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52"/>
      <c r="G514" s="5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52"/>
      <c r="G515" s="5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52"/>
      <c r="G516" s="5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52"/>
      <c r="G517" s="5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52"/>
      <c r="G518" s="5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52"/>
      <c r="G519" s="5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52"/>
      <c r="G520" s="5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52"/>
      <c r="G521" s="5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52"/>
      <c r="G522" s="5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52"/>
      <c r="G523" s="5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52"/>
      <c r="G524" s="5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52"/>
      <c r="G525" s="5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52"/>
      <c r="G526" s="5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52"/>
      <c r="G527" s="5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52"/>
      <c r="G528" s="5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52"/>
      <c r="G529" s="5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52"/>
      <c r="G530" s="5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52"/>
      <c r="G531" s="5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52"/>
      <c r="G532" s="5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52"/>
      <c r="G533" s="5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52"/>
      <c r="G534" s="5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52"/>
      <c r="G535" s="5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52"/>
      <c r="G536" s="5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52"/>
      <c r="G537" s="5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52"/>
      <c r="G538" s="5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52"/>
      <c r="G539" s="5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52"/>
      <c r="G540" s="5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52"/>
      <c r="G541" s="5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52"/>
      <c r="G542" s="5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52"/>
      <c r="G543" s="5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52"/>
      <c r="G544" s="5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52"/>
      <c r="G545" s="5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52"/>
      <c r="G546" s="5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52"/>
      <c r="G547" s="5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52"/>
      <c r="G548" s="5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52"/>
      <c r="G549" s="5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52"/>
      <c r="G550" s="5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52"/>
      <c r="G551" s="5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52"/>
      <c r="G552" s="5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52"/>
      <c r="G553" s="5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52"/>
      <c r="G554" s="5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52"/>
      <c r="G555" s="5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52"/>
      <c r="G556" s="5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52"/>
      <c r="G557" s="5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52"/>
      <c r="G558" s="5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52"/>
      <c r="G559" s="5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52"/>
      <c r="G560" s="5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52"/>
      <c r="G561" s="5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52"/>
      <c r="G562" s="5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52"/>
      <c r="G563" s="5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52"/>
      <c r="G564" s="5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52"/>
      <c r="G565" s="5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52"/>
      <c r="G566" s="5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52"/>
      <c r="G567" s="5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52"/>
      <c r="G568" s="5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52"/>
      <c r="G569" s="5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52"/>
      <c r="G570" s="5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52"/>
      <c r="G571" s="5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52"/>
      <c r="G572" s="5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52"/>
      <c r="G573" s="5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52"/>
      <c r="G574" s="5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52"/>
      <c r="G575" s="5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52"/>
      <c r="G576" s="5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52"/>
      <c r="G577" s="5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52"/>
      <c r="G578" s="5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52"/>
      <c r="G579" s="5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52"/>
      <c r="G580" s="5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52"/>
      <c r="G581" s="5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52"/>
      <c r="G582" s="5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52"/>
      <c r="G583" s="5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52"/>
      <c r="G584" s="5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52"/>
      <c r="G585" s="5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52"/>
      <c r="G586" s="5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52"/>
      <c r="G587" s="5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52"/>
      <c r="G588" s="5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52"/>
      <c r="G589" s="5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52"/>
      <c r="G590" s="5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52"/>
      <c r="G591" s="5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52"/>
      <c r="G592" s="5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52"/>
      <c r="G593" s="5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52"/>
      <c r="G594" s="5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52"/>
      <c r="G595" s="5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52"/>
      <c r="G596" s="5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52"/>
      <c r="G597" s="5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52"/>
      <c r="G598" s="5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52"/>
      <c r="G599" s="5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52"/>
      <c r="G600" s="5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52"/>
      <c r="G601" s="5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52"/>
      <c r="G602" s="5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52"/>
      <c r="G603" s="5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52"/>
      <c r="G604" s="5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52"/>
      <c r="G605" s="5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52"/>
      <c r="G606" s="5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52"/>
      <c r="G607" s="5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52"/>
      <c r="G608" s="5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52"/>
      <c r="G609" s="5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52"/>
      <c r="G610" s="5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52"/>
      <c r="G611" s="5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52"/>
      <c r="G612" s="5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52"/>
      <c r="G613" s="5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52"/>
      <c r="G614" s="5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52"/>
      <c r="G615" s="5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52"/>
      <c r="G616" s="5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52"/>
      <c r="G617" s="5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52"/>
      <c r="G618" s="5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52"/>
      <c r="G619" s="5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52"/>
      <c r="G620" s="5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52"/>
      <c r="G621" s="5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52"/>
      <c r="G622" s="5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52"/>
      <c r="G623" s="5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52"/>
      <c r="G624" s="5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52"/>
      <c r="G625" s="5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52"/>
      <c r="G626" s="5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52"/>
      <c r="G627" s="5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52"/>
      <c r="G628" s="5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52"/>
      <c r="G629" s="5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52"/>
      <c r="G630" s="5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52"/>
      <c r="G631" s="5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52"/>
      <c r="G632" s="5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52"/>
      <c r="G633" s="5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52"/>
      <c r="G634" s="5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52"/>
      <c r="G635" s="5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52"/>
      <c r="G636" s="5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52"/>
      <c r="G637" s="5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52"/>
      <c r="G638" s="5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52"/>
      <c r="G639" s="5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52"/>
      <c r="G640" s="5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52"/>
      <c r="G641" s="5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52"/>
      <c r="G642" s="5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52"/>
      <c r="G643" s="5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52"/>
      <c r="G644" s="5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52"/>
      <c r="G645" s="5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52"/>
      <c r="G646" s="5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52"/>
      <c r="G647" s="5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52"/>
      <c r="G648" s="5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52"/>
      <c r="G649" s="5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52"/>
      <c r="G650" s="5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52"/>
      <c r="G651" s="5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52"/>
      <c r="G652" s="5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52"/>
      <c r="G653" s="5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52"/>
      <c r="G654" s="5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52"/>
      <c r="G655" s="5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52"/>
      <c r="G656" s="5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52"/>
      <c r="G657" s="5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52"/>
      <c r="G658" s="5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52"/>
      <c r="G659" s="5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52"/>
      <c r="G660" s="5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52"/>
      <c r="G661" s="5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52"/>
      <c r="G662" s="5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52"/>
      <c r="G663" s="5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52"/>
      <c r="G664" s="5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52"/>
      <c r="G665" s="5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52"/>
      <c r="G666" s="5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52"/>
      <c r="G667" s="5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52"/>
      <c r="G668" s="5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52"/>
      <c r="G669" s="5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52"/>
      <c r="G670" s="5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52"/>
      <c r="G671" s="5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52"/>
      <c r="G672" s="5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52"/>
      <c r="G673" s="5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52"/>
      <c r="G674" s="5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52"/>
      <c r="G675" s="5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52"/>
      <c r="G676" s="5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52"/>
      <c r="G677" s="5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52"/>
      <c r="G678" s="5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52"/>
      <c r="G679" s="5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52"/>
      <c r="G680" s="5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52"/>
      <c r="G681" s="5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52"/>
      <c r="G682" s="5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52"/>
      <c r="G683" s="5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52"/>
      <c r="G684" s="5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52"/>
      <c r="G685" s="5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52"/>
      <c r="G686" s="5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52"/>
      <c r="G687" s="5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52"/>
      <c r="G688" s="5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52"/>
      <c r="G689" s="5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52"/>
      <c r="G690" s="5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52"/>
      <c r="G691" s="5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52"/>
      <c r="G692" s="5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52"/>
      <c r="G693" s="5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52"/>
      <c r="G694" s="5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52"/>
      <c r="G695" s="5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52"/>
      <c r="G696" s="5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52"/>
      <c r="G697" s="5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52"/>
      <c r="G698" s="5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52"/>
      <c r="G699" s="5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52"/>
      <c r="G700" s="5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52"/>
      <c r="G701" s="5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52"/>
      <c r="G702" s="5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52"/>
      <c r="G703" s="5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52"/>
      <c r="G704" s="5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52"/>
      <c r="G705" s="5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52"/>
      <c r="G706" s="5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52"/>
      <c r="G707" s="5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52"/>
      <c r="G708" s="5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52"/>
      <c r="G709" s="5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52"/>
      <c r="G710" s="5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52"/>
      <c r="G711" s="5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52"/>
      <c r="G712" s="5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52"/>
      <c r="G713" s="5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52"/>
      <c r="G714" s="5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52"/>
      <c r="G715" s="5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52"/>
      <c r="G716" s="5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52"/>
      <c r="G717" s="5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52"/>
      <c r="G718" s="5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52"/>
      <c r="G719" s="5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52"/>
      <c r="G720" s="5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52"/>
      <c r="G721" s="5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52"/>
      <c r="G722" s="5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52"/>
      <c r="G723" s="5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52"/>
      <c r="G724" s="5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52"/>
      <c r="G725" s="5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52"/>
      <c r="G726" s="5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52"/>
      <c r="G727" s="5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52"/>
      <c r="G728" s="5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52"/>
      <c r="G729" s="5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52"/>
      <c r="G730" s="5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52"/>
      <c r="G731" s="5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52"/>
      <c r="G732" s="5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52"/>
      <c r="G733" s="5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52"/>
      <c r="G734" s="5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52"/>
      <c r="G735" s="5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52"/>
      <c r="G736" s="5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52"/>
      <c r="G737" s="5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52"/>
      <c r="G738" s="5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52"/>
      <c r="G739" s="5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52"/>
      <c r="G740" s="5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52"/>
      <c r="G741" s="5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52"/>
      <c r="G742" s="5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52"/>
      <c r="G743" s="5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52"/>
      <c r="G744" s="5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52"/>
      <c r="G745" s="5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52"/>
      <c r="G746" s="5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52"/>
      <c r="G747" s="5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52"/>
      <c r="G748" s="5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52"/>
      <c r="G749" s="5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52"/>
      <c r="G750" s="5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52"/>
      <c r="G751" s="5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52"/>
      <c r="G752" s="5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52"/>
      <c r="G753" s="5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52"/>
      <c r="G754" s="5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52"/>
      <c r="G755" s="5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52"/>
      <c r="G756" s="5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52"/>
      <c r="G757" s="5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52"/>
      <c r="G758" s="5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52"/>
      <c r="G759" s="5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52"/>
      <c r="G760" s="5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52"/>
      <c r="G761" s="5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52"/>
      <c r="G762" s="5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52"/>
      <c r="G763" s="5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52"/>
      <c r="G764" s="5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52"/>
      <c r="G765" s="5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52"/>
      <c r="G766" s="5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52"/>
      <c r="G767" s="5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52"/>
      <c r="G768" s="5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52"/>
      <c r="G769" s="5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52"/>
      <c r="G770" s="5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52"/>
      <c r="G771" s="5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52"/>
      <c r="G772" s="5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52"/>
      <c r="G773" s="5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52"/>
      <c r="G774" s="5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52"/>
      <c r="G775" s="5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52"/>
      <c r="G776" s="5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52"/>
      <c r="G777" s="5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52"/>
      <c r="G778" s="5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52"/>
      <c r="G779" s="5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52"/>
      <c r="G780" s="5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52"/>
      <c r="G781" s="5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52"/>
      <c r="G782" s="5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52"/>
      <c r="G783" s="5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52"/>
      <c r="G784" s="5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52"/>
      <c r="G785" s="5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52"/>
      <c r="G786" s="5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52"/>
      <c r="G787" s="5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52"/>
      <c r="G788" s="5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52"/>
      <c r="G789" s="5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52"/>
      <c r="G790" s="5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52"/>
      <c r="G791" s="5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52"/>
      <c r="G792" s="5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52"/>
      <c r="G793" s="5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52"/>
      <c r="G794" s="5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52"/>
      <c r="G795" s="5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52"/>
      <c r="G796" s="5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52"/>
      <c r="G797" s="5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52"/>
      <c r="G798" s="5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52"/>
      <c r="G799" s="5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52"/>
      <c r="G800" s="5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52"/>
      <c r="G801" s="5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52"/>
      <c r="G802" s="5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52"/>
      <c r="G803" s="5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52"/>
      <c r="G804" s="5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52"/>
      <c r="G805" s="5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52"/>
      <c r="G806" s="5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52"/>
      <c r="G807" s="5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52"/>
      <c r="G808" s="5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52"/>
      <c r="G809" s="5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52"/>
      <c r="G810" s="5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52"/>
      <c r="G811" s="5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52"/>
      <c r="G812" s="5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52"/>
      <c r="G813" s="5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52"/>
      <c r="G814" s="5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52"/>
      <c r="G815" s="5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52"/>
      <c r="G816" s="5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52"/>
      <c r="G817" s="5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52"/>
      <c r="G818" s="5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52"/>
      <c r="G819" s="5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52"/>
      <c r="G820" s="5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52"/>
      <c r="G821" s="5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52"/>
      <c r="G822" s="5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52"/>
      <c r="G823" s="5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52"/>
      <c r="G824" s="5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52"/>
      <c r="G825" s="5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52"/>
      <c r="G826" s="5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52"/>
      <c r="G827" s="5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52"/>
      <c r="G828" s="5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52"/>
      <c r="G829" s="5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52"/>
      <c r="G830" s="5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52"/>
      <c r="G831" s="5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52"/>
      <c r="G832" s="5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52"/>
      <c r="G833" s="5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52"/>
      <c r="G834" s="5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52"/>
      <c r="G835" s="5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52"/>
      <c r="G836" s="5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52"/>
      <c r="G837" s="5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52"/>
      <c r="G838" s="5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52"/>
      <c r="G839" s="5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52"/>
      <c r="G840" s="5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52"/>
      <c r="G841" s="5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52"/>
      <c r="G842" s="5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52"/>
      <c r="G843" s="5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52"/>
      <c r="G844" s="5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52"/>
      <c r="G845" s="5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52"/>
      <c r="G846" s="5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52"/>
      <c r="G847" s="5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52"/>
      <c r="G848" s="5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52"/>
      <c r="G849" s="5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52"/>
      <c r="G850" s="5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52"/>
      <c r="G851" s="5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52"/>
      <c r="G852" s="5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52"/>
      <c r="G853" s="5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52"/>
      <c r="G854" s="5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52"/>
      <c r="G855" s="5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52"/>
      <c r="G856" s="5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52"/>
      <c r="G857" s="5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52"/>
      <c r="G858" s="5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52"/>
      <c r="G859" s="5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52"/>
      <c r="G860" s="5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52"/>
      <c r="G861" s="5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52"/>
      <c r="G862" s="5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52"/>
      <c r="G863" s="5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52"/>
      <c r="G864" s="5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52"/>
      <c r="G865" s="5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52"/>
      <c r="G866" s="5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52"/>
      <c r="G867" s="5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52"/>
      <c r="G868" s="5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52"/>
      <c r="G869" s="5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52"/>
      <c r="G870" s="5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52"/>
      <c r="G871" s="5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52"/>
      <c r="G872" s="5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52"/>
      <c r="G873" s="5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52"/>
      <c r="G874" s="5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52"/>
      <c r="G875" s="5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52"/>
      <c r="G876" s="5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52"/>
      <c r="G877" s="5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52"/>
      <c r="G878" s="5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52"/>
      <c r="G879" s="5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52"/>
      <c r="G880" s="5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52"/>
      <c r="G881" s="5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52"/>
      <c r="G882" s="5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52"/>
      <c r="G883" s="5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52"/>
      <c r="G884" s="5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52"/>
      <c r="G885" s="5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52"/>
      <c r="G886" s="5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52"/>
      <c r="G887" s="5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52"/>
      <c r="G888" s="5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52"/>
      <c r="G889" s="5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52"/>
      <c r="G890" s="5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52"/>
      <c r="G891" s="5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52"/>
      <c r="G892" s="5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52"/>
      <c r="G893" s="5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52"/>
      <c r="G894" s="5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52"/>
      <c r="G895" s="5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52"/>
      <c r="G896" s="5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52"/>
      <c r="G897" s="5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52"/>
      <c r="G898" s="5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52"/>
      <c r="G899" s="5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52"/>
      <c r="G900" s="5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52"/>
      <c r="G901" s="5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52"/>
      <c r="G902" s="5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52"/>
      <c r="G903" s="5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52"/>
      <c r="G904" s="5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52"/>
      <c r="G905" s="5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52"/>
      <c r="G906" s="5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52"/>
      <c r="G907" s="5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52"/>
      <c r="G908" s="5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52"/>
      <c r="G909" s="5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52"/>
      <c r="G910" s="5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52"/>
      <c r="G911" s="5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52"/>
      <c r="G912" s="5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52"/>
      <c r="G913" s="5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52"/>
      <c r="G914" s="5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52"/>
      <c r="G915" s="5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52"/>
      <c r="G916" s="5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52"/>
      <c r="G917" s="5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52"/>
      <c r="G918" s="5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52"/>
      <c r="G919" s="5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52"/>
      <c r="G920" s="5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43"/>
    <col customWidth="1" min="4" max="4" width="14.71"/>
    <col customWidth="1" min="5" max="5" width="16.0"/>
    <col customWidth="1" min="8" max="8" width="15.43"/>
    <col customWidth="1" min="9" max="9" width="14.86"/>
    <col customWidth="1" min="10" max="10" width="16.0"/>
    <col customWidth="1" min="11" max="11" width="13.86"/>
    <col customWidth="1" min="12" max="13" width="16.71"/>
    <col customWidth="1" min="14" max="14" width="18.14"/>
    <col customWidth="1" min="15" max="15" width="16.71"/>
    <col customWidth="1" min="16" max="16" width="17.14"/>
    <col customWidth="1" min="19" max="19" width="22.57"/>
    <col customWidth="1" min="20" max="22" width="16.71"/>
    <col customWidth="1" min="23" max="24" width="19.14"/>
  </cols>
  <sheetData>
    <row r="1">
      <c r="A1" s="39" t="s">
        <v>65</v>
      </c>
      <c r="B1" s="2"/>
      <c r="C1" s="3"/>
      <c r="D1" s="40" t="s">
        <v>66</v>
      </c>
      <c r="E1" s="41" t="s">
        <v>67</v>
      </c>
      <c r="F1" s="42" t="s">
        <v>68</v>
      </c>
      <c r="K1" s="27"/>
      <c r="L1" s="2"/>
      <c r="S1" s="8" t="s">
        <v>1</v>
      </c>
      <c r="T1" s="8" t="s">
        <v>2</v>
      </c>
      <c r="U1" s="8" t="s">
        <v>3</v>
      </c>
      <c r="V1" s="8" t="s">
        <v>4</v>
      </c>
      <c r="Y1" s="2"/>
      <c r="Z1" s="2"/>
      <c r="AA1" s="27"/>
    </row>
    <row r="2">
      <c r="A2" s="26" t="s">
        <v>5</v>
      </c>
      <c r="B2" s="8" t="s">
        <v>6</v>
      </c>
      <c r="C2" s="9" t="s">
        <v>69</v>
      </c>
      <c r="D2" s="9" t="s">
        <v>70</v>
      </c>
      <c r="E2" s="26"/>
      <c r="F2" s="26"/>
      <c r="G2" s="26" t="s">
        <v>5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50</v>
      </c>
      <c r="R2" s="26"/>
      <c r="S2" s="26" t="s">
        <v>5</v>
      </c>
      <c r="T2" s="8" t="s">
        <v>18</v>
      </c>
      <c r="U2" s="8" t="s">
        <v>19</v>
      </c>
      <c r="V2" s="8" t="s">
        <v>20</v>
      </c>
      <c r="W2" s="8" t="s">
        <v>21</v>
      </c>
      <c r="X2" s="28" t="s">
        <v>51</v>
      </c>
      <c r="Y2" s="8" t="s">
        <v>22</v>
      </c>
      <c r="Z2" s="8" t="s">
        <v>23</v>
      </c>
      <c r="AA2" s="26" t="s">
        <v>24</v>
      </c>
      <c r="AD2" s="8" t="s">
        <v>71</v>
      </c>
      <c r="AE2" s="8" t="s">
        <v>72</v>
      </c>
      <c r="AF2" s="8" t="s">
        <v>73</v>
      </c>
      <c r="AG2" s="8" t="s">
        <v>74</v>
      </c>
      <c r="AJ2" s="28" t="s">
        <v>58</v>
      </c>
      <c r="AK2" s="8" t="s">
        <v>59</v>
      </c>
      <c r="AL2" s="8"/>
      <c r="AM2" s="8" t="s">
        <v>60</v>
      </c>
      <c r="AN2" s="8" t="s">
        <v>75</v>
      </c>
    </row>
    <row r="3">
      <c r="A3" s="29">
        <v>1.0</v>
      </c>
      <c r="E3" s="30"/>
      <c r="F3" s="30"/>
      <c r="G3" s="30">
        <v>1.0</v>
      </c>
      <c r="H3" s="12">
        <f t="shared" ref="H3:J3" si="1">B4-B9-B10</f>
        <v>0.02078686621</v>
      </c>
      <c r="I3" s="24">
        <f t="shared" si="1"/>
        <v>-0.0995122188</v>
      </c>
      <c r="J3" s="24">
        <f t="shared" si="1"/>
        <v>-0.0978026614</v>
      </c>
      <c r="K3" s="13">
        <f t="shared" ref="K3:L3" si="2">627.509*(C5+C6-C7-C8)</f>
        <v>6.871278959</v>
      </c>
      <c r="L3" s="13">
        <f t="shared" si="2"/>
        <v>3.248875011</v>
      </c>
      <c r="M3" s="4">
        <f t="shared" ref="M3:N3" si="3">627.509*($B4-$B9-$B10+C4-C9-C10)</f>
        <v>-49.40086728</v>
      </c>
      <c r="N3" s="4">
        <f t="shared" si="3"/>
        <v>-48.32810462</v>
      </c>
      <c r="O3" s="4">
        <f>627.509*(B4-B9-B10+((D4-D9-D10)*4^3-(C4-C9-C10)*3^3)/(4^3-3^3))</f>
        <v>-47.54527782</v>
      </c>
      <c r="P3" s="4">
        <f>627.509*(B4-B9-B10+((D4-D9-D10+0.5*((D5+D6)-(D7+D8)))*4^3-(C4-C9-C10+0.5*((C5+C6)-(C7+C8)))*3^3)/(4^3-3^3))</f>
        <v>-47.24252824</v>
      </c>
      <c r="Q3">
        <f t="shared" ref="Q3:Q40" si="8">627.509*((J3+0.5*L3/627.509)*4^3-(I3+0.5*K3/627.509)*3^3)/(4^3-3^3)</f>
        <v>-60.28647387</v>
      </c>
      <c r="R3" s="30"/>
      <c r="S3" s="30">
        <v>1.0</v>
      </c>
      <c r="T3">
        <f t="shared" ref="T3:W3" si="4">M3-$Y3</f>
        <v>-20.40086728</v>
      </c>
      <c r="U3">
        <f t="shared" si="4"/>
        <v>-19.32810462</v>
      </c>
      <c r="V3">
        <f t="shared" si="4"/>
        <v>-18.54527782</v>
      </c>
      <c r="W3">
        <f t="shared" si="4"/>
        <v>-18.24252824</v>
      </c>
      <c r="X3" s="32">
        <f t="shared" ref="X3:X40" si="10">ABS(W3/Y3)*100</f>
        <v>62.9052698</v>
      </c>
      <c r="Y3" s="27">
        <v>-29.0</v>
      </c>
      <c r="Z3" s="33" t="s">
        <v>25</v>
      </c>
      <c r="AA3">
        <f t="shared" ref="AA3:AB3" si="5">AVERAGE(V3:V4)</f>
        <v>-15.34451203</v>
      </c>
      <c r="AB3">
        <f t="shared" si="5"/>
        <v>-15.06428956</v>
      </c>
      <c r="AC3" s="26" t="s">
        <v>26</v>
      </c>
      <c r="AD3" s="27">
        <v>1.0</v>
      </c>
      <c r="AE3" s="27" t="s">
        <v>76</v>
      </c>
      <c r="AF3">
        <v>-19.852387888784236</v>
      </c>
      <c r="AG3">
        <v>-20.65</v>
      </c>
      <c r="AI3" s="26">
        <v>1.0</v>
      </c>
      <c r="AJ3" s="32">
        <f t="shared" ref="AJ3:AJ32" si="11">H3*627.509</f>
        <v>13.04394563</v>
      </c>
      <c r="AK3">
        <f t="shared" ref="AK3:AK32" si="12">627.509*(J3*4^3-I3*3^3)/(4^3-3^3)</f>
        <v>-60.58922345</v>
      </c>
      <c r="AM3">
        <f t="shared" ref="AM3:AM32" si="13">Y3-AJ3</f>
        <v>-42.04394563</v>
      </c>
      <c r="AN3">
        <f t="shared" ref="AN3:AN32" si="14">Y3-AK3</f>
        <v>31.58922345</v>
      </c>
    </row>
    <row r="4">
      <c r="A4" s="34" t="s">
        <v>27</v>
      </c>
      <c r="B4" s="16">
        <v>-2283.17317310116</v>
      </c>
      <c r="C4" s="23">
        <v>-9.3618496413</v>
      </c>
      <c r="D4" s="23">
        <v>-9.9274595225</v>
      </c>
      <c r="E4" s="30"/>
      <c r="F4" s="30"/>
      <c r="G4" s="30">
        <v>2.0</v>
      </c>
      <c r="H4" s="12">
        <f t="shared" ref="H4:J4" si="6">B12-B17-B18</f>
        <v>0.01985717849</v>
      </c>
      <c r="I4" s="12">
        <f t="shared" si="6"/>
        <v>-0.072313649</v>
      </c>
      <c r="J4" s="12">
        <f t="shared" si="6"/>
        <v>-0.0723383757</v>
      </c>
      <c r="K4" s="13">
        <f t="shared" ref="K4:K33" si="16">627.509*(OFFSET($C$5,8*$G3,0)+OFFSET($C$6,8*$G3,0)-OFFSET($C$7,8*$G3,0)-OFFSET($C$8,8*$G3,0))</f>
        <v>4.889984992</v>
      </c>
      <c r="L4" s="13">
        <f t="shared" ref="L4:L33" si="17">627.509*(OFFSET($D$5,8*$G3,0)+OFFSET($D$6,8*$G3,0)-OFFSET($D$7,8*$G3,0)-OFFSET($D$8,8*$G3,0))</f>
        <v>2.360922668</v>
      </c>
      <c r="M4" s="4">
        <f t="shared" ref="M4:N4" si="7">627.509*($B12-$B17-$B18+C12-C17-C18)</f>
        <v>-32.91690735</v>
      </c>
      <c r="N4" s="4">
        <f t="shared" si="7"/>
        <v>-32.93242358</v>
      </c>
      <c r="O4" s="18">
        <f>627.509*(B12-B17-B18+((D12-D17-D18)*4^3-(C12-C17-C18)*3^3)/(4^3-3^3))</f>
        <v>-32.94374623</v>
      </c>
      <c r="P4" s="4">
        <f>627.509*(B12-B17-B18+((D12-D17-D18+0.5*((D13+D14)-(D15+D16)))*4^3-(C12-C17-C18+0.5*((C13+C14)-(C15+C16)))*3^3)/(4^3-3^3))</f>
        <v>-32.68605088</v>
      </c>
      <c r="Q4">
        <f t="shared" si="8"/>
        <v>-45.1466091</v>
      </c>
      <c r="R4" s="30"/>
      <c r="S4" s="30">
        <v>2.0</v>
      </c>
      <c r="T4">
        <f t="shared" ref="T4:W4" si="9">M4-$Y4</f>
        <v>-12.11690735</v>
      </c>
      <c r="U4">
        <f t="shared" si="9"/>
        <v>-12.13242358</v>
      </c>
      <c r="V4">
        <f t="shared" si="9"/>
        <v>-12.14374623</v>
      </c>
      <c r="W4">
        <f t="shared" si="9"/>
        <v>-11.88605088</v>
      </c>
      <c r="X4" s="32">
        <f t="shared" si="10"/>
        <v>57.14447539</v>
      </c>
      <c r="Y4" s="27">
        <v>-20.8</v>
      </c>
      <c r="Z4" s="33" t="s">
        <v>28</v>
      </c>
      <c r="AD4" s="27">
        <v>2.0</v>
      </c>
      <c r="AE4" s="27" t="s">
        <v>78</v>
      </c>
      <c r="AF4">
        <v>-11.886050881081356</v>
      </c>
      <c r="AG4">
        <v>-13.0</v>
      </c>
      <c r="AI4" s="26">
        <v>2.0</v>
      </c>
      <c r="AJ4" s="32">
        <f t="shared" si="11"/>
        <v>12.46055822</v>
      </c>
      <c r="AK4">
        <f t="shared" si="12"/>
        <v>-45.40430445</v>
      </c>
      <c r="AM4">
        <f t="shared" si="13"/>
        <v>-33.26055822</v>
      </c>
      <c r="AN4">
        <f t="shared" si="14"/>
        <v>24.60430445</v>
      </c>
    </row>
    <row r="5">
      <c r="A5" s="34" t="s">
        <v>29</v>
      </c>
      <c r="B5" s="16"/>
      <c r="C5" s="23">
        <v>-6.6787240343</v>
      </c>
      <c r="D5" s="23">
        <v>-7.082499023</v>
      </c>
      <c r="E5" s="30"/>
      <c r="F5" s="30"/>
      <c r="G5" s="30">
        <v>3.0</v>
      </c>
      <c r="H5" s="12">
        <f t="shared" ref="H5:J5" si="15">B20-B25-B26</f>
        <v>0.03404626842</v>
      </c>
      <c r="I5" s="12">
        <f t="shared" si="15"/>
        <v>-0.0958575805</v>
      </c>
      <c r="J5" s="12">
        <f t="shared" si="15"/>
        <v>-0.0952237717</v>
      </c>
      <c r="K5" s="13">
        <f t="shared" si="16"/>
        <v>11.69047328</v>
      </c>
      <c r="L5" s="13">
        <f t="shared" si="17"/>
        <v>6.433616281</v>
      </c>
      <c r="M5" s="4">
        <f t="shared" ref="M5:N5" si="18">627.509*($B20-$B25-$B26+C20-C25-C26)</f>
        <v>-38.78715463</v>
      </c>
      <c r="N5" s="4">
        <f t="shared" si="18"/>
        <v>-38.38943391</v>
      </c>
      <c r="O5" s="4">
        <f>627.509*(B20-B25-B26+((D20-D25-D26)*4^3-(C20-C25-C26)*3^3)/(4^3-3^3))</f>
        <v>-38.09920527</v>
      </c>
      <c r="P5" s="4">
        <f>627.509*(B20-B25-B26+((D20-D25-D26+0.5*((D21+D22)-(D23+D24)))*4^3-(C20-C25-C26+0.5*((C21+C22)-(C23+C24)))*3^3)/(4^3-3^3))</f>
        <v>-36.80043955</v>
      </c>
      <c r="Q5">
        <f t="shared" si="8"/>
        <v>-58.1647794</v>
      </c>
      <c r="R5" s="30"/>
      <c r="S5" s="30">
        <v>3.0</v>
      </c>
      <c r="T5">
        <f t="shared" ref="T5:W5" si="19">M5-$Y5</f>
        <v>-15.28715463</v>
      </c>
      <c r="U5">
        <f t="shared" si="19"/>
        <v>-14.88943391</v>
      </c>
      <c r="V5">
        <f t="shared" si="19"/>
        <v>-14.59920527</v>
      </c>
      <c r="W5">
        <f t="shared" si="19"/>
        <v>-13.30043955</v>
      </c>
      <c r="X5" s="32">
        <f t="shared" si="10"/>
        <v>56.59761509</v>
      </c>
      <c r="Y5" s="27">
        <v>-23.5</v>
      </c>
      <c r="Z5" s="33" t="s">
        <v>30</v>
      </c>
      <c r="AD5" s="27">
        <v>3.0</v>
      </c>
      <c r="AE5" s="27" t="s">
        <v>81</v>
      </c>
      <c r="AF5">
        <v>-17.40996860683326</v>
      </c>
      <c r="AG5">
        <v>-16.35</v>
      </c>
      <c r="AI5" s="26">
        <v>3.0</v>
      </c>
      <c r="AJ5" s="32">
        <f t="shared" si="11"/>
        <v>21.36433985</v>
      </c>
      <c r="AK5">
        <f t="shared" si="12"/>
        <v>-59.46354512</v>
      </c>
      <c r="AM5">
        <f t="shared" si="13"/>
        <v>-44.86433985</v>
      </c>
      <c r="AN5">
        <f t="shared" si="14"/>
        <v>35.96354512</v>
      </c>
    </row>
    <row r="6">
      <c r="A6" s="34" t="s">
        <v>31</v>
      </c>
      <c r="B6" s="16"/>
      <c r="C6" s="23">
        <v>-2.5849136477</v>
      </c>
      <c r="D6" s="45">
        <v>-2.7468796862</v>
      </c>
      <c r="E6" s="30"/>
      <c r="F6" s="30"/>
      <c r="G6" s="30">
        <v>4.0</v>
      </c>
      <c r="H6" s="12">
        <f t="shared" ref="H6:J6" si="20">B28-B33-B34</f>
        <v>0.0002942867402</v>
      </c>
      <c r="I6" s="12">
        <f t="shared" si="20"/>
        <v>-0.04792766</v>
      </c>
      <c r="J6" s="12">
        <f t="shared" si="20"/>
        <v>-0.0485968708</v>
      </c>
      <c r="K6" s="13">
        <f t="shared" si="16"/>
        <v>7.7730584</v>
      </c>
      <c r="L6" s="13">
        <f t="shared" si="17"/>
        <v>3.96255612</v>
      </c>
      <c r="M6" s="4">
        <f t="shared" ref="M6:N6" si="21">627.509*($B28-$B33-$B34+C28-C33-C34)</f>
        <v>-29.89037042</v>
      </c>
      <c r="N6" s="4">
        <f t="shared" si="21"/>
        <v>-30.31030622</v>
      </c>
      <c r="O6" s="4">
        <f>627.509*(B28-B33-B34+((D28-D33-D34)*4^3-(C28-C33-C34)*3^3)/(4^3-3^3))</f>
        <v>-30.61674586</v>
      </c>
      <c r="P6" s="4">
        <f>627.509*(B28-B33-B34+((D28-D33-D34+0.5*((D29+D30)-(D31+D32)))*4^3-(C28-C33-C34+0.5*((C29+C30)-(C31+C32)))*3^3)/(4^3-3^3))</f>
        <v>-30.0257862</v>
      </c>
      <c r="Q6">
        <f t="shared" si="8"/>
        <v>-30.21045378</v>
      </c>
      <c r="R6" s="30"/>
      <c r="S6" s="30">
        <v>4.0</v>
      </c>
      <c r="T6">
        <f t="shared" ref="T6:W6" si="22">M6-$Y6</f>
        <v>-9.590370421</v>
      </c>
      <c r="U6">
        <f t="shared" si="22"/>
        <v>-10.01030622</v>
      </c>
      <c r="V6">
        <f t="shared" si="22"/>
        <v>-10.31674586</v>
      </c>
      <c r="W6">
        <f t="shared" si="22"/>
        <v>-9.725786198</v>
      </c>
      <c r="X6" s="32">
        <f t="shared" si="10"/>
        <v>47.91027684</v>
      </c>
      <c r="Y6" s="27">
        <v>-20.3</v>
      </c>
      <c r="Z6" s="33" t="s">
        <v>32</v>
      </c>
      <c r="AA6">
        <f t="shared" ref="AA6:AB6" si="23">AVERAGE(V6:V14)</f>
        <v>-41.98404078</v>
      </c>
      <c r="AB6">
        <f t="shared" si="23"/>
        <v>-41.39041835</v>
      </c>
      <c r="AC6" s="26" t="s">
        <v>33</v>
      </c>
      <c r="AD6" s="27">
        <v>4.0</v>
      </c>
      <c r="AE6" s="27" t="s">
        <v>86</v>
      </c>
      <c r="AF6">
        <v>-12.023083812159502</v>
      </c>
      <c r="AG6">
        <v>-7.7499999999999964</v>
      </c>
      <c r="AI6" s="26">
        <v>4.0</v>
      </c>
      <c r="AJ6" s="32">
        <f t="shared" si="11"/>
        <v>0.1846675781</v>
      </c>
      <c r="AK6">
        <f t="shared" si="12"/>
        <v>-30.80141344</v>
      </c>
      <c r="AM6">
        <f t="shared" si="13"/>
        <v>-20.48466758</v>
      </c>
      <c r="AN6">
        <f t="shared" si="14"/>
        <v>10.50141344</v>
      </c>
    </row>
    <row r="7">
      <c r="A7" s="34" t="s">
        <v>34</v>
      </c>
      <c r="B7" s="16"/>
      <c r="C7" s="23">
        <v>-6.6847672019</v>
      </c>
      <c r="D7" s="23">
        <v>-7.0852529627</v>
      </c>
      <c r="E7" s="30"/>
      <c r="F7" s="30"/>
      <c r="G7" s="30">
        <v>5.0</v>
      </c>
      <c r="H7" s="19">
        <f t="shared" ref="H7:J7" si="24">B36-B41-B42</f>
        <v>0.0257991265</v>
      </c>
      <c r="I7" s="12">
        <f t="shared" si="24"/>
        <v>-0.116194553</v>
      </c>
      <c r="J7" s="12">
        <f t="shared" si="24"/>
        <v>-0.1163660209</v>
      </c>
      <c r="K7" s="13">
        <f t="shared" si="16"/>
        <v>9.292814729</v>
      </c>
      <c r="L7" s="13">
        <f t="shared" si="17"/>
        <v>4.616446351</v>
      </c>
      <c r="M7" s="4">
        <f t="shared" ref="M7:N7" si="25">627.509*($B36-$B41-$B42+C36-C41-C42)</f>
        <v>-56.72394369</v>
      </c>
      <c r="N7" s="4">
        <f t="shared" si="25"/>
        <v>-56.83154134</v>
      </c>
      <c r="O7" s="4">
        <f>627.509*(B36-B41-B42+((D36-D41-D42)*4^3-(C36-C41-C42)*3^3)/(4^3-3^3))</f>
        <v>-56.91005854</v>
      </c>
      <c r="P7" s="4">
        <f>627.509*(B36-B41-B42+((D36-D41-D42+0.5*((D37+D38)-(D39+D40)))*4^3-(C36-C41-C42+0.5*((C37+C38)-(C39+C40)))*3^3)/(4^3-3^3))</f>
        <v>-56.30807788</v>
      </c>
      <c r="Q7">
        <f t="shared" si="8"/>
        <v>-72.49726195</v>
      </c>
      <c r="R7" s="30"/>
      <c r="S7" s="30">
        <v>5.0</v>
      </c>
      <c r="T7">
        <f t="shared" ref="T7:W7" si="26">M7-$Y7</f>
        <v>-27.72394369</v>
      </c>
      <c r="U7">
        <f t="shared" si="26"/>
        <v>-27.83154134</v>
      </c>
      <c r="V7">
        <f t="shared" si="26"/>
        <v>-27.91005854</v>
      </c>
      <c r="W7">
        <f t="shared" si="26"/>
        <v>-27.30807788</v>
      </c>
      <c r="X7" s="32">
        <f t="shared" si="10"/>
        <v>94.1657858</v>
      </c>
      <c r="Y7" s="27">
        <v>-29.0</v>
      </c>
      <c r="Z7" s="43" t="s">
        <v>35</v>
      </c>
      <c r="AD7" s="27">
        <v>9.0</v>
      </c>
      <c r="AE7" s="27" t="s">
        <v>89</v>
      </c>
      <c r="AF7">
        <v>-56.87496615929869</v>
      </c>
      <c r="AG7">
        <v>-56.20000000000001</v>
      </c>
      <c r="AI7" s="26">
        <v>5.0</v>
      </c>
      <c r="AJ7" s="47">
        <f t="shared" si="11"/>
        <v>16.18918407</v>
      </c>
      <c r="AK7">
        <f t="shared" si="12"/>
        <v>-73.09924261</v>
      </c>
      <c r="AM7" s="48">
        <f t="shared" si="13"/>
        <v>-45.18918407</v>
      </c>
      <c r="AN7">
        <f t="shared" si="14"/>
        <v>44.09924261</v>
      </c>
    </row>
    <row r="8">
      <c r="A8" s="34" t="s">
        <v>36</v>
      </c>
      <c r="B8" s="16"/>
      <c r="C8" s="23">
        <v>-2.5898205684</v>
      </c>
      <c r="D8" s="23">
        <v>-2.7493031623</v>
      </c>
      <c r="E8" s="30"/>
      <c r="F8" s="30"/>
      <c r="G8" s="30">
        <v>6.0</v>
      </c>
      <c r="H8" s="19">
        <f t="shared" ref="H8:J8" si="27">B44-B49-B50</f>
        <v>0.03918276172</v>
      </c>
      <c r="I8" s="12">
        <f t="shared" si="27"/>
        <v>-0.1130977204</v>
      </c>
      <c r="J8" s="12">
        <f t="shared" si="27"/>
        <v>-0.1134886072</v>
      </c>
      <c r="K8" s="13">
        <f t="shared" si="16"/>
        <v>7.936281586</v>
      </c>
      <c r="L8" s="13">
        <f t="shared" si="17"/>
        <v>3.851517712</v>
      </c>
      <c r="M8" s="4">
        <f t="shared" ref="M8:N8" si="28">627.509*($B44-$B49-$B50+C44-C49-C50)</f>
        <v>-46.38230181</v>
      </c>
      <c r="N8" s="4">
        <f t="shared" si="28"/>
        <v>-46.62758679</v>
      </c>
      <c r="O8" s="4">
        <f>627.509*(B44-B49-B50+((D44-D49-D50)*4^3-(C44-C49-C50)*3^3)/(4^3-3^3))</f>
        <v>-46.80657854</v>
      </c>
      <c r="P8" s="4">
        <f>627.509*(B44-B49-B50+((D44-D49-D50+0.5*((D45+D46)-(D47+D48)))*4^3-(C44-C49-C50+0.5*((C45+C46)-(C47+C48)))*3^3)/(4^3-3^3))</f>
        <v>-46.3712065</v>
      </c>
      <c r="Q8">
        <f t="shared" si="8"/>
        <v>-70.95874212</v>
      </c>
      <c r="R8" s="30"/>
      <c r="S8" s="30">
        <v>6.0</v>
      </c>
      <c r="T8">
        <f t="shared" ref="T8:W8" si="29">M8-$Y8</f>
        <v>-20.88230181</v>
      </c>
      <c r="U8">
        <f t="shared" si="29"/>
        <v>-21.12758679</v>
      </c>
      <c r="V8">
        <f t="shared" si="29"/>
        <v>-21.30657854</v>
      </c>
      <c r="W8">
        <f t="shared" si="29"/>
        <v>-20.8712065</v>
      </c>
      <c r="X8" s="32">
        <f t="shared" si="10"/>
        <v>81.84786863</v>
      </c>
      <c r="Y8" s="27">
        <v>-25.5</v>
      </c>
      <c r="Z8" s="43" t="s">
        <v>30</v>
      </c>
      <c r="AD8" s="27">
        <v>10.0</v>
      </c>
      <c r="AE8" s="27" t="s">
        <v>92</v>
      </c>
      <c r="AF8">
        <v>-56.96180112678603</v>
      </c>
      <c r="AG8">
        <v>-59.5</v>
      </c>
      <c r="AI8" s="26">
        <v>6.0</v>
      </c>
      <c r="AJ8" s="47">
        <f t="shared" si="11"/>
        <v>24.58753562</v>
      </c>
      <c r="AK8">
        <f t="shared" si="12"/>
        <v>-71.39411416</v>
      </c>
      <c r="AM8" s="48">
        <f t="shared" si="13"/>
        <v>-50.08753562</v>
      </c>
      <c r="AN8">
        <f t="shared" si="14"/>
        <v>45.89411416</v>
      </c>
    </row>
    <row r="9">
      <c r="A9" s="34" t="s">
        <v>37</v>
      </c>
      <c r="B9" s="16">
        <v>-1608.48221719522</v>
      </c>
      <c r="C9" s="23">
        <v>-6.679158526</v>
      </c>
      <c r="D9" s="34">
        <v>-7.0829663762</v>
      </c>
      <c r="E9" s="30"/>
      <c r="F9" s="30"/>
      <c r="G9" s="30">
        <v>7.0</v>
      </c>
      <c r="H9" s="12">
        <f t="shared" ref="H9:J9" si="30">B52-B57-B58</f>
        <v>0.06405641328</v>
      </c>
      <c r="I9" s="12">
        <f t="shared" si="30"/>
        <v>-0.1721186758</v>
      </c>
      <c r="J9" s="12">
        <f t="shared" si="30"/>
        <v>-0.1733270817</v>
      </c>
      <c r="K9" s="13">
        <f t="shared" si="16"/>
        <v>9.996615332</v>
      </c>
      <c r="L9" s="13">
        <f t="shared" si="17"/>
        <v>4.737472694</v>
      </c>
      <c r="M9" s="4">
        <f t="shared" ref="M9:N9" si="31">627.509*($B52-$B57-$B58+C52-C57-C58)</f>
        <v>-67.81004229</v>
      </c>
      <c r="N9" s="4">
        <f t="shared" si="31"/>
        <v>-68.56832787</v>
      </c>
      <c r="O9" s="4">
        <f>627.509*(B52-B57-B58+((D52-D57-D58)*4^3-(C52-C57-C58)*3^3)/(4^3-3^3))</f>
        <v>-69.1216714</v>
      </c>
      <c r="P9" s="4">
        <f>627.509*(B52-B57-B58+((D52-D57-D58+0.5*((D53+D54)-(D55+D56)))*4^3-(C52-C57-C58+0.5*((C53+C54)-(C55+C56)))*3^3)/(4^3-3^3))</f>
        <v>-68.67181142</v>
      </c>
      <c r="Q9">
        <f t="shared" si="8"/>
        <v>-108.8677873</v>
      </c>
      <c r="R9" s="30"/>
      <c r="S9" s="30">
        <v>7.0</v>
      </c>
      <c r="T9">
        <f t="shared" ref="T9:W9" si="32">M9-$Y9</f>
        <v>-32.71004229</v>
      </c>
      <c r="U9">
        <f t="shared" si="32"/>
        <v>-33.46832787</v>
      </c>
      <c r="V9">
        <f t="shared" si="32"/>
        <v>-34.0216714</v>
      </c>
      <c r="W9">
        <f t="shared" si="32"/>
        <v>-33.57181142</v>
      </c>
      <c r="X9" s="32">
        <f t="shared" si="10"/>
        <v>95.64618638</v>
      </c>
      <c r="Y9" s="27">
        <v>-35.1</v>
      </c>
      <c r="Z9" s="43" t="s">
        <v>38</v>
      </c>
      <c r="AD9" s="27">
        <v>17.0</v>
      </c>
      <c r="AE9" s="27" t="s">
        <v>94</v>
      </c>
      <c r="AF9">
        <v>-9.326231481624504</v>
      </c>
      <c r="AG9">
        <v>-9.0</v>
      </c>
      <c r="AI9" s="26">
        <v>7.0</v>
      </c>
      <c r="AJ9" s="32">
        <f t="shared" si="11"/>
        <v>40.19597584</v>
      </c>
      <c r="AK9">
        <f t="shared" si="12"/>
        <v>-109.3176472</v>
      </c>
      <c r="AM9">
        <f t="shared" si="13"/>
        <v>-75.29597584</v>
      </c>
      <c r="AN9">
        <f t="shared" si="14"/>
        <v>74.21764724</v>
      </c>
    </row>
    <row r="10">
      <c r="A10" s="34" t="s">
        <v>39</v>
      </c>
      <c r="B10" s="16">
        <v>-674.71174277215</v>
      </c>
      <c r="C10" s="23">
        <v>-2.5831788965</v>
      </c>
      <c r="D10" s="23">
        <v>-2.7466904849</v>
      </c>
      <c r="E10" s="30"/>
      <c r="F10" s="30"/>
      <c r="G10" s="30">
        <v>8.0</v>
      </c>
      <c r="H10" s="12">
        <f t="shared" ref="H10:J10" si="33">B60-B65-B66</f>
        <v>0.06947648507</v>
      </c>
      <c r="I10" s="12">
        <f t="shared" si="33"/>
        <v>-0.1912651857</v>
      </c>
      <c r="J10" s="12">
        <f t="shared" si="33"/>
        <v>-0.1927263588</v>
      </c>
      <c r="K10" s="13">
        <f t="shared" si="16"/>
        <v>11.00369486</v>
      </c>
      <c r="L10" s="13">
        <f t="shared" si="17"/>
        <v>5.25150874</v>
      </c>
      <c r="M10" s="4">
        <f t="shared" ref="M10:N10" si="34">627.509*($B60-$B65-$B66+C60-C65-C66)</f>
        <v>-76.42350574</v>
      </c>
      <c r="N10" s="4">
        <f t="shared" si="34"/>
        <v>-77.34040501</v>
      </c>
      <c r="O10" s="4">
        <f>627.509*(B60-B65-B66+((D60-D65-D66)*4^3-(C60-C65-C66)*3^3)/(4^3-3^3))</f>
        <v>-78.00949367</v>
      </c>
      <c r="P10" s="4">
        <f>627.509*(B60-B65-B66+((D60-D65-D66+0.5*((D61+D62)-(D63+D64)))*4^3-(C60-C65-C66+0.5*((C61+C62)-(C63+C64)))*3^3)/(4^3-3^3))</f>
        <v>-77.48250991</v>
      </c>
      <c r="Q10">
        <f t="shared" si="8"/>
        <v>-121.0796296</v>
      </c>
      <c r="R10" s="30"/>
      <c r="S10" s="30">
        <v>8.0</v>
      </c>
      <c r="T10">
        <f t="shared" ref="T10:W10" si="35">M10-$Y10</f>
        <v>-39.62350574</v>
      </c>
      <c r="U10">
        <f t="shared" si="35"/>
        <v>-40.54040501</v>
      </c>
      <c r="V10">
        <f t="shared" si="35"/>
        <v>-41.20949367</v>
      </c>
      <c r="W10">
        <f t="shared" si="35"/>
        <v>-40.68250991</v>
      </c>
      <c r="X10" s="32">
        <f t="shared" si="10"/>
        <v>110.5502987</v>
      </c>
      <c r="Y10" s="27">
        <v>-36.8</v>
      </c>
      <c r="Z10" s="43" t="s">
        <v>40</v>
      </c>
      <c r="AD10" s="27">
        <v>18.0</v>
      </c>
      <c r="AE10" s="27" t="s">
        <v>101</v>
      </c>
      <c r="AF10" s="4">
        <v>-8.364269281863432</v>
      </c>
      <c r="AG10">
        <f>-31.2-Y20</f>
        <v>-7.9</v>
      </c>
      <c r="AI10" s="26">
        <v>8.0</v>
      </c>
      <c r="AJ10" s="32">
        <f t="shared" si="11"/>
        <v>43.59711967</v>
      </c>
      <c r="AK10">
        <f t="shared" si="12"/>
        <v>-121.6066133</v>
      </c>
      <c r="AM10">
        <f t="shared" si="13"/>
        <v>-80.39711967</v>
      </c>
      <c r="AN10">
        <f t="shared" si="14"/>
        <v>84.80661334</v>
      </c>
    </row>
    <row r="11">
      <c r="A11" s="29">
        <v>2.0</v>
      </c>
      <c r="B11" s="21"/>
      <c r="C11" s="21"/>
      <c r="D11" s="21"/>
      <c r="E11" s="30"/>
      <c r="F11" s="30"/>
      <c r="G11" s="30">
        <v>9.0</v>
      </c>
      <c r="H11" s="12">
        <f t="shared" ref="H11:J11" si="36">B68-B73-B74</f>
        <v>0.05626727404</v>
      </c>
      <c r="I11" s="12">
        <f t="shared" si="36"/>
        <v>-0.1911801528</v>
      </c>
      <c r="J11" s="12">
        <f t="shared" si="36"/>
        <v>-0.1879881292</v>
      </c>
      <c r="K11" s="22">
        <f t="shared" si="16"/>
        <v>11.77480189</v>
      </c>
      <c r="L11" s="22">
        <f t="shared" si="17"/>
        <v>5.577497093</v>
      </c>
      <c r="M11" s="4">
        <f t="shared" ref="M11:N11" si="37">627.509*($B68-$B73-$B74+C68-C73-C74)</f>
        <v>-84.65904564</v>
      </c>
      <c r="N11" s="4">
        <f t="shared" si="37"/>
        <v>-82.6560221</v>
      </c>
      <c r="O11" s="4">
        <f>627.509*(B68-B73-B74+((D68-D73-D74)*4^3-(C68-C73-C74)*3^3)/(4^3-3^3))</f>
        <v>-81.19435628</v>
      </c>
      <c r="P11" s="4">
        <f>627.509*(B68-B73-B74+((D68-D73-D74+0.5*((D69+D70)-(D71+D72)))*4^3-(C68-C73-C74+0.5*((C69+C70)-(C71+C72)))*3^3)/(4^3-3^3))</f>
        <v>-80.66678651</v>
      </c>
      <c r="Q11">
        <f t="shared" si="8"/>
        <v>-115.9750074</v>
      </c>
      <c r="R11" s="30"/>
      <c r="S11" s="30">
        <v>9.0</v>
      </c>
      <c r="T11">
        <f t="shared" ref="T11:W11" si="38">M11-$Y11</f>
        <v>-56.25904564</v>
      </c>
      <c r="U11">
        <f t="shared" si="38"/>
        <v>-54.2560221</v>
      </c>
      <c r="V11">
        <f t="shared" si="38"/>
        <v>-52.79435628</v>
      </c>
      <c r="W11">
        <f t="shared" si="38"/>
        <v>-52.26678651</v>
      </c>
      <c r="X11" s="32">
        <f t="shared" si="10"/>
        <v>184.0379807</v>
      </c>
      <c r="Y11" s="27">
        <v>-28.4</v>
      </c>
      <c r="Z11" s="43" t="s">
        <v>35</v>
      </c>
      <c r="AD11" s="27">
        <v>27.0</v>
      </c>
      <c r="AE11" s="27" t="s">
        <v>103</v>
      </c>
      <c r="AF11">
        <v>-5.268938509187436</v>
      </c>
      <c r="AG11">
        <v>-7.25</v>
      </c>
      <c r="AI11" s="26">
        <v>9.0</v>
      </c>
      <c r="AJ11" s="32">
        <f t="shared" si="11"/>
        <v>35.30822087</v>
      </c>
      <c r="AK11">
        <f t="shared" si="12"/>
        <v>-116.5025771</v>
      </c>
      <c r="AM11">
        <f t="shared" si="13"/>
        <v>-63.70822087</v>
      </c>
      <c r="AN11">
        <f t="shared" si="14"/>
        <v>88.10257714</v>
      </c>
    </row>
    <row r="12">
      <c r="A12" s="34" t="s">
        <v>27</v>
      </c>
      <c r="B12" s="16">
        <v>-2022.78566143633</v>
      </c>
      <c r="C12" s="23">
        <v>-8.3527047596</v>
      </c>
      <c r="D12" s="23">
        <v>-8.8570989339</v>
      </c>
      <c r="E12" s="30"/>
      <c r="F12" s="30"/>
      <c r="G12" s="30">
        <v>10.0</v>
      </c>
      <c r="H12" s="12">
        <f t="shared" ref="H12:J12" si="39">B76-B81-B82</f>
        <v>0.06185239278</v>
      </c>
      <c r="I12" s="24">
        <f t="shared" si="39"/>
        <v>-0.20434807</v>
      </c>
      <c r="J12" s="24">
        <f t="shared" si="39"/>
        <v>-0.2005710754</v>
      </c>
      <c r="K12" s="22">
        <f t="shared" si="16"/>
        <v>12.63436767</v>
      </c>
      <c r="L12" s="22">
        <f t="shared" si="17"/>
        <v>5.929018096</v>
      </c>
      <c r="M12" s="4">
        <f t="shared" ref="M12:N12" si="40">627.509*($B76-$B81-$B82+C76-C81-C82)</f>
        <v>-89.41731992</v>
      </c>
      <c r="N12" s="4">
        <f t="shared" si="40"/>
        <v>-87.04722181</v>
      </c>
      <c r="O12" s="4">
        <f>627.509*(B76-B81-B82+((D76-D81-D82)*4^3-(C76-C81-C82)*3^3)/(4^3-3^3))</f>
        <v>-85.31769076</v>
      </c>
      <c r="P12" s="4">
        <f>627.509*(B76-B81-B82+((D76-D81-D82+0.5*((D77+D78)-(D79+D80)))*4^3-(C76-C81-C82+0.5*((C77+C78)-(C79+C80)))*3^3)/(4^3-3^3))</f>
        <v>-84.79972818</v>
      </c>
      <c r="Q12">
        <f t="shared" si="8"/>
        <v>-123.6126613</v>
      </c>
      <c r="R12" s="30"/>
      <c r="S12" s="30">
        <v>10.0</v>
      </c>
      <c r="T12">
        <f t="shared" ref="T12:W12" si="41">M12-$Y12</f>
        <v>-59.61731992</v>
      </c>
      <c r="U12">
        <f t="shared" si="41"/>
        <v>-57.24722181</v>
      </c>
      <c r="V12">
        <f t="shared" si="41"/>
        <v>-55.51769076</v>
      </c>
      <c r="W12">
        <f t="shared" si="41"/>
        <v>-54.99972818</v>
      </c>
      <c r="X12" s="32">
        <f t="shared" si="10"/>
        <v>184.5628462</v>
      </c>
      <c r="Y12" s="27">
        <v>-29.8</v>
      </c>
      <c r="Z12" s="43" t="s">
        <v>41</v>
      </c>
      <c r="AD12" s="27">
        <v>28.0</v>
      </c>
      <c r="AE12" s="27" t="s">
        <v>107</v>
      </c>
      <c r="AF12" s="4">
        <v>-3.1969978853098127</v>
      </c>
      <c r="AG12">
        <v>-5.050000000000006</v>
      </c>
      <c r="AI12" s="26">
        <v>10.0</v>
      </c>
      <c r="AJ12" s="32">
        <f t="shared" si="11"/>
        <v>38.81293314</v>
      </c>
      <c r="AK12">
        <f t="shared" si="12"/>
        <v>-124.1306239</v>
      </c>
      <c r="AM12">
        <f t="shared" si="13"/>
        <v>-68.61293314</v>
      </c>
      <c r="AN12">
        <f t="shared" si="14"/>
        <v>94.3306239</v>
      </c>
    </row>
    <row r="13">
      <c r="A13" s="34" t="s">
        <v>29</v>
      </c>
      <c r="B13" s="16"/>
      <c r="C13" s="23">
        <v>-6.6782060125</v>
      </c>
      <c r="D13" s="23">
        <v>-7.0819813364</v>
      </c>
      <c r="E13" s="11"/>
      <c r="F13" s="11"/>
      <c r="G13" s="11">
        <v>11.0</v>
      </c>
      <c r="H13" s="12">
        <f t="shared" ref="H13:J13" si="42">B84-B89-B90</f>
        <v>0.08440324704</v>
      </c>
      <c r="I13" s="12">
        <f t="shared" si="42"/>
        <v>-0.2519976355</v>
      </c>
      <c r="J13" s="4">
        <f t="shared" si="42"/>
        <v>-0.2475964445</v>
      </c>
      <c r="K13" s="13">
        <f t="shared" si="16"/>
        <v>15.59498444</v>
      </c>
      <c r="L13" s="13">
        <f t="shared" si="17"/>
        <v>7.575468618</v>
      </c>
      <c r="M13" s="4">
        <f t="shared" ref="M13:N13" si="43">627.509*($B84-$B89-$B90+C84-C89-C90)</f>
        <v>-105.1669871</v>
      </c>
      <c r="N13" s="4">
        <f t="shared" si="43"/>
        <v>-102.4052001</v>
      </c>
      <c r="O13" s="4">
        <f>627.509*(B84-B89-B90+((D84-D89-D90)*4^3-(C84-C89-C90)*3^3)/(4^3-3^3))</f>
        <v>-100.3898421</v>
      </c>
      <c r="P13" s="4">
        <f>627.509*(B84-B89-B90+((D84-D89-D90+0.5*((D85+D86)-(D87+D88)))*4^3-(C84-C89-C90+0.5*((C85+C86)-(C87+C88)))*3^3)/(4^3-3^3))</f>
        <v>-99.52814734</v>
      </c>
      <c r="Q13">
        <f t="shared" si="8"/>
        <v>-152.4919445</v>
      </c>
      <c r="R13" s="30"/>
      <c r="S13" s="30">
        <v>11.0</v>
      </c>
      <c r="T13">
        <f t="shared" ref="T13:W13" si="44">M13-$Y13</f>
        <v>-72.16698711</v>
      </c>
      <c r="U13">
        <f t="shared" si="44"/>
        <v>-69.40520014</v>
      </c>
      <c r="V13">
        <f t="shared" si="44"/>
        <v>-67.38984209</v>
      </c>
      <c r="W13">
        <f t="shared" si="44"/>
        <v>-66.52814734</v>
      </c>
      <c r="X13" s="32">
        <f t="shared" si="10"/>
        <v>201.6004465</v>
      </c>
      <c r="Y13" s="27">
        <v>-33.0</v>
      </c>
      <c r="Z13" s="43" t="s">
        <v>42</v>
      </c>
      <c r="AD13" s="27">
        <v>21.0</v>
      </c>
      <c r="AE13" s="27" t="s">
        <v>109</v>
      </c>
      <c r="AF13">
        <v>-10.361592421110128</v>
      </c>
      <c r="AG13">
        <v>-12.100000000000001</v>
      </c>
      <c r="AI13" s="26">
        <v>11.0</v>
      </c>
      <c r="AJ13" s="32">
        <f t="shared" si="11"/>
        <v>52.96379715</v>
      </c>
      <c r="AK13">
        <f t="shared" si="12"/>
        <v>-153.3536392</v>
      </c>
      <c r="AM13">
        <f t="shared" si="13"/>
        <v>-85.96379715</v>
      </c>
      <c r="AN13">
        <f t="shared" si="14"/>
        <v>120.3536392</v>
      </c>
    </row>
    <row r="14">
      <c r="A14" s="34" t="s">
        <v>31</v>
      </c>
      <c r="B14" s="16"/>
      <c r="C14" s="23">
        <v>-1.6009127482</v>
      </c>
      <c r="D14" s="23">
        <v>-1.701524379</v>
      </c>
      <c r="E14" s="30"/>
      <c r="F14" s="30"/>
      <c r="G14" s="30">
        <v>12.0</v>
      </c>
      <c r="H14" s="12">
        <f t="shared" ref="H14:J14" si="45">B92-B97-B98</f>
        <v>0.08415237679</v>
      </c>
      <c r="I14" s="12">
        <f t="shared" si="45"/>
        <v>-0.2536157732</v>
      </c>
      <c r="J14" s="4">
        <f t="shared" si="45"/>
        <v>-0.2489633142</v>
      </c>
      <c r="K14" s="13">
        <f t="shared" si="16"/>
        <v>15.69073303</v>
      </c>
      <c r="L14" s="13">
        <f t="shared" si="17"/>
        <v>7.579468297</v>
      </c>
      <c r="M14" s="4">
        <f t="shared" ref="M14:N14" si="46">627.509*($B92-$B97-$B98+C92-C97-C98)</f>
        <v>-106.3398064</v>
      </c>
      <c r="N14" s="4">
        <f t="shared" si="46"/>
        <v>-103.4203465</v>
      </c>
      <c r="O14" s="4">
        <f>627.509*(B92-B97-B98+((D92-D97-D98)*4^3-(C92-C97-C98)*3^3)/(4^3-3^3))</f>
        <v>-101.2899298</v>
      </c>
      <c r="P14" s="4">
        <f>627.509*(B92-B97-B98+((D92-D97-D98+0.5*((D93+D94)-(D95+D96)))*4^3-(C92-C97-C98+0.5*((C93+C94)-(C95+C96)))*3^3)/(4^3-3^3))</f>
        <v>-100.4597112</v>
      </c>
      <c r="Q14">
        <f t="shared" si="8"/>
        <v>-153.266085</v>
      </c>
      <c r="R14" s="30"/>
      <c r="S14" s="30">
        <v>12.0</v>
      </c>
      <c r="T14">
        <f t="shared" ref="T14:W14" si="47">M14-$Y14</f>
        <v>-72.43980642</v>
      </c>
      <c r="U14">
        <f t="shared" si="47"/>
        <v>-69.52034652</v>
      </c>
      <c r="V14">
        <f t="shared" si="47"/>
        <v>-67.38992984</v>
      </c>
      <c r="W14">
        <f t="shared" si="47"/>
        <v>-66.5597112</v>
      </c>
      <c r="X14" s="32">
        <f t="shared" si="10"/>
        <v>196.341331</v>
      </c>
      <c r="Y14" s="27">
        <v>-33.9</v>
      </c>
      <c r="Z14" s="43" t="s">
        <v>42</v>
      </c>
      <c r="AI14" s="26">
        <v>12.0</v>
      </c>
      <c r="AJ14" s="32">
        <f t="shared" si="11"/>
        <v>52.80637381</v>
      </c>
      <c r="AK14">
        <f t="shared" si="12"/>
        <v>-154.0963037</v>
      </c>
      <c r="AM14">
        <f t="shared" si="13"/>
        <v>-86.70637381</v>
      </c>
      <c r="AN14">
        <f t="shared" si="14"/>
        <v>120.1963037</v>
      </c>
    </row>
    <row r="15">
      <c r="A15" s="34" t="s">
        <v>34</v>
      </c>
      <c r="B15" s="16"/>
      <c r="C15" s="23">
        <v>-6.6829468389</v>
      </c>
      <c r="D15" s="23">
        <v>-7.0841381386</v>
      </c>
      <c r="E15" s="30"/>
      <c r="F15" s="30"/>
      <c r="G15" s="30">
        <v>13.0</v>
      </c>
      <c r="H15" s="12">
        <f t="shared" ref="H15:J15" si="48">B100-B105-B106</f>
        <v>0.01321726135</v>
      </c>
      <c r="I15" s="12">
        <f t="shared" si="48"/>
        <v>-0.0734152658</v>
      </c>
      <c r="J15" s="12">
        <f t="shared" si="48"/>
        <v>-0.0723087683</v>
      </c>
      <c r="K15" s="13">
        <f t="shared" si="16"/>
        <v>6.491866937</v>
      </c>
      <c r="L15" s="13">
        <f t="shared" si="17"/>
        <v>3.235267604</v>
      </c>
      <c r="M15" s="4">
        <f t="shared" ref="M15:N15" si="49">627.509*($B100-$B105-$B106+C100-C105-C106)</f>
        <v>-37.77478957</v>
      </c>
      <c r="N15" s="4">
        <f t="shared" si="49"/>
        <v>-37.08045243</v>
      </c>
      <c r="O15" s="4">
        <f>627.509*(B100-B105-B106+((D100-D105-D106)*4^3-(C100-C105-C106)*3^3)/(4^3-3^3))</f>
        <v>-36.57377398</v>
      </c>
      <c r="P15" s="4">
        <f>627.509*(B100-B105-B106+((D100-D105-D106+0.5*((D101+D102)-(D103+D104)))*4^3-(C100-C105-C106+0.5*((C101+C102)-(C103+C104)))*3^3)/(4^3-3^3))</f>
        <v>-36.14435885</v>
      </c>
      <c r="Q15">
        <f t="shared" si="8"/>
        <v>-44.43830931</v>
      </c>
      <c r="R15" s="30"/>
      <c r="S15" s="30">
        <v>13.0</v>
      </c>
      <c r="T15">
        <f t="shared" ref="T15:W15" si="50">M15-$Y15</f>
        <v>-6.974789574</v>
      </c>
      <c r="U15">
        <f t="shared" si="50"/>
        <v>-6.280452435</v>
      </c>
      <c r="V15">
        <f t="shared" si="50"/>
        <v>-5.773773981</v>
      </c>
      <c r="W15">
        <f t="shared" si="50"/>
        <v>-5.344358855</v>
      </c>
      <c r="X15" s="32">
        <f t="shared" si="10"/>
        <v>17.35181446</v>
      </c>
      <c r="Y15" s="27">
        <v>-30.8</v>
      </c>
      <c r="Z15" s="43" t="s">
        <v>35</v>
      </c>
      <c r="AA15">
        <f t="shared" ref="AA15:AB15" si="51">AVERAGE(V15:V16)</f>
        <v>-8.187781379</v>
      </c>
      <c r="AB15">
        <f t="shared" si="51"/>
        <v>-7.720998168</v>
      </c>
      <c r="AC15" s="26" t="s">
        <v>43</v>
      </c>
      <c r="AE15" s="26" t="s">
        <v>119</v>
      </c>
      <c r="AF15">
        <f t="shared" ref="AF15:AG15" si="52">AVERAGE(AF3:AF13)</f>
        <v>-19.22966255</v>
      </c>
      <c r="AG15">
        <f t="shared" si="52"/>
        <v>-19.52272727</v>
      </c>
      <c r="AI15" s="26">
        <v>13.0</v>
      </c>
      <c r="AJ15" s="32">
        <f t="shared" si="11"/>
        <v>8.293950453</v>
      </c>
      <c r="AK15">
        <f t="shared" si="12"/>
        <v>-44.86772443</v>
      </c>
      <c r="AM15">
        <f t="shared" si="13"/>
        <v>-39.09395045</v>
      </c>
      <c r="AN15">
        <f t="shared" si="14"/>
        <v>14.06772443</v>
      </c>
    </row>
    <row r="16">
      <c r="A16" s="34" t="s">
        <v>36</v>
      </c>
      <c r="B16" s="16"/>
      <c r="C16" s="23">
        <v>-1.6039646148</v>
      </c>
      <c r="D16" s="23">
        <v>-1.7031299494</v>
      </c>
      <c r="E16" s="30"/>
      <c r="F16" s="30"/>
      <c r="G16" s="30">
        <v>14.0</v>
      </c>
      <c r="H16" s="12">
        <f t="shared" ref="H16:J16" si="53">B108-B113-B114</f>
        <v>0.02081743676</v>
      </c>
      <c r="I16" s="4">
        <f t="shared" si="53"/>
        <v>-0.0881214959</v>
      </c>
      <c r="J16" s="4">
        <f t="shared" si="53"/>
        <v>-0.0878155187</v>
      </c>
      <c r="K16" s="13">
        <f t="shared" si="16"/>
        <v>6.962694219</v>
      </c>
      <c r="L16" s="13">
        <f t="shared" si="17"/>
        <v>3.520311559</v>
      </c>
      <c r="M16" s="4">
        <f t="shared" ref="M16:N16" si="54">627.509*($B108-$B113-$B114+C108-C113-C114)</f>
        <v>-42.23390285</v>
      </c>
      <c r="N16" s="4">
        <f t="shared" si="54"/>
        <v>-42.0418994</v>
      </c>
      <c r="O16" s="4">
        <f>627.509*(B108-B113-B114+((D108-D113-D114)*4^3-(C108-C113-C114)*3^3)/(4^3-3^3))</f>
        <v>-41.90178878</v>
      </c>
      <c r="P16" s="4">
        <f>627.509*(B108-B113-B114+((D108-D113-D114+0.5*((D109+D110)-(D111+D112)))*4^3-(C108-C113-C114+0.5*((C109+C110)-(C111+C112)))*3^3)/(4^3-3^3))</f>
        <v>-41.39763748</v>
      </c>
      <c r="Q16">
        <f t="shared" si="8"/>
        <v>-54.4607664</v>
      </c>
      <c r="R16" s="30"/>
      <c r="S16" s="30">
        <v>14.0</v>
      </c>
      <c r="T16">
        <f t="shared" ref="T16:W16" si="55">M16-$Y16</f>
        <v>-10.93390285</v>
      </c>
      <c r="U16">
        <f t="shared" si="55"/>
        <v>-10.7418994</v>
      </c>
      <c r="V16">
        <f t="shared" si="55"/>
        <v>-10.60178878</v>
      </c>
      <c r="W16">
        <f t="shared" si="55"/>
        <v>-10.09763748</v>
      </c>
      <c r="X16" s="32">
        <f t="shared" si="10"/>
        <v>32.26082262</v>
      </c>
      <c r="Y16" s="27">
        <v>-31.3</v>
      </c>
      <c r="Z16" s="43" t="s">
        <v>41</v>
      </c>
      <c r="AE16" s="26" t="s">
        <v>120</v>
      </c>
      <c r="AF16">
        <f t="shared" ref="AF16:AG16" si="56">(SUMIF(AF3:AF13,"&gt;0")-SUMIF(AF3:AF13,"&lt;0"))/10</f>
        <v>21.15262881</v>
      </c>
      <c r="AG16">
        <f t="shared" si="56"/>
        <v>21.475</v>
      </c>
      <c r="AI16" s="26">
        <v>14.0</v>
      </c>
      <c r="AJ16" s="32">
        <f t="shared" si="11"/>
        <v>13.06312892</v>
      </c>
      <c r="AK16">
        <f t="shared" si="12"/>
        <v>-54.9649177</v>
      </c>
      <c r="AM16">
        <f t="shared" si="13"/>
        <v>-44.36312892</v>
      </c>
      <c r="AN16">
        <f t="shared" si="14"/>
        <v>23.6649177</v>
      </c>
    </row>
    <row r="17">
      <c r="A17" s="34" t="s">
        <v>37</v>
      </c>
      <c r="B17" s="16">
        <v>-1608.48221719522</v>
      </c>
      <c r="C17" s="23">
        <v>-6.679158526</v>
      </c>
      <c r="D17" s="34">
        <v>-7.0829663762</v>
      </c>
      <c r="E17" s="11"/>
      <c r="F17" s="11"/>
      <c r="G17" s="11">
        <v>15.0</v>
      </c>
      <c r="H17" s="12">
        <f t="shared" ref="H17:J17" si="57">B116-B121-B122</f>
        <v>0.00669098513</v>
      </c>
      <c r="I17" s="37">
        <f t="shared" si="57"/>
        <v>-0.0425957671</v>
      </c>
      <c r="J17" s="37">
        <f t="shared" si="57"/>
        <v>-0.0463411717</v>
      </c>
      <c r="K17" s="47">
        <f t="shared" si="16"/>
        <v>5.023207098</v>
      </c>
      <c r="L17" s="47">
        <f t="shared" si="17"/>
        <v>5.033334905</v>
      </c>
      <c r="M17" s="4">
        <f t="shared" ref="M17:N17" si="58">627.509*($B116-$B121-$B122+C116-C121-C122)</f>
        <v>-22.53057383</v>
      </c>
      <c r="N17" s="4">
        <f t="shared" si="58"/>
        <v>-24.88084892</v>
      </c>
      <c r="O17" s="4">
        <f>627.509*(B116-B121-B122+((D116-D121-D122)*4^3-(C116-C121-C122)*3^3)/(4^3-3^3))</f>
        <v>-26.59591453</v>
      </c>
      <c r="P17" s="4">
        <f>627.509*(B116-B121-B122+((D116-D121-D122+0.5*((D117+D118)-(D119+D120)))*4^3-(C116-C121-C122+0.5*((C117+C118)-(C119+C120)))*3^3)/(4^3-3^3))</f>
        <v>-24.0755518</v>
      </c>
      <c r="Q17">
        <f t="shared" si="8"/>
        <v>-28.27420519</v>
      </c>
      <c r="R17" s="30"/>
      <c r="S17" s="30">
        <v>15.0</v>
      </c>
      <c r="T17">
        <f t="shared" ref="T17:W17" si="59">M17-$Y17</f>
        <v>-5.130573829</v>
      </c>
      <c r="U17">
        <f t="shared" si="59"/>
        <v>-7.480848924</v>
      </c>
      <c r="V17">
        <f t="shared" si="59"/>
        <v>-9.195914534</v>
      </c>
      <c r="W17">
        <f t="shared" si="59"/>
        <v>-6.675551801</v>
      </c>
      <c r="X17" s="32">
        <f t="shared" si="10"/>
        <v>38.36524024</v>
      </c>
      <c r="Y17" s="27">
        <v>-17.4</v>
      </c>
      <c r="Z17" s="43" t="s">
        <v>44</v>
      </c>
      <c r="AA17">
        <f t="shared" ref="AA17:AB17" si="60">AVERAGE(V17:V18)</f>
        <v>-10.62893557</v>
      </c>
      <c r="AB17">
        <f t="shared" si="60"/>
        <v>-7.613253686</v>
      </c>
      <c r="AC17" s="26" t="s">
        <v>45</v>
      </c>
      <c r="AI17" s="26">
        <v>15.0</v>
      </c>
      <c r="AJ17" s="32">
        <f t="shared" si="11"/>
        <v>4.198653388</v>
      </c>
      <c r="AK17">
        <f t="shared" si="12"/>
        <v>-30.79456792</v>
      </c>
      <c r="AM17">
        <f t="shared" si="13"/>
        <v>-21.59865339</v>
      </c>
      <c r="AN17">
        <f t="shared" si="14"/>
        <v>13.39456792</v>
      </c>
    </row>
    <row r="18">
      <c r="A18" s="34" t="s">
        <v>39</v>
      </c>
      <c r="B18" s="23">
        <v>-414.3233014196</v>
      </c>
      <c r="C18" s="23">
        <v>-1.6012325846</v>
      </c>
      <c r="D18" s="23">
        <v>-1.701794182</v>
      </c>
      <c r="E18" s="11"/>
      <c r="F18" s="11"/>
      <c r="G18" s="11">
        <v>16.0</v>
      </c>
      <c r="H18" s="12">
        <f t="shared" ref="H18:J18" si="61">B124-B129-B130</f>
        <v>0.01483763993</v>
      </c>
      <c r="I18" s="37">
        <f t="shared" si="61"/>
        <v>-0.06391752</v>
      </c>
      <c r="J18" s="37">
        <f t="shared" si="61"/>
        <v>-0.0697805817</v>
      </c>
      <c r="K18" s="47">
        <f t="shared" si="16"/>
        <v>6.829003678</v>
      </c>
      <c r="L18" s="47">
        <f t="shared" si="17"/>
        <v>6.940580865</v>
      </c>
      <c r="M18" s="4">
        <f t="shared" ref="M18:N18" si="62">627.509*($B124-$B129-$B130+C124-C129-C130)</f>
        <v>-30.79806646</v>
      </c>
      <c r="N18" s="4">
        <f t="shared" si="62"/>
        <v>-34.47719045</v>
      </c>
      <c r="O18" s="4">
        <f>627.509*(B124-B129-B130+((D124-D129-D130)*4^3-(C124-C129-C130)*3^3)/(4^3-3^3))</f>
        <v>-37.1619566</v>
      </c>
      <c r="P18" s="4">
        <f>627.509*(B124-B129-B130+((D124-D129-D130+0.5*((D125+D126)-(D127+D128)))*4^3-(C124-C129-C130+0.5*((C125+C126)-(C127+C128)))*3^3)/(4^3-3^3))</f>
        <v>-33.65095557</v>
      </c>
      <c r="Q18">
        <f t="shared" si="8"/>
        <v>-42.96170817</v>
      </c>
      <c r="R18" s="30"/>
      <c r="S18" s="30">
        <v>16.0</v>
      </c>
      <c r="T18">
        <f t="shared" ref="T18:W18" si="63">M18-$Y18</f>
        <v>-5.698066463</v>
      </c>
      <c r="U18">
        <f t="shared" si="63"/>
        <v>-9.377190447</v>
      </c>
      <c r="V18">
        <f t="shared" si="63"/>
        <v>-12.0619566</v>
      </c>
      <c r="W18">
        <f t="shared" si="63"/>
        <v>-8.55095557</v>
      </c>
      <c r="X18" s="32">
        <f t="shared" si="10"/>
        <v>34.06755207</v>
      </c>
      <c r="Y18" s="27">
        <v>-25.1</v>
      </c>
      <c r="Z18" s="43" t="s">
        <v>44</v>
      </c>
      <c r="AI18" s="26">
        <v>16.0</v>
      </c>
      <c r="AJ18" s="32">
        <f t="shared" si="11"/>
        <v>9.310752595</v>
      </c>
      <c r="AK18">
        <f t="shared" si="12"/>
        <v>-46.47270919</v>
      </c>
      <c r="AM18">
        <f t="shared" si="13"/>
        <v>-34.41075259</v>
      </c>
      <c r="AN18">
        <f t="shared" si="14"/>
        <v>21.37270919</v>
      </c>
    </row>
    <row r="19">
      <c r="A19" s="29">
        <v>3.0</v>
      </c>
      <c r="B19" s="21"/>
      <c r="C19" s="21"/>
      <c r="D19" s="21"/>
      <c r="E19" s="30"/>
      <c r="F19" s="30"/>
      <c r="G19" s="30">
        <v>17.0</v>
      </c>
      <c r="H19" s="12">
        <f t="shared" ref="H19:J19" si="64">B132-B137-B138</f>
        <v>-0.00886569138</v>
      </c>
      <c r="I19" s="12">
        <f t="shared" si="64"/>
        <v>-0.0581984475</v>
      </c>
      <c r="J19" s="4">
        <f t="shared" si="64"/>
        <v>-0.0580399164</v>
      </c>
      <c r="K19" s="13">
        <f t="shared" si="16"/>
        <v>6.678924295</v>
      </c>
      <c r="L19" s="13">
        <f t="shared" si="17"/>
        <v>3.410976085</v>
      </c>
      <c r="M19" s="4">
        <f t="shared" ref="M19:N19" si="65">627.509*($B132-$B137-$B138+C132-C137-C138)</f>
        <v>-42.08335072</v>
      </c>
      <c r="N19" s="4">
        <f t="shared" si="65"/>
        <v>-41.98387103</v>
      </c>
      <c r="O19" s="4">
        <f>627.509*(B132-B137-B138+((D132-D137-D138)*4^3-(C132-C137-C138)*3^3)/(4^3-3^3))</f>
        <v>-41.91127774</v>
      </c>
      <c r="P19" s="4">
        <f>627.509*(B132-B137-B138+((D132-D137-D138+0.5*((D133+D134)-(D135+D136)))*4^3-(C132-C137-C138+0.5*((C133+C134)-(C135+C136)))*3^3)/(4^3-3^3))</f>
        <v>-41.39814918</v>
      </c>
      <c r="Q19">
        <f t="shared" si="8"/>
        <v>-35.83484805</v>
      </c>
      <c r="R19" s="30"/>
      <c r="S19" s="30">
        <v>17.0</v>
      </c>
      <c r="T19">
        <f t="shared" ref="T19:W19" si="66">M19-$Y19</f>
        <v>-8.683350724</v>
      </c>
      <c r="U19">
        <f t="shared" si="66"/>
        <v>-8.583871032</v>
      </c>
      <c r="V19">
        <f t="shared" si="66"/>
        <v>-8.511277744</v>
      </c>
      <c r="W19">
        <f t="shared" si="66"/>
        <v>-7.998149183</v>
      </c>
      <c r="X19" s="32">
        <f t="shared" si="10"/>
        <v>23.94655444</v>
      </c>
      <c r="Y19" s="27">
        <v>-33.4</v>
      </c>
      <c r="Z19" s="43" t="s">
        <v>38</v>
      </c>
      <c r="AA19" s="27">
        <f t="shared" ref="AA19:AB19" si="67">AVERAGE(V19:V24)</f>
        <v>-4.602926449</v>
      </c>
      <c r="AB19" s="27">
        <f t="shared" si="67"/>
        <v>-4.361140221</v>
      </c>
      <c r="AC19" s="26" t="s">
        <v>46</v>
      </c>
      <c r="AI19" s="26">
        <v>17.0</v>
      </c>
      <c r="AJ19" s="32">
        <f t="shared" si="11"/>
        <v>-5.563301132</v>
      </c>
      <c r="AK19">
        <f t="shared" si="12"/>
        <v>-36.34797661</v>
      </c>
      <c r="AM19">
        <f t="shared" si="13"/>
        <v>-27.83669887</v>
      </c>
      <c r="AN19">
        <f t="shared" si="14"/>
        <v>2.947976611</v>
      </c>
    </row>
    <row r="20">
      <c r="A20" s="34" t="s">
        <v>27</v>
      </c>
      <c r="B20" s="23">
        <v>-3805.930855884</v>
      </c>
      <c r="C20" s="23">
        <v>-14.4296063362</v>
      </c>
      <c r="D20" s="23">
        <v>-15.3852684957</v>
      </c>
      <c r="E20" s="30"/>
      <c r="F20" s="30"/>
      <c r="G20" s="30">
        <v>18.0</v>
      </c>
      <c r="H20" s="24">
        <f t="shared" ref="H20:J20" si="68">B140-B145-B146</f>
        <v>0.00543022457</v>
      </c>
      <c r="I20" s="24">
        <f t="shared" si="68"/>
        <v>-0.0543800355</v>
      </c>
      <c r="J20" s="24">
        <f t="shared" si="68"/>
        <v>-0.0547365392</v>
      </c>
      <c r="K20" s="13">
        <f t="shared" si="16"/>
        <v>5.404471212</v>
      </c>
      <c r="L20" s="13">
        <f t="shared" si="17"/>
        <v>1.632235309</v>
      </c>
      <c r="M20" s="4">
        <f t="shared" ref="M20:N20" si="69">627.509*($B140-$B145-$B146+C140-C145-C146)</f>
        <v>-30.71644691</v>
      </c>
      <c r="N20" s="4">
        <f t="shared" si="69"/>
        <v>-30.94015619</v>
      </c>
      <c r="O20" s="4">
        <f>627.509*(B140-B145-B146+((D140-D145-D146)*4^3-(C140-C145-C146)*3^3)/(4^3-3^3))</f>
        <v>-31.1034035</v>
      </c>
      <c r="P20" s="4">
        <f>627.509*(B140-B145-B146+((D140-D145-D146+0.5*((D141+D142)-(D143+D144)))*4^3-(C140-C145-C146+0.5*((C141+C142)-(C143+C144)))*3^3)/(4^3-3^3))</f>
        <v>-31.66364219</v>
      </c>
      <c r="Q20">
        <f t="shared" si="8"/>
        <v>-35.07115698</v>
      </c>
      <c r="R20" s="30"/>
      <c r="S20" s="30">
        <v>18.0</v>
      </c>
      <c r="T20" s="25">
        <f t="shared" ref="T20:W20" si="70">M20-$Y20</f>
        <v>-7.416446907</v>
      </c>
      <c r="U20" s="25">
        <f t="shared" si="70"/>
        <v>-7.640156187</v>
      </c>
      <c r="V20" s="25">
        <f t="shared" si="70"/>
        <v>-7.8034035</v>
      </c>
      <c r="W20" s="25">
        <f t="shared" si="70"/>
        <v>-8.363642188</v>
      </c>
      <c r="X20" s="32">
        <f t="shared" si="10"/>
        <v>35.89546004</v>
      </c>
      <c r="Y20" s="27">
        <v>-23.3</v>
      </c>
      <c r="Z20" s="43" t="s">
        <v>28</v>
      </c>
      <c r="AA20" s="27"/>
      <c r="AI20" s="26">
        <v>18.0</v>
      </c>
      <c r="AJ20" s="32">
        <f t="shared" si="11"/>
        <v>3.40751479</v>
      </c>
      <c r="AK20">
        <f t="shared" si="12"/>
        <v>-34.51091829</v>
      </c>
      <c r="AM20">
        <f t="shared" si="13"/>
        <v>-26.70751479</v>
      </c>
      <c r="AN20">
        <f t="shared" si="14"/>
        <v>11.21091829</v>
      </c>
    </row>
    <row r="21">
      <c r="A21" s="34" t="s">
        <v>29</v>
      </c>
      <c r="B21" s="16"/>
      <c r="C21" s="23">
        <v>-10.0078031755</v>
      </c>
      <c r="D21" s="23">
        <v>-10.6726910653</v>
      </c>
      <c r="E21" s="30"/>
      <c r="F21" s="30"/>
      <c r="G21" s="30">
        <v>19.0</v>
      </c>
      <c r="H21" s="12">
        <f t="shared" ref="H21:J21" si="71">B148-B153-B154</f>
        <v>0.00722961368</v>
      </c>
      <c r="I21" s="12">
        <f t="shared" si="71"/>
        <v>-0.0389376611</v>
      </c>
      <c r="J21" s="12">
        <f t="shared" si="71"/>
        <v>-0.0374149584</v>
      </c>
      <c r="K21" s="13">
        <f t="shared" si="16"/>
        <v>4.911159593</v>
      </c>
      <c r="L21" s="13">
        <f t="shared" si="17"/>
        <v>2.362381438</v>
      </c>
      <c r="M21" s="4">
        <f t="shared" ref="M21:N21" si="72">627.509*($B148-$B153-$B154+C148-C153-C154)</f>
        <v>-19.89708513</v>
      </c>
      <c r="N21" s="4">
        <f t="shared" si="72"/>
        <v>-18.94157548</v>
      </c>
      <c r="O21" s="4">
        <f>627.509*(B148-B153-B154+((D148-D153-D154)*4^3-(C148-C153-C154)*3^3)/(4^3-3^3))</f>
        <v>-18.24431168</v>
      </c>
      <c r="P21" s="4">
        <f>627.509*(B148-B153-B154+((D148-D153-D154+0.5*((D149+D150)-(D151+D152)))*4^3-(C148-C153-C154+0.5*((C149+C150)-(C151+C152)))*3^3)/(4^3-3^3))</f>
        <v>-17.99308056</v>
      </c>
      <c r="Q21">
        <f t="shared" si="8"/>
        <v>-22.52972821</v>
      </c>
      <c r="R21" s="30"/>
      <c r="S21" s="30">
        <v>19.0</v>
      </c>
      <c r="T21">
        <f t="shared" ref="T21:W21" si="73">M21-$Y21</f>
        <v>-2.397085129</v>
      </c>
      <c r="U21">
        <f t="shared" si="73"/>
        <v>-1.44157548</v>
      </c>
      <c r="V21">
        <f t="shared" si="73"/>
        <v>-0.7443116826</v>
      </c>
      <c r="W21">
        <f t="shared" si="73"/>
        <v>-0.4930805605</v>
      </c>
      <c r="X21" s="32">
        <f t="shared" si="10"/>
        <v>2.817603203</v>
      </c>
      <c r="Y21" s="27">
        <v>-17.5</v>
      </c>
      <c r="Z21" s="43" t="s">
        <v>44</v>
      </c>
      <c r="AI21" s="26">
        <v>19.0</v>
      </c>
      <c r="AJ21" s="32">
        <f t="shared" si="11"/>
        <v>4.53664765</v>
      </c>
      <c r="AK21">
        <f t="shared" si="12"/>
        <v>-22.78095933</v>
      </c>
      <c r="AM21">
        <f t="shared" si="13"/>
        <v>-22.03664765</v>
      </c>
      <c r="AN21">
        <f t="shared" si="14"/>
        <v>5.280959333</v>
      </c>
    </row>
    <row r="22">
      <c r="A22" s="34" t="s">
        <v>31</v>
      </c>
      <c r="B22" s="16"/>
      <c r="C22" s="23">
        <v>-4.2797840483</v>
      </c>
      <c r="D22" s="45">
        <v>-4.5710789072</v>
      </c>
      <c r="E22" s="30"/>
      <c r="F22" s="30"/>
      <c r="G22" s="30">
        <v>20.0</v>
      </c>
      <c r="H22" s="12">
        <f t="shared" ref="H22:J22" si="74">B156-B161-B162</f>
        <v>0.01794396329</v>
      </c>
      <c r="I22" s="12">
        <f t="shared" si="74"/>
        <v>-0.0569792376</v>
      </c>
      <c r="J22" s="12">
        <f t="shared" si="74"/>
        <v>-0.055002485</v>
      </c>
      <c r="K22" s="13">
        <f t="shared" si="16"/>
        <v>6.530322697</v>
      </c>
      <c r="L22" s="13">
        <f t="shared" si="17"/>
        <v>3.191128935</v>
      </c>
      <c r="M22" s="4">
        <f t="shared" ref="M22:N22" si="75">627.509*($B156-$B161-$B162+C156-C161-C162)</f>
        <v>-24.49498595</v>
      </c>
      <c r="N22" s="4">
        <f t="shared" si="75"/>
        <v>-23.2545559</v>
      </c>
      <c r="O22" s="4">
        <f>627.509*(B156-B161-B162+((D156-D161-D162)*4^3-(C156-C161-C162)*3^3)/(4^3-3^3))</f>
        <v>-22.34937722</v>
      </c>
      <c r="P22" s="4">
        <f>627.509*(B156-B161-B162+((D156-D161-D162+0.5*((D157+D158)-(D159+D160)))*4^3-(C156-C161-C162+0.5*((C157+C158)-(C159+C160)))*3^3)/(4^3-3^3))</f>
        <v>-21.97216723</v>
      </c>
      <c r="Q22">
        <f t="shared" si="8"/>
        <v>-33.23216569</v>
      </c>
      <c r="R22" s="30"/>
      <c r="S22" s="30">
        <v>20.0</v>
      </c>
      <c r="T22">
        <f t="shared" ref="T22:W22" si="76">M22-$Y22</f>
        <v>-5.294985947</v>
      </c>
      <c r="U22">
        <f t="shared" si="76"/>
        <v>-4.0545559</v>
      </c>
      <c r="V22">
        <f t="shared" si="76"/>
        <v>-3.149377217</v>
      </c>
      <c r="W22">
        <f t="shared" si="76"/>
        <v>-2.77216723</v>
      </c>
      <c r="X22" s="32">
        <f t="shared" si="10"/>
        <v>14.43837099</v>
      </c>
      <c r="Y22" s="27">
        <v>-19.2</v>
      </c>
      <c r="Z22" s="43" t="s">
        <v>61</v>
      </c>
      <c r="AI22" s="26">
        <v>20.0</v>
      </c>
      <c r="AJ22" s="32">
        <f t="shared" si="11"/>
        <v>11.25999846</v>
      </c>
      <c r="AK22">
        <f t="shared" si="12"/>
        <v>-33.60937568</v>
      </c>
      <c r="AM22">
        <f t="shared" si="13"/>
        <v>-30.45999846</v>
      </c>
      <c r="AN22">
        <f t="shared" si="14"/>
        <v>14.40937568</v>
      </c>
    </row>
    <row r="23">
      <c r="A23" s="34" t="s">
        <v>34</v>
      </c>
      <c r="B23" s="16"/>
      <c r="C23" s="23">
        <v>-10.016837816</v>
      </c>
      <c r="D23" s="23">
        <v>-10.6772046256</v>
      </c>
      <c r="E23" s="30"/>
      <c r="F23" s="30"/>
      <c r="G23" s="30">
        <v>21.0</v>
      </c>
      <c r="H23" s="12">
        <f t="shared" ref="H23:J23" si="77">B164-B169-B170</f>
        <v>0.01578143746</v>
      </c>
      <c r="I23" s="12">
        <f t="shared" si="77"/>
        <v>-0.0742959563</v>
      </c>
      <c r="J23" s="12">
        <f t="shared" si="77"/>
        <v>-0.0722992423</v>
      </c>
      <c r="K23" s="13">
        <f t="shared" si="16"/>
        <v>7.398719475</v>
      </c>
      <c r="L23" s="13">
        <f t="shared" si="17"/>
        <v>3.724572077</v>
      </c>
      <c r="M23" s="4">
        <f t="shared" ref="M23:N23" si="78">627.509*($B164-$B169-$B170+C164-C169-C170)</f>
        <v>-36.7183872</v>
      </c>
      <c r="N23" s="4">
        <f t="shared" si="78"/>
        <v>-35.4654312</v>
      </c>
      <c r="O23" s="4">
        <f>627.509*(B164-B169-B170+((D164-D169-D170)*4^3-(C164-C169-C170)*3^3)/(4^3-3^3))</f>
        <v>-34.55111195</v>
      </c>
      <c r="P23" s="4">
        <f>627.509*(B164-B169-B170+((D164-D169-D170+0.5*((D165+D166)-(D167+D168)))*4^3-(C164-C169-C170+0.5*((C165+C166)-(C167+C168)))*3^3)/(4^3-3^3))</f>
        <v>-34.02939321</v>
      </c>
      <c r="Q23">
        <f t="shared" si="8"/>
        <v>-43.93238725</v>
      </c>
      <c r="R23" s="30"/>
      <c r="S23" s="30">
        <v>21.0</v>
      </c>
      <c r="T23">
        <f t="shared" ref="T23:W23" si="79">M23-$Y23</f>
        <v>-12.5183872</v>
      </c>
      <c r="U23">
        <f t="shared" si="79"/>
        <v>-11.2654312</v>
      </c>
      <c r="V23">
        <f t="shared" si="79"/>
        <v>-10.35111195</v>
      </c>
      <c r="W23">
        <f t="shared" si="79"/>
        <v>-9.829393206</v>
      </c>
      <c r="X23" s="32">
        <f t="shared" si="10"/>
        <v>40.6173273</v>
      </c>
      <c r="Y23" s="27">
        <v>-24.2</v>
      </c>
      <c r="Z23" s="43" t="s">
        <v>35</v>
      </c>
      <c r="AI23" s="26">
        <v>21.0</v>
      </c>
      <c r="AJ23" s="32">
        <f t="shared" si="11"/>
        <v>9.902994039</v>
      </c>
      <c r="AK23">
        <f t="shared" si="12"/>
        <v>-44.45410599</v>
      </c>
      <c r="AM23">
        <f t="shared" si="13"/>
        <v>-34.10299404</v>
      </c>
      <c r="AN23">
        <f t="shared" si="14"/>
        <v>20.25410599</v>
      </c>
    </row>
    <row r="24">
      <c r="A24" s="34" t="s">
        <v>36</v>
      </c>
      <c r="B24" s="16"/>
      <c r="C24" s="23">
        <v>-4.2893793769</v>
      </c>
      <c r="D24" s="23">
        <v>-4.5768179748</v>
      </c>
      <c r="E24" s="30"/>
      <c r="F24" s="30"/>
      <c r="G24" s="30">
        <v>22.0</v>
      </c>
      <c r="H24" s="12">
        <f t="shared" ref="H24:J24" si="80">B172-B177-B178</f>
        <v>-0.02295234697</v>
      </c>
      <c r="I24" s="24">
        <f t="shared" si="80"/>
        <v>-0.039714087</v>
      </c>
      <c r="J24" s="25">
        <f t="shared" si="80"/>
        <v>-0.0400221014</v>
      </c>
      <c r="K24" s="13">
        <f t="shared" si="16"/>
        <v>4.422525362</v>
      </c>
      <c r="L24" s="13">
        <f t="shared" si="17"/>
        <v>2.267743605</v>
      </c>
      <c r="M24" s="4">
        <f t="shared" ref="M24:N24" si="81">627.509*($B172-$B177-$B178+C172-C177-C178)</f>
        <v>-39.32375131</v>
      </c>
      <c r="N24" s="4">
        <f t="shared" si="81"/>
        <v>-39.51703312</v>
      </c>
      <c r="O24" s="4">
        <f>627.509*(B172-B177-B178+((D172-D177-D178)*4^3-(C172-C177-C178)*3^3)/(4^3-3^3))</f>
        <v>-39.6580766</v>
      </c>
      <c r="P24" s="4">
        <f>627.509*(B172-B177-B178+((D172-D177-D178+0.5*((D173+D174)-(D175+D176)))*4^3-(C172-C177-C178+0.5*((C173+C174)-(C175+C176)))*3^3)/(4^3-3^3))</f>
        <v>-39.31040896</v>
      </c>
      <c r="Q24">
        <f t="shared" si="8"/>
        <v>-24.90760466</v>
      </c>
      <c r="R24" s="30"/>
      <c r="S24" s="30">
        <v>22.0</v>
      </c>
      <c r="T24">
        <f t="shared" ref="T24:W24" si="82">M24-$Y24</f>
        <v>3.276248686</v>
      </c>
      <c r="U24">
        <f t="shared" si="82"/>
        <v>3.082966878</v>
      </c>
      <c r="V24">
        <f t="shared" si="82"/>
        <v>2.941923396</v>
      </c>
      <c r="W24">
        <f t="shared" si="82"/>
        <v>3.289591044</v>
      </c>
      <c r="X24" s="32">
        <f t="shared" si="10"/>
        <v>7.722044705</v>
      </c>
      <c r="Y24" s="27">
        <v>-42.6</v>
      </c>
      <c r="Z24" s="43" t="s">
        <v>40</v>
      </c>
      <c r="AI24" s="26">
        <v>22.0</v>
      </c>
      <c r="AJ24" s="32">
        <f t="shared" si="11"/>
        <v>-14.40280429</v>
      </c>
      <c r="AK24">
        <f t="shared" si="12"/>
        <v>-25.25527231</v>
      </c>
      <c r="AM24">
        <f t="shared" si="13"/>
        <v>-28.19719571</v>
      </c>
      <c r="AN24">
        <f t="shared" si="14"/>
        <v>-17.34472769</v>
      </c>
    </row>
    <row r="25">
      <c r="A25" s="34" t="s">
        <v>37</v>
      </c>
      <c r="B25" s="23">
        <v>-2623.26078931872</v>
      </c>
      <c r="C25" s="23">
        <v>-10.0537010962</v>
      </c>
      <c r="D25" s="23">
        <v>-10.7178626389</v>
      </c>
      <c r="E25" s="30"/>
      <c r="F25" s="30"/>
      <c r="G25" s="30">
        <v>23.0</v>
      </c>
      <c r="H25" s="12">
        <f t="shared" ref="H25:J25" si="83">B180-B185-B186</f>
        <v>-0.07736974921</v>
      </c>
      <c r="I25" s="24">
        <f t="shared" si="83"/>
        <v>-0.0275992072</v>
      </c>
      <c r="J25" s="24">
        <f t="shared" si="83"/>
        <v>-0.0279509968</v>
      </c>
      <c r="K25" s="13">
        <f t="shared" si="16"/>
        <v>3.089958985</v>
      </c>
      <c r="L25" s="22">
        <f t="shared" si="17"/>
        <v>2.072873447</v>
      </c>
      <c r="M25" s="4">
        <f t="shared" ref="M25:N25" si="84">627.509*($B180-$B185-$B186+C180-C185-C186)</f>
        <v>-65.86896487</v>
      </c>
      <c r="N25" s="4">
        <f t="shared" si="84"/>
        <v>-66.08971601</v>
      </c>
      <c r="O25" s="4">
        <f>627.509*(B180-B185-B186+((D180-D185-D186)*4^3-(C180-C185-C186)*3^3)/(4^3-3^3))</f>
        <v>-66.25080468</v>
      </c>
      <c r="P25" s="4">
        <f>627.509*(B180-B185-B186+((D180-D185-D186+0.5*((D181+D182)-(D183+D184)))*4^3-(C180-C185-C186+0.5*((C181+C182)-(C183+C184)))*3^3)/(4^3-3^3))</f>
        <v>-65.58546673</v>
      </c>
      <c r="Q25">
        <f t="shared" si="8"/>
        <v>-17.03525277</v>
      </c>
      <c r="R25" s="30"/>
      <c r="S25" s="30">
        <v>23.0</v>
      </c>
      <c r="T25">
        <f t="shared" ref="T25:W25" si="85">M25-$Y25</f>
        <v>-4.568964868</v>
      </c>
      <c r="U25">
        <f t="shared" si="85"/>
        <v>-4.789716008</v>
      </c>
      <c r="V25">
        <f t="shared" si="85"/>
        <v>-4.950804678</v>
      </c>
      <c r="W25" s="66">
        <f t="shared" si="85"/>
        <v>-4.285466732</v>
      </c>
      <c r="X25" s="32">
        <f t="shared" si="10"/>
        <v>6.990973462</v>
      </c>
      <c r="Y25" s="27">
        <v>-61.3</v>
      </c>
      <c r="Z25" s="43" t="s">
        <v>62</v>
      </c>
      <c r="AA25">
        <f t="shared" ref="AA25:AB25" si="86">AVERAGE(V25:V32)</f>
        <v>-11.83614722</v>
      </c>
      <c r="AB25" s="66">
        <f t="shared" si="86"/>
        <v>-11.39302036</v>
      </c>
      <c r="AC25" s="26" t="s">
        <v>63</v>
      </c>
      <c r="AI25" s="26">
        <v>23.0</v>
      </c>
      <c r="AJ25" s="32">
        <f t="shared" si="11"/>
        <v>-48.55021396</v>
      </c>
      <c r="AK25">
        <f t="shared" si="12"/>
        <v>-17.70059072</v>
      </c>
      <c r="AM25">
        <f t="shared" si="13"/>
        <v>-12.74978604</v>
      </c>
      <c r="AN25">
        <f t="shared" si="14"/>
        <v>-43.59940928</v>
      </c>
    </row>
    <row r="26">
      <c r="A26" s="34" t="s">
        <v>39</v>
      </c>
      <c r="B26" s="23">
        <v>-1182.7041128337</v>
      </c>
      <c r="C26" s="23">
        <v>-4.2800476595</v>
      </c>
      <c r="D26" s="23">
        <v>-4.5721820851</v>
      </c>
      <c r="E26" s="30"/>
      <c r="F26" s="30"/>
      <c r="G26" s="30">
        <v>24.0</v>
      </c>
      <c r="H26" s="12">
        <f t="shared" ref="H26:J26" si="87">B188-B193-B194</f>
        <v>-0.1233108725</v>
      </c>
      <c r="I26" s="12">
        <f t="shared" si="87"/>
        <v>-0.1220192571</v>
      </c>
      <c r="J26" s="12">
        <f t="shared" si="87"/>
        <v>-0.1190614645</v>
      </c>
      <c r="K26" s="22">
        <f t="shared" si="16"/>
        <v>13.60688834</v>
      </c>
      <c r="L26" s="22">
        <f t="shared" si="17"/>
        <v>5.880104397</v>
      </c>
      <c r="M26" s="4">
        <f t="shared" ref="M26:N26" si="88">627.509*($B188-$B193-$B194+C188-C193-C194)</f>
        <v>-153.9468643</v>
      </c>
      <c r="N26" s="4">
        <f t="shared" si="88"/>
        <v>-152.0908228</v>
      </c>
      <c r="O26" s="4">
        <f>627.509*(B188-B193-B194+((D188-D193-D194)*4^3-(C188-C193-C194)*3^3)/(4^3-3^3))</f>
        <v>-150.7364142</v>
      </c>
      <c r="P26" s="4">
        <f>627.509*(B188-B193-B194+((D188-D193-D194+0.5*((D189+D190)-(D191+D192)))*4^3-(C188-C193-C194+0.5*((C189+C190)-(C191+C192)))*3^3)/(4^3-3^3))</f>
        <v>-150.6155939</v>
      </c>
      <c r="Q26">
        <f t="shared" si="8"/>
        <v>-73.23691166</v>
      </c>
      <c r="R26" s="30"/>
      <c r="S26" s="30">
        <v>24.0</v>
      </c>
      <c r="T26">
        <f t="shared" ref="T26:W26" si="89">M26-$Y26</f>
        <v>-18.44686429</v>
      </c>
      <c r="U26">
        <f t="shared" si="89"/>
        <v>-16.59082281</v>
      </c>
      <c r="V26">
        <f t="shared" si="89"/>
        <v>-15.23641417</v>
      </c>
      <c r="W26" s="66">
        <f t="shared" si="89"/>
        <v>-15.11559395</v>
      </c>
      <c r="X26" s="32">
        <f t="shared" si="10"/>
        <v>11.15541989</v>
      </c>
      <c r="Y26" s="27">
        <v>-135.5</v>
      </c>
      <c r="Z26" s="43" t="s">
        <v>64</v>
      </c>
      <c r="AI26" s="26">
        <v>24.0</v>
      </c>
      <c r="AJ26" s="32">
        <f t="shared" si="11"/>
        <v>-77.37868229</v>
      </c>
      <c r="AK26">
        <f t="shared" si="12"/>
        <v>-73.35773188</v>
      </c>
      <c r="AM26">
        <f t="shared" si="13"/>
        <v>-58.12131771</v>
      </c>
      <c r="AN26">
        <f t="shared" si="14"/>
        <v>-62.14226812</v>
      </c>
    </row>
    <row r="27">
      <c r="A27" s="29">
        <v>4.0</v>
      </c>
      <c r="B27" s="23"/>
      <c r="C27" s="21"/>
      <c r="D27" s="21"/>
      <c r="E27" s="30"/>
      <c r="F27" s="30"/>
      <c r="G27" s="30">
        <v>25.0</v>
      </c>
      <c r="H27" s="12">
        <f t="shared" ref="H27:J27" si="90">B196-B201-B202</f>
        <v>0.02927751648</v>
      </c>
      <c r="I27" s="12">
        <f t="shared" si="90"/>
        <v>-0.1121104135</v>
      </c>
      <c r="J27" s="12">
        <f t="shared" si="90"/>
        <v>-0.1129232062</v>
      </c>
      <c r="K27" s="13">
        <f t="shared" si="16"/>
        <v>6.116192234</v>
      </c>
      <c r="L27" s="13">
        <f t="shared" si="17"/>
        <v>3.135617794</v>
      </c>
      <c r="M27" s="4">
        <f t="shared" ref="M27:N27" si="91">627.509*($B196-$B201-$B202+C196-C201-C202)</f>
        <v>-51.97838838</v>
      </c>
      <c r="N27" s="4">
        <f t="shared" si="91"/>
        <v>-52.48842311</v>
      </c>
      <c r="O27" s="4">
        <f>627.509*(B196-B201-B202+((D196-D201-D202)*4^3-(C196-C201-C202)*3^3)/(4^3-3^3))</f>
        <v>-52.86061062</v>
      </c>
      <c r="P27" s="4">
        <f>627.509*(B196-B201-B202+((D196-D201-D202+0.5*((D197+D198)-(D199+D200)))*4^3-(C196-C201-C202+0.5*((C197+C198)-(C199+C200)))*3^3)/(4^3-3^3))</f>
        <v>-52.38030861</v>
      </c>
      <c r="Q27">
        <f t="shared" si="8"/>
        <v>-70.7522137</v>
      </c>
      <c r="R27" s="30"/>
      <c r="S27" s="30">
        <v>25.0</v>
      </c>
      <c r="T27">
        <f t="shared" ref="T27:W27" si="92">M27-$Y27</f>
        <v>-25.97838838</v>
      </c>
      <c r="U27">
        <f t="shared" si="92"/>
        <v>-26.48842311</v>
      </c>
      <c r="V27">
        <f t="shared" si="92"/>
        <v>-26.86061062</v>
      </c>
      <c r="W27" s="66">
        <f t="shared" si="92"/>
        <v>-26.38030861</v>
      </c>
      <c r="X27" s="32">
        <f t="shared" si="10"/>
        <v>101.4627254</v>
      </c>
      <c r="Y27" s="27">
        <v>-26.0</v>
      </c>
      <c r="Z27" s="43" t="s">
        <v>28</v>
      </c>
      <c r="AI27" s="26">
        <v>25.0</v>
      </c>
      <c r="AJ27" s="32">
        <f t="shared" si="11"/>
        <v>18.37190509</v>
      </c>
      <c r="AK27">
        <f t="shared" si="12"/>
        <v>-71.23251571</v>
      </c>
      <c r="AM27">
        <f t="shared" si="13"/>
        <v>-44.37190509</v>
      </c>
      <c r="AN27">
        <f t="shared" si="14"/>
        <v>45.23251571</v>
      </c>
    </row>
    <row r="28">
      <c r="A28" s="34" t="s">
        <v>27</v>
      </c>
      <c r="B28" s="27">
        <v>-3699.07818724618</v>
      </c>
      <c r="C28" s="23">
        <v>-12.5522546677</v>
      </c>
      <c r="D28" s="23">
        <v>-13.3880647886</v>
      </c>
      <c r="E28" s="30"/>
      <c r="F28" s="30"/>
      <c r="G28" s="30">
        <v>26.0</v>
      </c>
      <c r="H28" s="12">
        <f t="shared" ref="H28:J28" si="93">B204-B209-B210</f>
        <v>0.02946987345</v>
      </c>
      <c r="I28" s="12">
        <f t="shared" si="93"/>
        <v>-0.1121028242</v>
      </c>
      <c r="J28" s="12">
        <f t="shared" si="93"/>
        <v>-0.1129596162</v>
      </c>
      <c r="K28" s="13">
        <f t="shared" si="16"/>
        <v>6.068192188</v>
      </c>
      <c r="L28" s="13">
        <f t="shared" si="17"/>
        <v>3.104287776</v>
      </c>
      <c r="M28" s="4">
        <f t="shared" ref="M28:N28" si="94">627.509*($B204-$B209-$B210+C204-C209-C210)</f>
        <v>-51.85292029</v>
      </c>
      <c r="N28" s="4">
        <f t="shared" si="94"/>
        <v>-52.39056498</v>
      </c>
      <c r="O28" s="4">
        <f>627.509*(B204-B209-B210+((D204-D209-D210)*4^3-(C204-C209-C210)*3^3)/(4^3-3^3))</f>
        <v>-52.7829003</v>
      </c>
      <c r="P28" s="4">
        <f>627.509*(B204-B209-B210+((D204-D209-D210+0.5*((D205+D206)-(D207+D208)))*4^3-(C204-C209-C210+0.5*((C205+C206)-(C207+C208)))*3^3)/(4^3-3^3))</f>
        <v>-52.31218099</v>
      </c>
      <c r="Q28">
        <f t="shared" si="8"/>
        <v>-70.80479181</v>
      </c>
      <c r="R28" s="30"/>
      <c r="S28" s="30">
        <v>26.0</v>
      </c>
      <c r="T28">
        <f t="shared" ref="T28:W28" si="95">M28-$Y28</f>
        <v>-26.05292029</v>
      </c>
      <c r="U28">
        <f t="shared" si="95"/>
        <v>-26.59056498</v>
      </c>
      <c r="V28">
        <f t="shared" si="95"/>
        <v>-26.9829003</v>
      </c>
      <c r="W28" s="66">
        <f t="shared" si="95"/>
        <v>-26.51218099</v>
      </c>
      <c r="X28" s="32">
        <f t="shared" si="10"/>
        <v>102.7603914</v>
      </c>
      <c r="Y28" s="27">
        <v>-25.8</v>
      </c>
      <c r="Z28" s="43" t="s">
        <v>28</v>
      </c>
      <c r="AI28" s="26">
        <v>26.0</v>
      </c>
      <c r="AJ28" s="32">
        <f t="shared" si="11"/>
        <v>18.49261082</v>
      </c>
      <c r="AK28">
        <f t="shared" si="12"/>
        <v>-71.27551112</v>
      </c>
      <c r="AM28">
        <f t="shared" si="13"/>
        <v>-44.29261082</v>
      </c>
      <c r="AN28">
        <f t="shared" si="14"/>
        <v>45.47551112</v>
      </c>
    </row>
    <row r="29">
      <c r="A29" s="34" t="s">
        <v>29</v>
      </c>
      <c r="C29" s="23">
        <v>-10.0104546794</v>
      </c>
      <c r="D29" s="23">
        <v>-10.6752229638</v>
      </c>
      <c r="E29" s="30"/>
      <c r="F29" s="30"/>
      <c r="G29" s="30">
        <v>27.0</v>
      </c>
      <c r="H29" s="12">
        <f t="shared" ref="H29:J29" si="96">B212-B217-B218</f>
        <v>-0.09538245095</v>
      </c>
      <c r="I29" s="24">
        <f t="shared" si="96"/>
        <v>-0.0452081564</v>
      </c>
      <c r="J29" s="24">
        <f t="shared" si="96"/>
        <v>-0.0450628787</v>
      </c>
      <c r="K29" s="13">
        <f t="shared" si="16"/>
        <v>5.116272204</v>
      </c>
      <c r="L29" s="13">
        <f t="shared" si="17"/>
        <v>2.691053521</v>
      </c>
      <c r="M29" s="4">
        <f t="shared" ref="M29:N29" si="97">627.509*($B212-$B217-$B218+C212-C217-C218)</f>
        <v>-88.22187143</v>
      </c>
      <c r="N29" s="4">
        <f t="shared" si="97"/>
        <v>-88.13070836</v>
      </c>
      <c r="O29" s="4">
        <f>627.509*(B212-B217-B218+((D212-D217-D218)*4^3-(C212-C217-C218)*3^3)/(4^3-3^3))</f>
        <v>-88.06418397</v>
      </c>
      <c r="P29" s="4">
        <f>627.509*(B212-B217-B218+((D212-D217-D218+0.5*((D213+D214)-(D215+D216)))*4^3-(C212-C217-C218+0.5*((C213+C214)-(C215+C216)))*3^3)/(4^3-3^3))</f>
        <v>-87.60353429</v>
      </c>
      <c r="Q29">
        <f t="shared" si="8"/>
        <v>-27.75018788</v>
      </c>
      <c r="R29" s="30"/>
      <c r="S29" s="30">
        <v>27.0</v>
      </c>
      <c r="T29">
        <f t="shared" ref="T29:W29" si="98">M29-$Y29</f>
        <v>-6.021871428</v>
      </c>
      <c r="U29">
        <f t="shared" si="98"/>
        <v>-5.930708363</v>
      </c>
      <c r="V29">
        <f t="shared" si="98"/>
        <v>-5.864183965</v>
      </c>
      <c r="W29" s="66">
        <f t="shared" si="98"/>
        <v>-5.403534292</v>
      </c>
      <c r="X29" s="32">
        <f t="shared" si="10"/>
        <v>6.573642691</v>
      </c>
      <c r="Y29" s="27">
        <v>-82.2</v>
      </c>
      <c r="Z29" s="43" t="s">
        <v>77</v>
      </c>
      <c r="AI29" s="26">
        <v>27.0</v>
      </c>
      <c r="AJ29" s="32">
        <f t="shared" si="11"/>
        <v>-59.85334641</v>
      </c>
      <c r="AK29">
        <f t="shared" si="12"/>
        <v>-28.21083755</v>
      </c>
      <c r="AM29">
        <f t="shared" si="13"/>
        <v>-22.34665359</v>
      </c>
      <c r="AN29">
        <f t="shared" si="14"/>
        <v>-53.98916245</v>
      </c>
    </row>
    <row r="30">
      <c r="A30" s="34" t="s">
        <v>31</v>
      </c>
      <c r="C30" s="23">
        <v>-2.4510382764</v>
      </c>
      <c r="D30" s="45">
        <v>-2.6220538457</v>
      </c>
      <c r="E30" s="30"/>
      <c r="F30" s="30"/>
      <c r="G30" s="30">
        <v>28.0</v>
      </c>
      <c r="H30" s="12">
        <f t="shared" ref="H30:J30" si="99">B220-B225-B226</f>
        <v>-0.09671521555</v>
      </c>
      <c r="I30" s="24">
        <f t="shared" si="99"/>
        <v>-0.0368375065</v>
      </c>
      <c r="J30" s="24">
        <f t="shared" si="99"/>
        <v>-0.0368403547</v>
      </c>
      <c r="K30" s="13">
        <f t="shared" si="16"/>
        <v>4.150032905</v>
      </c>
      <c r="L30" s="13">
        <f t="shared" si="17"/>
        <v>2.093267552</v>
      </c>
      <c r="M30" s="4">
        <f t="shared" ref="M30:N30" si="100">627.509*($B220-$B225-$B226+C220-C225-C226)</f>
        <v>-83.80553506</v>
      </c>
      <c r="N30" s="4">
        <f t="shared" si="100"/>
        <v>-83.80732233</v>
      </c>
      <c r="O30" s="4">
        <f>627.509*(B220-B225-B226+((D220-D225-D226)*4^3-(C220-C225-C226)*3^3)/(4^3-3^3))</f>
        <v>-83.80862656</v>
      </c>
      <c r="P30" s="4">
        <f>627.509*(B220-B225-B226+((D220-D225-D226+0.5*((D221+D222)-(D223+D224)))*4^3-(C220-C225-C226+0.5*((C221+C222)-(C223+C224)))*3^3)/(4^3-3^3))</f>
        <v>-83.51243419</v>
      </c>
      <c r="Q30">
        <f t="shared" si="8"/>
        <v>-22.822766</v>
      </c>
      <c r="R30" s="30"/>
      <c r="S30" s="30">
        <v>28.0</v>
      </c>
      <c r="T30">
        <f t="shared" ref="T30:W30" si="101">M30-$Y30</f>
        <v>-3.705535061</v>
      </c>
      <c r="U30">
        <f t="shared" si="101"/>
        <v>-3.707322332</v>
      </c>
      <c r="V30">
        <f t="shared" si="101"/>
        <v>-3.708626557</v>
      </c>
      <c r="W30" s="68">
        <f t="shared" si="101"/>
        <v>-3.412434194</v>
      </c>
      <c r="X30" s="32">
        <f t="shared" si="10"/>
        <v>4.26021747</v>
      </c>
      <c r="Y30" s="27">
        <v>-80.1</v>
      </c>
      <c r="Z30" s="43" t="s">
        <v>77</v>
      </c>
      <c r="AI30" s="26">
        <v>28.0</v>
      </c>
      <c r="AJ30" s="32">
        <f t="shared" si="11"/>
        <v>-60.68966819</v>
      </c>
      <c r="AK30">
        <f t="shared" si="12"/>
        <v>-23.11895836</v>
      </c>
      <c r="AM30">
        <f t="shared" si="13"/>
        <v>-19.41033181</v>
      </c>
      <c r="AN30">
        <f t="shared" si="14"/>
        <v>-56.98104164</v>
      </c>
    </row>
    <row r="31">
      <c r="A31" s="34" t="s">
        <v>34</v>
      </c>
      <c r="C31" s="23">
        <v>-10.0159383081</v>
      </c>
      <c r="D31" s="23">
        <v>-10.6779981813</v>
      </c>
      <c r="E31" s="30"/>
      <c r="F31" s="30"/>
      <c r="G31" s="30">
        <v>29.0</v>
      </c>
      <c r="H31" s="12">
        <f t="shared" ref="H31:J31" si="102">B228-B233-B234</f>
        <v>-0.05201934664</v>
      </c>
      <c r="I31" s="24">
        <f t="shared" si="102"/>
        <v>-0.045115172</v>
      </c>
      <c r="J31" s="24">
        <f t="shared" si="102"/>
        <v>-0.0431930188</v>
      </c>
      <c r="K31" s="13">
        <f t="shared" si="16"/>
        <v>8.832513974</v>
      </c>
      <c r="L31" s="13">
        <f t="shared" si="17"/>
        <v>4.34767703</v>
      </c>
      <c r="M31" s="4">
        <f t="shared" ref="M31:N31" si="103">627.509*($B228-$B233-$B234+C228-C233-C234)</f>
        <v>-60.95278466</v>
      </c>
      <c r="N31" s="4">
        <f t="shared" si="103"/>
        <v>-59.74661622</v>
      </c>
      <c r="O31" s="4">
        <f>627.509*(B228-B233-B234+((D228-D233-D234)*4^3-(C228-C233-C234)*3^3)/(4^3-3^3))</f>
        <v>-58.86643926</v>
      </c>
      <c r="P31" s="4">
        <f>627.509*(B228-B233-B234+((D228-D233-D234+0.5*((D229+D230)-(D231+D232)))*4^3-(C228-C233-C234+0.5*((C229+C230)-(C231+C232)))*3^3)/(4^3-3^3))</f>
        <v>-58.32896017</v>
      </c>
      <c r="Q31">
        <f t="shared" si="8"/>
        <v>-25.68635198</v>
      </c>
      <c r="R31" s="30"/>
      <c r="S31" s="30">
        <v>29.0</v>
      </c>
      <c r="T31">
        <f t="shared" ref="T31:W31" si="104">M31-$Y31</f>
        <v>-7.452784657</v>
      </c>
      <c r="U31">
        <f t="shared" si="104"/>
        <v>-6.246616225</v>
      </c>
      <c r="V31">
        <f t="shared" si="104"/>
        <v>-5.366439261</v>
      </c>
      <c r="W31" s="66">
        <f t="shared" si="104"/>
        <v>-4.828960171</v>
      </c>
      <c r="X31" s="32">
        <f t="shared" si="10"/>
        <v>9.026093777</v>
      </c>
      <c r="Y31" s="27">
        <v>-53.5</v>
      </c>
      <c r="Z31" s="43" t="s">
        <v>62</v>
      </c>
      <c r="AI31" s="26">
        <v>29.0</v>
      </c>
      <c r="AJ31" s="32">
        <f t="shared" si="11"/>
        <v>-32.64260819</v>
      </c>
      <c r="AK31">
        <f t="shared" si="12"/>
        <v>-26.22383107</v>
      </c>
      <c r="AM31">
        <f t="shared" si="13"/>
        <v>-20.85739181</v>
      </c>
      <c r="AN31">
        <f t="shared" si="14"/>
        <v>-27.27616893</v>
      </c>
    </row>
    <row r="32">
      <c r="A32" s="34" t="s">
        <v>36</v>
      </c>
      <c r="C32" s="23">
        <v>-2.4579418141</v>
      </c>
      <c r="D32" s="23">
        <v>-2.6255933681</v>
      </c>
      <c r="E32" s="30"/>
      <c r="F32" s="44" t="s">
        <v>80</v>
      </c>
      <c r="G32" s="30">
        <v>30.0</v>
      </c>
      <c r="H32" s="12">
        <f t="shared" ref="H32:J32" si="105">B236-B241-B242</f>
        <v>-0.03819165114</v>
      </c>
      <c r="I32" s="24">
        <f t="shared" si="105"/>
        <v>-0.0552378446</v>
      </c>
      <c r="J32" s="24">
        <f t="shared" si="105"/>
        <v>-0.0519131887</v>
      </c>
      <c r="K32" s="13">
        <f t="shared" si="16"/>
        <v>8.772921326</v>
      </c>
      <c r="L32" s="13">
        <f t="shared" si="17"/>
        <v>4.29482703</v>
      </c>
      <c r="M32" s="4">
        <f t="shared" ref="M32:N32" si="106">627.509*($B236-$B241-$B242+C236-C241-C242)</f>
        <v>-58.62784944</v>
      </c>
      <c r="N32" s="4">
        <f t="shared" si="106"/>
        <v>-56.54159794</v>
      </c>
      <c r="O32" s="4">
        <f>627.509*(B236-B241-B242+((D236-D241-D242)*4^3-(C236-C241-C242)*3^3)/(4^3-3^3))</f>
        <v>-55.0191982</v>
      </c>
      <c r="P32" s="4">
        <f>627.509*(B236-B241-B242+((D236-D241-D242+0.5*((D237+D238)-(D239+D240)))*4^3-(C236-C241-C242+0.5*((C237+C238)-(C239+C240)))*3^3)/(4^3-3^3))</f>
        <v>-54.50568396</v>
      </c>
      <c r="Q32">
        <f t="shared" si="8"/>
        <v>-30.54007914</v>
      </c>
      <c r="R32" s="30"/>
      <c r="S32" s="30">
        <v>30.0</v>
      </c>
      <c r="T32">
        <f t="shared" ref="T32:W32" si="107">M32-$Y32</f>
        <v>-9.327849442</v>
      </c>
      <c r="U32">
        <f t="shared" si="107"/>
        <v>-7.241597943</v>
      </c>
      <c r="V32">
        <f t="shared" si="107"/>
        <v>-5.7191982</v>
      </c>
      <c r="W32" s="66">
        <f t="shared" si="107"/>
        <v>-5.205683956</v>
      </c>
      <c r="X32" s="32">
        <f t="shared" si="10"/>
        <v>10.55919666</v>
      </c>
      <c r="Y32" s="27">
        <v>-49.3</v>
      </c>
      <c r="Z32" s="43" t="s">
        <v>84</v>
      </c>
      <c r="AI32" s="26">
        <v>30.0</v>
      </c>
      <c r="AJ32" s="32">
        <f t="shared" si="11"/>
        <v>-23.96560482</v>
      </c>
      <c r="AK32">
        <f t="shared" si="12"/>
        <v>-31.05359339</v>
      </c>
      <c r="AM32">
        <f t="shared" si="13"/>
        <v>-25.33439518</v>
      </c>
      <c r="AN32">
        <f t="shared" si="14"/>
        <v>-18.24640661</v>
      </c>
    </row>
    <row r="33">
      <c r="A33" s="34" t="s">
        <v>37</v>
      </c>
      <c r="B33" s="23">
        <v>-2623.26078931872</v>
      </c>
      <c r="C33" s="23">
        <v>-10.0537010962</v>
      </c>
      <c r="D33" s="23">
        <v>-10.7178626389</v>
      </c>
      <c r="E33" s="30"/>
      <c r="F33" s="46">
        <v>31.0</v>
      </c>
      <c r="G33" s="30" t="s">
        <v>85</v>
      </c>
      <c r="H33" s="12">
        <f t="shared" ref="H33:J33" si="108">B244-B249-B250</f>
        <v>-0.06758731692</v>
      </c>
      <c r="I33" s="12">
        <f t="shared" si="108"/>
        <v>-0.0429901482</v>
      </c>
      <c r="J33" s="12">
        <f t="shared" si="108"/>
        <v>-0.043588541</v>
      </c>
      <c r="K33" s="13">
        <f t="shared" si="16"/>
        <v>4.61442389</v>
      </c>
      <c r="L33" s="13">
        <f t="shared" si="17"/>
        <v>2.479306884</v>
      </c>
      <c r="M33" s="4">
        <f t="shared" ref="M33:N33" si="109">627.509*($B244-$B249-$B250+C244-C249-C250)</f>
        <v>-69.38835456</v>
      </c>
      <c r="N33" s="4">
        <f t="shared" si="109"/>
        <v>-69.76385143</v>
      </c>
      <c r="O33" s="4">
        <f>627.509*(B244-B249-B250+((D244-D249-D250)*4^3-(C244-C249-C250)*3^3)/(4^3-3^3))</f>
        <v>-70.03786266</v>
      </c>
      <c r="P33" s="4">
        <f>627.509*(B244-B249-B250+((D244-D249-D250+0.5*((D245+D246)-(D247+D248)))*4^3-(C244-C249-C250+0.5*((C245+C246)-(C247+C248)))*3^3)/(4^3-3^3))</f>
        <v>-69.57723839</v>
      </c>
      <c r="Q33">
        <f t="shared" si="8"/>
        <v>-27.16558874</v>
      </c>
      <c r="R33" s="30"/>
      <c r="S33" s="30" t="s">
        <v>85</v>
      </c>
      <c r="T33" s="21">
        <f t="shared" ref="T33:W33" si="110">M33-$Y33</f>
        <v>-2.08835456</v>
      </c>
      <c r="U33" s="21">
        <f t="shared" si="110"/>
        <v>-2.463851428</v>
      </c>
      <c r="V33" s="21">
        <f t="shared" si="110"/>
        <v>-2.737862655</v>
      </c>
      <c r="W33" s="21">
        <f t="shared" si="110"/>
        <v>-2.277238391</v>
      </c>
      <c r="X33" s="32">
        <f t="shared" si="10"/>
        <v>3.383712319</v>
      </c>
      <c r="Y33" s="27">
        <v>-67.3</v>
      </c>
      <c r="Z33" s="43" t="s">
        <v>87</v>
      </c>
    </row>
    <row r="34">
      <c r="A34" s="34" t="s">
        <v>39</v>
      </c>
      <c r="B34" s="23">
        <v>-1075.8176922142</v>
      </c>
      <c r="C34" s="23">
        <v>-2.4506259115</v>
      </c>
      <c r="D34" s="23">
        <v>-2.6216052789</v>
      </c>
      <c r="E34" s="30"/>
      <c r="F34" s="46">
        <v>32.0</v>
      </c>
      <c r="G34" s="30" t="s">
        <v>88</v>
      </c>
      <c r="H34" s="12">
        <f t="shared" ref="H34:J34" si="111">B252-B257-B258</f>
        <v>-0.00165654592</v>
      </c>
      <c r="I34" s="12">
        <f t="shared" si="111"/>
        <v>-0.1278673637</v>
      </c>
      <c r="J34" s="12">
        <f t="shared" si="111"/>
        <v>-0.1246811412</v>
      </c>
      <c r="K34" s="13">
        <f t="shared" ref="K34:K40" si="115">627.509*(OFFSET($C$5,8*$F33,0)+OFFSET($C$6,8*$F33,0)-OFFSET($C$7,8*$F33,0)-OFFSET($C$8,8*$F33,0))</f>
        <v>13.49375066</v>
      </c>
      <c r="L34" s="13">
        <f t="shared" ref="L34:L40" si="116">627.509*(OFFSET($D$5,8*$F33,0)+OFFSET($D$6,8*$F33,0)-OFFSET($D$7,8*$F33,0)-OFFSET($D$8,8*$F33,0))</f>
        <v>6.592900969</v>
      </c>
      <c r="M34" s="4">
        <f t="shared" ref="M34:N34" si="112">627.509*($B252-$B257-$B258+C252-C257-C258)</f>
        <v>-81.277419</v>
      </c>
      <c r="N34" s="4">
        <f t="shared" si="112"/>
        <v>-79.27803571</v>
      </c>
      <c r="O34" s="4">
        <f>627.509*(B252-B257-B258+((D252-D257-D258)*4^3-(C252-C257-C258)*3^3)/(4^3-3^3))</f>
        <v>-77.81902628</v>
      </c>
      <c r="P34" s="4">
        <f>627.509*(B252-B257-B258+((D252-D257-D258+0.5*((D253+D254)-(D255+D256)))*4^3-(C252-C257-C258+0.5*((C253+C254)-(C255+C256)))*3^3)/(4^3-3^3))</f>
        <v>-77.04045338</v>
      </c>
      <c r="Q34">
        <f t="shared" si="8"/>
        <v>-76.00095591</v>
      </c>
      <c r="R34" s="30"/>
      <c r="S34" s="30" t="s">
        <v>88</v>
      </c>
      <c r="T34" s="21">
        <f t="shared" ref="T34:W34" si="113">M34-$Y34</f>
        <v>-5.877419002</v>
      </c>
      <c r="U34" s="21">
        <f t="shared" si="113"/>
        <v>-3.878035707</v>
      </c>
      <c r="V34" s="21">
        <f t="shared" si="113"/>
        <v>-2.419026276</v>
      </c>
      <c r="W34" s="21">
        <f t="shared" si="113"/>
        <v>-1.640453382</v>
      </c>
      <c r="X34" s="32">
        <f t="shared" si="10"/>
        <v>2.175667615</v>
      </c>
      <c r="Y34" s="27">
        <v>-75.4</v>
      </c>
      <c r="Z34" s="43" t="s">
        <v>90</v>
      </c>
    </row>
    <row r="35">
      <c r="A35" s="29">
        <v>5.0</v>
      </c>
      <c r="C35" s="21"/>
      <c r="D35" s="21"/>
      <c r="E35" s="30"/>
      <c r="F35" s="46">
        <v>33.0</v>
      </c>
      <c r="G35" s="30" t="s">
        <v>91</v>
      </c>
      <c r="H35" s="12">
        <f t="shared" ref="H35:J35" si="114">B260-B265-B266</f>
        <v>0.03760028596</v>
      </c>
      <c r="I35" s="12">
        <f t="shared" si="114"/>
        <v>-0.1282335315</v>
      </c>
      <c r="J35" s="12">
        <f t="shared" si="114"/>
        <v>-0.1288164395</v>
      </c>
      <c r="K35" s="13">
        <f t="shared" si="115"/>
        <v>7.365917886</v>
      </c>
      <c r="L35" s="13">
        <f t="shared" si="116"/>
        <v>3.69328818</v>
      </c>
      <c r="M35" s="4">
        <f t="shared" ref="M35:N35" si="117">627.509*($B260-$B265-$B266+C260-C265-C266)</f>
        <v>-56.87317728</v>
      </c>
      <c r="N35" s="4">
        <f t="shared" si="117"/>
        <v>-57.23895729</v>
      </c>
      <c r="O35" s="4">
        <f>627.509*(B260-B265-B266+((D260-D265-D266)*4^3-(C260-C265-C266)*3^3)/(4^3-3^3))</f>
        <v>-57.50587784</v>
      </c>
      <c r="P35" s="4">
        <f>627.509*(B260-B265-B266+((D260-D265-D266+0.5*((D261+D262)-(D263+D264)))*4^3-(C260-C265-C266+0.5*((C261+C262)-(C263+C264)))*3^3)/(4^3-3^3))</f>
        <v>-56.9992473</v>
      </c>
      <c r="Q35">
        <f t="shared" si="8"/>
        <v>-80.59376514</v>
      </c>
      <c r="R35" s="30"/>
      <c r="S35" s="30" t="s">
        <v>91</v>
      </c>
      <c r="T35" s="21">
        <f t="shared" ref="T35:W35" si="118">M35-$Y35</f>
        <v>-27.77317728</v>
      </c>
      <c r="U35" s="21">
        <f t="shared" si="118"/>
        <v>-28.13895729</v>
      </c>
      <c r="V35" s="21">
        <f t="shared" si="118"/>
        <v>-28.40587784</v>
      </c>
      <c r="W35" s="21">
        <f t="shared" si="118"/>
        <v>-27.8992473</v>
      </c>
      <c r="X35" s="32">
        <f t="shared" si="10"/>
        <v>95.87370205</v>
      </c>
      <c r="Y35" s="27">
        <v>-29.1</v>
      </c>
      <c r="Z35" s="43" t="s">
        <v>41</v>
      </c>
    </row>
    <row r="36">
      <c r="A36" s="34" t="s">
        <v>27</v>
      </c>
      <c r="B36" s="27">
        <v>-3006.81284514687</v>
      </c>
      <c r="C36" s="23">
        <v>-11.7501386933</v>
      </c>
      <c r="D36" s="23">
        <v>-12.4969178093</v>
      </c>
      <c r="E36" s="30"/>
      <c r="F36" s="46">
        <v>34.0</v>
      </c>
      <c r="G36" s="30" t="s">
        <v>93</v>
      </c>
      <c r="H36" s="12">
        <f t="shared" ref="H36:J36" si="119">B268-B273-B274</f>
        <v>0.03822820009</v>
      </c>
      <c r="I36" s="12">
        <f t="shared" si="119"/>
        <v>-0.1284002287</v>
      </c>
      <c r="J36" s="12">
        <f t="shared" si="119"/>
        <v>-0.1290897818</v>
      </c>
      <c r="K36" s="13">
        <f t="shared" si="115"/>
        <v>7.3180643</v>
      </c>
      <c r="L36" s="13">
        <f t="shared" si="116"/>
        <v>3.6659382</v>
      </c>
      <c r="M36" s="4">
        <f t="shared" ref="M36:N36" si="120">627.509*($B268-$B273-$B274+C268-C273-C274)</f>
        <v>-56.5837595</v>
      </c>
      <c r="N36" s="4">
        <f t="shared" si="120"/>
        <v>-57.01646028</v>
      </c>
      <c r="O36" s="4">
        <f>627.509*(B268-B273-B274+((D268-D273-D274)*4^3-(C268-C273-C274)*3^3)/(4^3-3^3))</f>
        <v>-57.3322149</v>
      </c>
      <c r="P36" s="4">
        <f>627.509*(B268-B273-B274+((D268-D273-D274+0.5*((D269+D270)-(D271+D272)))*4^3-(C268-C273-C274+0.5*((C269+C270)-(C271+C272)))*3^3)/(4^3-3^3))</f>
        <v>-56.83177829</v>
      </c>
      <c r="Q36">
        <f t="shared" si="8"/>
        <v>-80.8203179</v>
      </c>
      <c r="R36" s="30"/>
      <c r="S36" s="30" t="s">
        <v>93</v>
      </c>
      <c r="T36" s="21">
        <f t="shared" ref="T36:W36" si="121">M36-$Y36</f>
        <v>-27.1837595</v>
      </c>
      <c r="U36" s="21">
        <f t="shared" si="121"/>
        <v>-27.61646028</v>
      </c>
      <c r="V36" s="21">
        <f t="shared" si="121"/>
        <v>-27.9322149</v>
      </c>
      <c r="W36" s="21">
        <f t="shared" si="121"/>
        <v>-27.43177829</v>
      </c>
      <c r="X36" s="32">
        <f t="shared" si="10"/>
        <v>93.30536834</v>
      </c>
      <c r="Y36" s="27">
        <v>-29.4</v>
      </c>
      <c r="Z36" s="43" t="s">
        <v>41</v>
      </c>
    </row>
    <row r="37">
      <c r="A37" s="34" t="s">
        <v>29</v>
      </c>
      <c r="C37" s="23">
        <v>-7.3396899305</v>
      </c>
      <c r="D37" s="23">
        <v>-7.7940659746</v>
      </c>
      <c r="E37" s="30"/>
      <c r="F37" s="46">
        <v>35.0</v>
      </c>
      <c r="G37" s="30" t="s">
        <v>95</v>
      </c>
      <c r="H37" s="12">
        <f t="shared" ref="H37:J37" si="122">B276-B281-B282</f>
        <v>-0.0159474579</v>
      </c>
      <c r="I37" s="12">
        <f t="shared" si="122"/>
        <v>-0.0489016716</v>
      </c>
      <c r="J37" s="12">
        <f t="shared" si="122"/>
        <v>-0.0487657467</v>
      </c>
      <c r="K37" s="13">
        <f t="shared" si="115"/>
        <v>5.230541091</v>
      </c>
      <c r="L37" s="13">
        <f t="shared" si="116"/>
        <v>2.684497307</v>
      </c>
      <c r="M37" s="4">
        <f t="shared" ref="M37:N37" si="123">627.509*($B276-$B281-$B282+C276-C281-C282)</f>
        <v>-40.6934124</v>
      </c>
      <c r="N37" s="4">
        <f t="shared" si="123"/>
        <v>-40.60811831</v>
      </c>
      <c r="O37" s="4">
        <f>627.509*(B276-B281-B282+((D276-D281-D282)*4^3-(C276-C281-C282)*3^3)/(4^3-3^3))</f>
        <v>-40.54587667</v>
      </c>
      <c r="P37" s="4">
        <f>627.509*(B276-B281-B282+((D276-D281-D282+0.5*((D277+D278)-(D279+D280)))*4^3-(C276-C281-C282+0.5*((C277+C278)-(C279+C280)))*3^3)/(4^3-3^3))</f>
        <v>-40.13258993</v>
      </c>
      <c r="Q37">
        <f t="shared" si="8"/>
        <v>-30.12541657</v>
      </c>
      <c r="R37" s="30"/>
      <c r="S37" s="30" t="s">
        <v>95</v>
      </c>
      <c r="T37" s="21">
        <f t="shared" ref="T37:W37" si="124">M37-$Y37</f>
        <v>-4.393412403</v>
      </c>
      <c r="U37" s="21">
        <f t="shared" si="124"/>
        <v>-4.308118305</v>
      </c>
      <c r="V37" s="21">
        <f t="shared" si="124"/>
        <v>-4.245876666</v>
      </c>
      <c r="W37" s="21">
        <f t="shared" si="124"/>
        <v>-3.832589934</v>
      </c>
      <c r="X37" s="32">
        <f t="shared" si="10"/>
        <v>10.55809899</v>
      </c>
      <c r="Y37" s="27">
        <v>-36.3</v>
      </c>
      <c r="Z37" s="43" t="s">
        <v>99</v>
      </c>
    </row>
    <row r="38">
      <c r="A38" s="34" t="s">
        <v>31</v>
      </c>
      <c r="C38" s="23">
        <v>-4.2818495236</v>
      </c>
      <c r="D38" s="23">
        <v>-4.5739996574</v>
      </c>
      <c r="E38" s="30"/>
      <c r="F38" s="46">
        <v>36.0</v>
      </c>
      <c r="G38" s="30" t="s">
        <v>100</v>
      </c>
      <c r="H38" s="12">
        <f t="shared" ref="H38:J38" si="125">B284-B289-B290</f>
        <v>-0.01338759954</v>
      </c>
      <c r="I38" s="12">
        <f t="shared" si="125"/>
        <v>-0.0427968011</v>
      </c>
      <c r="J38" s="12">
        <f t="shared" si="125"/>
        <v>-0.0428727382</v>
      </c>
      <c r="K38" s="13">
        <f t="shared" si="115"/>
        <v>4.403779723</v>
      </c>
      <c r="L38" s="13">
        <f t="shared" si="116"/>
        <v>2.304522912</v>
      </c>
      <c r="M38" s="4">
        <f t="shared" ref="M38:N38" si="126">627.509*($B284-$B289-$B290+C284-C289-C290)</f>
        <v>-35.25621706</v>
      </c>
      <c r="N38" s="4">
        <f t="shared" si="126"/>
        <v>-35.30386828</v>
      </c>
      <c r="O38" s="4">
        <f>627.509*(B284-B289-B290+((D284-D289-D290)*4^3-(C284-C289-C290)*3^3)/(4^3-3^3))</f>
        <v>-35.33864078</v>
      </c>
      <c r="P38" s="4">
        <f>627.509*(B284-B289-B290+((D284-D289-D290+0.5*((D285+D286)-(D287+D288)))*4^3-(C284-C289-C290+0.5*((C285+C286)-(C287+C288)))*3^3)/(4^3-3^3))</f>
        <v>-34.95232438</v>
      </c>
      <c r="Q38">
        <f t="shared" si="8"/>
        <v>-26.55148518</v>
      </c>
      <c r="R38" s="30"/>
      <c r="S38" s="30" t="s">
        <v>100</v>
      </c>
      <c r="T38" s="21">
        <f t="shared" ref="T38:W38" si="127">M38-$Y38</f>
        <v>-3.256217061</v>
      </c>
      <c r="U38" s="21">
        <f t="shared" si="127"/>
        <v>-3.303868275</v>
      </c>
      <c r="V38" s="21">
        <f t="shared" si="127"/>
        <v>-3.338640782</v>
      </c>
      <c r="W38" s="21">
        <f t="shared" si="127"/>
        <v>-2.952324379</v>
      </c>
      <c r="X38" s="32">
        <f t="shared" si="10"/>
        <v>9.226013685</v>
      </c>
      <c r="Y38" s="27">
        <v>-32.0</v>
      </c>
      <c r="Z38" s="43" t="s">
        <v>40</v>
      </c>
    </row>
    <row r="39">
      <c r="A39" s="34" t="s">
        <v>34</v>
      </c>
      <c r="C39" s="23">
        <v>-7.346719377</v>
      </c>
      <c r="D39" s="23">
        <v>-7.7974804031</v>
      </c>
      <c r="E39" s="11"/>
      <c r="F39" s="46">
        <v>37.0</v>
      </c>
      <c r="G39" s="11" t="s">
        <v>102</v>
      </c>
      <c r="H39" s="12">
        <f t="shared" ref="H39:J39" si="128">B292-B297-B298</f>
        <v>-0.03297446252</v>
      </c>
      <c r="I39" s="12">
        <f t="shared" si="128"/>
        <v>-0.0484238917</v>
      </c>
      <c r="J39" s="37">
        <f t="shared" si="128"/>
        <v>-0.1198203143</v>
      </c>
      <c r="K39" s="13">
        <f t="shared" si="115"/>
        <v>13.40457253</v>
      </c>
      <c r="L39" s="13">
        <f t="shared" si="116"/>
        <v>55.18685525</v>
      </c>
      <c r="M39" s="4">
        <f t="shared" ref="M39:N39" si="129">627.509*($B292-$B297-$B298+C292-C297-C298)</f>
        <v>-51.07819986</v>
      </c>
      <c r="N39" s="4">
        <f t="shared" si="129"/>
        <v>-95.88009761</v>
      </c>
      <c r="O39" s="4">
        <f>627.509*(B292-B297-B298+((D292-D297-D298)*4^3-(C292-C297-C298)*3^3)/(4^3-3^3))</f>
        <v>-128.5733743</v>
      </c>
      <c r="P39" s="4">
        <f>627.509*(B292-B297-B298+((D292-D297-D298+0.5*((D293+D294)-(D295+D296)))*4^3-(C292-C297-C298+0.5*((C293+C294)-(C295+C296)))*3^3)/(4^3-3^3))</f>
        <v>-85.73505978</v>
      </c>
      <c r="Q39">
        <f t="shared" si="8"/>
        <v>-65.04328778</v>
      </c>
      <c r="R39" s="11"/>
      <c r="S39" s="11" t="s">
        <v>102</v>
      </c>
      <c r="T39" s="21">
        <f t="shared" ref="T39:W39" si="130">M39-$Y39</f>
        <v>-3.578199858</v>
      </c>
      <c r="U39" s="21">
        <f t="shared" si="130"/>
        <v>-48.38009761</v>
      </c>
      <c r="V39" s="21">
        <f t="shared" si="130"/>
        <v>-81.07337434</v>
      </c>
      <c r="W39" s="21">
        <f t="shared" si="130"/>
        <v>-38.23505978</v>
      </c>
      <c r="X39" s="32">
        <f t="shared" si="10"/>
        <v>80.49486271</v>
      </c>
      <c r="Y39" s="27">
        <v>-47.5</v>
      </c>
      <c r="Z39" s="43" t="s">
        <v>104</v>
      </c>
      <c r="AA39" s="71"/>
    </row>
    <row r="40">
      <c r="A40" s="34" t="s">
        <v>36</v>
      </c>
      <c r="B40" s="21"/>
      <c r="C40" s="23">
        <v>-4.2896291312</v>
      </c>
      <c r="D40" s="23">
        <v>-4.57794201</v>
      </c>
      <c r="E40" s="11"/>
      <c r="F40" s="46">
        <v>38.0</v>
      </c>
      <c r="G40" s="11" t="s">
        <v>106</v>
      </c>
      <c r="H40" s="12">
        <f t="shared" ref="H40:J40" si="131">B300-B305-B306</f>
        <v>-0.02190759392</v>
      </c>
      <c r="I40" s="12">
        <f t="shared" si="131"/>
        <v>-0.0667405802</v>
      </c>
      <c r="J40" s="37">
        <f t="shared" si="131"/>
        <v>-0.1405317026</v>
      </c>
      <c r="K40" s="13">
        <f t="shared" si="115"/>
        <v>14.40369086</v>
      </c>
      <c r="L40" s="13">
        <f t="shared" si="116"/>
        <v>57.60245202</v>
      </c>
      <c r="M40" s="4">
        <f t="shared" ref="M40:N40" si="132">627.509*($B300-$B305-$B306+C300-C305-C306)</f>
        <v>-55.62752709</v>
      </c>
      <c r="N40" s="4">
        <f t="shared" si="132"/>
        <v>-101.9321205</v>
      </c>
      <c r="O40" s="4">
        <f>627.509*(B300-B305-B306+((D300-D305-D306)*4^3-(C300-C305-C306)*3^3)/(4^3-3^3))</f>
        <v>-135.721959</v>
      </c>
      <c r="P40" s="4">
        <f>627.509*(B300-B305-B306+((D300-D305-D306+0.5*((D301+D302)-(D303+D304)))*4^3-(C300-C305-C306+0.5*((C301+C302)-(C303+C304)))*3^3)/(4^3-3^3))</f>
        <v>-91.1590228</v>
      </c>
      <c r="Q40">
        <f t="shared" si="8"/>
        <v>-77.41181045</v>
      </c>
      <c r="R40" s="11"/>
      <c r="S40" s="11" t="s">
        <v>106</v>
      </c>
      <c r="T40" s="21">
        <f t="shared" ref="T40:W40" si="133">M40-$Y40</f>
        <v>-3.527527094</v>
      </c>
      <c r="U40" s="21">
        <f t="shared" si="133"/>
        <v>-49.83212052</v>
      </c>
      <c r="V40" s="21">
        <f t="shared" si="133"/>
        <v>-83.62195897</v>
      </c>
      <c r="W40" s="21">
        <f t="shared" si="133"/>
        <v>-39.0590228</v>
      </c>
      <c r="X40" s="32">
        <f t="shared" si="10"/>
        <v>74.96933359</v>
      </c>
      <c r="Y40" s="27">
        <v>-52.1</v>
      </c>
      <c r="Z40" s="43" t="s">
        <v>108</v>
      </c>
    </row>
    <row r="41">
      <c r="A41" s="34" t="s">
        <v>37</v>
      </c>
      <c r="B41" s="51">
        <v>-1824.13458436547</v>
      </c>
      <c r="C41" s="23">
        <v>-7.3538547853</v>
      </c>
      <c r="D41" s="23">
        <v>-7.8083309952</v>
      </c>
      <c r="K41" s="73"/>
      <c r="X41" s="74" t="s">
        <v>123</v>
      </c>
    </row>
    <row r="42">
      <c r="A42" s="34" t="s">
        <v>39</v>
      </c>
      <c r="B42" s="23">
        <v>-1182.7040599079</v>
      </c>
      <c r="C42" s="23">
        <v>-4.280089355</v>
      </c>
      <c r="D42" s="23">
        <v>-4.5722207932</v>
      </c>
      <c r="K42" s="73"/>
      <c r="S42" s="26" t="s">
        <v>110</v>
      </c>
      <c r="T42">
        <f t="shared" ref="T42:W42" si="134">AVERAGE(T3:T32)</f>
        <v>-20.07149235</v>
      </c>
      <c r="U42">
        <f t="shared" si="134"/>
        <v>-19.70419019</v>
      </c>
      <c r="V42" s="75">
        <f t="shared" si="134"/>
        <v>-19.43615889</v>
      </c>
      <c r="W42" s="66">
        <f t="shared" si="134"/>
        <v>-18.79740972</v>
      </c>
      <c r="X42" s="76">
        <f>(MAX(X3:X32)-MIN(X3:X32))</f>
        <v>198.7828433</v>
      </c>
    </row>
    <row r="43">
      <c r="A43" s="29">
        <v>6.0</v>
      </c>
      <c r="C43" s="21"/>
      <c r="D43" s="21"/>
      <c r="K43" s="73"/>
      <c r="L43" s="73"/>
      <c r="M43" s="73"/>
      <c r="S43" s="26" t="s">
        <v>111</v>
      </c>
      <c r="T43">
        <f t="shared" ref="T43:W43" si="135">(SUMIF(T3:T32,"&gt;0")-SUMIF(T3:T32,"&lt;0"))/30</f>
        <v>20.28990893</v>
      </c>
      <c r="U43">
        <f t="shared" si="135"/>
        <v>19.90972132</v>
      </c>
      <c r="V43">
        <f t="shared" si="135"/>
        <v>19.63228711</v>
      </c>
      <c r="W43" s="66">
        <f t="shared" si="135"/>
        <v>19.01671579</v>
      </c>
    </row>
    <row r="44">
      <c r="A44" s="34" t="s">
        <v>27</v>
      </c>
      <c r="B44" s="27">
        <v>-2498.80716889285</v>
      </c>
      <c r="C44" s="23">
        <v>-10.0517297351</v>
      </c>
      <c r="D44" s="23">
        <v>-10.6684916547</v>
      </c>
      <c r="H44" s="27"/>
      <c r="I44" s="27"/>
      <c r="J44" s="27"/>
      <c r="S44" s="26" t="s">
        <v>112</v>
      </c>
      <c r="T44" s="21">
        <f t="shared" ref="T44:W44" si="136">AVERAGE(T33:T40)</f>
        <v>-9.709758344</v>
      </c>
      <c r="U44" s="21">
        <f t="shared" si="136"/>
        <v>-20.99018868</v>
      </c>
      <c r="V44" s="21">
        <f t="shared" si="136"/>
        <v>-29.22185405</v>
      </c>
      <c r="W44" s="66">
        <f t="shared" si="136"/>
        <v>-17.91596428</v>
      </c>
    </row>
    <row r="45">
      <c r="A45" s="34" t="s">
        <v>29</v>
      </c>
      <c r="B45" s="23"/>
      <c r="C45" s="23">
        <v>-7.3432517926</v>
      </c>
      <c r="D45" s="23">
        <v>-7.7977055849</v>
      </c>
      <c r="K45" s="73"/>
      <c r="S45" s="26" t="s">
        <v>113</v>
      </c>
      <c r="T45">
        <f t="shared" ref="T45:W45" si="137">(SUMIF(T35:T40,"&gt;0")-SUMIF(T35:T40,"&lt;0"))/30</f>
        <v>2.323743106</v>
      </c>
      <c r="U45">
        <f t="shared" si="137"/>
        <v>5.385987409</v>
      </c>
      <c r="V45">
        <f t="shared" si="137"/>
        <v>7.620598117</v>
      </c>
      <c r="W45" s="66">
        <f t="shared" si="137"/>
        <v>4.64700075</v>
      </c>
    </row>
    <row r="46">
      <c r="A46" s="34" t="s">
        <v>31</v>
      </c>
      <c r="C46" s="23">
        <v>-2.5864548451</v>
      </c>
      <c r="D46" s="23">
        <v>-2.7483733532</v>
      </c>
      <c r="K46" s="73"/>
      <c r="S46" s="26" t="s">
        <v>114</v>
      </c>
      <c r="T46">
        <f t="shared" ref="T46:W46" si="138">STDEVA(T3:T32)</f>
        <v>20.58478193</v>
      </c>
      <c r="U46">
        <f t="shared" si="138"/>
        <v>19.89952998</v>
      </c>
      <c r="V46">
        <f t="shared" si="138"/>
        <v>19.44949958</v>
      </c>
      <c r="W46" s="66">
        <f t="shared" si="138"/>
        <v>19.43703161</v>
      </c>
    </row>
    <row r="47">
      <c r="A47" s="34" t="s">
        <v>34</v>
      </c>
      <c r="B47" s="21"/>
      <c r="C47" s="23">
        <v>-7.35013005</v>
      </c>
      <c r="D47" s="23">
        <v>-7.800991407</v>
      </c>
      <c r="K47" s="73"/>
      <c r="W47" s="77"/>
    </row>
    <row r="48">
      <c r="A48" s="34" t="s">
        <v>36</v>
      </c>
      <c r="B48" s="21"/>
      <c r="C48" s="23">
        <v>-2.592223867</v>
      </c>
      <c r="D48" s="23">
        <v>-2.7512253199</v>
      </c>
      <c r="K48" s="73"/>
      <c r="W48">
        <f t="shared" ref="W48:W77" si="139">ABS(W3)</f>
        <v>18.24252824</v>
      </c>
    </row>
    <row r="49">
      <c r="A49" s="34" t="s">
        <v>37</v>
      </c>
      <c r="B49" s="51">
        <v>-1824.13458436547</v>
      </c>
      <c r="C49" s="23">
        <v>-7.3538547853</v>
      </c>
      <c r="D49" s="23">
        <v>-7.8083309952</v>
      </c>
      <c r="K49" s="73"/>
      <c r="W49">
        <f t="shared" si="139"/>
        <v>11.88605088</v>
      </c>
    </row>
    <row r="50">
      <c r="A50" s="34" t="s">
        <v>39</v>
      </c>
      <c r="B50" s="23">
        <v>-674.7117672891</v>
      </c>
      <c r="C50" s="23">
        <v>-2.5847772294</v>
      </c>
      <c r="D50" s="23">
        <v>-2.7466720523</v>
      </c>
      <c r="K50" s="73"/>
      <c r="W50">
        <f t="shared" si="139"/>
        <v>13.30043955</v>
      </c>
    </row>
    <row r="51">
      <c r="A51" s="29">
        <v>7.0</v>
      </c>
      <c r="B51" s="21"/>
      <c r="C51" s="21"/>
      <c r="D51" s="21"/>
      <c r="K51" s="73"/>
      <c r="W51">
        <f t="shared" si="139"/>
        <v>9.725786198</v>
      </c>
    </row>
    <row r="52">
      <c r="A52" s="34" t="s">
        <v>27</v>
      </c>
      <c r="B52" s="23">
        <v>-3969.2616502047</v>
      </c>
      <c r="C52" s="23">
        <v>-16.181146382</v>
      </c>
      <c r="D52" s="23">
        <v>-17.1633800639</v>
      </c>
      <c r="W52">
        <f t="shared" si="139"/>
        <v>27.30807788</v>
      </c>
    </row>
    <row r="53">
      <c r="A53" s="34" t="s">
        <v>29</v>
      </c>
      <c r="B53" s="21"/>
      <c r="C53" s="23">
        <v>-9.841920631</v>
      </c>
      <c r="D53" s="23">
        <v>-10.4452918572</v>
      </c>
      <c r="K53" s="73"/>
      <c r="W53">
        <f t="shared" si="139"/>
        <v>20.8712065</v>
      </c>
    </row>
    <row r="54">
      <c r="A54" s="34" t="s">
        <v>31</v>
      </c>
      <c r="B54" s="21"/>
      <c r="C54" s="23">
        <v>-6.1665785646</v>
      </c>
      <c r="D54" s="23">
        <v>-6.5444166406</v>
      </c>
      <c r="W54">
        <f t="shared" si="139"/>
        <v>33.57181142</v>
      </c>
    </row>
    <row r="55">
      <c r="A55" s="34" t="s">
        <v>34</v>
      </c>
      <c r="B55" s="21"/>
      <c r="C55" s="23">
        <v>-9.8504576913</v>
      </c>
      <c r="D55" s="23">
        <v>-10.4492127295</v>
      </c>
      <c r="K55" s="73"/>
      <c r="W55">
        <f t="shared" si="139"/>
        <v>40.68250991</v>
      </c>
    </row>
    <row r="56">
      <c r="A56" s="34" t="s">
        <v>36</v>
      </c>
      <c r="B56" s="21"/>
      <c r="C56" s="23">
        <v>-6.1739721369</v>
      </c>
      <c r="D56" s="23">
        <v>-6.5480454173</v>
      </c>
      <c r="K56" s="73"/>
      <c r="W56">
        <f t="shared" si="139"/>
        <v>52.26678651</v>
      </c>
    </row>
    <row r="57">
      <c r="A57" s="34" t="s">
        <v>37</v>
      </c>
      <c r="B57" s="16">
        <v>-2442.70016755918</v>
      </c>
      <c r="C57" s="23">
        <v>-9.8420269625</v>
      </c>
      <c r="D57" s="23">
        <v>-10.4453956678</v>
      </c>
      <c r="K57" s="73"/>
      <c r="W57">
        <f t="shared" si="139"/>
        <v>54.99972818</v>
      </c>
    </row>
    <row r="58">
      <c r="A58" s="34" t="s">
        <v>39</v>
      </c>
      <c r="B58" s="23">
        <v>-1526.6255390588</v>
      </c>
      <c r="C58" s="23">
        <v>-6.1670007437</v>
      </c>
      <c r="D58" s="23">
        <v>-6.5446573144</v>
      </c>
      <c r="K58" s="73"/>
      <c r="W58">
        <f t="shared" si="139"/>
        <v>66.52814734</v>
      </c>
    </row>
    <row r="59">
      <c r="A59" s="10">
        <v>8.0</v>
      </c>
      <c r="B59" s="21"/>
      <c r="C59" s="21"/>
      <c r="D59" s="21"/>
      <c r="K59" s="73"/>
      <c r="W59">
        <f t="shared" si="139"/>
        <v>66.5597112</v>
      </c>
    </row>
    <row r="60">
      <c r="A60" s="34" t="s">
        <v>27</v>
      </c>
      <c r="B60" s="16">
        <v>-4579.97169659344</v>
      </c>
      <c r="C60" s="23">
        <v>-18.6501319579</v>
      </c>
      <c r="D60" s="23">
        <v>-19.7830973292</v>
      </c>
      <c r="K60" s="73"/>
      <c r="W60">
        <f t="shared" si="139"/>
        <v>5.344358855</v>
      </c>
    </row>
    <row r="61">
      <c r="A61" s="34" t="s">
        <v>29</v>
      </c>
      <c r="B61" s="21"/>
      <c r="C61" s="23">
        <v>-11.0687452314</v>
      </c>
      <c r="D61" s="23">
        <v>-11.7473881232</v>
      </c>
      <c r="W61">
        <f t="shared" si="139"/>
        <v>10.09763748</v>
      </c>
    </row>
    <row r="62">
      <c r="A62" s="34" t="s">
        <v>31</v>
      </c>
      <c r="B62" s="21"/>
      <c r="C62" s="23">
        <v>-7.3893499581</v>
      </c>
      <c r="D62" s="23">
        <v>-7.8424406629</v>
      </c>
      <c r="K62" s="73"/>
      <c r="W62">
        <f t="shared" si="139"/>
        <v>6.675551801</v>
      </c>
    </row>
    <row r="63">
      <c r="A63" s="34" t="s">
        <v>34</v>
      </c>
      <c r="B63" s="21"/>
      <c r="C63" s="23">
        <v>-11.0781302874</v>
      </c>
      <c r="D63" s="23">
        <v>-11.7517266872</v>
      </c>
      <c r="K63" s="73"/>
      <c r="W63">
        <f t="shared" si="139"/>
        <v>8.55095557</v>
      </c>
    </row>
    <row r="64">
      <c r="A64" s="34" t="s">
        <v>36</v>
      </c>
      <c r="B64" s="21"/>
      <c r="C64" s="23">
        <v>-7.3975004193</v>
      </c>
      <c r="D64" s="23">
        <v>-7.8464709171</v>
      </c>
      <c r="K64" s="73"/>
      <c r="W64">
        <f t="shared" si="139"/>
        <v>7.998149183</v>
      </c>
    </row>
    <row r="65">
      <c r="A65" s="34" t="s">
        <v>37</v>
      </c>
      <c r="B65" s="16">
        <v>-2748.05238635381</v>
      </c>
      <c r="C65" s="23">
        <v>-11.0689504399</v>
      </c>
      <c r="D65" s="23">
        <v>-11.7475640051</v>
      </c>
      <c r="W65">
        <f t="shared" si="139"/>
        <v>8.363642188</v>
      </c>
    </row>
    <row r="66">
      <c r="A66" s="34" t="s">
        <v>39</v>
      </c>
      <c r="B66" s="23">
        <v>-1831.9887867247</v>
      </c>
      <c r="C66" s="23">
        <v>-7.3899163323</v>
      </c>
      <c r="D66" s="23">
        <v>-7.8428069653</v>
      </c>
      <c r="F66" s="27" t="s">
        <v>124</v>
      </c>
      <c r="K66" s="73"/>
      <c r="W66">
        <f t="shared" si="139"/>
        <v>0.4930805605</v>
      </c>
    </row>
    <row r="67">
      <c r="A67" s="29">
        <v>9.0</v>
      </c>
      <c r="B67" s="21"/>
      <c r="C67" s="21"/>
      <c r="D67" s="21"/>
      <c r="E67" s="26"/>
      <c r="F67" s="26"/>
      <c r="K67" s="73"/>
      <c r="W67">
        <f t="shared" si="139"/>
        <v>2.77216723</v>
      </c>
    </row>
    <row r="68">
      <c r="A68" s="34" t="s">
        <v>27</v>
      </c>
      <c r="B68" s="55">
        <v>-4561.78740951424</v>
      </c>
      <c r="C68" s="23">
        <v>-18.7614880065</v>
      </c>
      <c r="D68" s="55">
        <v>-19.8845521752</v>
      </c>
      <c r="W68">
        <f t="shared" si="139"/>
        <v>9.829393206</v>
      </c>
    </row>
    <row r="69">
      <c r="A69" s="34" t="s">
        <v>29</v>
      </c>
      <c r="B69" s="55"/>
      <c r="C69" s="23">
        <v>-9.3282696264</v>
      </c>
      <c r="D69" s="23">
        <v>-9.8960892686</v>
      </c>
      <c r="W69">
        <f t="shared" si="139"/>
        <v>3.289591044</v>
      </c>
    </row>
    <row r="70">
      <c r="A70" s="34" t="s">
        <v>31</v>
      </c>
      <c r="B70" s="55"/>
      <c r="C70" s="23">
        <v>-9.2418388634</v>
      </c>
      <c r="D70" s="45">
        <v>-9.8002356645</v>
      </c>
      <c r="W70">
        <f t="shared" si="139"/>
        <v>4.285466732</v>
      </c>
    </row>
    <row r="71">
      <c r="A71" s="34" t="s">
        <v>34</v>
      </c>
      <c r="B71" s="55"/>
      <c r="C71" s="23">
        <v>-9.3386690842</v>
      </c>
      <c r="D71" s="23">
        <v>-9.900650626</v>
      </c>
      <c r="W71">
        <f t="shared" si="139"/>
        <v>15.11559395</v>
      </c>
    </row>
    <row r="72">
      <c r="A72" s="34" t="s">
        <v>36</v>
      </c>
      <c r="B72" s="55"/>
      <c r="C72" s="23">
        <v>-9.250203761</v>
      </c>
      <c r="D72" s="45">
        <v>-9.8045626212</v>
      </c>
      <c r="W72">
        <f t="shared" si="139"/>
        <v>26.38030861</v>
      </c>
    </row>
    <row r="73">
      <c r="A73" s="34" t="s">
        <v>37</v>
      </c>
      <c r="B73" s="55">
        <v>-2289.28764241948</v>
      </c>
      <c r="C73" s="23">
        <v>-9.3286819495</v>
      </c>
      <c r="D73" s="23">
        <v>-9.896541845</v>
      </c>
      <c r="W73">
        <f t="shared" si="139"/>
        <v>26.51218099</v>
      </c>
    </row>
    <row r="74">
      <c r="A74" s="34" t="s">
        <v>39</v>
      </c>
      <c r="B74" s="23">
        <v>-2272.5560343688</v>
      </c>
      <c r="C74" s="55">
        <v>-9.2416259042</v>
      </c>
      <c r="D74" s="55">
        <v>-9.800022201</v>
      </c>
      <c r="W74">
        <f t="shared" si="139"/>
        <v>5.403534292</v>
      </c>
    </row>
    <row r="75">
      <c r="A75" s="29">
        <v>10.0</v>
      </c>
      <c r="B75" s="56"/>
      <c r="C75" s="56"/>
      <c r="D75" s="56"/>
      <c r="W75">
        <f t="shared" si="139"/>
        <v>3.412434194</v>
      </c>
    </row>
    <row r="76">
      <c r="A76" s="34" t="s">
        <v>27</v>
      </c>
      <c r="B76" s="23">
        <v>-4940.635228266</v>
      </c>
      <c r="C76" s="23">
        <v>-20.3361546658</v>
      </c>
      <c r="D76" s="55">
        <v>-21.5505742756</v>
      </c>
      <c r="W76">
        <f t="shared" si="139"/>
        <v>4.828960171</v>
      </c>
    </row>
    <row r="77">
      <c r="A77" s="34" t="s">
        <v>29</v>
      </c>
      <c r="C77" s="23">
        <v>-9.3291417115</v>
      </c>
      <c r="D77" s="23">
        <v>-9.8969571716</v>
      </c>
      <c r="E77" s="81">
        <f t="shared" ref="E77:F77" si="140">C77+C78-C79-C80</f>
        <v>0.0201341617</v>
      </c>
      <c r="F77" s="81">
        <f t="shared" si="140"/>
        <v>0.0094484989</v>
      </c>
      <c r="W77">
        <f t="shared" si="139"/>
        <v>5.205683956</v>
      </c>
    </row>
    <row r="78">
      <c r="A78" s="34" t="s">
        <v>31</v>
      </c>
      <c r="C78" s="23">
        <v>-10.8028029584</v>
      </c>
      <c r="D78" s="45">
        <v>-11.4531273508</v>
      </c>
    </row>
    <row r="79">
      <c r="A79" s="34" t="s">
        <v>34</v>
      </c>
      <c r="C79" s="23">
        <v>-9.3400475827</v>
      </c>
      <c r="D79" s="23">
        <v>-9.9017986804</v>
      </c>
      <c r="W79" s="76">
        <f>(MAX(W48:W77)-MIN(W48:W77))</f>
        <v>66.06663064</v>
      </c>
    </row>
    <row r="80">
      <c r="A80" s="34" t="s">
        <v>36</v>
      </c>
      <c r="C80" s="23">
        <v>-10.8120312489</v>
      </c>
      <c r="D80" s="23">
        <v>-11.4577343409</v>
      </c>
    </row>
    <row r="81">
      <c r="A81" s="34" t="s">
        <v>37</v>
      </c>
      <c r="B81" s="27">
        <v>-2289.28764241948</v>
      </c>
      <c r="C81" s="23">
        <v>-9.3286819495</v>
      </c>
      <c r="D81" s="23">
        <v>-9.896541845</v>
      </c>
    </row>
    <row r="82">
      <c r="A82" s="34" t="s">
        <v>39</v>
      </c>
      <c r="B82" s="23">
        <v>-2651.4094382393</v>
      </c>
      <c r="C82" s="55">
        <v>-10.8031246463</v>
      </c>
      <c r="D82" s="27">
        <v>-11.4534613552</v>
      </c>
    </row>
    <row r="83">
      <c r="A83" s="10">
        <v>11.0</v>
      </c>
      <c r="C83" s="21"/>
    </row>
    <row r="84">
      <c r="A84" s="34" t="s">
        <v>27</v>
      </c>
      <c r="B84" s="27">
        <v>-8153.66630802263</v>
      </c>
      <c r="C84" s="23">
        <v>-19.0498020928</v>
      </c>
      <c r="D84" s="27">
        <v>-20.232219875</v>
      </c>
    </row>
    <row r="85">
      <c r="A85" s="34" t="s">
        <v>29</v>
      </c>
      <c r="C85" s="23">
        <v>-9.5653025458</v>
      </c>
      <c r="D85" s="34">
        <v>-10.1938306411</v>
      </c>
    </row>
    <row r="86">
      <c r="A86" s="34" t="s">
        <v>31</v>
      </c>
      <c r="C86" s="23">
        <v>-9.2420113362</v>
      </c>
      <c r="D86" s="34">
        <v>-9.8003742334</v>
      </c>
    </row>
    <row r="87">
      <c r="A87" s="34" t="s">
        <v>34</v>
      </c>
      <c r="C87" s="23">
        <v>-9.5799932916</v>
      </c>
      <c r="D87" s="34">
        <v>-10.2008127132</v>
      </c>
    </row>
    <row r="88">
      <c r="A88" s="34" t="s">
        <v>36</v>
      </c>
      <c r="C88" s="23">
        <v>-9.2521727988</v>
      </c>
      <c r="D88" s="34">
        <v>-9.8054644481</v>
      </c>
    </row>
    <row r="89">
      <c r="A89" s="34" t="s">
        <v>37</v>
      </c>
      <c r="B89" s="27">
        <v>-5881.19468435197</v>
      </c>
      <c r="C89" s="23">
        <v>-9.5561681354</v>
      </c>
      <c r="D89" s="34">
        <v>-10.1845909999</v>
      </c>
    </row>
    <row r="90">
      <c r="A90" s="34" t="s">
        <v>39</v>
      </c>
      <c r="B90" s="23">
        <v>-2272.5560269177</v>
      </c>
      <c r="C90" s="16">
        <v>-9.2416363219</v>
      </c>
      <c r="D90" s="27">
        <v>-9.8000324306</v>
      </c>
    </row>
    <row r="91">
      <c r="A91" s="10">
        <v>12.0</v>
      </c>
      <c r="C91" s="21"/>
    </row>
    <row r="92">
      <c r="A92" s="34" t="s">
        <v>27</v>
      </c>
      <c r="B92" s="27">
        <v>-8532.51996429418</v>
      </c>
      <c r="C92" s="23">
        <v>-20.6129277496</v>
      </c>
      <c r="D92" s="27">
        <v>-21.8870358351</v>
      </c>
    </row>
    <row r="93">
      <c r="A93" s="34" t="s">
        <v>29</v>
      </c>
      <c r="C93" s="23">
        <v>-9.5648103744</v>
      </c>
      <c r="D93" s="34">
        <v>-10.1932767058</v>
      </c>
    </row>
    <row r="94">
      <c r="A94" s="34" t="s">
        <v>31</v>
      </c>
      <c r="C94" s="23">
        <v>-10.8032565794</v>
      </c>
      <c r="D94" s="34">
        <v>-11.4535802414</v>
      </c>
    </row>
    <row r="95">
      <c r="A95" s="34" t="s">
        <v>34</v>
      </c>
      <c r="B95" s="21"/>
      <c r="C95" s="23">
        <v>-9.5796282362</v>
      </c>
      <c r="D95" s="34">
        <v>-10.2003439997</v>
      </c>
    </row>
    <row r="96">
      <c r="A96" s="34" t="s">
        <v>36</v>
      </c>
      <c r="B96" s="21"/>
      <c r="C96" s="23">
        <v>-10.8134435112</v>
      </c>
      <c r="D96" s="34">
        <v>-11.4585916082</v>
      </c>
    </row>
    <row r="97">
      <c r="A97" s="34" t="s">
        <v>37</v>
      </c>
      <c r="B97" s="16">
        <v>-5881.19468435197</v>
      </c>
      <c r="C97" s="23">
        <v>-9.5561681354</v>
      </c>
      <c r="D97" s="34">
        <v>-10.1845909999</v>
      </c>
    </row>
    <row r="98">
      <c r="A98" s="34" t="s">
        <v>39</v>
      </c>
      <c r="B98" s="23">
        <v>-2651.409432319</v>
      </c>
      <c r="C98" s="16">
        <v>-10.803143841</v>
      </c>
      <c r="D98" s="34">
        <v>-11.453481521</v>
      </c>
    </row>
    <row r="99">
      <c r="A99" s="29">
        <v>13.0</v>
      </c>
      <c r="B99" s="21"/>
      <c r="C99" s="21"/>
    </row>
    <row r="100">
      <c r="A100" s="34" t="s">
        <v>27</v>
      </c>
      <c r="B100" s="23">
        <v>-5109.7865505162</v>
      </c>
      <c r="C100" s="23">
        <v>-20.1619371059</v>
      </c>
      <c r="D100" s="41">
        <v>-21.4519587815</v>
      </c>
      <c r="Q100" s="26" t="s">
        <v>125</v>
      </c>
      <c r="R100" s="27" t="s">
        <v>126</v>
      </c>
      <c r="S100" s="27" t="s">
        <v>127</v>
      </c>
    </row>
    <row r="101">
      <c r="A101" s="34" t="s">
        <v>29</v>
      </c>
      <c r="C101" s="23">
        <v>-18.9588457269</v>
      </c>
      <c r="D101" s="27">
        <v>-20.1741070474</v>
      </c>
      <c r="G101" s="26" t="s">
        <v>128</v>
      </c>
      <c r="H101" s="27" t="s">
        <v>126</v>
      </c>
      <c r="I101" s="27" t="s">
        <v>127</v>
      </c>
      <c r="Q101" s="27">
        <f>1/3^3</f>
        <v>0.03703703704</v>
      </c>
      <c r="R101">
        <f>I6*627.509</f>
        <v>-30.075038</v>
      </c>
      <c r="S101">
        <f>I6*627.509+K6</f>
        <v>-22.3019796</v>
      </c>
    </row>
    <row r="102">
      <c r="A102" s="34" t="s">
        <v>31</v>
      </c>
      <c r="C102" s="23">
        <v>-1.1298652174</v>
      </c>
      <c r="D102" s="34">
        <v>-1.2058098703</v>
      </c>
      <c r="G102" s="27">
        <f>1/3^3</f>
        <v>0.03703703704</v>
      </c>
      <c r="H102">
        <f>-0.042595767099999*627.509</f>
        <v>-26.72922722</v>
      </c>
      <c r="I102">
        <f>H102+K17</f>
        <v>-21.70602012</v>
      </c>
      <c r="Q102">
        <f>1/4^3</f>
        <v>0.015625</v>
      </c>
      <c r="R102">
        <f>J6*627.509</f>
        <v>-30.4949738</v>
      </c>
      <c r="S102">
        <f>J6*627.509+L6</f>
        <v>-26.53241768</v>
      </c>
    </row>
    <row r="103">
      <c r="A103" s="34" t="s">
        <v>34</v>
      </c>
      <c r="C103" s="23">
        <v>-18.9655109195</v>
      </c>
      <c r="D103" s="23">
        <v>-20.1774262637</v>
      </c>
      <c r="G103">
        <f>1/4^3</f>
        <v>0.015625</v>
      </c>
      <c r="H103">
        <f>-0.0463411716999995*627.509</f>
        <v>-29.07950231</v>
      </c>
      <c r="I103">
        <f>H103+L17</f>
        <v>-24.04616741</v>
      </c>
    </row>
    <row r="104">
      <c r="A104" s="34" t="s">
        <v>36</v>
      </c>
      <c r="C104" s="23">
        <v>-1.1335454811</v>
      </c>
      <c r="D104" s="23">
        <v>-1.207646385</v>
      </c>
    </row>
    <row r="105">
      <c r="A105" s="34" t="s">
        <v>37</v>
      </c>
      <c r="B105" s="27">
        <v>-4823.67572992465</v>
      </c>
      <c r="C105" s="23">
        <v>-18.9584686967</v>
      </c>
      <c r="D105" s="16">
        <v>-20.1736511445</v>
      </c>
    </row>
    <row r="106">
      <c r="A106" s="34" t="s">
        <v>39</v>
      </c>
      <c r="B106" s="23">
        <v>-286.1240378529</v>
      </c>
      <c r="C106" s="23">
        <v>-1.1300531434</v>
      </c>
      <c r="D106" s="23">
        <v>-1.2059988687</v>
      </c>
    </row>
    <row r="107">
      <c r="A107" s="29">
        <v>14.0</v>
      </c>
      <c r="C107" s="21"/>
      <c r="D107" s="21"/>
    </row>
    <row r="108">
      <c r="A108" s="34" t="s">
        <v>27</v>
      </c>
      <c r="B108" s="27">
        <v>-5452.28587977279</v>
      </c>
      <c r="C108" s="34">
        <v>-20.1402453504</v>
      </c>
      <c r="D108" s="27">
        <v>-21.4316363707</v>
      </c>
    </row>
    <row r="109">
      <c r="A109" s="34" t="s">
        <v>29</v>
      </c>
      <c r="B109" s="60"/>
      <c r="C109" s="34">
        <v>-18.9587767071</v>
      </c>
      <c r="D109" s="27">
        <v>-20.1739879409</v>
      </c>
    </row>
    <row r="110">
      <c r="A110" s="34" t="s">
        <v>31</v>
      </c>
      <c r="B110" s="60"/>
      <c r="C110" s="34">
        <v>-1.0932979455</v>
      </c>
      <c r="D110" s="34">
        <v>-1.1698571488</v>
      </c>
    </row>
    <row r="111">
      <c r="A111" s="34" t="s">
        <v>34</v>
      </c>
      <c r="B111" s="60"/>
      <c r="C111" s="34">
        <v>-18.9657381023</v>
      </c>
      <c r="D111" s="34">
        <v>-20.1774411985</v>
      </c>
    </row>
    <row r="112">
      <c r="A112" s="34" t="s">
        <v>36</v>
      </c>
      <c r="B112" s="60"/>
      <c r="C112" s="34">
        <v>-1.0974323182</v>
      </c>
      <c r="D112" s="27">
        <v>-1.172013869</v>
      </c>
    </row>
    <row r="113">
      <c r="A113" s="34" t="s">
        <v>37</v>
      </c>
      <c r="B113" s="27">
        <v>-4823.67572992465</v>
      </c>
      <c r="C113" s="34">
        <v>-18.9584686967</v>
      </c>
      <c r="D113" s="27">
        <v>-20.1736511445</v>
      </c>
    </row>
    <row r="114">
      <c r="A114" s="34" t="s">
        <v>39</v>
      </c>
      <c r="B114" s="34">
        <v>-628.6309672849</v>
      </c>
      <c r="C114" s="34">
        <v>-1.0936551578</v>
      </c>
      <c r="D114" s="34">
        <v>-1.1701697075</v>
      </c>
    </row>
    <row r="115">
      <c r="A115" s="10">
        <v>15.0</v>
      </c>
      <c r="B115" s="21"/>
      <c r="C115" s="21"/>
      <c r="D115" s="21"/>
      <c r="E115" s="26" t="s">
        <v>132</v>
      </c>
      <c r="V115" s="26" t="s">
        <v>5</v>
      </c>
      <c r="W115" s="8" t="s">
        <v>18</v>
      </c>
      <c r="X115" s="8" t="s">
        <v>19</v>
      </c>
      <c r="Y115" s="8" t="s">
        <v>20</v>
      </c>
      <c r="Z115" s="8" t="s">
        <v>21</v>
      </c>
    </row>
    <row r="116">
      <c r="A116" s="34" t="s">
        <v>27</v>
      </c>
      <c r="B116" s="23">
        <v>-3675.8388740153</v>
      </c>
      <c r="C116" s="23">
        <v>-9.7235381667</v>
      </c>
      <c r="D116" s="82">
        <v>-10.6599074152</v>
      </c>
      <c r="E116" s="27" t="s">
        <v>124</v>
      </c>
      <c r="L116" s="48"/>
      <c r="M116" s="48"/>
      <c r="V116" s="83" t="s">
        <v>85</v>
      </c>
      <c r="W116">
        <v>-2.0883545600022444</v>
      </c>
      <c r="X116">
        <v>-2.4638514275375627</v>
      </c>
      <c r="Y116">
        <v>-2.7378626551984695</v>
      </c>
      <c r="Z116">
        <v>-2.27723839074622</v>
      </c>
    </row>
    <row r="117">
      <c r="A117" s="34" t="s">
        <v>29</v>
      </c>
      <c r="C117" s="23">
        <v>-8.0180209307</v>
      </c>
      <c r="D117" s="45">
        <v>-8.8456761325</v>
      </c>
      <c r="V117" s="83" t="s">
        <v>88</v>
      </c>
      <c r="W117">
        <v>-5.877419001744684</v>
      </c>
      <c r="X117">
        <v>-3.8780357069932307</v>
      </c>
      <c r="Y117">
        <v>-2.419026275688111</v>
      </c>
      <c r="Z117">
        <v>-1.6404533818448783</v>
      </c>
    </row>
    <row r="118">
      <c r="A118" s="34" t="s">
        <v>31</v>
      </c>
      <c r="C118" s="23">
        <v>-1.6640255571</v>
      </c>
      <c r="D118" s="23">
        <v>-1.7683671744</v>
      </c>
      <c r="L118" s="73"/>
      <c r="M118" s="73"/>
      <c r="V118" s="83" t="s">
        <v>91</v>
      </c>
      <c r="W118">
        <v>-27.77317727561578</v>
      </c>
      <c r="X118">
        <v>-28.138957291787044</v>
      </c>
      <c r="Y118">
        <v>-28.40587784412824</v>
      </c>
      <c r="Z118">
        <v>-27.89924729518963</v>
      </c>
    </row>
    <row r="119">
      <c r="A119" s="34" t="s">
        <v>34</v>
      </c>
      <c r="C119" s="23">
        <v>-8.0240558746</v>
      </c>
      <c r="D119" s="45">
        <v>-8.8528548011</v>
      </c>
      <c r="V119" s="83" t="s">
        <v>93</v>
      </c>
      <c r="W119">
        <v>-27.18375950083412</v>
      </c>
      <c r="X119">
        <v>-27.61646027706172</v>
      </c>
      <c r="Y119">
        <v>-27.932214897552136</v>
      </c>
      <c r="Z119">
        <v>-27.431778293220496</v>
      </c>
    </row>
    <row r="120">
      <c r="A120" s="34" t="s">
        <v>36</v>
      </c>
      <c r="C120" s="23">
        <v>-1.6659956093</v>
      </c>
      <c r="D120" s="23">
        <v>-1.7692096416</v>
      </c>
      <c r="V120" s="83" t="s">
        <v>95</v>
      </c>
      <c r="W120">
        <v>-4.393412403475693</v>
      </c>
      <c r="X120">
        <v>-4.308118305401784</v>
      </c>
      <c r="Y120">
        <v>-4.24587666626676</v>
      </c>
      <c r="Z120">
        <v>-3.832589933924922</v>
      </c>
    </row>
    <row r="121">
      <c r="A121" s="34" t="s">
        <v>37</v>
      </c>
      <c r="B121" s="27">
        <v>-3291.26917980083</v>
      </c>
      <c r="C121" s="23">
        <v>-8.017023452</v>
      </c>
      <c r="D121" s="23">
        <v>-8.8452904017</v>
      </c>
      <c r="V121" s="83" t="s">
        <v>100</v>
      </c>
      <c r="W121">
        <v>-3.256217061425332</v>
      </c>
      <c r="X121">
        <v>-3.303868275109778</v>
      </c>
      <c r="Y121">
        <v>-3.338640782393014</v>
      </c>
      <c r="Z121">
        <v>-2.952324379240075</v>
      </c>
    </row>
    <row r="122">
      <c r="A122" s="34" t="s">
        <v>39</v>
      </c>
      <c r="B122" s="23">
        <v>-384.5763851996</v>
      </c>
      <c r="C122" s="23">
        <v>-1.6639189476</v>
      </c>
      <c r="D122" s="23">
        <v>-1.7682758418</v>
      </c>
      <c r="V122" s="83" t="s">
        <v>102</v>
      </c>
      <c r="W122">
        <v>-3.5781998584006374</v>
      </c>
      <c r="X122">
        <v>-48.38009760770383</v>
      </c>
      <c r="Y122">
        <v>-81.07337434368185</v>
      </c>
      <c r="Z122">
        <v>-38.235059784980834</v>
      </c>
    </row>
    <row r="123">
      <c r="A123" s="10">
        <v>16.0</v>
      </c>
      <c r="C123" s="21"/>
      <c r="D123" s="21"/>
      <c r="V123" s="83" t="s">
        <v>106</v>
      </c>
      <c r="W123">
        <v>-3.527527093932868</v>
      </c>
      <c r="X123">
        <v>-49.83212052003466</v>
      </c>
      <c r="Y123">
        <v>-83.62195896610896</v>
      </c>
      <c r="Z123">
        <v>-39.05902280207476</v>
      </c>
    </row>
    <row r="124">
      <c r="A124" s="34" t="s">
        <v>27</v>
      </c>
      <c r="B124" s="23">
        <v>-3844.5451981817</v>
      </c>
      <c r="C124" s="23">
        <v>-10.4077181119</v>
      </c>
      <c r="D124" s="82">
        <v>-11.388047142</v>
      </c>
      <c r="E124" s="21">
        <f t="shared" ref="E124:F124" si="141">C124-C129-C130</f>
        <v>-0.06391752</v>
      </c>
      <c r="F124" s="21">
        <f t="shared" si="141"/>
        <v>-0.0697805817</v>
      </c>
      <c r="L124" s="48"/>
      <c r="M124" s="48"/>
      <c r="N124" s="27"/>
    </row>
    <row r="125">
      <c r="A125" s="34" t="s">
        <v>29</v>
      </c>
      <c r="C125" s="23">
        <v>-8.0233658846</v>
      </c>
      <c r="D125" s="23">
        <v>-8.8519273449</v>
      </c>
      <c r="L125" s="73"/>
      <c r="M125" s="73"/>
    </row>
    <row r="126">
      <c r="A126" s="34" t="s">
        <v>31</v>
      </c>
      <c r="C126" s="23">
        <v>-2.3284309369</v>
      </c>
      <c r="D126" s="23">
        <v>-2.474579492</v>
      </c>
      <c r="L126" s="73"/>
      <c r="M126" s="73"/>
    </row>
    <row r="127">
      <c r="A127" s="34" t="s">
        <v>34</v>
      </c>
      <c r="C127" s="23">
        <v>-8.0318633757</v>
      </c>
      <c r="D127" s="23">
        <v>-8.8619452027</v>
      </c>
    </row>
    <row r="128">
      <c r="A128" s="34" t="s">
        <v>36</v>
      </c>
      <c r="C128" s="23">
        <v>-2.3308161641</v>
      </c>
      <c r="D128" s="23">
        <v>-2.4756221622</v>
      </c>
    </row>
    <row r="129">
      <c r="A129" s="34" t="s">
        <v>37</v>
      </c>
      <c r="B129" s="27">
        <v>-3291.26917980083</v>
      </c>
      <c r="C129" s="23">
        <v>-8.017023452</v>
      </c>
      <c r="D129" s="23">
        <v>-8.8452904017</v>
      </c>
    </row>
    <row r="130">
      <c r="A130" s="34" t="s">
        <v>39</v>
      </c>
      <c r="B130" s="23">
        <v>-553.2908560208</v>
      </c>
      <c r="C130" s="23">
        <v>-2.3267771399</v>
      </c>
      <c r="D130" s="34">
        <v>-2.4729761586</v>
      </c>
    </row>
    <row r="131">
      <c r="A131" s="29">
        <v>17.0</v>
      </c>
      <c r="C131" s="21"/>
    </row>
    <row r="132">
      <c r="A132" s="34" t="s">
        <v>27</v>
      </c>
      <c r="B132" s="23">
        <v>-3273.6667308813</v>
      </c>
      <c r="C132" s="23">
        <v>-13.1496135958</v>
      </c>
      <c r="D132" s="27">
        <v>-13.985794523</v>
      </c>
      <c r="E132" s="21">
        <f t="shared" ref="E132:F132" si="142">C132-C137-C138</f>
        <v>-0.0581984475</v>
      </c>
      <c r="F132">
        <f t="shared" si="142"/>
        <v>-0.0580399164</v>
      </c>
    </row>
    <row r="133">
      <c r="A133" s="34" t="s">
        <v>29</v>
      </c>
      <c r="C133" s="23">
        <v>-11.5810430768</v>
      </c>
      <c r="D133" s="34">
        <v>-12.3111404691</v>
      </c>
    </row>
    <row r="134">
      <c r="A134" s="34" t="s">
        <v>31</v>
      </c>
      <c r="C134" s="23">
        <v>-1.5059200675</v>
      </c>
      <c r="D134" s="84">
        <v>-1.6119736715</v>
      </c>
    </row>
    <row r="135">
      <c r="A135" s="34" t="s">
        <v>34</v>
      </c>
      <c r="C135" s="23">
        <v>-11.5859246744</v>
      </c>
      <c r="D135" s="34">
        <v>-12.3134214519</v>
      </c>
    </row>
    <row r="136">
      <c r="A136" s="34" t="s">
        <v>36</v>
      </c>
      <c r="C136" s="23">
        <v>-1.5116820213</v>
      </c>
      <c r="D136" s="34">
        <v>-1.6151284292</v>
      </c>
    </row>
    <row r="137">
      <c r="A137" s="34" t="s">
        <v>37</v>
      </c>
      <c r="B137" s="27">
        <v>-2859.85593267472</v>
      </c>
      <c r="C137" s="23">
        <v>-11.5868343555</v>
      </c>
      <c r="D137" s="34">
        <v>-12.3169818081</v>
      </c>
    </row>
    <row r="138">
      <c r="A138" s="34" t="s">
        <v>39</v>
      </c>
      <c r="B138" s="23">
        <v>-413.8019325152</v>
      </c>
      <c r="C138" s="23">
        <v>-1.5045807928</v>
      </c>
      <c r="D138" s="34">
        <v>-1.6107727985</v>
      </c>
    </row>
    <row r="139">
      <c r="A139" s="29">
        <v>18.0</v>
      </c>
      <c r="C139" s="21"/>
    </row>
    <row r="140">
      <c r="A140" s="34" t="s">
        <v>27</v>
      </c>
      <c r="B140" s="23">
        <v>-3239.241877774</v>
      </c>
      <c r="C140" s="23">
        <v>-13.0174861156</v>
      </c>
      <c r="D140" s="27">
        <v>-13.8421427302</v>
      </c>
      <c r="E140" s="21">
        <f t="shared" ref="E140:F140" si="143">C140-C145-C146</f>
        <v>-0.0543800355</v>
      </c>
      <c r="F140" s="21">
        <f t="shared" si="143"/>
        <v>-0.0547365392</v>
      </c>
    </row>
    <row r="141">
      <c r="A141" s="34" t="s">
        <v>29</v>
      </c>
      <c r="C141" s="23">
        <v>-11.5807851706</v>
      </c>
      <c r="D141" s="34">
        <v>-12.3108872246</v>
      </c>
    </row>
    <row r="142">
      <c r="A142" s="34" t="s">
        <v>31</v>
      </c>
      <c r="C142" s="59">
        <v>-1.3782798615</v>
      </c>
      <c r="D142" s="15">
        <v>-1.4741325912</v>
      </c>
    </row>
    <row r="143">
      <c r="A143" s="34" t="s">
        <v>34</v>
      </c>
      <c r="C143" s="23">
        <v>-11.5847673084</v>
      </c>
      <c r="D143" s="34">
        <v>-12.3127796698</v>
      </c>
    </row>
    <row r="144">
      <c r="A144" s="34" t="s">
        <v>36</v>
      </c>
      <c r="C144" s="59">
        <v>-1.3829103033</v>
      </c>
      <c r="D144" s="15">
        <v>-1.4748412805</v>
      </c>
      <c r="F144" s="23"/>
    </row>
    <row r="145">
      <c r="A145" s="34" t="s">
        <v>37</v>
      </c>
      <c r="B145" s="27">
        <v>-2859.85593267472</v>
      </c>
      <c r="C145" s="23">
        <v>-11.5868343555</v>
      </c>
      <c r="D145" s="34">
        <v>-12.3169818081</v>
      </c>
    </row>
    <row r="146">
      <c r="A146" s="34" t="s">
        <v>39</v>
      </c>
      <c r="B146" s="45">
        <v>-379.39137532385</v>
      </c>
      <c r="C146" s="23">
        <v>-1.3762717246</v>
      </c>
      <c r="D146" s="23">
        <v>-1.4704243829</v>
      </c>
    </row>
    <row r="147">
      <c r="A147" s="29">
        <v>19.0</v>
      </c>
      <c r="B147" s="23"/>
      <c r="C147" s="21"/>
      <c r="D147" s="21"/>
    </row>
    <row r="148">
      <c r="A148" s="34" t="s">
        <v>27</v>
      </c>
      <c r="B148" s="16">
        <v>-4523.25749111021</v>
      </c>
      <c r="C148" s="23">
        <v>-16.5484835753</v>
      </c>
      <c r="D148" s="16">
        <v>-17.7212915911</v>
      </c>
      <c r="E148" s="21">
        <f t="shared" ref="E148:F148" si="144">C148-C153-C154</f>
        <v>-0.0389376611</v>
      </c>
      <c r="F148" s="21">
        <f t="shared" si="144"/>
        <v>-0.0374149584</v>
      </c>
    </row>
    <row r="149">
      <c r="A149" s="34" t="s">
        <v>29</v>
      </c>
      <c r="B149" s="21"/>
      <c r="C149" s="23">
        <v>-15.4083247994</v>
      </c>
      <c r="D149" s="23">
        <v>-16.5103787437</v>
      </c>
      <c r="F149" s="27"/>
    </row>
    <row r="150">
      <c r="A150" s="34" t="s">
        <v>31</v>
      </c>
      <c r="B150" s="21"/>
      <c r="C150" s="23">
        <v>-1.1026358649</v>
      </c>
      <c r="D150" s="23">
        <v>-1.174928345</v>
      </c>
      <c r="F150" s="23"/>
    </row>
    <row r="151">
      <c r="A151" s="34" t="s">
        <v>34</v>
      </c>
      <c r="B151" s="21"/>
      <c r="C151" s="23">
        <v>-15.4134342518</v>
      </c>
      <c r="D151" s="23">
        <v>-16.5128745697</v>
      </c>
    </row>
    <row r="152">
      <c r="A152" s="34" t="s">
        <v>36</v>
      </c>
      <c r="B152" s="21"/>
      <c r="C152" s="23">
        <v>-1.1053528494</v>
      </c>
      <c r="D152" s="23">
        <v>-1.1761972163</v>
      </c>
    </row>
    <row r="153">
      <c r="A153" s="34" t="s">
        <v>37</v>
      </c>
      <c r="B153" s="16">
        <v>-4253.12878237249</v>
      </c>
      <c r="C153" s="23">
        <v>-15.4066403422</v>
      </c>
      <c r="D153" s="23">
        <v>-16.5087174576</v>
      </c>
    </row>
    <row r="154">
      <c r="A154" s="34" t="s">
        <v>39</v>
      </c>
      <c r="B154" s="23">
        <v>-270.1359383514</v>
      </c>
      <c r="C154" s="23">
        <v>-1.102905572</v>
      </c>
      <c r="D154" s="23">
        <v>-1.1751591751</v>
      </c>
    </row>
    <row r="155">
      <c r="A155" s="29">
        <v>20.0</v>
      </c>
      <c r="B155" s="21"/>
      <c r="C155" s="21"/>
      <c r="D155" s="21"/>
    </row>
    <row r="156">
      <c r="A156" s="34" t="s">
        <v>27</v>
      </c>
      <c r="B156" s="23">
        <v>-4640.3802164588</v>
      </c>
      <c r="C156" s="23">
        <v>-17.0982691744</v>
      </c>
      <c r="D156" s="16">
        <v>-18.3022266472</v>
      </c>
      <c r="E156" s="21">
        <f t="shared" ref="E156:F156" si="145">C156-C161-C162</f>
        <v>-0.0569792376</v>
      </c>
      <c r="F156" s="21">
        <f t="shared" si="145"/>
        <v>-0.055002485</v>
      </c>
    </row>
    <row r="157">
      <c r="A157" s="34" t="s">
        <v>29</v>
      </c>
      <c r="C157" s="23">
        <v>-15.4081735046</v>
      </c>
      <c r="D157" s="23">
        <v>-16.5102084958</v>
      </c>
    </row>
    <row r="158">
      <c r="A158" s="34" t="s">
        <v>31</v>
      </c>
      <c r="C158" s="23">
        <v>-1.6343695483</v>
      </c>
      <c r="D158" s="23">
        <v>-1.7383138602</v>
      </c>
    </row>
    <row r="159">
      <c r="A159" s="34" t="s">
        <v>34</v>
      </c>
      <c r="C159" s="23">
        <v>-15.4152684056</v>
      </c>
      <c r="D159" s="23">
        <v>-16.513703875</v>
      </c>
    </row>
    <row r="160">
      <c r="A160" s="34" t="s">
        <v>36</v>
      </c>
      <c r="C160" s="23">
        <v>-1.6376813868</v>
      </c>
      <c r="D160" s="23">
        <v>-1.7399038725</v>
      </c>
    </row>
    <row r="161">
      <c r="A161" s="34" t="s">
        <v>37</v>
      </c>
      <c r="B161" s="27">
        <v>-4253.12878237249</v>
      </c>
      <c r="C161" s="23">
        <v>-15.4066403422</v>
      </c>
      <c r="D161" s="23">
        <v>-16.5087174576</v>
      </c>
    </row>
    <row r="162">
      <c r="A162" s="34" t="s">
        <v>39</v>
      </c>
      <c r="B162" s="23">
        <v>-387.2693780496</v>
      </c>
      <c r="C162" s="23">
        <v>-1.6346495946</v>
      </c>
      <c r="D162" s="23">
        <v>-1.7385067046</v>
      </c>
    </row>
    <row r="163">
      <c r="A163" s="29">
        <v>21.0</v>
      </c>
      <c r="B163" s="21"/>
      <c r="C163" s="21"/>
      <c r="D163" s="21"/>
    </row>
    <row r="164">
      <c r="A164" s="34" t="s">
        <v>27</v>
      </c>
      <c r="B164" s="23">
        <v>-4652.744897123</v>
      </c>
      <c r="C164" s="23">
        <v>-17.4817865119</v>
      </c>
      <c r="D164" s="16">
        <v>-18.6582805268</v>
      </c>
      <c r="E164" s="21">
        <f t="shared" ref="E164:F164" si="146">C164-C169-C170</f>
        <v>-0.0742959563</v>
      </c>
      <c r="F164" s="21">
        <f t="shared" si="146"/>
        <v>-0.0722992423</v>
      </c>
    </row>
    <row r="165">
      <c r="A165" s="34" t="s">
        <v>29</v>
      </c>
      <c r="C165" s="23">
        <v>-15.467263875</v>
      </c>
      <c r="D165" s="23">
        <v>-16.5237100715</v>
      </c>
    </row>
    <row r="166">
      <c r="A166" s="34" t="s">
        <v>31</v>
      </c>
      <c r="C166" s="23">
        <v>-1.9394363701</v>
      </c>
      <c r="D166" s="45">
        <v>-2.0616051749</v>
      </c>
    </row>
    <row r="167">
      <c r="A167" s="34" t="s">
        <v>34</v>
      </c>
      <c r="C167" s="23">
        <v>-15.475935367</v>
      </c>
      <c r="D167" s="23">
        <v>-16.5280217666</v>
      </c>
    </row>
    <row r="168">
      <c r="A168" s="34" t="s">
        <v>36</v>
      </c>
      <c r="C168" s="23">
        <v>-1.942555497</v>
      </c>
      <c r="D168" s="23">
        <v>-2.0632289677</v>
      </c>
    </row>
    <row r="169">
      <c r="A169" s="34" t="s">
        <v>37</v>
      </c>
      <c r="B169" s="16">
        <v>-4189.69034397456</v>
      </c>
      <c r="C169" s="23">
        <v>-15.4676823279</v>
      </c>
      <c r="D169" s="23">
        <v>-16.5240421624</v>
      </c>
    </row>
    <row r="170">
      <c r="A170" s="34" t="s">
        <v>39</v>
      </c>
      <c r="B170" s="23">
        <v>-463.0703345859</v>
      </c>
      <c r="C170" s="23">
        <v>-1.9398082277</v>
      </c>
      <c r="D170" s="34">
        <v>-2.0619391221</v>
      </c>
    </row>
    <row r="171">
      <c r="A171" s="29">
        <v>22.0</v>
      </c>
      <c r="B171" s="21"/>
      <c r="C171" s="21"/>
    </row>
    <row r="172">
      <c r="A172" s="34" t="s">
        <v>27</v>
      </c>
      <c r="B172" s="23">
        <v>-2889.5747743683</v>
      </c>
      <c r="C172" s="23">
        <v>-11.4255463474</v>
      </c>
      <c r="D172" s="27">
        <v>-12.173579615</v>
      </c>
      <c r="E172" s="21">
        <f t="shared" ref="E172:F172" si="147">C172-C177-C178</f>
        <v>-0.039714087</v>
      </c>
      <c r="F172">
        <f t="shared" si="147"/>
        <v>-0.0400221014</v>
      </c>
    </row>
    <row r="173">
      <c r="A173" s="34" t="s">
        <v>29</v>
      </c>
      <c r="C173" s="23">
        <v>-4.9013851878</v>
      </c>
      <c r="D173" s="34">
        <v>-5.2167369716</v>
      </c>
    </row>
    <row r="174">
      <c r="A174" s="34" t="s">
        <v>31</v>
      </c>
      <c r="C174" s="23">
        <v>-6.4918510486</v>
      </c>
      <c r="D174" s="34">
        <v>-6.9241930831</v>
      </c>
    </row>
    <row r="175">
      <c r="A175" s="34" t="s">
        <v>34</v>
      </c>
      <c r="C175" s="23">
        <v>-4.9040798144</v>
      </c>
      <c r="D175" s="34">
        <v>-5.2181134066</v>
      </c>
    </row>
    <row r="176">
      <c r="A176" s="34" t="s">
        <v>36</v>
      </c>
      <c r="B176" s="21"/>
      <c r="C176" s="23">
        <v>-6.4962041701</v>
      </c>
      <c r="D176" s="34">
        <v>-6.9264305303</v>
      </c>
    </row>
    <row r="177">
      <c r="A177" s="34" t="s">
        <v>37</v>
      </c>
      <c r="B177" s="16">
        <v>-1219.84750300093</v>
      </c>
      <c r="C177" s="23">
        <v>-4.8962875297</v>
      </c>
      <c r="D177" s="34">
        <v>-5.2117842069</v>
      </c>
    </row>
    <row r="178">
      <c r="A178" s="34" t="s">
        <v>39</v>
      </c>
      <c r="B178" s="23">
        <v>-1669.7043190204</v>
      </c>
      <c r="C178" s="23">
        <v>-6.4895447307</v>
      </c>
      <c r="D178" s="34">
        <v>-6.9217733067</v>
      </c>
    </row>
    <row r="179">
      <c r="A179" s="29">
        <v>23.0</v>
      </c>
      <c r="B179" s="21"/>
      <c r="C179" s="21"/>
    </row>
    <row r="180">
      <c r="A180" s="34" t="s">
        <v>27</v>
      </c>
      <c r="B180" s="23">
        <v>-2328.3562962912</v>
      </c>
      <c r="C180" s="23">
        <v>-9.3740861545</v>
      </c>
      <c r="D180" s="16">
        <v>-9.9617676947</v>
      </c>
    </row>
    <row r="181">
      <c r="A181" s="34" t="s">
        <v>29</v>
      </c>
      <c r="C181" s="23">
        <v>-5.6106553805</v>
      </c>
      <c r="D181" s="23">
        <v>-5.957063425</v>
      </c>
    </row>
    <row r="182">
      <c r="A182" s="34" t="s">
        <v>31</v>
      </c>
      <c r="C182" s="23">
        <v>-3.7424445266</v>
      </c>
      <c r="D182" s="45">
        <v>-3.9826745341</v>
      </c>
      <c r="E182" s="23"/>
      <c r="F182" s="89"/>
    </row>
    <row r="183">
      <c r="A183" s="34" t="s">
        <v>34</v>
      </c>
      <c r="B183" s="21"/>
      <c r="C183" s="23">
        <v>-5.6143045363</v>
      </c>
      <c r="D183" s="23">
        <v>-5.9589052729</v>
      </c>
    </row>
    <row r="184">
      <c r="A184" s="34" t="s">
        <v>36</v>
      </c>
      <c r="B184" s="21"/>
      <c r="C184" s="23">
        <v>-3.7437195376</v>
      </c>
      <c r="D184" s="45">
        <v>-3.9841360228</v>
      </c>
      <c r="E184" s="23"/>
      <c r="F184" s="89"/>
      <c r="G184" s="27"/>
    </row>
    <row r="185">
      <c r="A185" s="34" t="s">
        <v>37</v>
      </c>
      <c r="B185" s="16">
        <v>-1370.71510448749</v>
      </c>
      <c r="C185" s="23">
        <v>-5.6085039178</v>
      </c>
      <c r="D185" s="23">
        <v>-5.954903498</v>
      </c>
    </row>
    <row r="186">
      <c r="A186" s="34" t="s">
        <v>39</v>
      </c>
      <c r="B186" s="23">
        <v>-957.5638220545</v>
      </c>
      <c r="C186" s="23">
        <v>-3.7379830295</v>
      </c>
      <c r="D186" s="23">
        <v>-3.9789131999</v>
      </c>
    </row>
    <row r="187">
      <c r="A187" s="29">
        <v>24.0</v>
      </c>
      <c r="B187" s="21"/>
      <c r="C187" s="21"/>
      <c r="D187" s="21"/>
    </row>
    <row r="188">
      <c r="A188" s="34" t="s">
        <v>27</v>
      </c>
      <c r="B188" s="16">
        <v>-5076.89872141216</v>
      </c>
      <c r="C188" s="23">
        <v>-19.4445381588</v>
      </c>
      <c r="D188" s="16">
        <v>-20.7288657796</v>
      </c>
    </row>
    <row r="189">
      <c r="A189" s="34" t="s">
        <v>29</v>
      </c>
      <c r="B189" s="21"/>
      <c r="C189" s="23">
        <v>-15.469725887</v>
      </c>
      <c r="D189" s="23">
        <v>-16.5258601305</v>
      </c>
      <c r="E189" s="21">
        <f t="shared" ref="E189:F189" si="148">C189+C190-C191-C192</f>
        <v>0.0216839732</v>
      </c>
      <c r="F189" s="21">
        <f t="shared" si="148"/>
        <v>0.0093705499</v>
      </c>
    </row>
    <row r="190">
      <c r="A190" s="34" t="s">
        <v>31</v>
      </c>
      <c r="B190" s="21"/>
      <c r="C190" s="45">
        <v>-3.8561142212</v>
      </c>
      <c r="D190" s="23">
        <v>-4.0883959061</v>
      </c>
    </row>
    <row r="191">
      <c r="A191" s="34" t="s">
        <v>34</v>
      </c>
      <c r="B191" s="21"/>
      <c r="C191" s="23">
        <v>-15.4868203851</v>
      </c>
      <c r="D191" s="23">
        <v>-16.5340559933</v>
      </c>
    </row>
    <row r="192">
      <c r="A192" s="34" t="s">
        <v>36</v>
      </c>
      <c r="B192" s="21"/>
      <c r="C192" s="45">
        <v>-3.8607036963</v>
      </c>
      <c r="D192" s="23">
        <v>-4.0895705932</v>
      </c>
    </row>
    <row r="193">
      <c r="A193" s="34" t="s">
        <v>37</v>
      </c>
      <c r="B193" s="16">
        <v>-4189.69034397417</v>
      </c>
      <c r="C193" s="23">
        <v>-15.4676823279</v>
      </c>
      <c r="D193" s="23">
        <v>-16.52404193</v>
      </c>
    </row>
    <row r="194">
      <c r="A194" s="34" t="s">
        <v>39</v>
      </c>
      <c r="B194" s="23">
        <v>-887.0850665655</v>
      </c>
      <c r="C194" s="23">
        <v>-3.8548365738</v>
      </c>
      <c r="D194" s="23">
        <v>-4.0857623851</v>
      </c>
    </row>
    <row r="195">
      <c r="A195" s="29">
        <v>25.0</v>
      </c>
      <c r="B195" s="21"/>
      <c r="C195" s="21"/>
      <c r="D195" s="21"/>
    </row>
    <row r="196">
      <c r="A196" s="34" t="s">
        <v>27</v>
      </c>
      <c r="B196" s="16">
        <v>-3206.65745375207</v>
      </c>
      <c r="C196" s="23">
        <v>-13.1044042322</v>
      </c>
      <c r="D196" s="16">
        <v>-13.9039651837</v>
      </c>
    </row>
    <row r="197">
      <c r="A197" s="34" t="s">
        <v>29</v>
      </c>
      <c r="B197" s="21"/>
      <c r="C197" s="23">
        <v>-10.1847707136</v>
      </c>
      <c r="D197" s="23">
        <v>-10.810970138</v>
      </c>
    </row>
    <row r="198">
      <c r="A198" s="34" t="s">
        <v>31</v>
      </c>
      <c r="B198" s="21"/>
      <c r="C198" s="23">
        <v>-2.8123617568</v>
      </c>
      <c r="D198" s="45">
        <v>-2.9851817815</v>
      </c>
    </row>
    <row r="199">
      <c r="A199" s="34" t="s">
        <v>34</v>
      </c>
      <c r="B199" s="21"/>
      <c r="C199" s="45">
        <v>-10.1895720351</v>
      </c>
      <c r="D199" s="23">
        <v>-10.8134939124</v>
      </c>
    </row>
    <row r="200">
      <c r="A200" s="34" t="s">
        <v>36</v>
      </c>
      <c r="B200" s="21"/>
      <c r="C200" s="23">
        <v>-2.8173072154</v>
      </c>
      <c r="D200" s="23">
        <v>-2.9876549359</v>
      </c>
    </row>
    <row r="201">
      <c r="A201" s="34" t="s">
        <v>37</v>
      </c>
      <c r="B201" s="16">
        <v>-2517.77597350435</v>
      </c>
      <c r="C201" s="23">
        <v>-10.1801686176</v>
      </c>
      <c r="D201" s="23">
        <v>-10.8060729728</v>
      </c>
    </row>
    <row r="202">
      <c r="A202" s="34" t="s">
        <v>39</v>
      </c>
      <c r="B202" s="23">
        <v>-688.9107577642</v>
      </c>
      <c r="C202" s="23">
        <v>-2.8121252011</v>
      </c>
      <c r="D202" s="23">
        <v>-2.9849690047</v>
      </c>
    </row>
    <row r="203">
      <c r="A203" s="29">
        <v>26.0</v>
      </c>
      <c r="B203" s="21"/>
      <c r="C203" s="21"/>
      <c r="D203" s="21"/>
    </row>
    <row r="204">
      <c r="A204" s="34" t="s">
        <v>27</v>
      </c>
      <c r="B204" s="23">
        <v>-3206.6614224221</v>
      </c>
      <c r="C204" s="23">
        <v>-13.1058402072</v>
      </c>
      <c r="D204" s="65">
        <v>-13.9054191654</v>
      </c>
    </row>
    <row r="205">
      <c r="A205" s="34" t="s">
        <v>29</v>
      </c>
      <c r="B205" s="23"/>
      <c r="C205" s="23">
        <v>-10.1849110254</v>
      </c>
      <c r="D205" s="23">
        <v>-10.8111235006</v>
      </c>
    </row>
    <row r="206">
      <c r="A206" s="34" t="s">
        <v>31</v>
      </c>
      <c r="B206" s="21"/>
      <c r="C206" s="23">
        <v>-2.8137560188</v>
      </c>
      <c r="D206" s="23">
        <v>-2.9865534618</v>
      </c>
    </row>
    <row r="207">
      <c r="A207" s="34" t="s">
        <v>34</v>
      </c>
      <c r="B207" s="21"/>
      <c r="C207" s="23">
        <v>-10.1897092995</v>
      </c>
      <c r="D207" s="23">
        <v>-10.8136201755</v>
      </c>
    </row>
    <row r="208">
      <c r="A208" s="34" t="s">
        <v>36</v>
      </c>
      <c r="B208" s="21"/>
      <c r="C208" s="23">
        <v>-2.8186280318</v>
      </c>
      <c r="D208" s="23">
        <v>-2.9890037881</v>
      </c>
    </row>
    <row r="209">
      <c r="A209" s="34" t="s">
        <v>37</v>
      </c>
      <c r="B209" s="16">
        <v>-2517.77597350435</v>
      </c>
      <c r="C209" s="23">
        <v>-10.1801686176</v>
      </c>
      <c r="D209" s="23">
        <v>-10.8060729728</v>
      </c>
    </row>
    <row r="210">
      <c r="A210" s="34" t="s">
        <v>39</v>
      </c>
      <c r="B210" s="23">
        <v>-688.9149187912</v>
      </c>
      <c r="C210" s="23">
        <v>-2.8135687654</v>
      </c>
      <c r="D210" s="23">
        <v>-2.9863865764</v>
      </c>
    </row>
    <row r="211">
      <c r="A211" s="29">
        <v>27.0</v>
      </c>
      <c r="B211" s="21"/>
      <c r="C211" s="21"/>
      <c r="D211" s="21"/>
    </row>
    <row r="212">
      <c r="A212" s="34" t="s">
        <v>27</v>
      </c>
      <c r="B212" s="55">
        <v>-3804.03848032623</v>
      </c>
      <c r="C212" s="23">
        <v>-14.2277995182</v>
      </c>
      <c r="D212" s="55">
        <v>-15.1895963387</v>
      </c>
    </row>
    <row r="213">
      <c r="A213" s="34" t="s">
        <v>29</v>
      </c>
      <c r="B213" s="16"/>
      <c r="C213" s="23">
        <v>-13.2648895303</v>
      </c>
      <c r="D213" s="23">
        <v>-14.1698025318</v>
      </c>
    </row>
    <row r="214">
      <c r="A214" s="34" t="s">
        <v>31</v>
      </c>
      <c r="B214" s="16"/>
      <c r="C214" s="23">
        <v>-0.9195959969</v>
      </c>
      <c r="D214" s="45">
        <v>-0.9764094715</v>
      </c>
    </row>
    <row r="215">
      <c r="A215" s="34" t="s">
        <v>34</v>
      </c>
      <c r="B215" s="16"/>
      <c r="C215" s="23">
        <v>-13.2716600256</v>
      </c>
      <c r="D215" s="23">
        <v>-14.1731331239</v>
      </c>
    </row>
    <row r="216">
      <c r="A216" s="34" t="s">
        <v>36</v>
      </c>
      <c r="B216" s="16"/>
      <c r="C216" s="23">
        <v>-0.9209788065</v>
      </c>
      <c r="D216" s="23">
        <v>-0.9773673494</v>
      </c>
    </row>
    <row r="217">
      <c r="A217" s="34" t="s">
        <v>37</v>
      </c>
      <c r="B217" s="55">
        <v>-3591.15555289818</v>
      </c>
      <c r="C217" s="23">
        <v>-13.2633004224</v>
      </c>
      <c r="D217" s="23">
        <v>-14.168474687</v>
      </c>
    </row>
    <row r="218">
      <c r="A218" s="34" t="s">
        <v>39</v>
      </c>
      <c r="B218" s="23">
        <v>-212.7875449771</v>
      </c>
      <c r="C218" s="23">
        <v>-0.9192909394</v>
      </c>
      <c r="D218" s="45">
        <v>-0.976058773</v>
      </c>
    </row>
    <row r="219">
      <c r="A219" s="29">
        <v>28.0</v>
      </c>
      <c r="C219" s="21"/>
      <c r="D219" s="21"/>
    </row>
    <row r="220">
      <c r="A220" s="34" t="s">
        <v>27</v>
      </c>
      <c r="B220" s="27">
        <v>-3764.98832824493</v>
      </c>
      <c r="C220" s="23">
        <v>-14.0451323938</v>
      </c>
      <c r="D220" s="91">
        <v>-14.9965377951</v>
      </c>
    </row>
    <row r="221">
      <c r="A221" s="34" t="s">
        <v>29</v>
      </c>
      <c r="C221" s="23">
        <v>-13.2658634607</v>
      </c>
      <c r="D221" s="23">
        <v>-14.1707112728</v>
      </c>
    </row>
    <row r="222">
      <c r="A222" s="34" t="s">
        <v>31</v>
      </c>
      <c r="B222" s="16"/>
      <c r="C222" s="23">
        <v>-0.7453378292</v>
      </c>
      <c r="D222" s="23">
        <v>-0.7917900007</v>
      </c>
    </row>
    <row r="223">
      <c r="A223" s="34" t="s">
        <v>34</v>
      </c>
      <c r="B223" s="16"/>
      <c r="C223" s="23">
        <v>-13.2713871214</v>
      </c>
      <c r="D223" s="23">
        <v>-14.1734589593</v>
      </c>
    </row>
    <row r="224">
      <c r="A224" s="34" t="s">
        <v>36</v>
      </c>
      <c r="B224" s="16"/>
      <c r="C224" s="23">
        <v>-0.7464276719</v>
      </c>
      <c r="D224" s="23">
        <v>-0.7923781509</v>
      </c>
    </row>
    <row r="225">
      <c r="A225" s="34" t="s">
        <v>37</v>
      </c>
      <c r="B225" s="16">
        <v>-3591.15555289818</v>
      </c>
      <c r="C225" s="23">
        <v>-13.2633004224</v>
      </c>
      <c r="D225" s="23">
        <v>-14.168474687</v>
      </c>
    </row>
    <row r="226">
      <c r="A226" s="34" t="s">
        <v>39</v>
      </c>
      <c r="B226" s="23">
        <v>-173.7360601312</v>
      </c>
      <c r="C226" s="23">
        <v>-0.7449944649</v>
      </c>
      <c r="D226" s="45">
        <v>-0.7912227534</v>
      </c>
    </row>
    <row r="227">
      <c r="A227" s="29">
        <v>29.0</v>
      </c>
      <c r="B227" s="21"/>
      <c r="C227" s="21"/>
      <c r="D227" s="21"/>
    </row>
    <row r="228">
      <c r="A228" s="34" t="s">
        <v>27</v>
      </c>
      <c r="B228" s="23">
        <v>-2630.2120701955</v>
      </c>
      <c r="C228" s="23">
        <v>-10.6891057397</v>
      </c>
      <c r="D228" s="65">
        <v>-11.3677666422</v>
      </c>
    </row>
    <row r="229">
      <c r="A229" s="34" t="s">
        <v>29</v>
      </c>
      <c r="B229" s="21"/>
      <c r="C229" s="23">
        <v>-9.8222625184</v>
      </c>
      <c r="D229" s="23">
        <v>-10.4407806371</v>
      </c>
    </row>
    <row r="230">
      <c r="A230" s="34" t="s">
        <v>31</v>
      </c>
      <c r="B230" s="21"/>
      <c r="C230" s="23">
        <v>-0.8115060958</v>
      </c>
      <c r="D230" s="45">
        <v>-0.8738856386</v>
      </c>
    </row>
    <row r="231">
      <c r="A231" s="34" t="s">
        <v>34</v>
      </c>
      <c r="B231" s="21"/>
      <c r="C231" s="23">
        <v>-9.8255897234</v>
      </c>
      <c r="D231" s="23">
        <v>-10.442355764</v>
      </c>
    </row>
    <row r="232">
      <c r="A232" s="34" t="s">
        <v>36</v>
      </c>
      <c r="B232" s="21"/>
      <c r="C232" s="45">
        <v>-0.8222544084</v>
      </c>
      <c r="D232" s="23">
        <v>-0.8792389813</v>
      </c>
    </row>
    <row r="233">
      <c r="A233" s="34" t="s">
        <v>37</v>
      </c>
      <c r="B233" s="16">
        <v>-2402.81701541496</v>
      </c>
      <c r="C233" s="23">
        <v>-9.8325743694</v>
      </c>
      <c r="D233" s="23">
        <v>-10.4510169593</v>
      </c>
    </row>
    <row r="234">
      <c r="A234" s="34" t="s">
        <v>39</v>
      </c>
      <c r="B234" s="23">
        <v>-227.3430354339</v>
      </c>
      <c r="C234" s="23">
        <v>-0.8114161983</v>
      </c>
      <c r="D234" s="45">
        <v>-0.8735566641</v>
      </c>
    </row>
    <row r="235">
      <c r="A235" s="29">
        <v>30.0</v>
      </c>
      <c r="C235" s="21"/>
      <c r="D235" s="21"/>
    </row>
    <row r="236">
      <c r="A236" s="34" t="s">
        <v>27</v>
      </c>
      <c r="B236" s="16">
        <v>-2820.7915886165</v>
      </c>
      <c r="C236" s="23">
        <v>-11.4599902632</v>
      </c>
      <c r="D236" s="65">
        <v>-12.1838806764</v>
      </c>
    </row>
    <row r="237">
      <c r="A237" s="34" t="s">
        <v>29</v>
      </c>
      <c r="B237" s="21"/>
      <c r="C237" s="23">
        <v>-9.8186976197</v>
      </c>
      <c r="D237" s="23">
        <v>-10.4371053603</v>
      </c>
      <c r="K237" s="73"/>
    </row>
    <row r="238">
      <c r="A238" s="34" t="s">
        <v>31</v>
      </c>
      <c r="B238" s="21"/>
      <c r="C238" s="23">
        <v>-1.5721762112</v>
      </c>
      <c r="D238" s="45">
        <v>-1.6811305739</v>
      </c>
      <c r="K238" s="73"/>
    </row>
    <row r="239">
      <c r="A239" s="34" t="s">
        <v>34</v>
      </c>
      <c r="B239" s="21"/>
      <c r="C239" s="23">
        <v>-9.8224156858</v>
      </c>
      <c r="D239" s="23">
        <v>-10.4389322252</v>
      </c>
      <c r="K239" s="73"/>
    </row>
    <row r="240">
      <c r="A240" s="34" t="s">
        <v>36</v>
      </c>
      <c r="B240" s="21"/>
      <c r="C240" s="45">
        <v>-1.5824386957</v>
      </c>
      <c r="D240" s="23">
        <v>-1.6861479567</v>
      </c>
      <c r="K240" s="73"/>
    </row>
    <row r="241">
      <c r="A241" s="34" t="s">
        <v>37</v>
      </c>
      <c r="B241" s="16">
        <v>-2402.81701541496</v>
      </c>
      <c r="C241" s="23">
        <v>-9.8325743694</v>
      </c>
      <c r="D241" s="23">
        <v>-10.4510169593</v>
      </c>
      <c r="K241" s="73"/>
    </row>
    <row r="242">
      <c r="A242" s="34" t="s">
        <v>39</v>
      </c>
      <c r="B242" s="23">
        <v>-417.9363815504</v>
      </c>
      <c r="C242" s="23">
        <v>-1.5721780492</v>
      </c>
      <c r="D242" s="45">
        <v>-1.6809505284</v>
      </c>
      <c r="K242" s="73"/>
    </row>
    <row r="243">
      <c r="A243" s="29" t="s">
        <v>85</v>
      </c>
      <c r="B243" s="21"/>
      <c r="C243" s="21"/>
      <c r="D243" s="21"/>
      <c r="K243" s="73"/>
    </row>
    <row r="244">
      <c r="A244" s="34" t="s">
        <v>27</v>
      </c>
      <c r="B244" s="23">
        <v>-2788.0238318272</v>
      </c>
      <c r="C244" s="23">
        <v>-9.5938012021</v>
      </c>
      <c r="D244" s="16">
        <v>-10.2060046008</v>
      </c>
      <c r="K244" s="73"/>
    </row>
    <row r="245">
      <c r="A245" s="34" t="s">
        <v>29</v>
      </c>
      <c r="C245" s="23">
        <v>-5.6104744042</v>
      </c>
      <c r="D245" s="23">
        <v>-5.9569140499</v>
      </c>
      <c r="K245" s="73"/>
    </row>
    <row r="246">
      <c r="A246" s="34" t="s">
        <v>31</v>
      </c>
      <c r="C246" s="23">
        <v>-3.9440536835</v>
      </c>
      <c r="D246" s="23">
        <v>-4.209187835</v>
      </c>
      <c r="K246" s="73"/>
    </row>
    <row r="247">
      <c r="A247" s="34" t="s">
        <v>34</v>
      </c>
      <c r="C247" s="23">
        <v>-5.6145864762</v>
      </c>
      <c r="D247" s="23">
        <v>-5.9590787332</v>
      </c>
      <c r="K247" s="73"/>
    </row>
    <row r="248">
      <c r="A248" s="34" t="s">
        <v>36</v>
      </c>
      <c r="C248" s="23">
        <v>-3.9472951696</v>
      </c>
      <c r="D248" s="23">
        <v>-4.2109741817</v>
      </c>
      <c r="K248" s="73"/>
    </row>
    <row r="249">
      <c r="A249" s="34" t="s">
        <v>37</v>
      </c>
      <c r="B249" s="27">
        <v>-1370.71333666108</v>
      </c>
      <c r="C249" s="23">
        <v>-5.610172554</v>
      </c>
      <c r="D249" s="23">
        <v>-5.9565314898</v>
      </c>
      <c r="K249" s="73"/>
    </row>
    <row r="250">
      <c r="A250" s="34" t="s">
        <v>39</v>
      </c>
      <c r="B250" s="23">
        <v>-1417.2429078492</v>
      </c>
      <c r="C250" s="23">
        <v>-3.9406384999</v>
      </c>
      <c r="D250" s="23">
        <v>-4.20588457</v>
      </c>
      <c r="K250" s="73"/>
    </row>
    <row r="251">
      <c r="A251" s="29" t="s">
        <v>88</v>
      </c>
      <c r="C251" s="21"/>
      <c r="D251" s="21"/>
      <c r="K251" s="73"/>
    </row>
    <row r="252">
      <c r="A252" s="34" t="s">
        <v>27</v>
      </c>
      <c r="B252" s="23">
        <v>-5996.2540385305</v>
      </c>
      <c r="C252" s="23">
        <v>-19.8702315878</v>
      </c>
      <c r="D252" s="16">
        <v>-21.2023485148</v>
      </c>
      <c r="K252" s="73"/>
    </row>
    <row r="253">
      <c r="A253" s="34" t="s">
        <v>29</v>
      </c>
      <c r="C253" s="23">
        <v>-15.4712713796</v>
      </c>
      <c r="D253" s="23">
        <v>-16.5276395243</v>
      </c>
      <c r="K253" s="73"/>
    </row>
    <row r="254">
      <c r="A254" s="34" t="s">
        <v>31</v>
      </c>
      <c r="C254" s="23">
        <v>-4.2738494837</v>
      </c>
      <c r="D254" s="23">
        <v>-4.5529457098</v>
      </c>
      <c r="K254" s="73"/>
    </row>
    <row r="255">
      <c r="A255" s="34" t="s">
        <v>34</v>
      </c>
      <c r="C255" s="23">
        <v>-15.4880642353</v>
      </c>
      <c r="D255" s="23">
        <v>-16.5357061272</v>
      </c>
      <c r="K255" s="73"/>
    </row>
    <row r="256">
      <c r="A256" s="34" t="s">
        <v>36</v>
      </c>
      <c r="C256" s="23">
        <v>-4.2785603047</v>
      </c>
      <c r="D256" s="23">
        <v>-4.5553855713</v>
      </c>
      <c r="K256" s="73"/>
    </row>
    <row r="257">
      <c r="A257" s="34" t="s">
        <v>37</v>
      </c>
      <c r="B257" s="27">
        <v>-4189.69034397458</v>
      </c>
      <c r="C257" s="23">
        <v>-15.4676823279</v>
      </c>
      <c r="D257" s="23">
        <v>-16.5240421247</v>
      </c>
      <c r="K257" s="73"/>
    </row>
    <row r="258">
      <c r="A258" s="34" t="s">
        <v>39</v>
      </c>
      <c r="B258" s="23">
        <v>-1806.56203801</v>
      </c>
      <c r="C258" s="23">
        <v>-4.2746818962</v>
      </c>
      <c r="D258" s="23">
        <v>-4.5536252489</v>
      </c>
      <c r="K258" s="73"/>
    </row>
    <row r="259">
      <c r="A259" s="29" t="s">
        <v>91</v>
      </c>
      <c r="C259" s="21"/>
      <c r="D259" s="21"/>
      <c r="K259" s="73"/>
    </row>
    <row r="260">
      <c r="A260" s="34" t="s">
        <v>27</v>
      </c>
      <c r="B260" s="27">
        <v>-5045.74129741113</v>
      </c>
      <c r="C260" s="23">
        <v>-13.9679737615</v>
      </c>
      <c r="D260" s="16">
        <v>-14.8627939657</v>
      </c>
      <c r="K260" s="73"/>
    </row>
    <row r="261">
      <c r="A261" s="34" t="s">
        <v>29</v>
      </c>
      <c r="C261" s="23">
        <v>-11.0296439025</v>
      </c>
      <c r="D261" s="23">
        <v>-11.7513892827</v>
      </c>
      <c r="K261" s="73"/>
    </row>
    <row r="262">
      <c r="A262" s="34" t="s">
        <v>31</v>
      </c>
      <c r="C262" s="23">
        <v>-2.8123846097</v>
      </c>
      <c r="D262" s="23">
        <v>-2.9852106333</v>
      </c>
      <c r="K262" s="73"/>
    </row>
    <row r="263">
      <c r="A263" s="34" t="s">
        <v>34</v>
      </c>
      <c r="C263" s="23">
        <v>-11.0355813751</v>
      </c>
      <c r="D263" s="23">
        <v>-11.7544574871</v>
      </c>
      <c r="K263" s="73"/>
    </row>
    <row r="264">
      <c r="A264" s="34" t="s">
        <v>36</v>
      </c>
      <c r="C264" s="23">
        <v>-2.8181854833</v>
      </c>
      <c r="D264" s="23">
        <v>-2.9880280627</v>
      </c>
      <c r="K264" s="73"/>
    </row>
    <row r="265">
      <c r="A265" s="34" t="s">
        <v>37</v>
      </c>
      <c r="B265" s="16">
        <v>-4356.86880185529</v>
      </c>
      <c r="C265" s="23">
        <v>-11.0270997679</v>
      </c>
      <c r="D265" s="23">
        <v>-11.7485602509</v>
      </c>
      <c r="K265" s="73"/>
    </row>
    <row r="266">
      <c r="A266" s="34" t="s">
        <v>39</v>
      </c>
      <c r="B266" s="23">
        <v>-688.9100958418</v>
      </c>
      <c r="C266" s="23">
        <v>-2.8126404621</v>
      </c>
      <c r="D266" s="23">
        <v>-2.9854172753</v>
      </c>
      <c r="K266" s="73"/>
    </row>
    <row r="267">
      <c r="A267" s="29" t="s">
        <v>93</v>
      </c>
      <c r="C267" s="21"/>
      <c r="D267" s="21"/>
      <c r="K267" s="73"/>
    </row>
    <row r="268">
      <c r="A268" s="34" t="s">
        <v>27</v>
      </c>
      <c r="B268" s="23">
        <v>-5045.7448316162</v>
      </c>
      <c r="C268" s="23">
        <v>-13.9695836985</v>
      </c>
      <c r="D268" s="65">
        <v>-14.8644854056</v>
      </c>
      <c r="E268" s="27"/>
      <c r="K268" s="73"/>
    </row>
    <row r="269">
      <c r="A269" s="34" t="s">
        <v>29</v>
      </c>
      <c r="C269" s="23">
        <v>-11.0296010812</v>
      </c>
      <c r="D269" s="23">
        <v>-11.7513818623</v>
      </c>
      <c r="K269" s="73"/>
    </row>
    <row r="270">
      <c r="A270" s="34" t="s">
        <v>31</v>
      </c>
      <c r="C270" s="23">
        <v>-2.8137830607</v>
      </c>
      <c r="D270" s="23">
        <v>-2.9865816566</v>
      </c>
      <c r="K270" s="73"/>
    </row>
    <row r="271">
      <c r="A271" s="34" t="s">
        <v>34</v>
      </c>
      <c r="C271" s="23">
        <v>-11.0355362731</v>
      </c>
      <c r="D271" s="23">
        <v>-11.7544233746</v>
      </c>
      <c r="K271" s="73"/>
    </row>
    <row r="272">
      <c r="A272" s="34" t="s">
        <v>36</v>
      </c>
      <c r="B272" s="21"/>
      <c r="C272" s="23">
        <v>-2.8195099554</v>
      </c>
      <c r="D272" s="23">
        <v>-2.9893821931</v>
      </c>
      <c r="K272" s="73"/>
    </row>
    <row r="273">
      <c r="A273" s="34" t="s">
        <v>37</v>
      </c>
      <c r="B273" s="16">
        <v>-4356.86880185529</v>
      </c>
      <c r="C273" s="23">
        <v>-11.0270997679</v>
      </c>
      <c r="D273" s="23">
        <v>-11.7485602509</v>
      </c>
      <c r="K273" s="73"/>
    </row>
    <row r="274">
      <c r="A274" s="34" t="s">
        <v>39</v>
      </c>
      <c r="B274" s="23">
        <v>-688.914257961</v>
      </c>
      <c r="C274" s="23">
        <v>-2.8140837019</v>
      </c>
      <c r="D274" s="23">
        <v>-2.9868353729</v>
      </c>
      <c r="K274" s="73"/>
    </row>
    <row r="275">
      <c r="A275" s="29" t="s">
        <v>95</v>
      </c>
      <c r="C275" s="21"/>
      <c r="D275" s="21"/>
      <c r="K275" s="73"/>
    </row>
    <row r="276">
      <c r="A276" s="34" t="s">
        <v>27</v>
      </c>
      <c r="B276" s="23">
        <v>-4263.6900945807</v>
      </c>
      <c r="C276" s="23">
        <v>-14.4437992261</v>
      </c>
      <c r="D276" s="16">
        <v>-15.4291013715</v>
      </c>
      <c r="K276" s="73"/>
    </row>
    <row r="277">
      <c r="A277" s="34" t="s">
        <v>29</v>
      </c>
      <c r="C277" s="23">
        <v>-13.2656099782</v>
      </c>
      <c r="D277" s="23">
        <v>-14.170640788</v>
      </c>
      <c r="K277" s="73"/>
    </row>
    <row r="278">
      <c r="A278" s="34" t="s">
        <v>31</v>
      </c>
      <c r="C278" s="23">
        <v>-1.1284732921</v>
      </c>
      <c r="D278" s="23">
        <v>-1.2090571494</v>
      </c>
      <c r="K278" s="73"/>
    </row>
    <row r="279">
      <c r="A279" s="34" t="s">
        <v>34</v>
      </c>
      <c r="B279" s="21"/>
      <c r="C279" s="23">
        <v>-13.2722515247</v>
      </c>
      <c r="D279" s="23">
        <v>-14.1739215474</v>
      </c>
      <c r="K279" s="73"/>
    </row>
    <row r="280">
      <c r="A280" s="34" t="s">
        <v>36</v>
      </c>
      <c r="B280" s="21"/>
      <c r="C280" s="23">
        <v>-1.1301671497</v>
      </c>
      <c r="D280" s="23">
        <v>-1.210054412</v>
      </c>
      <c r="K280" s="73"/>
    </row>
    <row r="281">
      <c r="A281" s="34" t="s">
        <v>37</v>
      </c>
      <c r="B281" s="16">
        <v>-3591.1411985318</v>
      </c>
      <c r="C281" s="23">
        <v>-13.2656178148</v>
      </c>
      <c r="D281" s="23">
        <v>-14.1705437572</v>
      </c>
      <c r="K281" s="73"/>
    </row>
    <row r="282">
      <c r="A282" s="34" t="s">
        <v>39</v>
      </c>
      <c r="B282" s="23">
        <v>-672.532948591</v>
      </c>
      <c r="C282" s="23">
        <v>-1.1292797397</v>
      </c>
      <c r="D282" s="23">
        <v>-1.2097918676</v>
      </c>
      <c r="K282" s="73"/>
    </row>
    <row r="283">
      <c r="A283" s="29" t="s">
        <v>100</v>
      </c>
      <c r="C283" s="21"/>
      <c r="D283" s="21"/>
      <c r="K283" s="73"/>
    </row>
    <row r="284">
      <c r="A284" s="34" t="s">
        <v>27</v>
      </c>
      <c r="B284" s="27">
        <v>-4224.63694352614</v>
      </c>
      <c r="C284" s="23">
        <v>-14.2634368213</v>
      </c>
      <c r="D284" s="16">
        <v>-15.2383703267</v>
      </c>
      <c r="K284" s="73"/>
    </row>
    <row r="285">
      <c r="A285" s="34" t="s">
        <v>29</v>
      </c>
      <c r="C285" s="23">
        <v>-13.2667271842</v>
      </c>
      <c r="D285" s="23">
        <v>-14.17169028</v>
      </c>
      <c r="K285" s="73"/>
    </row>
    <row r="286">
      <c r="A286" s="34" t="s">
        <v>31</v>
      </c>
      <c r="B286" s="21"/>
      <c r="C286" s="23">
        <v>-0.954361888</v>
      </c>
      <c r="D286" s="23">
        <v>-1.0243510482</v>
      </c>
      <c r="K286" s="73"/>
    </row>
    <row r="287">
      <c r="A287" s="34" t="s">
        <v>34</v>
      </c>
      <c r="B287" s="21"/>
      <c r="C287" s="23">
        <v>-13.272267212</v>
      </c>
      <c r="D287" s="23">
        <v>-14.1744710266</v>
      </c>
      <c r="K287" s="73"/>
    </row>
    <row r="288">
      <c r="A288" s="34" t="s">
        <v>36</v>
      </c>
      <c r="B288" s="21"/>
      <c r="C288" s="23">
        <v>-0.9558397352</v>
      </c>
      <c r="D288" s="23">
        <v>-1.0252427954</v>
      </c>
      <c r="K288" s="73"/>
    </row>
    <row r="289">
      <c r="A289" s="34" t="s">
        <v>37</v>
      </c>
      <c r="B289" s="16">
        <v>-3591.1411985318</v>
      </c>
      <c r="C289" s="23">
        <v>-13.2656178148</v>
      </c>
      <c r="D289" s="23">
        <v>-14.1705437572</v>
      </c>
      <c r="K289" s="73"/>
    </row>
    <row r="290">
      <c r="A290" s="34" t="s">
        <v>39</v>
      </c>
      <c r="B290" s="23">
        <v>-633.4823573948</v>
      </c>
      <c r="C290" s="23">
        <v>-0.9550222054</v>
      </c>
      <c r="D290" s="23">
        <v>-1.0249538313</v>
      </c>
      <c r="K290" s="16"/>
    </row>
    <row r="291">
      <c r="A291" s="29" t="s">
        <v>102</v>
      </c>
      <c r="C291" s="21"/>
      <c r="D291" s="21"/>
      <c r="K291" s="73"/>
    </row>
    <row r="292">
      <c r="A292" s="34" t="s">
        <v>27</v>
      </c>
      <c r="B292" s="23">
        <v>-2792.0695327642</v>
      </c>
      <c r="C292" s="23">
        <v>-10.7031308684</v>
      </c>
      <c r="D292" s="17">
        <v>-11.4554629431</v>
      </c>
      <c r="K292" s="73"/>
    </row>
    <row r="293">
      <c r="A293" s="34" t="s">
        <v>29</v>
      </c>
      <c r="C293" s="23">
        <v>-9.8192121731</v>
      </c>
      <c r="D293" s="23">
        <v>-10.4376339594</v>
      </c>
      <c r="K293" s="73"/>
    </row>
    <row r="294">
      <c r="A294" s="34" t="s">
        <v>31</v>
      </c>
      <c r="B294" s="21"/>
      <c r="C294" s="23">
        <v>-0.8226674119</v>
      </c>
      <c r="D294" s="23">
        <v>-0.8853767541</v>
      </c>
      <c r="K294" s="73"/>
    </row>
    <row r="295">
      <c r="A295" s="34" t="s">
        <v>34</v>
      </c>
      <c r="B295" s="21"/>
      <c r="C295" s="23">
        <v>-9.8250824902</v>
      </c>
      <c r="D295" s="23">
        <v>-10.4402613926</v>
      </c>
      <c r="K295" s="73"/>
    </row>
    <row r="296">
      <c r="A296" s="34" t="s">
        <v>36</v>
      </c>
      <c r="B296" s="21"/>
      <c r="C296" s="23">
        <v>-0.838158657</v>
      </c>
      <c r="D296" s="23">
        <v>-0.9706952392</v>
      </c>
      <c r="K296" s="73"/>
    </row>
    <row r="297">
      <c r="A297" s="34" t="s">
        <v>37</v>
      </c>
      <c r="B297" s="16">
        <v>-2402.81585499718</v>
      </c>
      <c r="C297" s="23">
        <v>-9.8327588491</v>
      </c>
      <c r="D297" s="17">
        <v>-10.4511782036</v>
      </c>
      <c r="K297" s="73"/>
    </row>
    <row r="298">
      <c r="A298" s="34" t="s">
        <v>39</v>
      </c>
      <c r="B298" s="23">
        <v>-389.2207033045</v>
      </c>
      <c r="C298" s="23">
        <v>-0.8219481276</v>
      </c>
      <c r="D298" s="23">
        <v>-0.8844644252</v>
      </c>
      <c r="K298" s="73"/>
    </row>
    <row r="299">
      <c r="A299" s="10" t="s">
        <v>106</v>
      </c>
      <c r="B299" s="4"/>
      <c r="C299" s="17"/>
      <c r="D299" s="12"/>
      <c r="K299" s="73"/>
    </row>
    <row r="300">
      <c r="A300" s="15" t="s">
        <v>27</v>
      </c>
      <c r="B300" s="59">
        <v>-2982.6432574072</v>
      </c>
      <c r="C300" s="23">
        <v>-11.4812109477</v>
      </c>
      <c r="D300" s="17">
        <v>-12.2839467485</v>
      </c>
    </row>
    <row r="301">
      <c r="A301" s="15" t="s">
        <v>29</v>
      </c>
      <c r="B301" s="12"/>
      <c r="C301" s="23">
        <v>-9.8224151909</v>
      </c>
      <c r="D301" s="23">
        <v>-10.4406996486</v>
      </c>
      <c r="K301" s="73"/>
    </row>
    <row r="302">
      <c r="A302" s="15" t="s">
        <v>31</v>
      </c>
      <c r="B302" s="12"/>
      <c r="C302" s="23">
        <v>-1.5835880091</v>
      </c>
      <c r="D302" s="23">
        <v>-1.6938058046</v>
      </c>
      <c r="K302" s="73"/>
      <c r="N302" s="73"/>
      <c r="O302" s="73"/>
    </row>
    <row r="303">
      <c r="A303" s="15" t="s">
        <v>34</v>
      </c>
      <c r="B303" s="12"/>
      <c r="C303" s="23">
        <v>-9.8297640848</v>
      </c>
      <c r="D303" s="23">
        <v>-10.4439999213</v>
      </c>
      <c r="K303" s="73"/>
    </row>
    <row r="304">
      <c r="A304" s="15" t="s">
        <v>36</v>
      </c>
      <c r="B304" s="12"/>
      <c r="C304" s="23">
        <v>-1.599192875</v>
      </c>
      <c r="D304" s="23">
        <v>-1.7823009516</v>
      </c>
      <c r="K304" s="73"/>
    </row>
    <row r="305">
      <c r="A305" s="15" t="s">
        <v>37</v>
      </c>
      <c r="B305" s="17">
        <v>-2402.81585499718</v>
      </c>
      <c r="C305" s="23">
        <v>-9.8327588491</v>
      </c>
      <c r="D305" s="17">
        <v>-10.4511782036</v>
      </c>
      <c r="K305" s="73"/>
    </row>
    <row r="306">
      <c r="A306" s="15" t="s">
        <v>39</v>
      </c>
      <c r="B306" s="59">
        <v>-579.8054948161</v>
      </c>
      <c r="C306" s="23">
        <v>-1.5817115184</v>
      </c>
      <c r="D306" s="23">
        <v>-1.6922368423</v>
      </c>
      <c r="K306" s="73"/>
    </row>
    <row r="307">
      <c r="K307" s="73"/>
    </row>
    <row r="308">
      <c r="B308" s="8" t="s">
        <v>6</v>
      </c>
      <c r="C308" s="9" t="s">
        <v>133</v>
      </c>
      <c r="D308" s="9" t="s">
        <v>134</v>
      </c>
      <c r="E308" s="9" t="s">
        <v>135</v>
      </c>
      <c r="G308" s="8" t="s">
        <v>136</v>
      </c>
      <c r="H308" s="8" t="s">
        <v>137</v>
      </c>
      <c r="K308" s="73"/>
      <c r="M308" s="26" t="s">
        <v>138</v>
      </c>
    </row>
    <row r="309">
      <c r="A309" s="29">
        <v>5.0</v>
      </c>
      <c r="G309">
        <f>627.509*(B310-B315-B316+C310-C315-C316)</f>
        <v>-43.92751686</v>
      </c>
      <c r="H309">
        <f>627.509*(B310-B315-B316+D310-D315-D316)</f>
        <v>-10.94772125</v>
      </c>
      <c r="K309" s="73"/>
      <c r="M309" s="27">
        <v>-29.0</v>
      </c>
    </row>
    <row r="310">
      <c r="A310" s="34" t="s">
        <v>27</v>
      </c>
      <c r="B310" s="27">
        <v>-3006.81284514687</v>
      </c>
      <c r="C310" s="27">
        <v>-9.6633241134</v>
      </c>
      <c r="D310" s="27">
        <v>-9.6522274255</v>
      </c>
      <c r="K310" s="73"/>
    </row>
    <row r="311">
      <c r="A311" s="34" t="s">
        <v>29</v>
      </c>
      <c r="K311" s="73"/>
    </row>
    <row r="312">
      <c r="A312" s="34" t="s">
        <v>31</v>
      </c>
      <c r="K312" s="73"/>
    </row>
    <row r="313">
      <c r="A313" s="34" t="s">
        <v>34</v>
      </c>
      <c r="K313" s="73"/>
    </row>
    <row r="314">
      <c r="A314" s="34" t="s">
        <v>36</v>
      </c>
      <c r="B314" s="21"/>
      <c r="K314" s="73"/>
    </row>
    <row r="315">
      <c r="A315" s="34" t="s">
        <v>37</v>
      </c>
      <c r="B315" s="51">
        <v>-1824.13458436547</v>
      </c>
      <c r="C315" s="27">
        <v>-6.0770980444</v>
      </c>
      <c r="D315" s="27">
        <v>-6.1693308656</v>
      </c>
      <c r="K315" s="73"/>
    </row>
    <row r="316">
      <c r="A316" s="34" t="s">
        <v>39</v>
      </c>
      <c r="B316" s="23">
        <v>-1182.7040599079</v>
      </c>
      <c r="C316" s="27">
        <v>-3.4904239356</v>
      </c>
      <c r="D316" s="27">
        <v>-3.4396511159</v>
      </c>
      <c r="E316" s="27">
        <v>-3.7049774204</v>
      </c>
      <c r="K316" s="73"/>
    </row>
    <row r="317">
      <c r="K317" s="73"/>
    </row>
    <row r="318">
      <c r="K318" s="73"/>
    </row>
    <row r="319">
      <c r="K319" s="73"/>
    </row>
    <row r="320">
      <c r="K320" s="73"/>
    </row>
    <row r="321">
      <c r="K321" s="73"/>
    </row>
    <row r="322">
      <c r="K322" s="73"/>
    </row>
    <row r="323">
      <c r="K323" s="73"/>
    </row>
    <row r="324">
      <c r="K324" s="73"/>
    </row>
    <row r="325">
      <c r="K325" s="73"/>
    </row>
    <row r="326">
      <c r="K326" s="73"/>
    </row>
    <row r="327">
      <c r="K327" s="73"/>
    </row>
    <row r="328">
      <c r="K328" s="73"/>
    </row>
    <row r="329">
      <c r="K329" s="73"/>
    </row>
    <row r="330">
      <c r="K330" s="73"/>
    </row>
    <row r="331">
      <c r="K331" s="73"/>
    </row>
    <row r="332">
      <c r="K332" s="73"/>
    </row>
    <row r="333">
      <c r="K333" s="73"/>
    </row>
    <row r="334">
      <c r="K334" s="73"/>
    </row>
    <row r="335">
      <c r="K335" s="73"/>
    </row>
    <row r="336">
      <c r="K336" s="73"/>
    </row>
    <row r="337">
      <c r="K337" s="73"/>
    </row>
    <row r="338">
      <c r="K338" s="73"/>
    </row>
    <row r="339">
      <c r="K339" s="73"/>
    </row>
    <row r="340">
      <c r="K340" s="73"/>
    </row>
    <row r="341">
      <c r="K341" s="73"/>
    </row>
    <row r="342">
      <c r="K342" s="73"/>
    </row>
    <row r="343">
      <c r="K343" s="73"/>
    </row>
    <row r="344">
      <c r="K344" s="73"/>
    </row>
    <row r="345">
      <c r="K345" s="73"/>
    </row>
    <row r="346">
      <c r="K346" s="73"/>
    </row>
    <row r="347">
      <c r="K347" s="73"/>
    </row>
    <row r="348">
      <c r="K348" s="73"/>
    </row>
    <row r="349">
      <c r="K349" s="73"/>
    </row>
    <row r="350">
      <c r="K350" s="73"/>
    </row>
    <row r="351">
      <c r="K351" s="73"/>
    </row>
    <row r="352">
      <c r="K352" s="73"/>
    </row>
    <row r="353">
      <c r="K353" s="73"/>
    </row>
    <row r="354">
      <c r="K354" s="73"/>
    </row>
    <row r="355">
      <c r="K355" s="73"/>
    </row>
    <row r="356">
      <c r="K356" s="73"/>
    </row>
    <row r="357">
      <c r="K357" s="73"/>
    </row>
    <row r="358">
      <c r="K358" s="73"/>
    </row>
    <row r="359">
      <c r="K359" s="73"/>
    </row>
    <row r="360">
      <c r="K360" s="73"/>
    </row>
    <row r="361">
      <c r="K361" s="73"/>
    </row>
    <row r="362">
      <c r="K362" s="73"/>
    </row>
    <row r="363">
      <c r="K363" s="73"/>
    </row>
    <row r="364">
      <c r="K364" s="73"/>
    </row>
    <row r="365">
      <c r="K365" s="73"/>
    </row>
    <row r="366">
      <c r="K366" s="73"/>
    </row>
    <row r="367">
      <c r="K367" s="73"/>
    </row>
    <row r="368">
      <c r="K368" s="73"/>
    </row>
    <row r="369">
      <c r="K369" s="73"/>
    </row>
    <row r="370">
      <c r="K370" s="73"/>
    </row>
    <row r="371">
      <c r="K371" s="73"/>
    </row>
    <row r="372">
      <c r="K372" s="73"/>
    </row>
    <row r="373">
      <c r="K373" s="73"/>
    </row>
    <row r="374">
      <c r="K374" s="73"/>
    </row>
    <row r="375">
      <c r="K375" s="73"/>
    </row>
    <row r="376">
      <c r="K376" s="73"/>
    </row>
    <row r="377">
      <c r="K377" s="73"/>
    </row>
    <row r="378">
      <c r="K378" s="73"/>
    </row>
    <row r="379">
      <c r="K379" s="73"/>
    </row>
    <row r="380">
      <c r="K380" s="73"/>
    </row>
    <row r="381">
      <c r="K381" s="73"/>
    </row>
    <row r="382">
      <c r="K382" s="73"/>
    </row>
    <row r="383">
      <c r="K383" s="73"/>
    </row>
    <row r="384">
      <c r="K384" s="73"/>
    </row>
    <row r="385">
      <c r="K385" s="73"/>
    </row>
    <row r="386">
      <c r="K386" s="73"/>
    </row>
    <row r="387">
      <c r="K387" s="73"/>
    </row>
    <row r="388">
      <c r="K388" s="73"/>
    </row>
    <row r="389">
      <c r="K389" s="73"/>
    </row>
    <row r="390">
      <c r="K390" s="73"/>
    </row>
    <row r="391">
      <c r="K391" s="73"/>
    </row>
    <row r="392">
      <c r="K392" s="73"/>
    </row>
    <row r="393">
      <c r="K393" s="73"/>
    </row>
    <row r="394">
      <c r="K394" s="73"/>
    </row>
    <row r="395">
      <c r="K395" s="73"/>
    </row>
    <row r="396">
      <c r="K396" s="73"/>
    </row>
    <row r="397">
      <c r="K397" s="73"/>
    </row>
    <row r="398">
      <c r="K398" s="73"/>
    </row>
    <row r="399">
      <c r="K399" s="73"/>
    </row>
    <row r="400">
      <c r="K400" s="73"/>
    </row>
    <row r="401">
      <c r="K401" s="73"/>
    </row>
    <row r="402">
      <c r="K402" s="73"/>
    </row>
    <row r="403">
      <c r="K403" s="73"/>
    </row>
    <row r="404">
      <c r="K404" s="73"/>
    </row>
    <row r="405">
      <c r="K405" s="73"/>
    </row>
    <row r="406">
      <c r="K406" s="73"/>
    </row>
    <row r="407">
      <c r="K407" s="73"/>
    </row>
    <row r="408">
      <c r="K408" s="73"/>
    </row>
    <row r="409">
      <c r="K409" s="73"/>
    </row>
    <row r="410">
      <c r="K410" s="73"/>
    </row>
    <row r="411">
      <c r="K411" s="73"/>
    </row>
    <row r="412">
      <c r="K412" s="73"/>
    </row>
    <row r="413">
      <c r="K413" s="73"/>
    </row>
    <row r="414">
      <c r="K414" s="73"/>
    </row>
    <row r="415">
      <c r="K415" s="73"/>
    </row>
    <row r="416">
      <c r="K416" s="73"/>
    </row>
    <row r="417">
      <c r="K417" s="73"/>
    </row>
    <row r="418">
      <c r="K418" s="73"/>
    </row>
    <row r="419">
      <c r="K419" s="73"/>
    </row>
    <row r="420">
      <c r="K420" s="73"/>
    </row>
    <row r="421">
      <c r="K421" s="73"/>
    </row>
    <row r="422">
      <c r="K422" s="73"/>
    </row>
    <row r="423">
      <c r="K423" s="73"/>
    </row>
    <row r="424">
      <c r="K424" s="73"/>
    </row>
    <row r="425">
      <c r="K425" s="73"/>
    </row>
    <row r="426">
      <c r="K426" s="73"/>
    </row>
    <row r="427">
      <c r="K427" s="73"/>
    </row>
    <row r="428">
      <c r="K428" s="73"/>
    </row>
    <row r="429">
      <c r="K429" s="73"/>
    </row>
    <row r="430">
      <c r="K430" s="73"/>
    </row>
    <row r="431">
      <c r="K431" s="73"/>
    </row>
    <row r="432">
      <c r="K432" s="73"/>
    </row>
    <row r="433">
      <c r="K433" s="73"/>
    </row>
    <row r="434">
      <c r="K434" s="73"/>
    </row>
    <row r="435">
      <c r="K435" s="73"/>
    </row>
    <row r="436">
      <c r="K436" s="73"/>
    </row>
    <row r="437">
      <c r="K437" s="73"/>
    </row>
    <row r="438">
      <c r="K438" s="73"/>
    </row>
    <row r="439">
      <c r="K439" s="73"/>
    </row>
    <row r="440">
      <c r="K440" s="73"/>
    </row>
    <row r="441">
      <c r="K441" s="73"/>
    </row>
    <row r="442">
      <c r="K442" s="73"/>
    </row>
    <row r="443">
      <c r="K443" s="73"/>
    </row>
    <row r="444">
      <c r="K444" s="73"/>
    </row>
    <row r="445">
      <c r="K445" s="73"/>
    </row>
    <row r="446">
      <c r="K446" s="73"/>
    </row>
    <row r="447">
      <c r="K447" s="73"/>
    </row>
    <row r="448">
      <c r="K448" s="73"/>
    </row>
    <row r="449">
      <c r="K449" s="73"/>
    </row>
    <row r="450">
      <c r="K450" s="73"/>
    </row>
    <row r="451">
      <c r="K451" s="73"/>
    </row>
    <row r="452">
      <c r="K452" s="73"/>
    </row>
    <row r="453">
      <c r="K453" s="73"/>
    </row>
    <row r="454">
      <c r="K454" s="73"/>
    </row>
    <row r="455">
      <c r="K455" s="73"/>
    </row>
    <row r="456">
      <c r="K456" s="73"/>
    </row>
    <row r="457">
      <c r="K457" s="73"/>
    </row>
    <row r="458">
      <c r="K458" s="73"/>
    </row>
    <row r="459">
      <c r="K459" s="73"/>
    </row>
    <row r="460">
      <c r="K460" s="73"/>
    </row>
    <row r="461">
      <c r="K461" s="73"/>
    </row>
    <row r="462">
      <c r="K462" s="73"/>
    </row>
    <row r="463">
      <c r="K463" s="73"/>
    </row>
    <row r="464">
      <c r="K464" s="73"/>
    </row>
    <row r="465">
      <c r="K465" s="73"/>
    </row>
    <row r="466">
      <c r="K466" s="73"/>
    </row>
    <row r="467">
      <c r="K467" s="73"/>
    </row>
    <row r="468">
      <c r="K468" s="73"/>
    </row>
    <row r="469">
      <c r="K469" s="73"/>
    </row>
    <row r="470">
      <c r="K470" s="73"/>
    </row>
    <row r="471">
      <c r="K471" s="73"/>
    </row>
    <row r="472">
      <c r="K472" s="73"/>
    </row>
    <row r="473">
      <c r="K473" s="73"/>
    </row>
    <row r="474">
      <c r="K474" s="73"/>
    </row>
    <row r="475">
      <c r="K475" s="73"/>
    </row>
    <row r="476">
      <c r="K476" s="73"/>
    </row>
    <row r="477">
      <c r="K477" s="73"/>
    </row>
    <row r="478">
      <c r="K478" s="73"/>
    </row>
    <row r="479">
      <c r="K479" s="73"/>
    </row>
    <row r="480">
      <c r="K480" s="73"/>
    </row>
    <row r="481">
      <c r="K481" s="73"/>
    </row>
    <row r="482">
      <c r="K482" s="73"/>
    </row>
    <row r="483">
      <c r="K483" s="73"/>
    </row>
    <row r="484">
      <c r="K484" s="73"/>
    </row>
    <row r="485">
      <c r="K485" s="73"/>
    </row>
    <row r="486">
      <c r="K486" s="73"/>
    </row>
    <row r="487">
      <c r="K487" s="73"/>
    </row>
    <row r="488">
      <c r="K488" s="73"/>
    </row>
    <row r="489">
      <c r="K489" s="73"/>
    </row>
    <row r="490">
      <c r="K490" s="73"/>
    </row>
    <row r="491">
      <c r="K491" s="73"/>
    </row>
    <row r="492">
      <c r="K492" s="73"/>
    </row>
    <row r="493">
      <c r="K493" s="73"/>
    </row>
    <row r="494">
      <c r="K494" s="73"/>
    </row>
    <row r="495">
      <c r="K495" s="73"/>
    </row>
    <row r="496">
      <c r="K496" s="73"/>
    </row>
    <row r="497">
      <c r="K497" s="73"/>
    </row>
    <row r="498">
      <c r="K498" s="73"/>
    </row>
    <row r="499">
      <c r="K499" s="73"/>
    </row>
    <row r="500">
      <c r="K500" s="73"/>
    </row>
    <row r="501">
      <c r="K501" s="73"/>
    </row>
    <row r="502">
      <c r="K502" s="73"/>
    </row>
    <row r="503">
      <c r="K503" s="73"/>
    </row>
    <row r="504">
      <c r="K504" s="73"/>
    </row>
    <row r="505">
      <c r="K505" s="73"/>
    </row>
    <row r="506">
      <c r="K506" s="73"/>
    </row>
    <row r="507">
      <c r="K507" s="73"/>
    </row>
    <row r="508">
      <c r="K508" s="73"/>
    </row>
    <row r="509">
      <c r="K509" s="73"/>
    </row>
    <row r="510">
      <c r="K510" s="73"/>
    </row>
    <row r="511">
      <c r="K511" s="73"/>
    </row>
    <row r="512">
      <c r="K512" s="73"/>
    </row>
    <row r="513">
      <c r="K513" s="73"/>
    </row>
    <row r="514">
      <c r="K514" s="73"/>
    </row>
    <row r="515">
      <c r="K515" s="73"/>
    </row>
    <row r="516">
      <c r="K516" s="73"/>
    </row>
    <row r="517">
      <c r="K517" s="73"/>
    </row>
    <row r="518">
      <c r="K518" s="73"/>
    </row>
    <row r="519">
      <c r="K519" s="73"/>
    </row>
    <row r="520">
      <c r="K520" s="73"/>
    </row>
    <row r="521">
      <c r="K521" s="73"/>
    </row>
    <row r="522">
      <c r="K522" s="73"/>
    </row>
    <row r="523">
      <c r="K523" s="73"/>
    </row>
    <row r="524">
      <c r="K524" s="73"/>
    </row>
    <row r="525">
      <c r="K525" s="73"/>
    </row>
    <row r="526">
      <c r="K526" s="73"/>
    </row>
    <row r="527">
      <c r="K527" s="73"/>
    </row>
    <row r="528">
      <c r="K528" s="73"/>
    </row>
    <row r="529">
      <c r="K529" s="73"/>
    </row>
    <row r="530">
      <c r="K530" s="73"/>
    </row>
    <row r="531">
      <c r="K531" s="73"/>
    </row>
    <row r="532">
      <c r="K532" s="73"/>
    </row>
    <row r="533">
      <c r="K533" s="73"/>
    </row>
    <row r="534">
      <c r="K534" s="73"/>
    </row>
    <row r="535">
      <c r="K535" s="73"/>
    </row>
    <row r="536">
      <c r="K536" s="73"/>
    </row>
    <row r="537">
      <c r="K537" s="73"/>
    </row>
    <row r="538">
      <c r="K538" s="73"/>
    </row>
    <row r="539">
      <c r="K539" s="73"/>
    </row>
    <row r="540">
      <c r="K540" s="73"/>
    </row>
    <row r="541">
      <c r="K541" s="73"/>
    </row>
    <row r="542">
      <c r="K542" s="73"/>
    </row>
    <row r="543">
      <c r="K543" s="73"/>
    </row>
    <row r="544">
      <c r="K544" s="73"/>
    </row>
    <row r="545">
      <c r="K545" s="73"/>
    </row>
    <row r="546">
      <c r="K546" s="73"/>
    </row>
    <row r="547">
      <c r="K547" s="73"/>
    </row>
    <row r="548">
      <c r="K548" s="73"/>
    </row>
    <row r="549">
      <c r="K549" s="73"/>
    </row>
    <row r="550">
      <c r="K550" s="73"/>
    </row>
    <row r="551">
      <c r="K551" s="73"/>
    </row>
    <row r="552">
      <c r="K552" s="73"/>
    </row>
    <row r="553">
      <c r="K553" s="73"/>
    </row>
    <row r="554">
      <c r="K554" s="73"/>
    </row>
    <row r="555">
      <c r="K555" s="73"/>
    </row>
    <row r="556">
      <c r="K556" s="73"/>
    </row>
    <row r="557">
      <c r="K557" s="73"/>
    </row>
    <row r="558">
      <c r="K558" s="73"/>
    </row>
    <row r="559">
      <c r="K559" s="73"/>
    </row>
    <row r="560">
      <c r="K560" s="73"/>
    </row>
    <row r="561">
      <c r="K561" s="73"/>
    </row>
    <row r="562">
      <c r="K562" s="73"/>
    </row>
    <row r="563">
      <c r="K563" s="73"/>
    </row>
    <row r="564">
      <c r="K564" s="73"/>
    </row>
    <row r="565">
      <c r="K565" s="73"/>
    </row>
    <row r="566">
      <c r="K566" s="73"/>
    </row>
    <row r="567">
      <c r="K567" s="73"/>
    </row>
    <row r="568">
      <c r="K568" s="73"/>
    </row>
    <row r="569">
      <c r="K569" s="73"/>
    </row>
    <row r="570">
      <c r="K570" s="73"/>
    </row>
    <row r="571">
      <c r="K571" s="73"/>
    </row>
    <row r="572">
      <c r="K572" s="73"/>
    </row>
    <row r="573">
      <c r="K573" s="73"/>
    </row>
    <row r="574">
      <c r="K574" s="73"/>
    </row>
    <row r="575">
      <c r="K575" s="73"/>
    </row>
    <row r="576">
      <c r="K576" s="73"/>
    </row>
    <row r="577">
      <c r="K577" s="73"/>
    </row>
    <row r="578">
      <c r="K578" s="73"/>
    </row>
    <row r="579">
      <c r="K579" s="73"/>
    </row>
    <row r="580">
      <c r="K580" s="73"/>
    </row>
    <row r="581">
      <c r="K581" s="73"/>
    </row>
    <row r="582">
      <c r="K582" s="73"/>
    </row>
    <row r="583">
      <c r="K583" s="73"/>
    </row>
    <row r="584">
      <c r="K584" s="73"/>
    </row>
    <row r="585">
      <c r="K585" s="73"/>
    </row>
    <row r="586">
      <c r="K586" s="73"/>
    </row>
    <row r="587">
      <c r="K587" s="73"/>
    </row>
    <row r="588">
      <c r="K588" s="73"/>
    </row>
    <row r="589">
      <c r="K589" s="73"/>
    </row>
    <row r="590">
      <c r="K590" s="73"/>
    </row>
    <row r="591">
      <c r="K591" s="73"/>
    </row>
    <row r="592">
      <c r="K592" s="73"/>
    </row>
    <row r="593">
      <c r="K593" s="73"/>
    </row>
    <row r="594">
      <c r="K594" s="73"/>
    </row>
    <row r="595">
      <c r="K595" s="73"/>
    </row>
    <row r="596">
      <c r="K596" s="73"/>
    </row>
    <row r="597">
      <c r="K597" s="73"/>
    </row>
    <row r="598">
      <c r="K598" s="73"/>
    </row>
    <row r="599">
      <c r="K599" s="73"/>
    </row>
    <row r="600">
      <c r="K600" s="73"/>
    </row>
    <row r="601">
      <c r="K601" s="73"/>
    </row>
    <row r="602">
      <c r="K602" s="73"/>
    </row>
    <row r="603">
      <c r="K603" s="73"/>
    </row>
    <row r="604">
      <c r="K604" s="73"/>
    </row>
    <row r="605">
      <c r="K605" s="73"/>
    </row>
    <row r="606">
      <c r="K606" s="73"/>
    </row>
    <row r="607">
      <c r="K607" s="73"/>
    </row>
    <row r="608">
      <c r="K608" s="73"/>
    </row>
    <row r="609">
      <c r="K609" s="73"/>
    </row>
    <row r="610">
      <c r="K610" s="73"/>
    </row>
    <row r="611">
      <c r="K611" s="73"/>
    </row>
    <row r="612">
      <c r="K612" s="73"/>
    </row>
    <row r="613">
      <c r="K613" s="73"/>
    </row>
    <row r="614">
      <c r="K614" s="73"/>
    </row>
    <row r="615">
      <c r="K615" s="73"/>
    </row>
    <row r="616">
      <c r="K616" s="73"/>
    </row>
    <row r="617">
      <c r="K617" s="73"/>
    </row>
    <row r="618">
      <c r="K618" s="73"/>
    </row>
    <row r="619">
      <c r="K619" s="73"/>
    </row>
    <row r="620">
      <c r="K620" s="73"/>
    </row>
    <row r="621">
      <c r="K621" s="73"/>
    </row>
    <row r="622">
      <c r="K622" s="73"/>
    </row>
    <row r="623">
      <c r="K623" s="73"/>
    </row>
    <row r="624">
      <c r="K624" s="73"/>
    </row>
    <row r="625">
      <c r="K625" s="73"/>
    </row>
    <row r="626">
      <c r="K626" s="73"/>
    </row>
    <row r="627">
      <c r="K627" s="73"/>
    </row>
    <row r="628">
      <c r="K628" s="73"/>
    </row>
    <row r="629">
      <c r="K629" s="73"/>
    </row>
    <row r="630">
      <c r="K630" s="73"/>
    </row>
    <row r="631">
      <c r="K631" s="73"/>
    </row>
    <row r="632">
      <c r="K632" s="73"/>
    </row>
    <row r="633">
      <c r="K633" s="73"/>
    </row>
    <row r="634">
      <c r="K634" s="73"/>
    </row>
    <row r="635">
      <c r="K635" s="73"/>
    </row>
    <row r="636">
      <c r="K636" s="73"/>
    </row>
    <row r="637">
      <c r="K637" s="73"/>
    </row>
    <row r="638">
      <c r="K638" s="73"/>
    </row>
    <row r="639">
      <c r="K639" s="73"/>
    </row>
    <row r="640">
      <c r="K640" s="73"/>
    </row>
    <row r="641">
      <c r="K641" s="73"/>
    </row>
    <row r="642">
      <c r="K642" s="73"/>
    </row>
    <row r="643">
      <c r="K643" s="73"/>
    </row>
    <row r="644">
      <c r="K644" s="73"/>
    </row>
    <row r="645">
      <c r="K645" s="73"/>
    </row>
    <row r="646">
      <c r="K646" s="73"/>
    </row>
    <row r="647">
      <c r="K647" s="73"/>
    </row>
    <row r="648">
      <c r="K648" s="73"/>
    </row>
    <row r="649">
      <c r="K649" s="73"/>
    </row>
    <row r="650">
      <c r="K650" s="73"/>
    </row>
    <row r="651">
      <c r="K651" s="73"/>
    </row>
    <row r="652">
      <c r="K652" s="73"/>
    </row>
    <row r="653">
      <c r="K653" s="73"/>
    </row>
    <row r="654">
      <c r="K654" s="73"/>
    </row>
    <row r="655">
      <c r="K655" s="73"/>
    </row>
    <row r="656">
      <c r="K656" s="73"/>
    </row>
    <row r="657">
      <c r="K657" s="73"/>
    </row>
    <row r="658">
      <c r="K658" s="73"/>
    </row>
    <row r="659">
      <c r="K659" s="73"/>
    </row>
    <row r="660">
      <c r="K660" s="73"/>
    </row>
    <row r="661">
      <c r="K661" s="73"/>
    </row>
    <row r="662">
      <c r="K662" s="73"/>
    </row>
    <row r="663">
      <c r="K663" s="73"/>
    </row>
    <row r="664">
      <c r="K664" s="73"/>
    </row>
    <row r="665">
      <c r="K665" s="73"/>
    </row>
    <row r="666">
      <c r="K666" s="73"/>
    </row>
    <row r="667">
      <c r="K667" s="73"/>
    </row>
    <row r="668">
      <c r="K668" s="73"/>
    </row>
    <row r="669">
      <c r="K669" s="73"/>
    </row>
    <row r="670">
      <c r="K670" s="73"/>
    </row>
    <row r="671">
      <c r="K671" s="73"/>
    </row>
    <row r="672">
      <c r="K672" s="73"/>
    </row>
    <row r="673">
      <c r="K673" s="73"/>
    </row>
    <row r="674">
      <c r="K674" s="73"/>
    </row>
    <row r="675">
      <c r="K675" s="73"/>
    </row>
    <row r="676">
      <c r="K676" s="73"/>
    </row>
    <row r="677">
      <c r="K677" s="73"/>
    </row>
    <row r="678">
      <c r="K678" s="73"/>
    </row>
    <row r="679">
      <c r="K679" s="73"/>
    </row>
    <row r="680">
      <c r="K680" s="73"/>
    </row>
    <row r="681">
      <c r="K681" s="73"/>
    </row>
    <row r="682">
      <c r="K682" s="73"/>
    </row>
    <row r="683">
      <c r="K683" s="73"/>
    </row>
    <row r="684">
      <c r="K684" s="73"/>
    </row>
    <row r="685">
      <c r="K685" s="73"/>
    </row>
    <row r="686">
      <c r="K686" s="73"/>
    </row>
    <row r="687">
      <c r="K687" s="73"/>
    </row>
    <row r="688">
      <c r="K688" s="73"/>
    </row>
    <row r="689">
      <c r="K689" s="73"/>
    </row>
    <row r="690">
      <c r="K690" s="73"/>
    </row>
    <row r="691">
      <c r="K691" s="73"/>
    </row>
    <row r="692">
      <c r="K692" s="73"/>
    </row>
    <row r="693">
      <c r="K693" s="73"/>
    </row>
    <row r="694">
      <c r="K694" s="73"/>
    </row>
    <row r="695">
      <c r="K695" s="73"/>
    </row>
    <row r="696">
      <c r="K696" s="73"/>
    </row>
    <row r="697">
      <c r="K697" s="73"/>
    </row>
    <row r="698">
      <c r="K698" s="73"/>
    </row>
    <row r="699">
      <c r="K699" s="73"/>
    </row>
    <row r="700">
      <c r="K700" s="73"/>
    </row>
    <row r="701">
      <c r="K701" s="73"/>
    </row>
    <row r="702">
      <c r="K702" s="73"/>
    </row>
    <row r="703">
      <c r="K703" s="73"/>
    </row>
    <row r="704">
      <c r="K704" s="73"/>
    </row>
    <row r="705">
      <c r="K705" s="73"/>
    </row>
    <row r="706">
      <c r="K706" s="73"/>
    </row>
    <row r="707">
      <c r="K707" s="73"/>
    </row>
    <row r="708">
      <c r="K708" s="73"/>
    </row>
    <row r="709">
      <c r="K709" s="73"/>
    </row>
    <row r="710">
      <c r="K710" s="73"/>
    </row>
    <row r="711">
      <c r="K711" s="73"/>
    </row>
    <row r="712">
      <c r="K712" s="73"/>
    </row>
    <row r="713">
      <c r="K713" s="73"/>
    </row>
    <row r="714">
      <c r="K714" s="73"/>
    </row>
    <row r="715">
      <c r="K715" s="73"/>
    </row>
    <row r="716">
      <c r="K716" s="73"/>
    </row>
    <row r="717">
      <c r="K717" s="73"/>
    </row>
    <row r="718">
      <c r="K718" s="73"/>
    </row>
    <row r="719">
      <c r="K719" s="73"/>
    </row>
    <row r="720">
      <c r="K720" s="73"/>
    </row>
    <row r="721">
      <c r="K721" s="73"/>
    </row>
    <row r="722">
      <c r="K722" s="73"/>
    </row>
    <row r="723">
      <c r="K723" s="73"/>
    </row>
    <row r="724">
      <c r="K724" s="73"/>
    </row>
    <row r="725">
      <c r="K725" s="73"/>
    </row>
    <row r="726">
      <c r="K726" s="73"/>
    </row>
    <row r="727">
      <c r="K727" s="73"/>
    </row>
    <row r="728">
      <c r="K728" s="73"/>
    </row>
    <row r="729">
      <c r="K729" s="73"/>
    </row>
    <row r="730">
      <c r="K730" s="73"/>
    </row>
    <row r="731">
      <c r="K731" s="73"/>
    </row>
    <row r="732">
      <c r="K732" s="73"/>
    </row>
    <row r="733">
      <c r="K733" s="73"/>
    </row>
    <row r="734">
      <c r="K734" s="73"/>
    </row>
    <row r="735">
      <c r="K735" s="73"/>
    </row>
    <row r="736">
      <c r="K736" s="73"/>
    </row>
    <row r="737">
      <c r="K737" s="73"/>
    </row>
    <row r="738">
      <c r="K738" s="73"/>
    </row>
    <row r="739">
      <c r="K739" s="73"/>
    </row>
    <row r="740">
      <c r="K740" s="73"/>
    </row>
    <row r="741">
      <c r="K741" s="73"/>
    </row>
    <row r="742">
      <c r="K742" s="73"/>
    </row>
    <row r="743">
      <c r="K743" s="73"/>
    </row>
    <row r="744">
      <c r="K744" s="73"/>
    </row>
    <row r="745">
      <c r="K745" s="73"/>
    </row>
    <row r="746">
      <c r="K746" s="73"/>
    </row>
    <row r="747">
      <c r="K747" s="73"/>
    </row>
    <row r="748">
      <c r="K748" s="73"/>
    </row>
    <row r="749">
      <c r="K749" s="73"/>
    </row>
    <row r="750">
      <c r="K750" s="73"/>
    </row>
    <row r="751">
      <c r="K751" s="73"/>
    </row>
    <row r="752">
      <c r="K752" s="73"/>
    </row>
    <row r="753">
      <c r="K753" s="73"/>
    </row>
    <row r="754">
      <c r="K754" s="73"/>
    </row>
    <row r="755">
      <c r="K755" s="73"/>
    </row>
    <row r="756">
      <c r="K756" s="73"/>
    </row>
    <row r="757">
      <c r="K757" s="73"/>
    </row>
    <row r="758">
      <c r="K758" s="73"/>
    </row>
    <row r="759">
      <c r="K759" s="73"/>
    </row>
    <row r="760">
      <c r="K760" s="73"/>
    </row>
    <row r="761">
      <c r="K761" s="73"/>
    </row>
    <row r="762">
      <c r="K762" s="73"/>
    </row>
    <row r="763">
      <c r="K763" s="73"/>
    </row>
    <row r="764">
      <c r="K764" s="73"/>
    </row>
    <row r="765">
      <c r="K765" s="73"/>
    </row>
    <row r="766">
      <c r="K766" s="73"/>
    </row>
    <row r="767">
      <c r="K767" s="73"/>
    </row>
    <row r="768">
      <c r="K768" s="73"/>
    </row>
    <row r="769">
      <c r="K769" s="73"/>
    </row>
    <row r="770">
      <c r="K770" s="73"/>
    </row>
    <row r="771">
      <c r="K771" s="73"/>
    </row>
    <row r="772">
      <c r="K772" s="73"/>
    </row>
    <row r="773">
      <c r="K773" s="73"/>
    </row>
    <row r="774">
      <c r="K774" s="73"/>
    </row>
    <row r="775">
      <c r="K775" s="73"/>
    </row>
    <row r="776">
      <c r="K776" s="73"/>
    </row>
    <row r="777">
      <c r="K777" s="73"/>
    </row>
    <row r="778">
      <c r="K778" s="73"/>
    </row>
    <row r="779">
      <c r="K779" s="73"/>
    </row>
    <row r="780">
      <c r="K780" s="73"/>
    </row>
    <row r="781">
      <c r="K781" s="73"/>
    </row>
    <row r="782">
      <c r="K782" s="73"/>
    </row>
    <row r="783">
      <c r="K783" s="73"/>
    </row>
    <row r="784">
      <c r="K784" s="73"/>
    </row>
    <row r="785">
      <c r="K785" s="73"/>
    </row>
    <row r="786">
      <c r="K786" s="73"/>
    </row>
    <row r="787">
      <c r="K787" s="73"/>
    </row>
    <row r="788">
      <c r="K788" s="73"/>
    </row>
    <row r="789">
      <c r="K789" s="73"/>
    </row>
    <row r="790">
      <c r="K790" s="73"/>
    </row>
    <row r="791">
      <c r="K791" s="73"/>
    </row>
    <row r="792">
      <c r="K792" s="73"/>
    </row>
    <row r="793">
      <c r="K793" s="73"/>
    </row>
    <row r="794">
      <c r="K794" s="73"/>
    </row>
    <row r="795">
      <c r="K795" s="73"/>
    </row>
    <row r="796">
      <c r="K796" s="73"/>
    </row>
    <row r="797">
      <c r="K797" s="73"/>
    </row>
    <row r="798">
      <c r="K798" s="73"/>
    </row>
    <row r="799">
      <c r="K799" s="73"/>
    </row>
    <row r="800">
      <c r="K800" s="73"/>
    </row>
    <row r="801">
      <c r="K801" s="73"/>
    </row>
    <row r="802">
      <c r="K802" s="73"/>
    </row>
    <row r="803">
      <c r="K803" s="73"/>
    </row>
    <row r="804">
      <c r="K804" s="73"/>
    </row>
    <row r="805">
      <c r="K805" s="73"/>
    </row>
    <row r="806">
      <c r="K806" s="73"/>
    </row>
    <row r="807">
      <c r="K807" s="73"/>
    </row>
    <row r="808">
      <c r="K808" s="73"/>
    </row>
    <row r="809">
      <c r="K809" s="73"/>
    </row>
    <row r="810">
      <c r="K810" s="73"/>
    </row>
    <row r="811">
      <c r="K811" s="73"/>
    </row>
    <row r="812">
      <c r="K812" s="73"/>
    </row>
    <row r="813">
      <c r="K813" s="73"/>
    </row>
    <row r="814">
      <c r="K814" s="73"/>
    </row>
    <row r="815">
      <c r="K815" s="73"/>
    </row>
    <row r="816">
      <c r="K816" s="73"/>
    </row>
    <row r="817">
      <c r="K817" s="73"/>
    </row>
    <row r="818">
      <c r="K818" s="73"/>
    </row>
    <row r="819">
      <c r="K819" s="73"/>
    </row>
    <row r="820">
      <c r="K820" s="73"/>
    </row>
    <row r="821">
      <c r="K821" s="73"/>
    </row>
    <row r="822">
      <c r="K822" s="73"/>
    </row>
    <row r="823">
      <c r="K823" s="73"/>
    </row>
    <row r="824">
      <c r="K824" s="73"/>
    </row>
    <row r="825">
      <c r="K825" s="73"/>
    </row>
    <row r="826">
      <c r="K826" s="73"/>
    </row>
    <row r="827">
      <c r="K827" s="73"/>
    </row>
    <row r="828">
      <c r="K828" s="73"/>
    </row>
    <row r="829">
      <c r="K829" s="73"/>
    </row>
    <row r="830">
      <c r="K830" s="73"/>
    </row>
    <row r="831">
      <c r="K831" s="73"/>
    </row>
    <row r="832">
      <c r="K832" s="73"/>
    </row>
    <row r="833">
      <c r="K833" s="73"/>
    </row>
    <row r="834">
      <c r="K834" s="73"/>
    </row>
    <row r="835">
      <c r="K835" s="73"/>
    </row>
    <row r="836">
      <c r="K836" s="73"/>
    </row>
    <row r="837">
      <c r="K837" s="73"/>
    </row>
    <row r="838">
      <c r="K838" s="73"/>
    </row>
    <row r="839">
      <c r="K839" s="73"/>
    </row>
    <row r="840">
      <c r="K840" s="73"/>
    </row>
    <row r="841">
      <c r="K841" s="73"/>
    </row>
    <row r="842">
      <c r="K842" s="73"/>
    </row>
    <row r="843">
      <c r="K843" s="73"/>
    </row>
    <row r="844">
      <c r="K844" s="73"/>
    </row>
    <row r="845">
      <c r="K845" s="73"/>
    </row>
    <row r="846">
      <c r="K846" s="73"/>
    </row>
    <row r="847">
      <c r="K847" s="73"/>
    </row>
    <row r="848">
      <c r="K848" s="73"/>
    </row>
    <row r="849">
      <c r="K849" s="73"/>
    </row>
    <row r="850">
      <c r="K850" s="73"/>
    </row>
    <row r="851">
      <c r="K851" s="73"/>
    </row>
    <row r="852">
      <c r="K852" s="73"/>
    </row>
    <row r="853">
      <c r="K853" s="73"/>
    </row>
    <row r="854">
      <c r="K854" s="73"/>
    </row>
    <row r="855">
      <c r="K855" s="73"/>
    </row>
    <row r="856">
      <c r="K856" s="73"/>
    </row>
    <row r="857">
      <c r="K857" s="73"/>
    </row>
    <row r="858">
      <c r="K858" s="73"/>
    </row>
    <row r="859">
      <c r="K859" s="73"/>
    </row>
    <row r="860">
      <c r="K860" s="73"/>
    </row>
    <row r="861">
      <c r="K861" s="73"/>
    </row>
    <row r="862">
      <c r="K862" s="73"/>
    </row>
    <row r="863">
      <c r="K863" s="73"/>
    </row>
    <row r="864">
      <c r="K864" s="73"/>
    </row>
    <row r="865">
      <c r="K865" s="73"/>
    </row>
    <row r="866">
      <c r="K866" s="73"/>
    </row>
    <row r="867">
      <c r="K867" s="73"/>
    </row>
    <row r="868">
      <c r="K868" s="73"/>
    </row>
    <row r="869">
      <c r="K869" s="73"/>
    </row>
    <row r="870">
      <c r="K870" s="73"/>
    </row>
    <row r="871">
      <c r="K871" s="73"/>
    </row>
    <row r="872">
      <c r="K872" s="73"/>
    </row>
    <row r="873">
      <c r="K873" s="73"/>
    </row>
    <row r="874">
      <c r="K874" s="73"/>
    </row>
    <row r="875">
      <c r="K875" s="73"/>
    </row>
    <row r="876">
      <c r="K876" s="73"/>
    </row>
    <row r="877">
      <c r="K877" s="73"/>
    </row>
    <row r="878">
      <c r="K878" s="73"/>
    </row>
    <row r="879">
      <c r="K879" s="73"/>
    </row>
    <row r="880">
      <c r="K880" s="73"/>
    </row>
    <row r="881">
      <c r="K881" s="73"/>
    </row>
    <row r="882">
      <c r="K882" s="73"/>
    </row>
    <row r="883">
      <c r="K883" s="73"/>
    </row>
    <row r="884">
      <c r="K884" s="73"/>
    </row>
    <row r="885">
      <c r="K885" s="73"/>
    </row>
    <row r="886">
      <c r="K886" s="73"/>
    </row>
    <row r="887">
      <c r="K887" s="73"/>
    </row>
    <row r="888">
      <c r="K888" s="73"/>
    </row>
    <row r="889">
      <c r="K889" s="73"/>
    </row>
    <row r="890">
      <c r="K890" s="73"/>
    </row>
    <row r="891">
      <c r="K891" s="73"/>
    </row>
    <row r="892">
      <c r="K892" s="73"/>
    </row>
    <row r="893">
      <c r="K893" s="73"/>
    </row>
    <row r="894">
      <c r="K894" s="73"/>
    </row>
    <row r="895">
      <c r="K895" s="73"/>
    </row>
    <row r="896">
      <c r="K896" s="73"/>
    </row>
    <row r="897">
      <c r="K897" s="73"/>
    </row>
    <row r="898">
      <c r="K898" s="73"/>
    </row>
    <row r="899">
      <c r="K899" s="73"/>
    </row>
    <row r="900">
      <c r="K900" s="73"/>
    </row>
    <row r="901">
      <c r="K901" s="73"/>
    </row>
    <row r="902">
      <c r="K902" s="73"/>
    </row>
    <row r="903">
      <c r="K903" s="73"/>
    </row>
    <row r="904">
      <c r="K904" s="73"/>
    </row>
    <row r="905">
      <c r="K905" s="73"/>
    </row>
    <row r="906">
      <c r="K906" s="73"/>
    </row>
    <row r="907">
      <c r="K907" s="73"/>
    </row>
    <row r="908">
      <c r="K908" s="73"/>
    </row>
    <row r="909">
      <c r="K909" s="73"/>
    </row>
    <row r="910">
      <c r="K910" s="73"/>
    </row>
    <row r="911">
      <c r="K911" s="73"/>
    </row>
    <row r="912">
      <c r="K912" s="73"/>
    </row>
    <row r="913">
      <c r="K913" s="73"/>
    </row>
    <row r="914">
      <c r="K914" s="73"/>
    </row>
    <row r="915">
      <c r="K915" s="73"/>
    </row>
    <row r="916">
      <c r="K916" s="73"/>
    </row>
    <row r="917">
      <c r="K917" s="73"/>
    </row>
    <row r="918">
      <c r="K918" s="73"/>
    </row>
    <row r="919">
      <c r="K919" s="73"/>
    </row>
    <row r="920">
      <c r="K920" s="7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43"/>
    <col customWidth="1" min="4" max="4" width="18.57"/>
    <col customWidth="1" min="8" max="15" width="16.71"/>
    <col customWidth="1" min="16" max="16" width="17.14"/>
    <col customWidth="1" min="18" max="18" width="22.57"/>
    <col customWidth="1" min="19" max="21" width="16.71"/>
    <col customWidth="1" min="22" max="23" width="19.14"/>
  </cols>
  <sheetData>
    <row r="1">
      <c r="A1" s="1" t="s">
        <v>0</v>
      </c>
      <c r="B1" s="2"/>
      <c r="C1" s="3"/>
      <c r="D1" s="3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4"/>
      <c r="R1" s="5"/>
      <c r="S1" s="7" t="s">
        <v>1</v>
      </c>
      <c r="T1" s="7" t="s">
        <v>2</v>
      </c>
      <c r="U1" s="7" t="s">
        <v>3</v>
      </c>
      <c r="V1" s="7" t="s">
        <v>4</v>
      </c>
      <c r="W1" s="4"/>
      <c r="X1" s="6"/>
      <c r="Y1" s="6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1" t="s">
        <v>5</v>
      </c>
      <c r="B2" s="8" t="s">
        <v>6</v>
      </c>
      <c r="C2" s="9" t="s">
        <v>7</v>
      </c>
      <c r="D2" s="9" t="s">
        <v>8</v>
      </c>
      <c r="E2" s="4"/>
      <c r="F2" s="1"/>
      <c r="G2" s="1" t="s">
        <v>5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4"/>
      <c r="R2" s="1" t="s">
        <v>5</v>
      </c>
      <c r="S2" s="7" t="s">
        <v>18</v>
      </c>
      <c r="T2" s="7" t="s">
        <v>19</v>
      </c>
      <c r="U2" s="7" t="s">
        <v>20</v>
      </c>
      <c r="V2" s="7" t="s">
        <v>21</v>
      </c>
      <c r="W2" s="4"/>
      <c r="X2" s="7" t="s">
        <v>22</v>
      </c>
      <c r="Y2" s="7" t="s">
        <v>23</v>
      </c>
      <c r="Z2" s="1" t="s">
        <v>24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10">
        <v>1.0</v>
      </c>
      <c r="C3" s="4"/>
      <c r="D3" s="4"/>
      <c r="E3" s="4"/>
      <c r="F3" s="11"/>
      <c r="G3" s="11">
        <v>1.0</v>
      </c>
      <c r="H3" s="12">
        <f t="shared" ref="H3:J3" si="1">B4-B9-B10</f>
        <v>0.02078686621</v>
      </c>
      <c r="I3" s="12">
        <f t="shared" si="1"/>
        <v>-0.07301962777</v>
      </c>
      <c r="J3" s="12">
        <f t="shared" si="1"/>
        <v>0</v>
      </c>
      <c r="K3" s="13">
        <f t="shared" ref="K3:L3" si="2">627.509*(C5+C6-C7-C8)</f>
        <v>8.566700722</v>
      </c>
      <c r="L3" s="13">
        <f t="shared" si="2"/>
        <v>0</v>
      </c>
      <c r="M3">
        <f>627.509*($B4-$B9-$B10+C4-C9-C10)+K3*0.5</f>
        <v>-28.49317761</v>
      </c>
      <c r="N3">
        <f>627.509*($B4-$B9-$B10+D4-D9-D10)</f>
        <v>13.04394563</v>
      </c>
      <c r="O3">
        <f>627.509*(B4-B9-B10+((D4-D9-D10)*4^3-(C4-C9-C10)*3^3)/(4^3-3^3))</f>
        <v>46.48050745</v>
      </c>
      <c r="P3">
        <f>627.509*(B4-B9-B10+((D4-D9-D10+0.5*((D5+D6)-(D7+D8)))*4^3-(C4-C9-C10+0.5*((C5+C6)-(C7+C8)))*3^3)/(4^3-3^3))</f>
        <v>43.35481935</v>
      </c>
      <c r="Q3" s="4"/>
      <c r="R3" s="11">
        <v>1.0</v>
      </c>
      <c r="S3" s="4">
        <f t="shared" ref="S3:S40" si="6">M3-X3</f>
        <v>0.5068223873</v>
      </c>
      <c r="T3" s="4"/>
      <c r="U3" s="4"/>
      <c r="V3" s="4"/>
      <c r="W3" s="4"/>
      <c r="X3" s="5">
        <v>-29.0</v>
      </c>
      <c r="Y3" s="14" t="s">
        <v>25</v>
      </c>
      <c r="Z3" s="4" t="str">
        <f t="shared" ref="Z3:AA3" si="3">AVERAGE(U3:U4)</f>
        <v>#DIV/0!</v>
      </c>
      <c r="AA3" s="4" t="str">
        <f t="shared" si="3"/>
        <v>#DIV/0!</v>
      </c>
      <c r="AB3" s="1" t="s">
        <v>26</v>
      </c>
      <c r="AC3" s="4"/>
      <c r="AD3" s="4"/>
      <c r="AE3" s="4"/>
      <c r="AF3" s="4"/>
      <c r="AG3" s="4"/>
      <c r="AH3" s="4"/>
      <c r="AI3" s="4"/>
      <c r="AJ3" s="4"/>
      <c r="AK3" s="4"/>
    </row>
    <row r="4">
      <c r="A4" s="15" t="s">
        <v>27</v>
      </c>
      <c r="B4" s="16">
        <v>-2283.17317310116</v>
      </c>
      <c r="C4" s="17">
        <v>-10.46549523908</v>
      </c>
      <c r="D4" s="17"/>
      <c r="E4" s="4"/>
      <c r="F4" s="11"/>
      <c r="G4" s="11">
        <v>2.0</v>
      </c>
      <c r="H4" s="12">
        <f t="shared" ref="H4:J4" si="4">B12-B17-B18</f>
        <v>0.01985717849</v>
      </c>
      <c r="I4" s="12">
        <f t="shared" si="4"/>
        <v>-0.04478204406</v>
      </c>
      <c r="J4" s="12">
        <f t="shared" si="4"/>
        <v>0</v>
      </c>
      <c r="K4" s="13">
        <f t="shared" ref="K4:K33" si="8">627.509*(OFFSET($C$5,8*$G3,0)+OFFSET($C$6,8*$G3,0)-OFFSET($C$7,8*$G3,0)-OFFSET($C$8,8*$G3,0))</f>
        <v>6.183486173</v>
      </c>
      <c r="L4" s="13">
        <f t="shared" ref="L4:L33" si="9">627.509*(OFFSET($D$5,8*$G3,0)+OFFSET($D$6,8*$G3,0)-OFFSET($D$7,8*$G3,0)-OFFSET($D$8,8*$G3,0))</f>
        <v>0</v>
      </c>
      <c r="M4">
        <f t="shared" ref="M4:N4" si="5">627.509*($B12-$B17-$B18+C12-C17-C18)</f>
        <v>-15.64057747</v>
      </c>
      <c r="N4">
        <f t="shared" si="5"/>
        <v>12.46055822</v>
      </c>
      <c r="O4" s="18">
        <f>627.509*(B12-B17-B18+((D12-D17-D18)*4^3-(C12-C17-C18)*3^3)/(4^3-3^3))</f>
        <v>32.96679237</v>
      </c>
      <c r="P4">
        <f>627.509*(B12-B17-B18+((D12-D17-D18+0.5*((D13+D14)-(D15+D16)))*4^3-(C12-C17-C18+0.5*((C13+C14)-(C15+C16)))*3^3)/(4^3-3^3))</f>
        <v>30.71065552</v>
      </c>
      <c r="Q4" s="4"/>
      <c r="R4" s="11">
        <v>2.0</v>
      </c>
      <c r="S4" s="4">
        <f t="shared" si="6"/>
        <v>5.159422531</v>
      </c>
      <c r="T4" s="4"/>
      <c r="U4" s="4"/>
      <c r="V4" s="4"/>
      <c r="W4" s="4"/>
      <c r="X4" s="5">
        <v>-20.8</v>
      </c>
      <c r="Y4" s="14" t="s">
        <v>28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15" t="s">
        <v>29</v>
      </c>
      <c r="B5" s="16"/>
      <c r="C5" s="17">
        <v>-7.5661252328</v>
      </c>
      <c r="D5" s="17"/>
      <c r="E5" s="4"/>
      <c r="F5" s="11"/>
      <c r="G5" s="11">
        <v>3.0</v>
      </c>
      <c r="H5" s="12">
        <f t="shared" ref="H5:J5" si="7">B20-B25-B26</f>
        <v>0.03404626842</v>
      </c>
      <c r="I5" s="12">
        <f t="shared" si="7"/>
        <v>-0.06024663721</v>
      </c>
      <c r="J5" s="12">
        <f t="shared" si="7"/>
        <v>0</v>
      </c>
      <c r="K5" s="13">
        <f t="shared" si="8"/>
        <v>13.85263316</v>
      </c>
      <c r="L5" s="13">
        <f t="shared" si="9"/>
        <v>0</v>
      </c>
      <c r="M5">
        <f t="shared" ref="M5:N5" si="10">627.509*($B20-$B25-$B26+C20-C25-C26)</f>
        <v>-16.44096722</v>
      </c>
      <c r="N5">
        <f t="shared" si="10"/>
        <v>21.36433985</v>
      </c>
      <c r="O5">
        <f>627.509*(B20-B25-B26+((D20-D25-D26)*4^3-(C20-C25-C26)*3^3)/(4^3-3^3))</f>
        <v>48.95199636</v>
      </c>
      <c r="P5">
        <f>627.509*(B20-B25-B26+((D20-D25-D26+0.5*((D21+D22)-(D23+D24)))*4^3-(C20-C25-C26+0.5*((C21+C22)-(C23+C24)))*3^3)/(4^3-3^3))</f>
        <v>43.89765723</v>
      </c>
      <c r="Q5" s="4"/>
      <c r="R5" s="11">
        <v>3.0</v>
      </c>
      <c r="S5" s="4">
        <f t="shared" si="6"/>
        <v>7.059032781</v>
      </c>
      <c r="T5" s="4"/>
      <c r="U5" s="4"/>
      <c r="V5" s="4"/>
      <c r="W5" s="4"/>
      <c r="X5" s="5">
        <v>-23.5</v>
      </c>
      <c r="Y5" s="14" t="s">
        <v>30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15" t="s">
        <v>31</v>
      </c>
      <c r="B6" s="16"/>
      <c r="C6" s="17">
        <v>-2.8391306784</v>
      </c>
      <c r="D6" s="17"/>
      <c r="E6" s="4"/>
      <c r="F6" s="11"/>
      <c r="G6" s="11">
        <v>4.0</v>
      </c>
      <c r="H6" s="12">
        <f t="shared" ref="H6:J6" si="11">B28-B33-B34</f>
        <v>0.0002942867402</v>
      </c>
      <c r="I6" s="12">
        <f t="shared" si="11"/>
        <v>-0.02914716506</v>
      </c>
      <c r="J6" s="12">
        <f t="shared" si="11"/>
        <v>0</v>
      </c>
      <c r="K6" s="13">
        <f t="shared" si="8"/>
        <v>4.066906957</v>
      </c>
      <c r="L6" s="13">
        <f t="shared" si="9"/>
        <v>0</v>
      </c>
      <c r="M6">
        <f t="shared" ref="M6:N6" si="12">627.509*($B28-$B33-$B34+C28-C33-C34)</f>
        <v>-18.10544082</v>
      </c>
      <c r="N6">
        <f t="shared" si="12"/>
        <v>0.1846675781</v>
      </c>
      <c r="O6">
        <f>627.509*(B28-B33-B34+((D28-D33-D34)*4^3-(C28-C33-C34)*3^3)/(4^3-3^3))</f>
        <v>13.53150344</v>
      </c>
      <c r="P6">
        <f>627.509*(B28-B33-B34+((D28-D33-D34+0.5*((D29+D30)-(D31+D32)))*4^3-(C28-C33-C34+0.5*((C29+C30)-(C31+C32)))*3^3)/(4^3-3^3))</f>
        <v>12.04763198</v>
      </c>
      <c r="Q6" s="4"/>
      <c r="R6" s="11">
        <v>4.0</v>
      </c>
      <c r="S6" s="4">
        <f t="shared" si="6"/>
        <v>2.194559178</v>
      </c>
      <c r="T6" s="4"/>
      <c r="U6" s="4"/>
      <c r="V6" s="4"/>
      <c r="W6" s="4"/>
      <c r="X6" s="5">
        <v>-20.3</v>
      </c>
      <c r="Y6" s="14" t="s">
        <v>32</v>
      </c>
      <c r="Z6" s="4">
        <f t="shared" ref="Z6:AA6" si="13">AVERAGE(U6:U14)</f>
        <v>11.43300647</v>
      </c>
      <c r="AA6" s="4" t="str">
        <f t="shared" si="13"/>
        <v>#DIV/0!</v>
      </c>
      <c r="AB6" s="1" t="s">
        <v>33</v>
      </c>
      <c r="AC6" s="4"/>
      <c r="AD6" s="4"/>
      <c r="AE6" s="4"/>
      <c r="AF6" s="4"/>
      <c r="AG6" s="4"/>
      <c r="AH6" s="4"/>
      <c r="AI6" s="4"/>
      <c r="AJ6" s="4"/>
      <c r="AK6" s="4"/>
    </row>
    <row r="7">
      <c r="A7" s="15" t="s">
        <v>34</v>
      </c>
      <c r="B7" s="16"/>
      <c r="C7" s="17">
        <v>-7.5736402464</v>
      </c>
      <c r="D7" s="17"/>
      <c r="E7" s="4"/>
      <c r="F7" s="11"/>
      <c r="G7" s="11">
        <v>5.0</v>
      </c>
      <c r="H7" s="19">
        <f t="shared" ref="H7:J7" si="14">B36-B41-B42</f>
        <v>0.0257991265</v>
      </c>
      <c r="I7" s="12">
        <f t="shared" si="14"/>
        <v>-0.0697271081</v>
      </c>
      <c r="J7" s="12">
        <f t="shared" si="14"/>
        <v>0</v>
      </c>
      <c r="K7" s="13">
        <f t="shared" si="8"/>
        <v>11.16263499</v>
      </c>
      <c r="L7" s="13">
        <f t="shared" si="9"/>
        <v>0</v>
      </c>
      <c r="M7">
        <f t="shared" ref="M7:N7" si="15">627.509*($B36-$B41-$B42+C36-C41-C42)</f>
        <v>-27.56520381</v>
      </c>
      <c r="N7">
        <f t="shared" si="15"/>
        <v>16.18918407</v>
      </c>
      <c r="O7">
        <f>627.509*(B36-B41-B42+((D36-D41-D42)*4^3-(C36-C41-C42)*3^3)/(4^3-3^3))</f>
        <v>48.11806171</v>
      </c>
      <c r="P7">
        <f>627.509*(B36-B41-B42+((D36-D41-D42+0.5*((D37+D38)-(D39+D40)))*4^3-(C36-C41-C42+0.5*((C37+C38)-(C39+C40)))*3^3)/(4^3-3^3))</f>
        <v>44.0452084</v>
      </c>
      <c r="Q7" s="4"/>
      <c r="R7" s="11">
        <v>5.0</v>
      </c>
      <c r="S7" s="4">
        <f t="shared" si="6"/>
        <v>1.434796194</v>
      </c>
      <c r="T7" s="4"/>
      <c r="U7" s="4"/>
      <c r="V7" s="4"/>
      <c r="W7" s="4"/>
      <c r="X7" s="5">
        <v>-29.0</v>
      </c>
      <c r="Y7" s="20" t="s">
        <v>35</v>
      </c>
      <c r="Z7" s="4"/>
      <c r="AA7" s="4"/>
      <c r="AB7" s="4"/>
      <c r="AC7" s="5"/>
      <c r="AD7" s="4"/>
      <c r="AE7" s="4"/>
      <c r="AF7" s="4"/>
      <c r="AG7" s="4"/>
      <c r="AH7" s="4"/>
      <c r="AI7" s="4"/>
      <c r="AJ7" s="4"/>
      <c r="AK7" s="4"/>
    </row>
    <row r="8">
      <c r="A8" s="15" t="s">
        <v>36</v>
      </c>
      <c r="B8" s="16"/>
      <c r="C8" s="17">
        <v>-2.8452675817</v>
      </c>
      <c r="D8" s="17"/>
      <c r="E8" s="4"/>
      <c r="F8" s="11"/>
      <c r="G8" s="11">
        <v>6.0</v>
      </c>
      <c r="H8" s="19">
        <f t="shared" ref="H8:J8" si="16">B44-B49-B50</f>
        <v>0.03918276172</v>
      </c>
      <c r="I8" s="12">
        <f t="shared" si="16"/>
        <v>-0.0680705337</v>
      </c>
      <c r="J8" s="12">
        <f t="shared" si="16"/>
        <v>0</v>
      </c>
      <c r="K8" s="13">
        <f t="shared" si="8"/>
        <v>10.03047352</v>
      </c>
      <c r="L8" s="13">
        <f t="shared" si="9"/>
        <v>0</v>
      </c>
      <c r="M8">
        <f t="shared" ref="M8:N8" si="17">627.509*($B44-$B49-$B50+C44-C49-C50)</f>
        <v>-18.12733691</v>
      </c>
      <c r="N8">
        <f t="shared" si="17"/>
        <v>24.58753562</v>
      </c>
      <c r="O8">
        <f>627.509*(B44-B49-B50+((D44-D49-D50)*4^3-(C44-C49-C50)*3^3)/(4^3-3^3))</f>
        <v>55.75784801</v>
      </c>
      <c r="P8">
        <f>627.509*(B44-B49-B50+((D44-D49-D50+0.5*((D45+D46)-(D47+D48)))*4^3-(C44-C49-C50+0.5*((C45+C46)-(C47+C48)))*3^3)/(4^3-3^3))</f>
        <v>52.09808065</v>
      </c>
      <c r="R8" s="11">
        <v>6.0</v>
      </c>
      <c r="S8" s="4">
        <f t="shared" si="6"/>
        <v>7.372663093</v>
      </c>
      <c r="T8" s="4"/>
      <c r="U8" s="4"/>
      <c r="V8" s="4"/>
      <c r="W8" s="4"/>
      <c r="X8" s="5">
        <v>-25.5</v>
      </c>
      <c r="Y8" s="20" t="s">
        <v>30</v>
      </c>
      <c r="Z8" s="4"/>
      <c r="AA8" s="4"/>
      <c r="AB8" s="4"/>
      <c r="AC8" s="5"/>
      <c r="AD8" s="5"/>
      <c r="AE8" s="4"/>
      <c r="AF8" s="4"/>
      <c r="AG8" s="4"/>
      <c r="AH8" s="4"/>
      <c r="AI8" s="4"/>
      <c r="AJ8" s="4"/>
      <c r="AK8" s="4"/>
    </row>
    <row r="9">
      <c r="A9" s="15" t="s">
        <v>37</v>
      </c>
      <c r="B9" s="16">
        <v>-1608.48221719522</v>
      </c>
      <c r="C9" s="17">
        <v>-7.56690289329</v>
      </c>
      <c r="D9" s="17"/>
      <c r="E9" s="4"/>
      <c r="F9" s="11"/>
      <c r="G9" s="11">
        <v>7.0</v>
      </c>
      <c r="H9" s="12">
        <f t="shared" ref="H9:J9" si="18">B52-B57-B58</f>
        <v>0.06405641328</v>
      </c>
      <c r="I9" s="12">
        <f t="shared" si="18"/>
        <v>-0.1043652602</v>
      </c>
      <c r="J9" s="12">
        <f t="shared" si="18"/>
        <v>-0.1028661454</v>
      </c>
      <c r="K9" s="13">
        <f t="shared" si="8"/>
        <v>12.27596396</v>
      </c>
      <c r="L9" s="13">
        <f t="shared" si="9"/>
        <v>0</v>
      </c>
      <c r="M9" s="4">
        <f t="shared" ref="M9:N9" si="19">627.509*($B52-$B57-$B58+C52-C57-C58)</f>
        <v>-25.29416422</v>
      </c>
      <c r="N9" s="4">
        <f t="shared" si="19"/>
        <v>-24.35345616</v>
      </c>
      <c r="O9" s="4">
        <f>627.509*(B52-B57-B58+((D52-D57-D58)*4^3-(C52-C57-C58)*3^3)/(4^3-3^3))</f>
        <v>-23.66699353</v>
      </c>
      <c r="P9" s="4">
        <f>627.509*(B52-B57-B58+((D52-D57-D58+0.5*((D53+D54)-(D55+D56)))*4^3-(C52-C57-C58+0.5*((C53+C54)-(C55+C56)))*3^3)/(4^3-3^3))</f>
        <v>-28.14606146</v>
      </c>
      <c r="Q9" s="4"/>
      <c r="R9" s="11">
        <v>7.0</v>
      </c>
      <c r="S9" s="4">
        <f t="shared" si="6"/>
        <v>9.805835785</v>
      </c>
      <c r="T9" s="4">
        <f>N9-X9</f>
        <v>10.74654384</v>
      </c>
      <c r="U9" s="4">
        <f>O9-X9</f>
        <v>11.43300647</v>
      </c>
      <c r="V9" s="4"/>
      <c r="W9" s="4"/>
      <c r="X9" s="5">
        <v>-35.1</v>
      </c>
      <c r="Y9" s="20" t="s">
        <v>38</v>
      </c>
      <c r="Z9" s="4"/>
      <c r="AA9" s="4"/>
      <c r="AB9" s="4"/>
      <c r="AC9" s="5"/>
      <c r="AD9" s="5"/>
      <c r="AE9" s="4"/>
      <c r="AF9" s="4"/>
      <c r="AG9" s="4"/>
      <c r="AH9" s="4"/>
      <c r="AI9" s="4"/>
      <c r="AJ9" s="4"/>
      <c r="AK9" s="4"/>
    </row>
    <row r="10">
      <c r="A10" s="15" t="s">
        <v>39</v>
      </c>
      <c r="B10" s="16">
        <v>-674.71174277215</v>
      </c>
      <c r="C10" s="17">
        <v>-2.82557271802</v>
      </c>
      <c r="D10" s="17"/>
      <c r="E10" s="4"/>
      <c r="F10" s="11"/>
      <c r="G10" s="11">
        <v>8.0</v>
      </c>
      <c r="H10" s="12">
        <f t="shared" ref="H10:J10" si="20">B60-B65-B66</f>
        <v>0.06947648507</v>
      </c>
      <c r="I10" s="12">
        <f t="shared" si="20"/>
        <v>-0.1155441796</v>
      </c>
      <c r="J10" s="12">
        <f t="shared" si="20"/>
        <v>0</v>
      </c>
      <c r="K10" s="13">
        <f t="shared" si="8"/>
        <v>13.4509757</v>
      </c>
      <c r="L10" s="13">
        <f t="shared" si="9"/>
        <v>0</v>
      </c>
      <c r="M10" s="4">
        <f t="shared" ref="M10:N10" si="21">627.509*($B60-$B65-$B66+C60-C65-C66)</f>
        <v>-28.90789293</v>
      </c>
      <c r="N10" s="4">
        <f t="shared" si="21"/>
        <v>43.59711967</v>
      </c>
      <c r="O10" s="4">
        <f>627.509*(B60-B65-B66+((D60-D65-D66)*4^3-(C60-C65-C66)*3^3)/(4^3-3^3))</f>
        <v>96.50618292</v>
      </c>
      <c r="P10" s="4">
        <f>627.509*(B60-B65-B66+((D60-D65-D66+0.5*((D61+D62)-(D63+D64)))*4^3-(C60-C65-C66+0.5*((C61+C62)-(C63+C64)))*3^3)/(4^3-3^3))</f>
        <v>91.59839449</v>
      </c>
      <c r="Q10" s="4"/>
      <c r="R10" s="11">
        <v>8.0</v>
      </c>
      <c r="S10" s="4">
        <f t="shared" si="6"/>
        <v>7.892107073</v>
      </c>
      <c r="T10" s="4"/>
      <c r="U10" s="4"/>
      <c r="V10" s="4"/>
      <c r="W10" s="4"/>
      <c r="X10" s="5">
        <v>-36.8</v>
      </c>
      <c r="Y10" s="20" t="s">
        <v>40</v>
      </c>
      <c r="Z10" s="4"/>
      <c r="AA10" s="4"/>
      <c r="AB10" s="4"/>
      <c r="AC10" s="5"/>
      <c r="AD10" s="5"/>
      <c r="AE10" s="4"/>
      <c r="AF10" s="4"/>
      <c r="AG10" s="4"/>
      <c r="AH10" s="4"/>
      <c r="AI10" s="4"/>
      <c r="AJ10" s="4"/>
      <c r="AK10" s="4"/>
    </row>
    <row r="11">
      <c r="A11" s="10">
        <v>2.0</v>
      </c>
      <c r="B11" s="21"/>
      <c r="C11" s="12"/>
      <c r="D11" s="12"/>
      <c r="E11" s="4"/>
      <c r="F11" s="11"/>
      <c r="G11" s="11">
        <v>9.0</v>
      </c>
      <c r="H11" s="12">
        <f t="shared" ref="H11:J11" si="22">B68-B73-B74</f>
        <v>0.05626727404</v>
      </c>
      <c r="I11" s="4">
        <f t="shared" si="22"/>
        <v>-0.1079121426</v>
      </c>
      <c r="J11" s="12">
        <f t="shared" si="22"/>
        <v>21.93885671</v>
      </c>
      <c r="K11" s="13">
        <f t="shared" si="8"/>
        <v>14.55055306</v>
      </c>
      <c r="L11" s="13">
        <f t="shared" si="9"/>
        <v>0</v>
      </c>
      <c r="M11" s="4">
        <f t="shared" ref="M11:N11" si="23">627.509*($B68-$B73-$B74+C68-C73-C74)</f>
        <v>-32.40761983</v>
      </c>
      <c r="N11" s="4">
        <f t="shared" si="23"/>
        <v>13802.13826</v>
      </c>
      <c r="O11" s="4">
        <f>627.509*(B68-B73-B74+((D68-D73-D74)*4^3-(C68-C73-C74)*3^3)/(4^3-3^3))</f>
        <v>23897.61768</v>
      </c>
      <c r="P11" s="4">
        <f>627.509*(B68-B73-B74+((D68-D73-D74+0.5*((D69+D70)-(D71+D72)))*4^3-(C68-C73-C74+0.5*((C69+C70)-(C71+C72)))*3^3)/(4^3-3^3))</f>
        <v>23892.3087</v>
      </c>
      <c r="Q11" s="4"/>
      <c r="R11" s="11">
        <v>9.0</v>
      </c>
      <c r="S11" s="4">
        <f t="shared" si="6"/>
        <v>-4.007619831</v>
      </c>
      <c r="T11" s="4"/>
      <c r="U11" s="4"/>
      <c r="V11" s="4"/>
      <c r="W11" s="4"/>
      <c r="X11" s="5">
        <v>-28.4</v>
      </c>
      <c r="Y11" s="20" t="s">
        <v>35</v>
      </c>
      <c r="Z11" s="4"/>
      <c r="AA11" s="4"/>
      <c r="AB11" s="4"/>
      <c r="AC11" s="5"/>
      <c r="AD11" s="5"/>
      <c r="AE11" s="4"/>
      <c r="AF11" s="4"/>
      <c r="AG11" s="4"/>
      <c r="AH11" s="4"/>
      <c r="AI11" s="4"/>
      <c r="AJ11" s="4"/>
      <c r="AK11" s="4"/>
    </row>
    <row r="12">
      <c r="A12" s="15" t="s">
        <v>27</v>
      </c>
      <c r="B12" s="16">
        <v>-2022.78566143633</v>
      </c>
      <c r="C12" s="17">
        <v>-9.39351510841</v>
      </c>
      <c r="D12" s="17"/>
      <c r="E12" s="4"/>
      <c r="F12" s="11"/>
      <c r="G12" s="11">
        <v>10.0</v>
      </c>
      <c r="H12" s="12">
        <f t="shared" ref="H12:J12" si="24">B76-B81-B82</f>
        <v>0.06185239278</v>
      </c>
      <c r="I12" s="12">
        <f t="shared" si="24"/>
        <v>-0.114941953</v>
      </c>
      <c r="J12" s="12">
        <f t="shared" si="24"/>
        <v>0</v>
      </c>
      <c r="K12" s="13">
        <f t="shared" si="8"/>
        <v>15.57127069</v>
      </c>
      <c r="L12" s="13">
        <f t="shared" si="9"/>
        <v>0</v>
      </c>
      <c r="M12" s="4">
        <f t="shared" ref="M12:N12" si="25">627.509*($B76-$B81-$B82+C76-C81-C82)</f>
        <v>-33.31417685</v>
      </c>
      <c r="N12" s="4">
        <f t="shared" si="25"/>
        <v>38.81293314</v>
      </c>
      <c r="O12" s="4">
        <f>627.509*(B76-B81-B82+((D76-D81-D82)*4^3-(C76-C81-C82)*3^3)/(4^3-3^3))</f>
        <v>91.44622962</v>
      </c>
      <c r="P12" s="4">
        <f>627.509*(B76-B81-B82+((D76-D81-D82+0.5*((D77+D78)-(D79+D80)))*4^3-(C76-C81-C82+0.5*((C77+C78)-(C79+C80)))*3^3)/(4^3-3^3))</f>
        <v>85.76482005</v>
      </c>
      <c r="Q12" s="4"/>
      <c r="R12" s="11">
        <v>10.0</v>
      </c>
      <c r="S12" s="4">
        <f t="shared" si="6"/>
        <v>-3.51417685</v>
      </c>
      <c r="T12" s="4"/>
      <c r="U12" s="4"/>
      <c r="V12" s="4"/>
      <c r="W12" s="4"/>
      <c r="X12" s="5">
        <v>-29.8</v>
      </c>
      <c r="Y12" s="20" t="s">
        <v>41</v>
      </c>
      <c r="Z12" s="4"/>
      <c r="AA12" s="4"/>
      <c r="AB12" s="4"/>
      <c r="AC12" s="5"/>
      <c r="AD12" s="5"/>
      <c r="AE12" s="5"/>
      <c r="AF12" s="4"/>
      <c r="AG12" s="4"/>
      <c r="AH12" s="4"/>
      <c r="AI12" s="4"/>
      <c r="AJ12" s="4"/>
      <c r="AK12" s="4"/>
    </row>
    <row r="13">
      <c r="A13" s="15" t="s">
        <v>29</v>
      </c>
      <c r="B13" s="16"/>
      <c r="C13" s="17">
        <v>-7.5659942845</v>
      </c>
      <c r="D13" s="17"/>
      <c r="E13" s="4"/>
      <c r="F13" s="11"/>
      <c r="G13" s="11">
        <v>11.0</v>
      </c>
      <c r="H13" s="12">
        <f t="shared" ref="H13:J13" si="26">B84-B89-B90</f>
        <v>0.08440324704</v>
      </c>
      <c r="I13" s="12">
        <f t="shared" si="26"/>
        <v>-0.141559356</v>
      </c>
      <c r="J13" s="12">
        <f t="shared" si="26"/>
        <v>0</v>
      </c>
      <c r="K13" s="13">
        <f t="shared" si="8"/>
        <v>19.15016674</v>
      </c>
      <c r="L13" s="13">
        <f t="shared" si="9"/>
        <v>0</v>
      </c>
      <c r="M13" s="4">
        <f t="shared" ref="M13:N13" si="27">627.509*($B84-$B89-$B90+C84-C89-C90)</f>
        <v>-35.86597277</v>
      </c>
      <c r="N13" s="4">
        <f t="shared" si="27"/>
        <v>52.96379715</v>
      </c>
      <c r="O13" s="4">
        <f>627.509*(B84-B89-B90+((D84-D89-D90)*4^3-(C84-C89-C90)*3^3)/(4^3-3^3))</f>
        <v>117.7855211</v>
      </c>
      <c r="P13" s="4">
        <f>627.509*(B84-B89-B90+((D84-D89-D90+0.5*((D85+D86)-(D87+D88)))*4^3-(C84-C89-C90+0.5*((C85+C86)-(C87+C88)))*3^3)/(4^3-3^3))</f>
        <v>110.7982981</v>
      </c>
      <c r="Q13" s="5"/>
      <c r="R13" s="11">
        <v>11.0</v>
      </c>
      <c r="S13" s="4">
        <f t="shared" si="6"/>
        <v>-2.865972771</v>
      </c>
      <c r="T13" s="4"/>
      <c r="U13" s="4"/>
      <c r="V13" s="4"/>
      <c r="W13" s="4"/>
      <c r="X13" s="5">
        <v>-33.0</v>
      </c>
      <c r="Y13" s="20" t="s">
        <v>42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15" t="s">
        <v>31</v>
      </c>
      <c r="B14" s="16"/>
      <c r="C14" s="17">
        <v>-1.7817149237</v>
      </c>
      <c r="D14" s="17"/>
      <c r="E14" s="4"/>
      <c r="F14" s="11"/>
      <c r="G14" s="11">
        <v>12.0</v>
      </c>
      <c r="H14" s="12">
        <f t="shared" ref="H14:J14" si="28">B92-B97-B98</f>
        <v>0.08415237679</v>
      </c>
      <c r="I14" s="12">
        <f t="shared" si="28"/>
        <v>-0.1419322205</v>
      </c>
      <c r="J14" s="12">
        <f t="shared" si="28"/>
        <v>0</v>
      </c>
      <c r="K14" s="13">
        <f t="shared" si="8"/>
        <v>19.27382799</v>
      </c>
      <c r="L14" s="13">
        <f t="shared" si="9"/>
        <v>0</v>
      </c>
      <c r="M14" s="4">
        <f t="shared" ref="M14:N14" si="29">627.509*($B92-$B97-$B98+C92-C97-C98)</f>
        <v>-36.25737193</v>
      </c>
      <c r="N14" s="4">
        <f t="shared" si="29"/>
        <v>52.80637381</v>
      </c>
      <c r="O14" s="4">
        <f>627.509*(B92-B97-B98+((D92-D97-D98)*4^3-(C92-C97-C98)*3^3)/(4^3-3^3))</f>
        <v>117.7988369</v>
      </c>
      <c r="P14" s="4">
        <f>627.509*(B92-B97-B98+((D92-D97-D98+0.5*((D93+D94)-(D95+D96)))*4^3-(C92-C97-C98+0.5*((C93+C94)-(C95+C96)))*3^3)/(4^3-3^3))</f>
        <v>110.7664943</v>
      </c>
      <c r="Q14" s="4"/>
      <c r="R14" s="11">
        <v>12.0</v>
      </c>
      <c r="S14" s="4">
        <f t="shared" si="6"/>
        <v>-2.357371928</v>
      </c>
      <c r="T14" s="4"/>
      <c r="U14" s="4"/>
      <c r="V14" s="4"/>
      <c r="W14" s="4"/>
      <c r="X14" s="5">
        <v>-33.9</v>
      </c>
      <c r="Y14" s="20" t="s">
        <v>42</v>
      </c>
      <c r="Z14" s="4"/>
      <c r="AA14" s="4"/>
      <c r="AB14" s="4"/>
      <c r="AC14" s="5"/>
      <c r="AD14" s="5"/>
      <c r="AE14" s="5"/>
      <c r="AF14" s="4"/>
      <c r="AG14" s="4"/>
      <c r="AH14" s="4"/>
      <c r="AI14" s="4"/>
      <c r="AJ14" s="4"/>
      <c r="AK14" s="4"/>
    </row>
    <row r="15">
      <c r="A15" s="15" t="s">
        <v>34</v>
      </c>
      <c r="B15" s="16"/>
      <c r="C15" s="17">
        <v>-7.5718404633</v>
      </c>
      <c r="D15" s="17"/>
      <c r="E15" s="4"/>
      <c r="F15" s="11"/>
      <c r="G15" s="11">
        <v>13.0</v>
      </c>
      <c r="H15" s="12">
        <f t="shared" ref="H15:J15" si="30">B100-B105-B106</f>
        <v>0.01321726135</v>
      </c>
      <c r="I15" s="12">
        <f t="shared" si="30"/>
        <v>-0.04755988917</v>
      </c>
      <c r="J15" s="12">
        <f t="shared" si="30"/>
        <v>0</v>
      </c>
      <c r="K15" s="13">
        <f t="shared" si="8"/>
        <v>7.375162976</v>
      </c>
      <c r="L15" s="13">
        <f t="shared" si="9"/>
        <v>0</v>
      </c>
      <c r="M15" s="4">
        <f t="shared" ref="M15:N15" si="31">627.509*($B100-$B105-$B106+C100-C105-C106)</f>
        <v>-21.55030804</v>
      </c>
      <c r="N15" s="4">
        <f t="shared" si="31"/>
        <v>8.293950453</v>
      </c>
      <c r="O15" s="4">
        <f>627.509*(B100-B105-B106+((D100-D105-D106)*4^3-(C100-C105-C106)*3^3)/(4^3-3^3))</f>
        <v>30.07219314</v>
      </c>
      <c r="P15" s="4" t="str">
        <f>627.509*(B100-B105-B106+((D100-D105-D106+0.5*((D101+D102)-(D103+D104)))*4^3-(C100-C105-C106+0.5*((C101+C102)-(C104+#REF!)))*3^3)/(4^3-3^3))</f>
        <v>#REF!</v>
      </c>
      <c r="Q15" s="4"/>
      <c r="R15" s="11">
        <v>13.0</v>
      </c>
      <c r="S15" s="4">
        <f t="shared" si="6"/>
        <v>9.249691959</v>
      </c>
      <c r="T15" s="4"/>
      <c r="U15" s="4"/>
      <c r="V15" s="4"/>
      <c r="W15" s="4"/>
      <c r="X15" s="5">
        <v>-30.8</v>
      </c>
      <c r="Y15" s="20" t="s">
        <v>35</v>
      </c>
      <c r="Z15" s="4" t="str">
        <f t="shared" ref="Z15:AA15" si="32">AVERAGE(U15:U16)</f>
        <v>#DIV/0!</v>
      </c>
      <c r="AA15" s="4" t="str">
        <f t="shared" si="32"/>
        <v>#DIV/0!</v>
      </c>
      <c r="AB15" s="1" t="s">
        <v>43</v>
      </c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15" t="s">
        <v>36</v>
      </c>
      <c r="B16" s="16"/>
      <c r="C16" s="17">
        <v>-1.7857227648</v>
      </c>
      <c r="D16" s="17"/>
      <c r="E16" s="4"/>
      <c r="F16" s="11"/>
      <c r="G16" s="11">
        <v>14.0</v>
      </c>
      <c r="H16" s="4">
        <f t="shared" ref="H16:J16" si="33">B108-B113-B114</f>
        <v>0.02081743676</v>
      </c>
      <c r="I16" s="12">
        <f t="shared" si="33"/>
        <v>-0.05580917303</v>
      </c>
      <c r="J16" s="12">
        <f t="shared" si="33"/>
        <v>0</v>
      </c>
      <c r="K16" s="13">
        <f t="shared" si="8"/>
        <v>8.314770981</v>
      </c>
      <c r="L16" s="13">
        <f t="shared" si="9"/>
        <v>0</v>
      </c>
      <c r="M16" s="4">
        <f t="shared" ref="M16:N16" si="34">627.509*($B108-$B113-$B114+C108-C113-C114)</f>
        <v>-21.95762944</v>
      </c>
      <c r="N16" s="4">
        <f t="shared" si="34"/>
        <v>13.06312892</v>
      </c>
      <c r="O16" s="4">
        <f>627.509*(B108-B113-B114+((D108-D113-D114)*4^3-(C108-C113-C114)*3^3)/(4^3-3^3))</f>
        <v>38.61881746</v>
      </c>
      <c r="P16" s="4">
        <f>627.509*(B108-B113-B114+((D108-D113-D114+0.5*((D109+D110)-(D111+D112)))*4^3-(C108-C113-C114+0.5*((C109+C110)-(C111+C112)))*3^3)/(4^3-3^3))</f>
        <v>35.58504967</v>
      </c>
      <c r="Q16" s="4"/>
      <c r="R16" s="11">
        <v>14.0</v>
      </c>
      <c r="S16" s="4">
        <f t="shared" si="6"/>
        <v>9.342370565</v>
      </c>
      <c r="T16" s="4"/>
      <c r="U16" s="4"/>
      <c r="V16" s="4"/>
      <c r="W16" s="4"/>
      <c r="X16" s="5">
        <v>-31.3</v>
      </c>
      <c r="Y16" s="20" t="s">
        <v>41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15" t="s">
        <v>37</v>
      </c>
      <c r="B17" s="16">
        <v>-1608.48221719522</v>
      </c>
      <c r="C17" s="17">
        <v>-7.56690289329</v>
      </c>
      <c r="D17" s="17"/>
      <c r="E17" s="4"/>
      <c r="F17" s="11"/>
      <c r="G17" s="11">
        <v>15.0</v>
      </c>
      <c r="H17" s="12">
        <f t="shared" ref="H17:J17" si="35">B116-B121-B122</f>
        <v>0.00669098513</v>
      </c>
      <c r="I17" s="12">
        <f t="shared" si="35"/>
        <v>-0.04337177356</v>
      </c>
      <c r="J17" s="12">
        <f t="shared" si="35"/>
        <v>0</v>
      </c>
      <c r="K17" s="13">
        <f t="shared" si="8"/>
        <v>14.92610603</v>
      </c>
      <c r="L17" s="22">
        <f t="shared" si="9"/>
        <v>0</v>
      </c>
      <c r="M17" s="4">
        <f t="shared" ref="M17:N17" si="36">627.509*($B116-$B121-$B122+C116-C121-C122)</f>
        <v>-23.01752487</v>
      </c>
      <c r="N17" s="4">
        <f t="shared" si="36"/>
        <v>4.198653388</v>
      </c>
      <c r="O17" s="4">
        <f>627.509*(B116-B121-B122+((D116-D121-D122)*4^3-(C116-C121-C122)*3^3)/(4^3-3^3))</f>
        <v>24.05910779</v>
      </c>
      <c r="P17" s="4" t="str">
        <f>627.509*(B116-B121-B122+((D116-D121-D122+0.5*((D117+D118)-(D119+D120)))*4^3-(C116-C121-C122+0.5*((C117+C118)-(C120+#REF!)))*3^3)/(4^3-3^3))</f>
        <v>#REF!</v>
      </c>
      <c r="Q17" s="4"/>
      <c r="R17" s="11">
        <v>15.0</v>
      </c>
      <c r="S17" s="4">
        <f t="shared" si="6"/>
        <v>-5.617524867</v>
      </c>
      <c r="T17" s="4"/>
      <c r="U17" s="4"/>
      <c r="V17" s="4"/>
      <c r="W17" s="4"/>
      <c r="X17" s="5">
        <v>-17.4</v>
      </c>
      <c r="Y17" s="20" t="s">
        <v>44</v>
      </c>
      <c r="Z17" s="4" t="str">
        <f t="shared" ref="Z17:AA17" si="37">AVERAGE(U17:U18)</f>
        <v>#DIV/0!</v>
      </c>
      <c r="AA17" s="4" t="str">
        <f t="shared" si="37"/>
        <v>#DIV/0!</v>
      </c>
      <c r="AB17" s="1" t="s">
        <v>45</v>
      </c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15" t="s">
        <v>39</v>
      </c>
      <c r="B18" s="23">
        <v>-414.3233014196</v>
      </c>
      <c r="C18" s="17">
        <v>-1.78183017106</v>
      </c>
      <c r="D18" s="17"/>
      <c r="E18" s="4"/>
      <c r="F18" s="11"/>
      <c r="G18" s="11">
        <v>16.0</v>
      </c>
      <c r="H18" s="12">
        <f t="shared" ref="H18:J18" si="38">B124-B129-B130</f>
        <v>0.01483763993</v>
      </c>
      <c r="I18" s="12">
        <f t="shared" si="38"/>
        <v>-0.05711923341</v>
      </c>
      <c r="J18" s="12">
        <f t="shared" si="38"/>
        <v>0</v>
      </c>
      <c r="K18" s="13">
        <f t="shared" si="8"/>
        <v>17.00360102</v>
      </c>
      <c r="L18" s="13">
        <f t="shared" si="9"/>
        <v>0</v>
      </c>
      <c r="M18" s="4">
        <f t="shared" ref="M18:N18" si="39">627.509*($B124-$B129-$B130+C124-C129-C130)</f>
        <v>-26.53208044</v>
      </c>
      <c r="N18" s="4">
        <f t="shared" si="39"/>
        <v>9.310752595</v>
      </c>
      <c r="O18" s="4">
        <f>627.509*(B124-B129-B130+((D124-D129-D130)*4^3-(C124-C129-C130)*3^3)/(4^3-3^3))</f>
        <v>35.46633346</v>
      </c>
      <c r="P18" s="4">
        <f>627.509*(B124-B129-B130+((D124-D129-D130+0.5*((D125+D126)-(D127+D128)))*4^3-(C124-C129-C130+0.5*((C125+C126)-(C127+C128)))*3^3)/(4^3-3^3))</f>
        <v>29.26231687</v>
      </c>
      <c r="Q18" s="4"/>
      <c r="R18" s="11">
        <v>16.0</v>
      </c>
      <c r="S18" s="4">
        <f t="shared" si="6"/>
        <v>-1.432080443</v>
      </c>
      <c r="T18" s="4"/>
      <c r="U18" s="4"/>
      <c r="V18" s="4"/>
      <c r="W18" s="4"/>
      <c r="X18" s="5">
        <v>-25.1</v>
      </c>
      <c r="Y18" s="20" t="s">
        <v>44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10">
        <v>3.0</v>
      </c>
      <c r="B19" s="21"/>
      <c r="C19" s="12"/>
      <c r="D19" s="12"/>
      <c r="E19" s="4"/>
      <c r="F19" s="11"/>
      <c r="G19" s="11">
        <v>17.0</v>
      </c>
      <c r="H19" s="12">
        <f t="shared" ref="H19:J19" si="40">B132-B137-B138</f>
        <v>-0.00886569138</v>
      </c>
      <c r="I19" s="12">
        <f t="shared" si="40"/>
        <v>-0.0388173063</v>
      </c>
      <c r="J19" s="12">
        <f t="shared" si="40"/>
        <v>0</v>
      </c>
      <c r="K19" s="13">
        <f t="shared" si="8"/>
        <v>7.554517849</v>
      </c>
      <c r="L19" s="13">
        <f t="shared" si="9"/>
        <v>0</v>
      </c>
      <c r="M19" s="4">
        <f t="shared" ref="M19:N19" si="41">627.509*($B132-$B137-$B138+C132-C137-C138)</f>
        <v>-29.92151019</v>
      </c>
      <c r="N19" s="4">
        <f t="shared" si="41"/>
        <v>-5.563301132</v>
      </c>
      <c r="O19" s="4">
        <f>627.509*(B132-B137-B138+((D132-D137-D138)*4^3-(C132-C137-C138)*3^3)/(4^3-3^3))</f>
        <v>12.21160818</v>
      </c>
      <c r="P19" s="4">
        <f>627.509*(B132-B137-B138+((D132-D137-D138+0.5*((D133+D134)-(D135+D136)))*4^3-(C132-C137-C138+0.5*((C133+C134)-(C135+C136)))*3^3)/(4^3-3^3))</f>
        <v>9.455230047</v>
      </c>
      <c r="Q19" s="4"/>
      <c r="R19" s="11">
        <v>17.0</v>
      </c>
      <c r="S19" s="4">
        <f t="shared" si="6"/>
        <v>3.478489809</v>
      </c>
      <c r="T19" s="4"/>
      <c r="U19" s="4"/>
      <c r="V19" s="4"/>
      <c r="W19" s="4"/>
      <c r="X19" s="5">
        <v>-33.4</v>
      </c>
      <c r="Y19" s="20" t="s">
        <v>38</v>
      </c>
      <c r="Z19" s="5">
        <f t="shared" ref="Z19:AA19" si="42">AVERAGE(U19:U25)</f>
        <v>9.996594584</v>
      </c>
      <c r="AA19" s="5" t="str">
        <f t="shared" si="42"/>
        <v>#DIV/0!</v>
      </c>
      <c r="AB19" s="1" t="s">
        <v>46</v>
      </c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15" t="s">
        <v>27</v>
      </c>
      <c r="B20" s="23">
        <v>-3805.930855884</v>
      </c>
      <c r="C20" s="17">
        <v>-16.15680800832</v>
      </c>
      <c r="D20" s="17"/>
      <c r="E20" s="4"/>
      <c r="F20" s="11"/>
      <c r="G20" s="11">
        <v>18.0</v>
      </c>
      <c r="H20" s="12">
        <f t="shared" ref="H20:J20" si="43">B140-B145-B146</f>
        <v>0.00543022457</v>
      </c>
      <c r="I20" s="24">
        <f t="shared" si="43"/>
        <v>-0.03507085349</v>
      </c>
      <c r="J20" s="12">
        <f t="shared" si="43"/>
        <v>0</v>
      </c>
      <c r="K20" s="13">
        <f t="shared" si="8"/>
        <v>6.200423896</v>
      </c>
      <c r="L20" s="13">
        <f t="shared" si="9"/>
        <v>0</v>
      </c>
      <c r="M20" s="4">
        <f t="shared" ref="M20:N20" si="44">627.509*($B140-$B145-$B146+C140-C145-C146)</f>
        <v>-18.59976141</v>
      </c>
      <c r="N20" s="4">
        <f t="shared" si="44"/>
        <v>3.40751479</v>
      </c>
      <c r="O20" s="4">
        <f>627.509*(B140-B145-B146+((D140-D145-D146)*4^3-(C140-C145-C146)*3^3)/(4^3-3^3))</f>
        <v>19.46687851</v>
      </c>
      <c r="P20" s="4">
        <f>627.509*(B140-B145-B146+((D140-D145-D146+0.5*((D141+D142)-(D143+D144)))*4^3-(C140-C145-C146+0.5*((C141+C142)-(C143+C144)))*3^3)/(4^3-3^3))</f>
        <v>17.20456168</v>
      </c>
      <c r="Q20" s="4"/>
      <c r="R20" s="11">
        <v>18.0</v>
      </c>
      <c r="S20" s="25">
        <f t="shared" si="6"/>
        <v>4.700238587</v>
      </c>
      <c r="T20" s="4"/>
      <c r="U20" s="4"/>
      <c r="V20" s="4"/>
      <c r="W20" s="4"/>
      <c r="X20" s="5">
        <v>-23.3</v>
      </c>
      <c r="Y20" s="20" t="s">
        <v>28</v>
      </c>
      <c r="Z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>
      <c r="A21" s="15" t="s">
        <v>29</v>
      </c>
      <c r="B21" s="16"/>
      <c r="C21" s="17">
        <v>-11.3891212492</v>
      </c>
      <c r="D21" s="17"/>
      <c r="E21" s="4"/>
      <c r="F21" s="11"/>
      <c r="G21" s="11">
        <v>19.0</v>
      </c>
      <c r="H21" s="12">
        <f t="shared" ref="H21:J21" si="45">B148-B153-B154</f>
        <v>0.00722961368</v>
      </c>
      <c r="I21" s="12">
        <f t="shared" si="45"/>
        <v>-0.02671139828</v>
      </c>
      <c r="J21" s="12">
        <f t="shared" si="45"/>
        <v>0</v>
      </c>
      <c r="K21" s="13">
        <f t="shared" si="8"/>
        <v>4.806719756</v>
      </c>
      <c r="L21" s="13">
        <f t="shared" si="9"/>
        <v>0</v>
      </c>
      <c r="M21" s="4">
        <f t="shared" ref="M21:N21" si="46">627.509*($B148-$B153-$B154+C148-C153-C154)</f>
        <v>-12.22499517</v>
      </c>
      <c r="N21" s="4">
        <f t="shared" si="46"/>
        <v>4.53664765</v>
      </c>
      <c r="O21" s="4">
        <f>627.509*(B148-B153-B154+((D148-D153-D154)*4^3-(C148-C153-C154)*3^3)/(4^3-3^3))</f>
        <v>16.76811674</v>
      </c>
      <c r="P21" s="4">
        <f>627.509*(B148-B153-B154+((D148-D153-D154+0.5*((D149+D150)-(D151+D152)))*4^3-(C148-C153-C154+0.5*((C149+C150)-(C151+C152)))*3^3)/(4^3-3^3))</f>
        <v>15.01431358</v>
      </c>
      <c r="Q21" s="4"/>
      <c r="R21" s="11">
        <v>19.0</v>
      </c>
      <c r="S21" s="4">
        <f t="shared" si="6"/>
        <v>5.275004827</v>
      </c>
      <c r="T21" s="4"/>
      <c r="U21" s="4"/>
      <c r="V21" s="4"/>
      <c r="W21" s="4"/>
      <c r="X21" s="5">
        <v>-17.5</v>
      </c>
      <c r="Y21" s="20" t="s">
        <v>44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>
      <c r="A22" s="15" t="s">
        <v>31</v>
      </c>
      <c r="B22" s="16"/>
      <c r="C22" s="17">
        <v>-4.6781555659</v>
      </c>
      <c r="D22" s="17"/>
      <c r="E22" s="4"/>
      <c r="F22" s="11"/>
      <c r="G22" s="11">
        <v>20.0</v>
      </c>
      <c r="H22" s="12">
        <f t="shared" ref="H22:J22" si="47">B156-B161-B162</f>
        <v>0.01794396329</v>
      </c>
      <c r="I22" s="12">
        <f t="shared" si="47"/>
        <v>-0.03936023109</v>
      </c>
      <c r="J22" s="12">
        <f t="shared" si="47"/>
        <v>0</v>
      </c>
      <c r="K22" s="13">
        <f t="shared" si="8"/>
        <v>6.769019967</v>
      </c>
      <c r="L22" s="13">
        <f t="shared" si="9"/>
        <v>0</v>
      </c>
      <c r="M22" s="4">
        <f t="shared" ref="M22:N22" si="48">627.509*($B156-$B161-$B162+C156-C161-C162)</f>
        <v>-13.43890079</v>
      </c>
      <c r="N22" s="4">
        <f t="shared" si="48"/>
        <v>11.25999846</v>
      </c>
      <c r="O22" s="4">
        <f>627.509*(B156-B161-B162+((D156-D161-D162)*4^3-(C156-C161-C162)*3^3)/(4^3-3^3))</f>
        <v>29.28351954</v>
      </c>
      <c r="P22" s="4" t="str">
        <f>627.509*(B156-B161-B162+((D156-D161-D162+0.5*((D157+D158)-(D159+D160)))*4^3-(C156-C161-C162+0.5*((C157+C158)-(C160+#REF!)))*3^3)/(4^3-3^3))</f>
        <v>#REF!</v>
      </c>
      <c r="Q22" s="4"/>
      <c r="R22" s="11">
        <v>20.0</v>
      </c>
      <c r="S22" s="4">
        <f t="shared" si="6"/>
        <v>5.761099209</v>
      </c>
      <c r="T22" s="4"/>
      <c r="U22" s="4"/>
      <c r="V22" s="4"/>
      <c r="W22" s="4"/>
      <c r="X22" s="5">
        <v>-19.2</v>
      </c>
      <c r="Y22" s="20" t="s">
        <v>61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15" t="s">
        <v>34</v>
      </c>
      <c r="B23" s="16"/>
      <c r="C23" s="17">
        <v>-11.3999066228</v>
      </c>
      <c r="D23" s="17"/>
      <c r="E23" s="4"/>
      <c r="F23" s="11"/>
      <c r="G23" s="11">
        <v>21.0</v>
      </c>
      <c r="H23" s="12">
        <f t="shared" ref="H23:J23" si="49">B164-B169-B170</f>
        <v>0.01578143746</v>
      </c>
      <c r="I23" s="12">
        <f t="shared" si="49"/>
        <v>-0.05015613346</v>
      </c>
      <c r="J23" s="12">
        <f t="shared" si="49"/>
        <v>0</v>
      </c>
      <c r="K23" s="13">
        <f t="shared" si="8"/>
        <v>8.557150248</v>
      </c>
      <c r="L23" s="13">
        <f t="shared" si="9"/>
        <v>0</v>
      </c>
      <c r="M23" s="4">
        <f t="shared" ref="M23:N23" si="50">627.509*($B164-$B169-$B170+C164-C169-C170)</f>
        <v>-21.57043111</v>
      </c>
      <c r="N23" s="4">
        <f t="shared" si="50"/>
        <v>9.902994039</v>
      </c>
      <c r="O23" s="4">
        <f>627.509*(B164-B169-B170+((D164-D169-D170)*4^3-(C164-C169-C170)*3^3)/(4^3-3^3))</f>
        <v>32.87008807</v>
      </c>
      <c r="P23" s="4">
        <f>627.509*(B164-B169-B170+((D164-D169-D170+0.5*((D165+D166)-(D167+D168)))*4^3-(C164-C169-C170+0.5*((C165+C166)-(C167+C168)))*3^3)/(4^3-3^3))</f>
        <v>29.7478846</v>
      </c>
      <c r="Q23" s="4"/>
      <c r="R23" s="11">
        <v>21.0</v>
      </c>
      <c r="S23" s="4">
        <f t="shared" si="6"/>
        <v>2.629568888</v>
      </c>
      <c r="T23" s="4"/>
      <c r="U23" s="4"/>
      <c r="V23" s="4"/>
      <c r="W23" s="4"/>
      <c r="X23" s="5">
        <v>-24.2</v>
      </c>
      <c r="Y23" s="20" t="s">
        <v>35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15" t="s">
        <v>36</v>
      </c>
      <c r="B24" s="16"/>
      <c r="C24" s="17">
        <v>-4.6894457851</v>
      </c>
      <c r="D24" s="17"/>
      <c r="E24" s="4"/>
      <c r="F24" s="11"/>
      <c r="G24" s="11">
        <v>22.0</v>
      </c>
      <c r="H24" s="12">
        <f t="shared" ref="H24:J24" si="51">B172-B177-B178</f>
        <v>-0.02295234697</v>
      </c>
      <c r="I24" s="24">
        <f t="shared" si="51"/>
        <v>-0.02754974865</v>
      </c>
      <c r="J24" s="37">
        <f t="shared" si="51"/>
        <v>-0.02839079182</v>
      </c>
      <c r="K24" s="13">
        <f t="shared" si="8"/>
        <v>5.002232911</v>
      </c>
      <c r="L24" s="13">
        <f t="shared" si="9"/>
        <v>0</v>
      </c>
      <c r="M24" s="4">
        <f t="shared" ref="M24:N24" si="52">627.509*($B172-$B177-$B178+C172-C177-C178)</f>
        <v>-31.69051952</v>
      </c>
      <c r="N24" s="4">
        <f t="shared" si="52"/>
        <v>-32.21828168</v>
      </c>
      <c r="O24" s="4">
        <f>627.509*(B172-B177-B178+((D172-D177-D178)*4^3-(C172-C177-C178)*3^3)/(4^3-3^3))</f>
        <v>-32.60340542</v>
      </c>
      <c r="P24" s="4">
        <f>627.509*(B172-B177-B178+((D172-D177-D178+0.5*((D173+D174)-(D175+D176)))*4^3-(C172-C177-C178+0.5*((C173+C174)-(C175+C176)))*3^3)/(4^3-3^3))</f>
        <v>-34.42854445</v>
      </c>
      <c r="Q24" s="4"/>
      <c r="R24" s="11">
        <v>22.0</v>
      </c>
      <c r="S24" s="4">
        <f t="shared" si="6"/>
        <v>10.90948048</v>
      </c>
      <c r="T24" s="4">
        <f>N24-X24</f>
        <v>10.38171832</v>
      </c>
      <c r="U24" s="4">
        <f>O24-X24</f>
        <v>9.996594584</v>
      </c>
      <c r="V24" s="4"/>
      <c r="W24" s="4"/>
      <c r="X24" s="5">
        <v>-42.6</v>
      </c>
      <c r="Y24" s="20" t="s">
        <v>40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>
      <c r="A25" s="15" t="s">
        <v>37</v>
      </c>
      <c r="B25" s="23">
        <v>-2623.26078931872</v>
      </c>
      <c r="C25" s="17">
        <v>-11.41835063317</v>
      </c>
      <c r="D25" s="17"/>
      <c r="E25" s="4"/>
      <c r="F25" s="11"/>
      <c r="G25" s="11">
        <v>23.0</v>
      </c>
      <c r="H25" s="12">
        <f t="shared" ref="H25:J25" si="53">B180-B185-B186</f>
        <v>-0.07736974921</v>
      </c>
      <c r="I25" s="12">
        <f t="shared" si="53"/>
        <v>-0.01837932035</v>
      </c>
      <c r="J25" s="12">
        <f t="shared" si="53"/>
        <v>0</v>
      </c>
      <c r="K25" s="13">
        <f t="shared" si="8"/>
        <v>3.653328156</v>
      </c>
      <c r="L25" s="13">
        <f t="shared" si="9"/>
        <v>0</v>
      </c>
      <c r="M25" s="4">
        <f t="shared" ref="M25:N25" si="54">627.509*($B180-$B185-$B186+C180-C185-C186)</f>
        <v>-60.08340289</v>
      </c>
      <c r="N25" s="4">
        <f t="shared" si="54"/>
        <v>-48.55021396</v>
      </c>
      <c r="O25" s="4">
        <f>627.509*(B180-B185-B186+((D180-D185-D186)*4^3-(C180-C185-C186)*3^3)/(4^3-3^3))</f>
        <v>-40.13410311</v>
      </c>
      <c r="P25" s="4">
        <f>627.509*(B180-B185-B186+((D180-D185-D186+0.5*((D181+D182)-(D183+D184)))*4^3-(C180-C185-C186+0.5*((C181+C182)-(C183+C184)))*3^3)/(4^3-3^3))</f>
        <v>-41.4670742</v>
      </c>
      <c r="Q25" s="4"/>
      <c r="R25" s="11">
        <v>23.0</v>
      </c>
      <c r="S25" s="4">
        <f t="shared" si="6"/>
        <v>1.216597109</v>
      </c>
      <c r="T25" s="4"/>
      <c r="U25" s="4"/>
      <c r="V25" s="4"/>
      <c r="W25" s="4"/>
      <c r="X25" s="5">
        <v>-61.3</v>
      </c>
      <c r="Y25" s="20" t="s">
        <v>62</v>
      </c>
      <c r="Z25" s="4" t="str">
        <f t="shared" ref="Z25:AA25" si="55">AVERAGE(U25:U32)</f>
        <v>#DIV/0!</v>
      </c>
      <c r="AA25" s="4" t="str">
        <f t="shared" si="55"/>
        <v>#DIV/0!</v>
      </c>
      <c r="AB25" s="1" t="s">
        <v>63</v>
      </c>
      <c r="AC25" s="4"/>
      <c r="AD25" s="4"/>
      <c r="AE25" s="4"/>
      <c r="AF25" s="4"/>
      <c r="AG25" s="4"/>
      <c r="AH25" s="4"/>
      <c r="AI25" s="4"/>
      <c r="AJ25" s="4"/>
      <c r="AK25" s="4"/>
    </row>
    <row r="26">
      <c r="A26" s="15" t="s">
        <v>39</v>
      </c>
      <c r="B26" s="23">
        <v>-1182.7041128337</v>
      </c>
      <c r="C26" s="17">
        <v>-4.67821073794</v>
      </c>
      <c r="D26" s="17"/>
      <c r="E26" s="4"/>
      <c r="F26" s="11"/>
      <c r="G26" s="11">
        <v>24.0</v>
      </c>
      <c r="H26" s="12">
        <f t="shared" ref="H26:J26" si="56">B188-B193-B194</f>
        <v>-0.1233108725</v>
      </c>
      <c r="I26" s="12">
        <f t="shared" si="56"/>
        <v>-0.08472162516</v>
      </c>
      <c r="J26" s="12">
        <f t="shared" si="56"/>
        <v>0</v>
      </c>
      <c r="K26" s="13">
        <f t="shared" si="8"/>
        <v>16.02548129</v>
      </c>
      <c r="L26" s="13">
        <f t="shared" si="9"/>
        <v>0</v>
      </c>
      <c r="M26" s="4">
        <f t="shared" ref="M26:N26" si="57">627.509*($B188-$B193-$B194+C188-C193-C194)</f>
        <v>-130.5422646</v>
      </c>
      <c r="N26" s="4">
        <f t="shared" si="57"/>
        <v>-77.37868229</v>
      </c>
      <c r="O26" s="4">
        <f>627.509*(B188-B193-B194+((D188-D193-D194)*4^3-(C188-C193-C194)*3^3)/(4^3-3^3))</f>
        <v>-38.58363575</v>
      </c>
      <c r="P26" s="4">
        <f>627.509*(B188-B193-B194+((D188-D193-D194+0.5*((D189+D190)-(D191+D192)))*4^3-(C188-C193-C194+0.5*((C189+C190)-(C191+C192)))*3^3)/(4^3-3^3))</f>
        <v>-44.43077082</v>
      </c>
      <c r="Q26" s="4"/>
      <c r="R26" s="11">
        <v>24.0</v>
      </c>
      <c r="S26" s="4">
        <f t="shared" si="6"/>
        <v>4.957735432</v>
      </c>
      <c r="T26" s="4"/>
      <c r="U26" s="4"/>
      <c r="V26" s="4"/>
      <c r="W26" s="4"/>
      <c r="X26" s="5">
        <v>-135.5</v>
      </c>
      <c r="Y26" s="20" t="s">
        <v>64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>
      <c r="A27" s="10">
        <v>4.0</v>
      </c>
      <c r="B27" s="23"/>
      <c r="D27" s="12"/>
      <c r="E27" s="4"/>
      <c r="F27" s="11"/>
      <c r="G27" s="11">
        <v>25.0</v>
      </c>
      <c r="H27" s="12">
        <f t="shared" ref="H27:J27" si="58">B196-B201-B202</f>
        <v>0.02927751648</v>
      </c>
      <c r="I27" s="12">
        <f t="shared" si="58"/>
        <v>-0.06681495153</v>
      </c>
      <c r="J27" s="12">
        <f t="shared" si="58"/>
        <v>0</v>
      </c>
      <c r="K27" s="13">
        <f t="shared" si="8"/>
        <v>7.409143429</v>
      </c>
      <c r="L27" s="13">
        <f t="shared" si="9"/>
        <v>0</v>
      </c>
      <c r="M27" s="4">
        <f t="shared" ref="M27:N27" si="59">627.509*($B196-$B201-$B202+C196-C201-C202)</f>
        <v>-23.55507833</v>
      </c>
      <c r="N27" s="4">
        <f t="shared" si="59"/>
        <v>18.37190509</v>
      </c>
      <c r="O27" s="4">
        <f>627.509*(B196-B201-B202+((D196-D201-D202)*4^3-(C196-C201-C202)*3^3)/(4^3-3^3))</f>
        <v>48.96727137</v>
      </c>
      <c r="P27" s="4">
        <f>627.509*(B196-B201-B202+((D196-D201-D202+0.5*((D197+D198)-(D199+D200)))*4^3-(C196-C201-C202+0.5*((C197+C198)-(C199+C200)))*3^3)/(4^3-3^3))</f>
        <v>46.26393525</v>
      </c>
      <c r="Q27" s="4"/>
      <c r="R27" s="11">
        <v>25.0</v>
      </c>
      <c r="S27" s="4">
        <f t="shared" si="6"/>
        <v>2.444921669</v>
      </c>
      <c r="T27" s="4"/>
      <c r="U27" s="4"/>
      <c r="V27" s="4"/>
      <c r="W27" s="4"/>
      <c r="X27" s="5">
        <v>-26.0</v>
      </c>
      <c r="Y27" s="20" t="s">
        <v>28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15" t="s">
        <v>27</v>
      </c>
      <c r="B28" s="27">
        <v>-3699.07818724618</v>
      </c>
      <c r="C28" s="17">
        <v>-14.12060314717</v>
      </c>
      <c r="D28" s="17"/>
      <c r="E28" s="4"/>
      <c r="F28" s="11"/>
      <c r="G28" s="11">
        <v>26.0</v>
      </c>
      <c r="H28" s="12">
        <f t="shared" ref="H28:J28" si="60">B204-B209-B210</f>
        <v>0.02946987345</v>
      </c>
      <c r="I28" s="12">
        <f t="shared" si="60"/>
        <v>-0.06683717228</v>
      </c>
      <c r="J28" s="12">
        <f t="shared" si="60"/>
        <v>0</v>
      </c>
      <c r="K28" s="13">
        <f t="shared" si="8"/>
        <v>7.352650463</v>
      </c>
      <c r="L28" s="13">
        <f t="shared" si="9"/>
        <v>0</v>
      </c>
      <c r="M28" s="4">
        <f t="shared" ref="M28:N28" si="61">627.509*($B204-$B209-$B210+C204-C209-C210)</f>
        <v>-23.44831632</v>
      </c>
      <c r="N28" s="4">
        <f t="shared" si="61"/>
        <v>18.49261082</v>
      </c>
      <c r="O28" s="4">
        <f>627.509*(B204-B209-B210+((D204-D209-D210)*4^3-(C204-C209-C210)*3^3)/(4^3-3^3))</f>
        <v>49.09815225</v>
      </c>
      <c r="P28" s="4">
        <f>627.509*(B204-B209-B210+((D204-D209-D210+0.5*((D205+D206)-(D207+D208)))*4^3-(C204-C209-C210+0.5*((C205+C206)-(C207+C208)))*3^3)/(4^3-3^3))</f>
        <v>46.41542843</v>
      </c>
      <c r="Q28" s="4"/>
      <c r="R28" s="11">
        <v>26.0</v>
      </c>
      <c r="S28" s="4">
        <f t="shared" si="6"/>
        <v>2.351683679</v>
      </c>
      <c r="T28" s="4"/>
      <c r="U28" s="4"/>
      <c r="V28" s="4"/>
      <c r="W28" s="4"/>
      <c r="X28" s="5">
        <v>-25.8</v>
      </c>
      <c r="Y28" s="20" t="s">
        <v>28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>
      <c r="A29" s="15" t="s">
        <v>29</v>
      </c>
      <c r="C29" s="23">
        <v>-11.390943141</v>
      </c>
      <c r="D29" s="17"/>
      <c r="E29" s="4"/>
      <c r="F29" s="11"/>
      <c r="G29" s="11">
        <v>27.0</v>
      </c>
      <c r="H29" s="12">
        <f t="shared" ref="H29:J29" si="62">B212-B217-B218</f>
        <v>-0.09538245095</v>
      </c>
      <c r="I29" s="12">
        <f t="shared" si="62"/>
        <v>-0.03193539331</v>
      </c>
      <c r="J29" s="12">
        <f t="shared" si="62"/>
        <v>0</v>
      </c>
      <c r="K29" s="13">
        <f t="shared" si="8"/>
        <v>6.002968087</v>
      </c>
      <c r="L29" s="13">
        <f t="shared" si="9"/>
        <v>0</v>
      </c>
      <c r="M29" s="4">
        <f t="shared" ref="M29:N29" si="63">627.509*($B212-$B217-$B218+C212-C217-C218)</f>
        <v>-79.89309313</v>
      </c>
      <c r="N29" s="4">
        <f t="shared" si="63"/>
        <v>-59.85334641</v>
      </c>
      <c r="O29" s="4">
        <f>627.509*(B212-B217-B218+((D212-D217-D218)*4^3-(C212-C217-C218)*3^3)/(4^3-3^3))</f>
        <v>-45.22974746</v>
      </c>
      <c r="P29" s="4">
        <f>627.509*(B212-B217-B218+((D212-D217-D218+0.5*((D213+D214)-(D215+D216)))*4^3-(C212-C217-C218+0.5*((C213+C214)-(C215+C216)))*3^3)/(4^3-3^3))</f>
        <v>-47.42001959</v>
      </c>
      <c r="Q29" s="4"/>
      <c r="R29" s="11">
        <v>27.0</v>
      </c>
      <c r="S29" s="4">
        <f t="shared" si="6"/>
        <v>2.306906866</v>
      </c>
      <c r="T29" s="4"/>
      <c r="U29" s="4"/>
      <c r="V29" s="4"/>
      <c r="W29" s="4"/>
      <c r="X29" s="5">
        <v>-82.2</v>
      </c>
      <c r="Y29" s="20" t="s">
        <v>77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15" t="s">
        <v>31</v>
      </c>
      <c r="C30" s="23">
        <v>-2.6733665482</v>
      </c>
      <c r="D30" s="17"/>
      <c r="E30" s="4"/>
      <c r="F30" s="11"/>
      <c r="G30" s="11">
        <v>28.0</v>
      </c>
      <c r="H30" s="12">
        <f t="shared" ref="H30:J30" si="64">B220-B225-B226</f>
        <v>-0.09671521555</v>
      </c>
      <c r="I30" s="12">
        <f t="shared" si="64"/>
        <v>-0.02602874576</v>
      </c>
      <c r="J30" s="12">
        <f t="shared" si="64"/>
        <v>0</v>
      </c>
      <c r="K30" s="13">
        <f t="shared" si="8"/>
        <v>4.883249875</v>
      </c>
      <c r="L30" s="13">
        <f t="shared" si="9"/>
        <v>0</v>
      </c>
      <c r="M30" s="4">
        <f t="shared" ref="M30:N30" si="65">627.509*($B220-$B225-$B226+C220-C225-C226)</f>
        <v>-77.02294042</v>
      </c>
      <c r="N30" s="4">
        <f t="shared" si="65"/>
        <v>-60.68966819</v>
      </c>
      <c r="O30" s="4">
        <f>627.509*(B220-B225-B226+((D220-D225-D226)*4^3-(C220-C225-C226)*3^3)/(4^3-3^3))</f>
        <v>-48.77079387</v>
      </c>
      <c r="P30" s="4">
        <f>627.509*(B220-B225-B226+((D220-D225-D226+0.5*((D221+D222)-(D223+D224)))*4^3-(C220-C225-C226+0.5*((C221+C222)-(C223+C224)))*3^3)/(4^3-3^3))</f>
        <v>-50.55252018</v>
      </c>
      <c r="Q30" s="4"/>
      <c r="R30" s="11">
        <v>28.0</v>
      </c>
      <c r="S30" s="4">
        <f t="shared" si="6"/>
        <v>3.077059582</v>
      </c>
      <c r="T30" s="4"/>
      <c r="U30" s="4"/>
      <c r="V30" s="4"/>
      <c r="W30" s="4"/>
      <c r="X30" s="5">
        <v>-80.1</v>
      </c>
      <c r="Y30" s="20" t="s">
        <v>77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15" t="s">
        <v>34</v>
      </c>
      <c r="C31" s="23">
        <v>-11.3974241747</v>
      </c>
      <c r="D31" s="17"/>
      <c r="E31" s="4"/>
      <c r="F31" s="11"/>
      <c r="G31" s="11">
        <v>29.0</v>
      </c>
      <c r="H31" s="12">
        <f t="shared" ref="H31:J31" si="66">B228-B233-B234</f>
        <v>-0.05201934664</v>
      </c>
      <c r="I31" s="12">
        <f t="shared" si="66"/>
        <v>-0.03222111848</v>
      </c>
      <c r="J31" s="12">
        <f t="shared" si="66"/>
        <v>0</v>
      </c>
      <c r="K31" s="13">
        <f t="shared" si="8"/>
        <v>8.470116168</v>
      </c>
      <c r="L31" s="13">
        <f t="shared" si="9"/>
        <v>0</v>
      </c>
      <c r="M31" s="4">
        <f t="shared" ref="M31:N31" si="67">627.509*($B228-$B233-$B234+C228-C233-C234)</f>
        <v>-52.86165003</v>
      </c>
      <c r="N31" s="4">
        <f t="shared" si="67"/>
        <v>-32.64260819</v>
      </c>
      <c r="O31" s="4">
        <f>627.509*(B228-B233-B234+((D228-D233-D234)*4^3-(C228-C233-C234)*3^3)/(4^3-3^3))</f>
        <v>-17.88817226</v>
      </c>
      <c r="P31" s="4">
        <f>627.509*(B228-B233-B234+((D228-D233-D234+0.5*((D229+D230)-(D231+D232)))*4^3-(C228-C233-C234+0.5*((C229+C230)-(C231+C232)))*3^3)/(4^3-3^3))</f>
        <v>-20.97862005</v>
      </c>
      <c r="Q31" s="4"/>
      <c r="R31" s="11">
        <v>29.0</v>
      </c>
      <c r="S31" s="4">
        <f t="shared" si="6"/>
        <v>0.6383499732</v>
      </c>
      <c r="T31" s="4"/>
      <c r="U31" s="4"/>
      <c r="V31" s="4"/>
      <c r="W31" s="4"/>
      <c r="X31" s="5">
        <v>-53.5</v>
      </c>
      <c r="Y31" s="20" t="s">
        <v>62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>
      <c r="A32" s="15" t="s">
        <v>36</v>
      </c>
      <c r="C32" s="17">
        <v>-2.67336654817</v>
      </c>
      <c r="D32" s="17"/>
      <c r="E32" s="4"/>
      <c r="F32" s="44" t="s">
        <v>80</v>
      </c>
      <c r="G32" s="11">
        <v>30.0</v>
      </c>
      <c r="H32" s="12">
        <f t="shared" ref="H32:J32" si="68">B236-B241-B242</f>
        <v>-0.03819165114</v>
      </c>
      <c r="I32" s="12">
        <f t="shared" si="68"/>
        <v>-0.0386436211</v>
      </c>
      <c r="J32" s="12">
        <f t="shared" si="68"/>
        <v>0</v>
      </c>
      <c r="K32" s="13">
        <f t="shared" si="8"/>
        <v>9.057445133</v>
      </c>
      <c r="L32" s="13">
        <f t="shared" si="9"/>
        <v>0</v>
      </c>
      <c r="M32" s="4">
        <f t="shared" ref="M32:N32" si="69">627.509*($B236-$B241-$B242+C236-C241-C242)</f>
        <v>-48.21482485</v>
      </c>
      <c r="N32" s="4">
        <f t="shared" si="69"/>
        <v>-23.96560482</v>
      </c>
      <c r="O32" s="4">
        <f>627.509*(B236-B241-B242+((D236-D241-D242)*4^3-(C236-C241-C242)*3^3)/(4^3-3^3))</f>
        <v>-6.270228034</v>
      </c>
      <c r="P32" s="4">
        <f>627.509*(B236-B241-B242+((D236-D241-D242+0.5*((D237+D238)-(D239+D240)))*4^3-(C236-C241-C242+0.5*((C237+C238)-(C239+C240)))*3^3)/(4^3-3^3))</f>
        <v>-9.574971529</v>
      </c>
      <c r="Q32" s="4"/>
      <c r="R32" s="11">
        <v>30.0</v>
      </c>
      <c r="S32" s="4">
        <f t="shared" si="6"/>
        <v>1.085175152</v>
      </c>
      <c r="T32" s="4"/>
      <c r="U32" s="4"/>
      <c r="V32" s="4"/>
      <c r="W32" s="4"/>
      <c r="X32" s="5">
        <v>-49.3</v>
      </c>
      <c r="Y32" s="20" t="s">
        <v>84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>
      <c r="A33" s="15" t="s">
        <v>37</v>
      </c>
      <c r="B33" s="23">
        <v>-2623.26078931872</v>
      </c>
      <c r="C33" s="17">
        <v>-11.41835063317</v>
      </c>
      <c r="D33" s="17"/>
      <c r="E33" s="4"/>
      <c r="F33" s="46">
        <v>31.0</v>
      </c>
      <c r="G33" s="11" t="s">
        <v>85</v>
      </c>
      <c r="H33" s="12">
        <f t="shared" ref="H33:J33" si="70">B244-B249-B250</f>
        <v>-0.06758731692</v>
      </c>
      <c r="I33" s="12">
        <f t="shared" si="70"/>
        <v>-0.02818684758</v>
      </c>
      <c r="J33" s="12">
        <f t="shared" si="70"/>
        <v>0</v>
      </c>
      <c r="K33" s="13">
        <f t="shared" si="8"/>
        <v>5.29146754</v>
      </c>
      <c r="L33" s="13">
        <f t="shared" si="9"/>
        <v>0</v>
      </c>
      <c r="M33" s="4">
        <f t="shared" ref="M33:N33" si="71">627.509*($B244-$B249-$B250+C244-C249-C250)</f>
        <v>-60.09915019</v>
      </c>
      <c r="N33" s="4">
        <f t="shared" si="71"/>
        <v>-42.41164965</v>
      </c>
      <c r="O33" s="4">
        <f>627.509*(B244-B249-B250+((D244-D249-D250)*4^3-(C244-C249-C250)*3^3)/(4^3-3^3))</f>
        <v>-29.50455467</v>
      </c>
      <c r="P33" s="4">
        <f>627.509*(B244-B249-B250+((D244-D249-D250+0.5*((D245+D246)-(D247+D248)))*4^3-(C244-C249-C250+0.5*((C245+C246)-(C247+C248)))*3^3)/(4^3-3^3))</f>
        <v>-31.43522525</v>
      </c>
      <c r="Q33" s="4"/>
      <c r="R33" s="11" t="s">
        <v>85</v>
      </c>
      <c r="S33" s="4">
        <f t="shared" si="6"/>
        <v>7.200849809</v>
      </c>
      <c r="T33" s="4"/>
      <c r="U33" s="4"/>
      <c r="V33" s="4"/>
      <c r="W33" s="4"/>
      <c r="X33" s="5">
        <v>-67.3</v>
      </c>
      <c r="Y33" s="20" t="s">
        <v>87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15" t="s">
        <v>39</v>
      </c>
      <c r="B34" s="23">
        <v>-1075.8176922142</v>
      </c>
      <c r="C34" s="17">
        <v>-2.67310534894</v>
      </c>
      <c r="D34" s="17"/>
      <c r="E34" s="4"/>
      <c r="F34" s="46">
        <v>32.0</v>
      </c>
      <c r="G34" s="11" t="s">
        <v>88</v>
      </c>
      <c r="H34" s="12">
        <f t="shared" ref="H34:J34" si="72">B252-B257-B258</f>
        <v>-0.00165654592</v>
      </c>
      <c r="I34" s="12">
        <f t="shared" si="72"/>
        <v>-0.08742614488</v>
      </c>
      <c r="J34" s="12">
        <f t="shared" si="72"/>
        <v>0</v>
      </c>
      <c r="K34" s="13">
        <f t="shared" ref="K34:K40" si="75">627.509*(OFFSET($C$5,8*$F33,0)+OFFSET($C$6,8*$F33,0)-OFFSET($C$7,8*$F33,0)-OFFSET($C$8,8*$F33,0))</f>
        <v>15.74699326</v>
      </c>
      <c r="L34" s="13">
        <f t="shared" ref="L34:L40" si="76">627.509*(OFFSET($D$5,8*$F33,0)+OFFSET($D$6,8*$F33,0)-OFFSET($D$7,8*$F33,0)-OFFSET($D$8,8*$F33,0))</f>
        <v>0</v>
      </c>
      <c r="M34" s="4">
        <f t="shared" ref="M34:N34" si="73">627.509*($B252-$B257-$B258+C252-C257-C258)</f>
        <v>-55.90019022</v>
      </c>
      <c r="N34" s="4">
        <f t="shared" si="73"/>
        <v>-1.039497474</v>
      </c>
      <c r="O34" s="4">
        <f>627.509*(B252-B257-B258+((D252-D257-D258)*4^3-(C252-C257-C258)*3^3)/(4^3-3^3))</f>
        <v>38.99398102</v>
      </c>
      <c r="P34" s="4">
        <f>627.509*(B252-B257-B258+((D252-D257-D258+0.5*((D253+D254)-(D255+D256)))*4^3-(C252-C257-C258+0.5*((C253+C254)-(C255+C256)))*3^3)/(4^3-3^3))</f>
        <v>33.24845645</v>
      </c>
      <c r="Q34" s="4"/>
      <c r="R34" s="11" t="s">
        <v>88</v>
      </c>
      <c r="S34" s="4">
        <f t="shared" si="6"/>
        <v>19.49980978</v>
      </c>
      <c r="T34" s="4"/>
      <c r="U34" s="4"/>
      <c r="V34" s="4"/>
      <c r="W34" s="4"/>
      <c r="X34" s="5">
        <v>-75.4</v>
      </c>
      <c r="Y34" s="20" t="s">
        <v>90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10">
        <v>5.0</v>
      </c>
      <c r="C35" s="12"/>
      <c r="D35" s="12"/>
      <c r="E35" s="4"/>
      <c r="F35" s="46">
        <v>33.0</v>
      </c>
      <c r="G35" s="11" t="s">
        <v>91</v>
      </c>
      <c r="H35" s="12">
        <f t="shared" ref="H35:J35" si="74">B260-B265-B266</f>
        <v>0.03760028596</v>
      </c>
      <c r="I35" s="12">
        <f t="shared" si="74"/>
        <v>-0.07735081825</v>
      </c>
      <c r="J35" s="12">
        <f t="shared" si="74"/>
        <v>0</v>
      </c>
      <c r="K35" s="13">
        <f t="shared" si="75"/>
        <v>8.998966327</v>
      </c>
      <c r="L35" s="13">
        <f t="shared" si="76"/>
        <v>0</v>
      </c>
      <c r="M35" s="4">
        <f t="shared" ref="M35:N35" si="77">627.509*($B260-$B265-$B266+C260-C265-C266)</f>
        <v>-24.94381677</v>
      </c>
      <c r="N35" s="4">
        <f t="shared" si="77"/>
        <v>23.59451784</v>
      </c>
      <c r="O35" s="4">
        <f>627.509*(B260-B265-B266+((D260-D265-D266)*4^3-(C260-C265-C266)*3^3)/(4^3-3^3))</f>
        <v>59.01438364</v>
      </c>
      <c r="P35" s="4">
        <f>627.509*(B260-B265-B266+((D260-D265-D266+0.5*((D261+D262)-(D263+D264)))*4^3-(C260-C265-C266+0.5*((C261+C262)-(C263+C264)))*3^3)/(4^3-3^3))</f>
        <v>55.73097701</v>
      </c>
      <c r="Q35" s="4"/>
      <c r="R35" s="11" t="s">
        <v>91</v>
      </c>
      <c r="S35" s="4">
        <f t="shared" si="6"/>
        <v>4.156183233</v>
      </c>
      <c r="T35" s="4"/>
      <c r="U35" s="4"/>
      <c r="V35" s="4"/>
      <c r="W35" s="4"/>
      <c r="X35" s="5">
        <v>-29.1</v>
      </c>
      <c r="Y35" s="20" t="s">
        <v>41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15" t="s">
        <v>27</v>
      </c>
      <c r="B36" s="27">
        <v>-3006.81284514687</v>
      </c>
      <c r="C36" s="17">
        <v>-12.99966421184</v>
      </c>
      <c r="D36" s="17"/>
      <c r="E36" s="4"/>
      <c r="F36" s="46">
        <v>34.0</v>
      </c>
      <c r="G36" s="11" t="s">
        <v>93</v>
      </c>
      <c r="H36" s="12">
        <f t="shared" ref="H36:J36" si="78">B268-B273-B274</f>
        <v>0.03822820009</v>
      </c>
      <c r="I36" s="12">
        <f t="shared" si="78"/>
        <v>-0.0774429442</v>
      </c>
      <c r="J36" s="12">
        <f t="shared" si="78"/>
        <v>0</v>
      </c>
      <c r="K36" s="13">
        <f t="shared" si="75"/>
        <v>8.945540041</v>
      </c>
      <c r="L36" s="13">
        <f t="shared" si="76"/>
        <v>0</v>
      </c>
      <c r="M36" s="4">
        <f t="shared" ref="M36:N36" si="79">627.509*($B268-$B273-$B274+C268-C273-C274)</f>
        <v>-24.60760486</v>
      </c>
      <c r="N36" s="4">
        <f t="shared" si="79"/>
        <v>23.98853961</v>
      </c>
      <c r="O36" s="4">
        <f>627.509*(B268-B273-B274+((D268-D273-D274)*4^3-(C268-C273-C274)*3^3)/(4^3-3^3))</f>
        <v>59.45059098</v>
      </c>
      <c r="P36" s="4">
        <f>627.509*(B268-B273-B274+((D268-D273-D274+0.5*((D269+D270)-(D271+D272)))*4^3-(C268-C273-C274+0.5*((C269+C270)-(C271+C272)))*3^3)/(4^3-3^3))</f>
        <v>56.18667772</v>
      </c>
      <c r="Q36" s="4"/>
      <c r="R36" s="11" t="s">
        <v>93</v>
      </c>
      <c r="S36" s="4">
        <f t="shared" si="6"/>
        <v>4.792395138</v>
      </c>
      <c r="T36" s="4"/>
      <c r="U36" s="4"/>
      <c r="V36" s="4"/>
      <c r="W36" s="4"/>
      <c r="X36" s="5">
        <v>-29.4</v>
      </c>
      <c r="Y36" s="20" t="s">
        <v>41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15" t="s">
        <v>29</v>
      </c>
      <c r="C37" s="23">
        <v>-8.2425744388</v>
      </c>
      <c r="D37" s="17"/>
      <c r="E37" s="4"/>
      <c r="F37" s="46">
        <v>35.0</v>
      </c>
      <c r="G37" s="11" t="s">
        <v>95</v>
      </c>
      <c r="H37" s="12">
        <f t="shared" ref="H37:J37" si="80">B276-B281-B282</f>
        <v>-0.0159474579</v>
      </c>
      <c r="I37" s="12">
        <f t="shared" si="80"/>
        <v>-0.03363367125</v>
      </c>
      <c r="J37" s="12">
        <f t="shared" si="80"/>
        <v>0</v>
      </c>
      <c r="K37" s="13">
        <f t="shared" si="75"/>
        <v>6.041487852</v>
      </c>
      <c r="L37" s="13">
        <f t="shared" si="76"/>
        <v>0</v>
      </c>
      <c r="M37" s="4">
        <f t="shared" ref="M37:N37" si="81">627.509*($B276-$B281-$B282+C276-C281-C282)</f>
        <v>-31.11260477</v>
      </c>
      <c r="N37" s="4">
        <f t="shared" si="81"/>
        <v>-10.00717336</v>
      </c>
      <c r="O37" s="4">
        <f>627.509*(B276-B281-B282+((D276-D281-D282)*4^3-(C276-C281-C282)*3^3)/(4^3-3^3))</f>
        <v>5.394087401</v>
      </c>
      <c r="P37" s="4">
        <f>627.509*(B276-B281-B282+((D276-D281-D282+0.5*((D277+D278)-(D279+D280)))*4^3-(C276-C281-C282+0.5*((C277+C278)-(C279+C280)))*3^3)/(4^3-3^3))</f>
        <v>3.189760752</v>
      </c>
      <c r="Q37" s="4"/>
      <c r="R37" s="11" t="s">
        <v>95</v>
      </c>
      <c r="S37" s="4">
        <f t="shared" si="6"/>
        <v>5.187395228</v>
      </c>
      <c r="T37" s="4"/>
      <c r="U37" s="4"/>
      <c r="V37" s="4"/>
      <c r="W37" s="4"/>
      <c r="X37" s="5">
        <v>-36.3</v>
      </c>
      <c r="Y37" s="20" t="s">
        <v>99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15" t="s">
        <v>31</v>
      </c>
      <c r="C38" s="23">
        <v>-4.6792545027</v>
      </c>
      <c r="D38" s="17"/>
      <c r="E38" s="4"/>
      <c r="F38" s="46">
        <v>36.0</v>
      </c>
      <c r="G38" s="11" t="s">
        <v>100</v>
      </c>
      <c r="H38" s="12">
        <f t="shared" ref="H38:J38" si="82">B284-B289-B290</f>
        <v>-0.01338759954</v>
      </c>
      <c r="I38" s="12">
        <f t="shared" si="82"/>
        <v>-0.02930981116</v>
      </c>
      <c r="J38" s="12">
        <f t="shared" si="82"/>
        <v>0</v>
      </c>
      <c r="K38" s="13">
        <f t="shared" si="75"/>
        <v>5.102024136</v>
      </c>
      <c r="L38" s="13">
        <f t="shared" si="76"/>
        <v>0</v>
      </c>
      <c r="M38" s="4">
        <f t="shared" ref="M38:N38" si="83">627.509*($B284-$B289-$B290+C284-C289-C290)</f>
        <v>-26.79300949</v>
      </c>
      <c r="N38" s="4">
        <f t="shared" si="83"/>
        <v>-8.4008392</v>
      </c>
      <c r="O38" s="4">
        <f>627.509*(B284-B289-B290+((D284-D289-D290)*4^3-(C284-C289-C290)*3^3)/(4^3-3^3))</f>
        <v>5.020474256</v>
      </c>
      <c r="P38" s="4">
        <f>627.509*(B284-B289-B290+((D284-D289-D290+0.5*((D285+D286)-(D287+D288)))*4^3-(C284-C289-C290+0.5*((C285+C286)-(C287+C288)))*3^3)/(4^3-3^3))</f>
        <v>3.158924909</v>
      </c>
      <c r="Q38" s="4"/>
      <c r="R38" s="11" t="s">
        <v>100</v>
      </c>
      <c r="S38" s="4">
        <f t="shared" si="6"/>
        <v>5.206990509</v>
      </c>
      <c r="T38" s="4"/>
      <c r="U38" s="4"/>
      <c r="V38" s="4"/>
      <c r="W38" s="4"/>
      <c r="X38" s="5">
        <v>-32.0</v>
      </c>
      <c r="Y38" s="20" t="s">
        <v>40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15" t="s">
        <v>34</v>
      </c>
      <c r="C39" s="23">
        <v>-8.2510643199</v>
      </c>
      <c r="D39" s="17"/>
      <c r="E39" s="4"/>
      <c r="F39" s="46">
        <v>37.0</v>
      </c>
      <c r="G39" s="11" t="s">
        <v>102</v>
      </c>
      <c r="H39" s="12">
        <f t="shared" ref="H39:J39" si="84">B292-B297-B298</f>
        <v>-0.03297446252</v>
      </c>
      <c r="I39" s="12">
        <f t="shared" si="84"/>
        <v>-0.04261876933</v>
      </c>
      <c r="J39" s="12">
        <f t="shared" si="84"/>
        <v>0</v>
      </c>
      <c r="K39" s="13">
        <f t="shared" si="75"/>
        <v>15.91940438</v>
      </c>
      <c r="L39" s="13">
        <f t="shared" si="76"/>
        <v>0</v>
      </c>
      <c r="M39" s="4">
        <f t="shared" ref="M39:N39" si="85">627.509*($B292-$B297-$B298+C292-C297-C298)</f>
        <v>-47.43543333</v>
      </c>
      <c r="N39" s="4">
        <f t="shared" si="85"/>
        <v>-20.691772</v>
      </c>
      <c r="O39" s="4">
        <f>627.509*(B292-B297-B298+((D292-D297-D298)*4^3-(C292-C297-C298)*3^3)/(4^3-3^3))</f>
        <v>-1.176127252</v>
      </c>
      <c r="P39" s="4">
        <f>627.509*(B292-B297-B298+((D292-D297-D298+0.5*((D293+D294)-(D295+D296)))*4^3-(C292-C297-C298+0.5*((C293+C294)-(C295+C296)))*3^3)/(4^3-3^3))</f>
        <v>-6.984558579</v>
      </c>
      <c r="Q39" s="4"/>
      <c r="R39" s="11" t="s">
        <v>102</v>
      </c>
      <c r="S39" s="4">
        <f t="shared" si="6"/>
        <v>0.06456667488</v>
      </c>
      <c r="T39" s="4"/>
      <c r="U39" s="4"/>
      <c r="V39" s="4"/>
      <c r="W39" s="4"/>
      <c r="X39" s="5">
        <v>-47.5</v>
      </c>
      <c r="Y39" s="20" t="s">
        <v>104</v>
      </c>
      <c r="Z39" s="1" t="s">
        <v>105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15" t="s">
        <v>36</v>
      </c>
      <c r="B40" s="21"/>
      <c r="C40" s="23">
        <v>-4.6885534262</v>
      </c>
      <c r="D40" s="17"/>
      <c r="E40" s="4"/>
      <c r="F40" s="46">
        <v>38.0</v>
      </c>
      <c r="G40" s="11" t="s">
        <v>106</v>
      </c>
      <c r="H40" s="12">
        <f t="shared" ref="H40:J40" si="86">B300-B305-B306</f>
        <v>-0.02190759392</v>
      </c>
      <c r="I40" s="12">
        <f t="shared" si="86"/>
        <v>-0.0533675229</v>
      </c>
      <c r="J40" s="12">
        <f t="shared" si="86"/>
        <v>0</v>
      </c>
      <c r="K40" s="13">
        <f t="shared" si="75"/>
        <v>17.14567026</v>
      </c>
      <c r="L40" s="13">
        <f t="shared" si="76"/>
        <v>0</v>
      </c>
      <c r="M40" s="4">
        <f t="shared" ref="M40:N40" si="87">627.509*($B300-$B305-$B306+C300-C305-C306)</f>
        <v>-47.23581328</v>
      </c>
      <c r="N40" s="4">
        <f t="shared" si="87"/>
        <v>-13.74721235</v>
      </c>
      <c r="O40" s="4">
        <f>627.509*(B300-B305-B306+((D300-D305-D306)*4^3-(C300-C305-C306)*3^3)/(4^3-3^3))</f>
        <v>10.69041535</v>
      </c>
      <c r="P40" s="4">
        <f>627.509*(B300-B305-B306+((D300-D305-D306+0.5*((D301+D302)-(D303+D304)))*4^3-(C300-C305-C306+0.5*((C301+C302)-(C303+C304)))*3^3)/(4^3-3^3))</f>
        <v>4.434562688</v>
      </c>
      <c r="Q40" s="4"/>
      <c r="R40" s="11" t="s">
        <v>106</v>
      </c>
      <c r="S40" s="4">
        <f t="shared" si="6"/>
        <v>4.864186719</v>
      </c>
      <c r="T40" s="4"/>
      <c r="U40" s="4"/>
      <c r="V40" s="4"/>
      <c r="W40" s="4"/>
      <c r="X40" s="5">
        <v>-52.1</v>
      </c>
      <c r="Y40" s="20" t="s">
        <v>108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15" t="s">
        <v>37</v>
      </c>
      <c r="B41" s="51">
        <v>-1824.13458436547</v>
      </c>
      <c r="C41" s="17">
        <v>-8.25170745581</v>
      </c>
      <c r="D41" s="17"/>
      <c r="E41" s="4"/>
      <c r="F41" s="52"/>
      <c r="G41" s="5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>
      <c r="A42" s="15" t="s">
        <v>39</v>
      </c>
      <c r="B42" s="23">
        <v>-1182.7040599079</v>
      </c>
      <c r="C42" s="17">
        <v>-4.67822964793</v>
      </c>
      <c r="D42" s="17"/>
      <c r="E42" s="4"/>
      <c r="F42" s="52"/>
      <c r="G42" s="52"/>
      <c r="H42" s="4"/>
      <c r="I42" s="4"/>
      <c r="J42" s="4"/>
      <c r="K42" s="4"/>
      <c r="L42" s="4"/>
      <c r="M42" s="4"/>
      <c r="N42" s="4"/>
      <c r="O42" s="4"/>
      <c r="P42" s="4"/>
      <c r="Q42" s="4"/>
      <c r="R42" s="1" t="s">
        <v>110</v>
      </c>
      <c r="S42" s="4">
        <f t="shared" ref="S42:V42" si="88">AVERAGE(S3:S32)</f>
        <v>3.035162204</v>
      </c>
      <c r="T42" s="4">
        <f t="shared" si="88"/>
        <v>10.56413108</v>
      </c>
      <c r="U42" s="4">
        <f t="shared" si="88"/>
        <v>10.71480053</v>
      </c>
      <c r="V42" s="4" t="str">
        <f t="shared" si="88"/>
        <v>#DIV/0!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>
      <c r="A43" s="10">
        <v>6.0</v>
      </c>
      <c r="C43" s="12"/>
      <c r="D43" s="12"/>
      <c r="E43" s="4"/>
      <c r="F43" s="52"/>
      <c r="G43" s="52"/>
      <c r="H43" s="52"/>
      <c r="I43" s="52"/>
      <c r="J43" s="52"/>
      <c r="K43" s="52"/>
      <c r="L43" s="52"/>
      <c r="M43" s="52"/>
      <c r="N43" s="4"/>
      <c r="O43" s="4"/>
      <c r="P43" s="4"/>
      <c r="Q43" s="4"/>
      <c r="R43" s="1" t="s">
        <v>111</v>
      </c>
      <c r="S43" s="4">
        <f t="shared" ref="S43:V43" si="89">(SUMIF(S3:S32,"&gt;0")-SUMIF(S3:S32,"&lt;0"))/30</f>
        <v>4.354811983</v>
      </c>
      <c r="T43" s="4">
        <f t="shared" si="89"/>
        <v>0.7042754052</v>
      </c>
      <c r="U43" s="4">
        <f t="shared" si="89"/>
        <v>0.7143200351</v>
      </c>
      <c r="V43" s="4">
        <f t="shared" si="89"/>
        <v>0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>
      <c r="A44" s="15" t="s">
        <v>27</v>
      </c>
      <c r="B44" s="27">
        <v>-2498.80716889285</v>
      </c>
      <c r="C44" s="17">
        <v>-11.15876894947</v>
      </c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 t="s">
        <v>112</v>
      </c>
      <c r="S44">
        <f>AVERAGE(S33:S40)</f>
        <v>6.371547136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>
      <c r="A45" s="15" t="s">
        <v>29</v>
      </c>
      <c r="B45" s="23"/>
      <c r="C45" s="23">
        <v>-8.2448212475</v>
      </c>
      <c r="D45" s="17"/>
      <c r="E45" s="4"/>
      <c r="F45" s="52"/>
      <c r="G45" s="52"/>
      <c r="H45" s="4"/>
      <c r="I45" s="4"/>
      <c r="J45" s="4"/>
      <c r="K45" s="4"/>
      <c r="L45" s="4"/>
      <c r="M45" s="4"/>
      <c r="N45" s="4"/>
      <c r="O45" s="4"/>
      <c r="P45" s="4"/>
      <c r="Q45" s="4"/>
      <c r="R45" s="1" t="s">
        <v>113</v>
      </c>
      <c r="S45">
        <f>(SUMIF(S35:S40,"&gt;0")-SUMIF(S35:S40,"&lt;0"))/30</f>
        <v>0.8090572501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>
      <c r="A46" s="15" t="s">
        <v>31</v>
      </c>
      <c r="C46" s="23">
        <v>-2.8398756268</v>
      </c>
      <c r="D46" s="17"/>
      <c r="E46" s="4"/>
      <c r="F46" s="52"/>
      <c r="G46" s="52"/>
      <c r="H46" s="4"/>
      <c r="I46" s="4"/>
      <c r="J46" s="4"/>
      <c r="K46" s="4"/>
      <c r="L46" s="4"/>
      <c r="M46" s="4"/>
      <c r="N46" s="4"/>
      <c r="O46" s="4"/>
      <c r="P46" s="4"/>
      <c r="Q46" s="4"/>
      <c r="R46" s="26" t="s">
        <v>114</v>
      </c>
      <c r="S46">
        <f t="shared" ref="S46:V46" si="90">STDEVA(S3:S32)</f>
        <v>4.330001204</v>
      </c>
      <c r="T46">
        <f t="shared" si="90"/>
        <v>0.2579705961</v>
      </c>
      <c r="U46">
        <f t="shared" si="90"/>
        <v>1.015696585</v>
      </c>
      <c r="V46" t="str">
        <f t="shared" si="90"/>
        <v>#DIV/0!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>
      <c r="A47" s="15" t="s">
        <v>34</v>
      </c>
      <c r="B47" s="21"/>
      <c r="C47" s="23">
        <v>-8.2532301236</v>
      </c>
      <c r="D47" s="17"/>
      <c r="E47" s="4"/>
      <c r="F47" s="52"/>
      <c r="G47" s="5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>
      <c r="A48" s="15" t="s">
        <v>36</v>
      </c>
      <c r="B48" s="21"/>
      <c r="C48" s="23">
        <v>-2.8474513398</v>
      </c>
      <c r="D48" s="17"/>
      <c r="E48" s="4"/>
      <c r="F48" s="52"/>
      <c r="G48" s="52"/>
      <c r="H48" s="4"/>
      <c r="I48" s="4"/>
      <c r="J48" s="4"/>
      <c r="K48" s="4"/>
      <c r="L48" s="4"/>
      <c r="M48" s="4"/>
      <c r="N48" s="4"/>
      <c r="O48" s="4"/>
      <c r="P48" s="4"/>
      <c r="Q48" s="4"/>
      <c r="R48" s="5" t="s">
        <v>115</v>
      </c>
      <c r="S48" s="5" t="s">
        <v>116</v>
      </c>
      <c r="T48" s="5" t="s">
        <v>117</v>
      </c>
      <c r="U48" s="5" t="s">
        <v>118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>
      <c r="A49" s="15" t="s">
        <v>37</v>
      </c>
      <c r="B49" s="51">
        <v>-1824.13458436547</v>
      </c>
      <c r="C49" s="17">
        <v>-8.25170745581</v>
      </c>
      <c r="D49" s="17"/>
      <c r="E49" s="4"/>
      <c r="F49" s="52"/>
      <c r="G49" s="52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-4.898342979693137</v>
      </c>
      <c r="S49" s="4">
        <v>3.0351622039387802</v>
      </c>
      <c r="T49">
        <v>1.253342698423142</v>
      </c>
      <c r="U49" s="4">
        <v>7.850711890052226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>
      <c r="A50" s="15" t="s">
        <v>39</v>
      </c>
      <c r="B50" s="23">
        <v>-674.7117672891</v>
      </c>
      <c r="C50" s="17">
        <v>-2.83899095996</v>
      </c>
      <c r="D50" s="17"/>
      <c r="E50" s="4"/>
      <c r="F50" s="52"/>
      <c r="G50" s="52"/>
      <c r="H50" s="4"/>
      <c r="I50" s="4"/>
      <c r="J50" s="4"/>
      <c r="K50" s="4"/>
      <c r="L50" s="4"/>
      <c r="M50" s="4"/>
      <c r="N50" s="4"/>
      <c r="O50" s="4"/>
      <c r="P50" s="4"/>
      <c r="Q50" s="4"/>
      <c r="R50" s="4">
        <v>5.693746154623289</v>
      </c>
      <c r="S50" s="4">
        <v>4.354811983331491</v>
      </c>
      <c r="T50">
        <v>4.1130052228174225</v>
      </c>
      <c r="U50" s="4">
        <v>7.850711890052226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>
      <c r="A51" s="10">
        <v>7.0</v>
      </c>
      <c r="B51" s="21"/>
      <c r="C51" s="12"/>
      <c r="D51" s="12"/>
      <c r="E51" s="4"/>
      <c r="F51" s="52"/>
      <c r="G51" s="52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6.236503488603341</v>
      </c>
      <c r="S51" s="4">
        <v>4.330001203582571</v>
      </c>
      <c r="T51">
        <v>4.875862171442807</v>
      </c>
      <c r="U51" s="4">
        <v>4.078951582873471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>
      <c r="A52" s="15" t="s">
        <v>27</v>
      </c>
      <c r="B52" s="23">
        <v>-3969.2616502047</v>
      </c>
      <c r="C52" s="17">
        <v>-18.01013951911</v>
      </c>
      <c r="D52" s="17">
        <v>-19.5727601299033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>
      <c r="A53" s="15" t="s">
        <v>29</v>
      </c>
      <c r="B53" s="21"/>
      <c r="C53" s="23">
        <v>-11.0134470952</v>
      </c>
      <c r="D53" s="17"/>
      <c r="E53" s="4"/>
      <c r="F53" s="52"/>
      <c r="G53" s="5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>
      <c r="A54" s="15" t="s">
        <v>31</v>
      </c>
      <c r="B54" s="21"/>
      <c r="C54" s="23">
        <v>-6.8922498901</v>
      </c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>
      <c r="A55" s="15" t="s">
        <v>34</v>
      </c>
      <c r="B55" s="21"/>
      <c r="C55" s="23">
        <v>-11.0238825784</v>
      </c>
      <c r="D55" s="17"/>
      <c r="E55" s="4"/>
      <c r="F55" s="52"/>
      <c r="G55" s="5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>
      <c r="A56" s="15" t="s">
        <v>36</v>
      </c>
      <c r="B56" s="21"/>
      <c r="C56" s="23">
        <v>-6.9013774155</v>
      </c>
      <c r="D56" s="17"/>
      <c r="E56" s="4"/>
      <c r="F56" s="52"/>
      <c r="G56" s="5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>
      <c r="A57" s="15" t="s">
        <v>37</v>
      </c>
      <c r="B57" s="16">
        <v>-2442.70016755918</v>
      </c>
      <c r="C57" s="17">
        <v>-11.01347220511</v>
      </c>
      <c r="D57" s="17">
        <v>-11.97569885224</v>
      </c>
      <c r="E57" s="5"/>
      <c r="F57" s="52"/>
      <c r="G57" s="5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>
      <c r="A58" s="15" t="s">
        <v>39</v>
      </c>
      <c r="B58" s="23">
        <v>-1526.6255390588</v>
      </c>
      <c r="C58" s="17">
        <v>-6.89230205381</v>
      </c>
      <c r="D58" s="17">
        <v>-7.49419513231</v>
      </c>
      <c r="E58" s="4"/>
      <c r="F58" s="52"/>
      <c r="G58" s="5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>
      <c r="A59" s="10">
        <v>8.0</v>
      </c>
      <c r="B59" s="21"/>
      <c r="C59" s="12"/>
      <c r="D59" s="12"/>
      <c r="E59" s="4"/>
      <c r="F59" s="52"/>
      <c r="G59" s="5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>
      <c r="A60" s="15" t="s">
        <v>27</v>
      </c>
      <c r="B60" s="16">
        <v>-4579.97169659344</v>
      </c>
      <c r="C60" s="17">
        <v>-20.76872052875</v>
      </c>
      <c r="D60" s="17"/>
      <c r="E60" s="4"/>
      <c r="F60" s="52"/>
      <c r="G60" s="5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>
      <c r="A61" s="15" t="s">
        <v>29</v>
      </c>
      <c r="B61" s="21"/>
      <c r="C61" s="23">
        <v>-12.3882098309</v>
      </c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>
      <c r="A62" s="15" t="s">
        <v>31</v>
      </c>
      <c r="B62" s="21"/>
      <c r="C62" s="23">
        <v>-8.2647957299</v>
      </c>
      <c r="D62" s="17"/>
      <c r="E62" s="4"/>
      <c r="F62" s="52"/>
      <c r="G62" s="5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>
      <c r="A63" s="15" t="s">
        <v>34</v>
      </c>
      <c r="B63" s="21"/>
      <c r="C63" s="23">
        <v>-12.3996346295</v>
      </c>
      <c r="D63" s="17"/>
      <c r="E63" s="4"/>
      <c r="F63" s="52"/>
      <c r="G63" s="5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>
      <c r="A64" s="15" t="s">
        <v>36</v>
      </c>
      <c r="B64" s="21"/>
      <c r="C64" s="23">
        <v>-8.2748064417</v>
      </c>
      <c r="D64" s="17"/>
      <c r="E64" s="4"/>
      <c r="F64" s="52"/>
      <c r="G64" s="5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>
      <c r="A65" s="15" t="s">
        <v>37</v>
      </c>
      <c r="B65" s="16">
        <v>-2748.05238635381</v>
      </c>
      <c r="C65" s="17">
        <v>-12.38827540653</v>
      </c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>
      <c r="A66" s="15" t="s">
        <v>39</v>
      </c>
      <c r="B66" s="23">
        <v>-1831.9887867247</v>
      </c>
      <c r="C66" s="17">
        <v>-8.26490094262</v>
      </c>
      <c r="D66" s="17"/>
      <c r="E66" s="4"/>
      <c r="F66" s="52"/>
      <c r="G66" s="5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>
      <c r="A67" s="10">
        <v>9.0</v>
      </c>
      <c r="B67" s="21"/>
      <c r="C67" s="12"/>
      <c r="D67" s="12"/>
      <c r="E67" s="4"/>
      <c r="F67" s="52"/>
      <c r="G67" s="5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>
      <c r="A68" s="15" t="s">
        <v>27</v>
      </c>
      <c r="B68" s="55">
        <v>-4561.78740951424</v>
      </c>
      <c r="C68" s="27">
        <v>-20.27110775308</v>
      </c>
      <c r="D68" s="55"/>
      <c r="E68" s="4"/>
      <c r="F68" s="52"/>
      <c r="G68" s="5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>
      <c r="A69" s="15" t="s">
        <v>29</v>
      </c>
      <c r="B69" s="55"/>
      <c r="C69" s="27">
        <v>-10.37572726682</v>
      </c>
      <c r="D69" s="55"/>
      <c r="E69" s="4"/>
      <c r="F69" s="52"/>
      <c r="G69" s="5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>
      <c r="A70" s="15" t="s">
        <v>31</v>
      </c>
      <c r="B70" s="55"/>
      <c r="C70" s="34">
        <v>-9.7875856477</v>
      </c>
      <c r="D70" s="55"/>
      <c r="E70" s="4"/>
      <c r="F70" s="52"/>
      <c r="G70" s="5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15" t="s">
        <v>34</v>
      </c>
      <c r="B71" s="55"/>
      <c r="C71" s="34">
        <v>-10.3888103516</v>
      </c>
      <c r="D71" s="55"/>
      <c r="E71" s="4"/>
      <c r="F71" s="52"/>
      <c r="G71" s="5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>
      <c r="A72" s="15" t="s">
        <v>36</v>
      </c>
      <c r="B72" s="55"/>
      <c r="C72" s="27">
        <v>-9.79769036271</v>
      </c>
      <c r="D72" s="55"/>
      <c r="E72" s="4"/>
      <c r="F72" s="52"/>
      <c r="G72" s="5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>
      <c r="A73" s="15" t="s">
        <v>37</v>
      </c>
      <c r="B73" s="55">
        <v>-2289.28764241948</v>
      </c>
      <c r="C73" s="27">
        <v>-10.37570526799</v>
      </c>
      <c r="D73" s="55">
        <v>-11.27845143371</v>
      </c>
      <c r="E73" s="4"/>
      <c r="F73" s="52"/>
      <c r="G73" s="5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>
      <c r="A74" s="15" t="s">
        <v>39</v>
      </c>
      <c r="B74" s="23">
        <v>-2272.5560343688</v>
      </c>
      <c r="C74" s="27">
        <v>-9.78749034248</v>
      </c>
      <c r="D74" s="55">
        <v>-10.66040528059</v>
      </c>
      <c r="E74" s="4"/>
      <c r="F74" s="52"/>
      <c r="G74" s="5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10">
        <v>10.0</v>
      </c>
      <c r="B75" s="56"/>
      <c r="C75" s="57"/>
      <c r="D75" s="57"/>
      <c r="E75" s="4"/>
      <c r="F75" s="52"/>
      <c r="G75" s="5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15" t="s">
        <v>27</v>
      </c>
      <c r="B76" s="23">
        <v>-4940.635228266</v>
      </c>
      <c r="C76" s="55">
        <v>-21.91744537704</v>
      </c>
      <c r="D76" s="55"/>
      <c r="E76" s="4"/>
      <c r="F76" s="52"/>
      <c r="G76" s="5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15" t="s">
        <v>29</v>
      </c>
      <c r="C77" s="23">
        <v>-10.3763166243</v>
      </c>
      <c r="D77" s="55"/>
      <c r="E77" s="4"/>
      <c r="F77" s="52"/>
      <c r="G77" s="5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15" t="s">
        <v>31</v>
      </c>
      <c r="C78" s="23">
        <v>-11.4266768936</v>
      </c>
      <c r="D78" s="55"/>
      <c r="E78" s="4"/>
      <c r="F78" s="52"/>
      <c r="G78" s="5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15" t="s">
        <v>34</v>
      </c>
      <c r="C79" s="23">
        <v>-10.3900116347</v>
      </c>
      <c r="D79" s="55"/>
      <c r="E79" s="4"/>
      <c r="F79" s="52"/>
      <c r="G79" s="5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15" t="s">
        <v>36</v>
      </c>
      <c r="C80" s="23">
        <v>-11.4377963013</v>
      </c>
      <c r="D80" s="55"/>
      <c r="E80" s="4"/>
      <c r="F80" s="52"/>
      <c r="G80" s="5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15" t="s">
        <v>37</v>
      </c>
      <c r="B81" s="27">
        <v>-2289.28764241948</v>
      </c>
      <c r="C81" s="58">
        <v>-10.37570526799</v>
      </c>
      <c r="D81" s="55"/>
      <c r="E81" s="4"/>
      <c r="F81" s="52"/>
      <c r="G81" s="5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15" t="s">
        <v>39</v>
      </c>
      <c r="B82" s="23">
        <v>-2651.4094382393</v>
      </c>
      <c r="C82" s="55">
        <v>-11.42679815604</v>
      </c>
      <c r="D82" s="55"/>
      <c r="E82" s="4"/>
      <c r="F82" s="52"/>
      <c r="G82" s="5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10">
        <v>11.0</v>
      </c>
      <c r="C83" s="12"/>
      <c r="D83" s="12"/>
      <c r="E83" s="4"/>
      <c r="F83" s="52"/>
      <c r="G83" s="5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15" t="s">
        <v>27</v>
      </c>
      <c r="B84" s="27">
        <v>-8153.66630802263</v>
      </c>
      <c r="C84" s="17">
        <v>-20.4841232264</v>
      </c>
      <c r="D84" s="17"/>
      <c r="E84" s="4"/>
      <c r="F84" s="52"/>
      <c r="G84" s="5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15" t="s">
        <v>29</v>
      </c>
      <c r="C85" s="59">
        <v>-10.5601891008</v>
      </c>
      <c r="D85" s="17"/>
      <c r="E85" s="4"/>
      <c r="F85" s="52"/>
      <c r="G85" s="5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15" t="s">
        <v>31</v>
      </c>
      <c r="C86" s="59">
        <v>-9.7876526104</v>
      </c>
      <c r="D86" s="17"/>
      <c r="E86" s="4"/>
      <c r="F86" s="52"/>
      <c r="G86" s="5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15" t="s">
        <v>34</v>
      </c>
      <c r="C87" s="17">
        <v>-10.5783803749</v>
      </c>
      <c r="D87" s="17"/>
      <c r="E87" s="4"/>
      <c r="F87" s="52"/>
      <c r="G87" s="5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15" t="s">
        <v>36</v>
      </c>
      <c r="C88" s="17">
        <v>-9.7999790926</v>
      </c>
      <c r="D88" s="17"/>
      <c r="E88" s="4"/>
      <c r="F88" s="52"/>
      <c r="G88" s="5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15" t="s">
        <v>37</v>
      </c>
      <c r="B89" s="27">
        <v>-5881.19468435197</v>
      </c>
      <c r="C89" s="17">
        <v>-10.55506906384</v>
      </c>
      <c r="D89" s="17"/>
      <c r="E89" s="4"/>
      <c r="F89" s="52"/>
      <c r="G89" s="5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15" t="s">
        <v>39</v>
      </c>
      <c r="B90" s="23">
        <v>-2272.5560269177</v>
      </c>
      <c r="C90" s="17">
        <v>-9.78749480657</v>
      </c>
      <c r="D90" s="17"/>
      <c r="E90" s="4"/>
      <c r="F90" s="52"/>
      <c r="G90" s="5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10">
        <v>12.0</v>
      </c>
      <c r="C91" s="12"/>
      <c r="D91" s="12"/>
      <c r="E91" s="4"/>
      <c r="F91" s="52"/>
      <c r="G91" s="5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15" t="s">
        <v>27</v>
      </c>
      <c r="B92" s="27">
        <v>-8532.51996429418</v>
      </c>
      <c r="C92" s="17">
        <v>-22.12380753006</v>
      </c>
      <c r="D92" s="17"/>
      <c r="E92" s="4"/>
      <c r="F92" s="52"/>
      <c r="G92" s="5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15" t="s">
        <v>29</v>
      </c>
      <c r="C93" s="23">
        <v>-10.559873561</v>
      </c>
      <c r="D93" s="17"/>
      <c r="E93" s="4"/>
      <c r="F93" s="52"/>
      <c r="G93" s="5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15" t="s">
        <v>31</v>
      </c>
      <c r="C94" s="23">
        <v>-11.426848804</v>
      </c>
      <c r="D94" s="17"/>
      <c r="E94" s="4"/>
      <c r="F94" s="52"/>
      <c r="G94" s="5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15" t="s">
        <v>34</v>
      </c>
      <c r="B95" s="21"/>
      <c r="C95" s="23">
        <v>-10.5782453259</v>
      </c>
      <c r="D95" s="17"/>
      <c r="E95" s="4"/>
      <c r="F95" s="52"/>
      <c r="G95" s="5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15" t="s">
        <v>36</v>
      </c>
      <c r="B96" s="21"/>
      <c r="C96" s="23">
        <v>-11.4391918623</v>
      </c>
      <c r="D96" s="17"/>
      <c r="E96" s="4"/>
      <c r="F96" s="52"/>
      <c r="G96" s="5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15" t="s">
        <v>37</v>
      </c>
      <c r="B97" s="16">
        <v>-5881.19468435197</v>
      </c>
      <c r="C97" s="17">
        <v>-10.55506906384</v>
      </c>
      <c r="D97" s="17"/>
      <c r="E97" s="4"/>
      <c r="F97" s="52"/>
      <c r="G97" s="5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15" t="s">
        <v>39</v>
      </c>
      <c r="B98" s="23">
        <v>-2651.409432319</v>
      </c>
      <c r="C98" s="17">
        <v>-11.42680624575</v>
      </c>
      <c r="D98" s="17"/>
      <c r="E98" s="5"/>
      <c r="F98" s="52"/>
      <c r="G98" s="5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10">
        <v>13.0</v>
      </c>
      <c r="B99" s="21"/>
      <c r="C99" s="12"/>
      <c r="D99" s="12"/>
      <c r="E99" s="4"/>
      <c r="F99" s="52"/>
      <c r="G99" s="5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15" t="s">
        <v>27</v>
      </c>
      <c r="B100" s="23">
        <v>-5109.7865505162</v>
      </c>
      <c r="C100" s="17">
        <v>-22.91747219139</v>
      </c>
      <c r="D100" s="17"/>
      <c r="E100" s="4"/>
      <c r="F100" s="52"/>
      <c r="G100" s="5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15" t="s">
        <v>29</v>
      </c>
      <c r="C101" s="23">
        <v>-21.5220266328</v>
      </c>
      <c r="D101" s="17"/>
      <c r="E101" s="4"/>
      <c r="F101" s="52"/>
      <c r="G101" s="5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15" t="s">
        <v>31</v>
      </c>
      <c r="C102" s="23">
        <v>-1.3483001611</v>
      </c>
      <c r="D102" s="17"/>
      <c r="E102" s="4"/>
      <c r="F102" s="52"/>
      <c r="G102" s="5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15" t="s">
        <v>34</v>
      </c>
      <c r="C103" s="27">
        <v>-21.5299446467</v>
      </c>
      <c r="D103" s="17"/>
      <c r="E103" s="4"/>
      <c r="F103" s="52"/>
      <c r="G103" s="5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15" t="s">
        <v>36</v>
      </c>
      <c r="C104" s="23">
        <v>-1.3521352264</v>
      </c>
      <c r="D104" s="17"/>
      <c r="E104" s="4"/>
      <c r="F104" s="52"/>
      <c r="G104" s="5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15" t="s">
        <v>37</v>
      </c>
      <c r="B105" s="27">
        <v>-4823.67572992465</v>
      </c>
      <c r="C105" s="17">
        <v>-21.5215856229</v>
      </c>
      <c r="D105" s="17"/>
      <c r="E105" s="4"/>
      <c r="F105" s="52"/>
      <c r="G105" s="5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15" t="s">
        <v>39</v>
      </c>
      <c r="B106" s="23">
        <v>-286.1240378529</v>
      </c>
      <c r="C106" s="17">
        <v>-1.34832667932</v>
      </c>
      <c r="D106" s="17"/>
      <c r="E106" s="4"/>
      <c r="F106" s="52"/>
      <c r="G106" s="5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10">
        <v>14.0</v>
      </c>
      <c r="C107" s="12"/>
      <c r="D107" s="12"/>
      <c r="E107" s="4"/>
      <c r="F107" s="52"/>
      <c r="G107" s="5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15" t="s">
        <v>27</v>
      </c>
      <c r="B108" s="27">
        <v>-5452.28587977279</v>
      </c>
      <c r="C108" s="17">
        <v>-22.88046598455</v>
      </c>
      <c r="D108" s="17"/>
      <c r="E108" s="5"/>
      <c r="F108" s="52"/>
      <c r="G108" s="5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15" t="s">
        <v>29</v>
      </c>
      <c r="B109" s="60"/>
      <c r="C109" s="23">
        <v>-21.5219471941</v>
      </c>
      <c r="D109" s="17"/>
      <c r="E109" s="4"/>
      <c r="F109" s="52"/>
      <c r="G109" s="5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15" t="s">
        <v>31</v>
      </c>
      <c r="B110" s="60"/>
      <c r="C110" s="23">
        <v>-1.302876125</v>
      </c>
      <c r="D110" s="17"/>
      <c r="E110" s="4"/>
      <c r="F110" s="52"/>
      <c r="G110" s="5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15" t="s">
        <v>34</v>
      </c>
      <c r="B111" s="60"/>
      <c r="C111" s="23">
        <v>-21.530253947</v>
      </c>
      <c r="D111" s="17"/>
      <c r="E111" s="4"/>
      <c r="F111" s="52"/>
      <c r="G111" s="5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15" t="s">
        <v>36</v>
      </c>
      <c r="B112" s="60"/>
      <c r="C112" s="23">
        <v>-1.3078198131</v>
      </c>
      <c r="D112" s="17"/>
      <c r="E112" s="4"/>
      <c r="F112" s="52"/>
      <c r="G112" s="5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15" t="s">
        <v>37</v>
      </c>
      <c r="B113" s="27">
        <v>-4823.67572992465</v>
      </c>
      <c r="C113" s="17">
        <v>-21.5215856229</v>
      </c>
      <c r="D113" s="17"/>
      <c r="E113" s="4"/>
      <c r="F113" s="52"/>
      <c r="G113" s="5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15" t="s">
        <v>39</v>
      </c>
      <c r="B114" s="34">
        <v>-628.6309672849</v>
      </c>
      <c r="C114" s="17">
        <v>-1.30307118862</v>
      </c>
      <c r="D114" s="17"/>
      <c r="E114" s="4"/>
      <c r="F114" s="52"/>
      <c r="G114" s="5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10">
        <v>15.0</v>
      </c>
      <c r="B115" s="21"/>
      <c r="C115" s="12"/>
      <c r="D115" s="12"/>
      <c r="E115" s="4"/>
      <c r="F115" s="52"/>
      <c r="G115" s="5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15" t="s">
        <v>27</v>
      </c>
      <c r="B116" s="23">
        <v>-3675.8388740153</v>
      </c>
      <c r="C116" s="61">
        <v>-10.96949574067</v>
      </c>
      <c r="D116" s="62"/>
      <c r="E116" s="52"/>
      <c r="F116" s="52"/>
      <c r="G116" s="52"/>
      <c r="H116" s="52"/>
      <c r="I116" s="52"/>
      <c r="J116" s="52"/>
      <c r="K116" s="52"/>
      <c r="L116" s="52"/>
      <c r="M116" s="5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15" t="s">
        <v>29</v>
      </c>
      <c r="C117" s="23">
        <v>-8.8955605178</v>
      </c>
      <c r="D117" s="6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15" t="s">
        <v>31</v>
      </c>
      <c r="C118" s="23">
        <v>-2.0311566084</v>
      </c>
      <c r="D118" s="62"/>
      <c r="E118" s="4"/>
      <c r="F118" s="52"/>
      <c r="G118" s="52"/>
      <c r="H118" s="52"/>
      <c r="I118" s="52"/>
      <c r="J118" s="52"/>
      <c r="K118" s="52"/>
      <c r="L118" s="52"/>
      <c r="M118" s="5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15" t="s">
        <v>34</v>
      </c>
      <c r="C119" s="27">
        <v>-8.91743388939</v>
      </c>
      <c r="D119" s="62"/>
      <c r="E119" s="4"/>
      <c r="F119" s="52"/>
      <c r="G119" s="5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15" t="s">
        <v>36</v>
      </c>
      <c r="C120" s="23">
        <v>-2.0330695188</v>
      </c>
      <c r="D120" s="62"/>
      <c r="E120" s="4"/>
      <c r="F120" s="52"/>
      <c r="G120" s="5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15" t="s">
        <v>37</v>
      </c>
      <c r="B121" s="27">
        <v>-3291.26917980083</v>
      </c>
      <c r="C121" s="61">
        <v>-8.89504681454</v>
      </c>
      <c r="D121" s="62"/>
      <c r="E121" s="5"/>
      <c r="F121" s="52"/>
      <c r="G121" s="5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15" t="s">
        <v>39</v>
      </c>
      <c r="B122" s="23">
        <v>-384.5763851996</v>
      </c>
      <c r="C122" s="61">
        <v>-2.03107715257</v>
      </c>
      <c r="D122" s="62"/>
      <c r="E122" s="4"/>
      <c r="F122" s="52"/>
      <c r="G122" s="5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10">
        <v>16.0</v>
      </c>
      <c r="C123" s="12"/>
      <c r="D123" s="12"/>
      <c r="E123" s="4"/>
      <c r="F123" s="52"/>
      <c r="G123" s="5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15" t="s">
        <v>27</v>
      </c>
      <c r="B124" s="23">
        <v>-3844.5451981817</v>
      </c>
      <c r="C124" s="61">
        <v>-11.71633372376</v>
      </c>
      <c r="D124" s="61"/>
      <c r="E124" s="52"/>
      <c r="F124" s="52"/>
      <c r="G124" s="52"/>
      <c r="H124" s="52"/>
      <c r="I124" s="52"/>
      <c r="J124" s="52"/>
      <c r="K124" s="52"/>
      <c r="L124" s="52"/>
      <c r="M124" s="52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15" t="s">
        <v>29</v>
      </c>
      <c r="C125" s="23">
        <v>-8.8987490835</v>
      </c>
      <c r="D125" s="17"/>
      <c r="E125" s="4"/>
      <c r="F125" s="52"/>
      <c r="G125" s="52"/>
      <c r="H125" s="52"/>
      <c r="I125" s="52"/>
      <c r="J125" s="52"/>
      <c r="K125" s="52"/>
      <c r="L125" s="52"/>
      <c r="M125" s="5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15" t="s">
        <v>31</v>
      </c>
      <c r="C126" s="23">
        <v>-2.7651913475</v>
      </c>
      <c r="D126" s="17"/>
      <c r="E126" s="64" t="s">
        <v>121</v>
      </c>
      <c r="F126" s="52"/>
      <c r="G126" s="52"/>
      <c r="H126" s="52"/>
      <c r="I126" s="52"/>
      <c r="J126" s="52"/>
      <c r="K126" s="52"/>
      <c r="L126" s="52"/>
      <c r="M126" s="5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15" t="s">
        <v>34</v>
      </c>
      <c r="C127" s="23">
        <v>-8.9234259016</v>
      </c>
      <c r="D127" s="17"/>
      <c r="E127" s="4"/>
      <c r="F127" s="52"/>
      <c r="G127" s="5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15" t="s">
        <v>36</v>
      </c>
      <c r="C128" s="23">
        <v>-2.7676115129</v>
      </c>
      <c r="D128" s="17"/>
      <c r="E128" s="4"/>
      <c r="F128" s="52"/>
      <c r="G128" s="5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15" t="s">
        <v>37</v>
      </c>
      <c r="B129" s="27">
        <v>-3291.26917980083</v>
      </c>
      <c r="C129" s="61">
        <v>-8.89504681454</v>
      </c>
      <c r="D129" s="17"/>
      <c r="E129" s="4"/>
      <c r="F129" s="52"/>
      <c r="G129" s="5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15" t="s">
        <v>39</v>
      </c>
      <c r="B130" s="23">
        <v>-553.2908560208</v>
      </c>
      <c r="C130" s="17">
        <v>-2.76416767581</v>
      </c>
      <c r="D130" s="17"/>
      <c r="E130" s="4"/>
      <c r="F130" s="52"/>
      <c r="G130" s="5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10">
        <v>17.0</v>
      </c>
      <c r="C131" s="12"/>
      <c r="D131" s="12"/>
      <c r="E131" s="4"/>
      <c r="F131" s="52"/>
      <c r="G131" s="5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15" t="s">
        <v>27</v>
      </c>
      <c r="B132" s="23">
        <v>-3273.6667308813</v>
      </c>
      <c r="C132" s="65">
        <v>-15.04878411299</v>
      </c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15" t="s">
        <v>29</v>
      </c>
      <c r="C133" s="23">
        <v>-13.2852604584</v>
      </c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15" t="s">
        <v>31</v>
      </c>
      <c r="C134" s="23">
        <v>-1.721624024</v>
      </c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15" t="s">
        <v>34</v>
      </c>
      <c r="C135" s="23">
        <v>-13.2912007712</v>
      </c>
      <c r="D135" s="17"/>
      <c r="E135" s="4"/>
      <c r="F135" s="52"/>
      <c r="G135" s="5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15" t="s">
        <v>36</v>
      </c>
      <c r="C136" s="23">
        <v>-1.7277226108</v>
      </c>
      <c r="D136" s="17"/>
      <c r="E136" s="4"/>
      <c r="F136" s="52"/>
      <c r="G136" s="5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15" t="s">
        <v>37</v>
      </c>
      <c r="B137" s="27">
        <v>-2859.85593267472</v>
      </c>
      <c r="C137" s="65">
        <v>-13.28903432551</v>
      </c>
      <c r="D137" s="17"/>
      <c r="E137" s="4"/>
      <c r="F137" s="52"/>
      <c r="G137" s="5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15" t="s">
        <v>39</v>
      </c>
      <c r="B138" s="23">
        <v>-413.8019325152</v>
      </c>
      <c r="C138" s="65">
        <v>-1.72093248118</v>
      </c>
      <c r="D138" s="17"/>
      <c r="E138" s="4"/>
      <c r="F138" s="52"/>
      <c r="G138" s="5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10">
        <v>18.0</v>
      </c>
      <c r="C139" s="37"/>
      <c r="D139" s="12"/>
      <c r="E139" s="4"/>
      <c r="F139" s="52"/>
      <c r="G139" s="5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15" t="s">
        <v>27</v>
      </c>
      <c r="B140" s="23">
        <v>-3239.241877774</v>
      </c>
      <c r="C140" s="65">
        <v>-14.88338522904</v>
      </c>
      <c r="D140" s="17"/>
      <c r="E140" s="4"/>
      <c r="F140" s="52"/>
      <c r="G140" s="5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15" t="s">
        <v>29</v>
      </c>
      <c r="C141" s="23">
        <v>-13.285222366</v>
      </c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15" t="s">
        <v>31</v>
      </c>
      <c r="C142" s="23">
        <v>-1.5603612749</v>
      </c>
      <c r="D142" s="17"/>
      <c r="E142" s="4"/>
      <c r="F142" s="52"/>
      <c r="G142" s="5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15" t="s">
        <v>34</v>
      </c>
      <c r="C143" s="23">
        <v>-13.2900111937</v>
      </c>
      <c r="D143" s="17"/>
      <c r="E143" s="4"/>
      <c r="F143" s="52"/>
      <c r="G143" s="5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15" t="s">
        <v>36</v>
      </c>
      <c r="C144" s="23">
        <v>-1.5654534591</v>
      </c>
      <c r="D144" s="17"/>
      <c r="E144" s="4"/>
      <c r="F144" s="52"/>
      <c r="G144" s="5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15" t="s">
        <v>37</v>
      </c>
      <c r="B145" s="27">
        <v>-2859.85593267472</v>
      </c>
      <c r="C145" s="65">
        <v>-13.28903432551</v>
      </c>
      <c r="D145" s="17"/>
      <c r="E145" s="4"/>
      <c r="F145" s="52"/>
      <c r="G145" s="5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15" t="s">
        <v>39</v>
      </c>
      <c r="B146" s="23">
        <v>-379.39137532385</v>
      </c>
      <c r="C146" s="65">
        <v>-1.55928005004</v>
      </c>
      <c r="D146" s="17"/>
      <c r="E146" s="4"/>
      <c r="F146" s="52"/>
      <c r="G146" s="5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10">
        <v>19.0</v>
      </c>
      <c r="B147" s="21"/>
      <c r="C147" s="12"/>
      <c r="D147" s="12"/>
      <c r="E147" s="4"/>
      <c r="F147" s="52"/>
      <c r="G147" s="5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15" t="s">
        <v>27</v>
      </c>
      <c r="B148" s="16">
        <v>-4523.25749111021</v>
      </c>
      <c r="C148" s="17">
        <v>-19.06765087777</v>
      </c>
      <c r="D148" s="17"/>
      <c r="E148" s="4"/>
      <c r="F148" s="52"/>
      <c r="G148" s="5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15" t="s">
        <v>29</v>
      </c>
      <c r="B149" s="21"/>
      <c r="C149" s="23">
        <v>-17.7155543479</v>
      </c>
      <c r="D149" s="17"/>
      <c r="E149" s="4"/>
      <c r="F149" s="52"/>
      <c r="G149" s="5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15" t="s">
        <v>31</v>
      </c>
      <c r="B150" s="21"/>
      <c r="C150" s="23">
        <v>-1.326343624</v>
      </c>
      <c r="D150" s="17"/>
      <c r="E150" s="4"/>
      <c r="F150" s="52"/>
      <c r="G150" s="5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15" t="s">
        <v>34</v>
      </c>
      <c r="B151" s="21"/>
      <c r="C151" s="23">
        <v>-17.7204358968</v>
      </c>
      <c r="D151" s="17"/>
      <c r="E151" s="5"/>
      <c r="F151" s="52"/>
      <c r="G151" s="5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15" t="s">
        <v>36</v>
      </c>
      <c r="B152" s="21"/>
      <c r="C152" s="23">
        <v>-1.3291220764</v>
      </c>
      <c r="D152" s="17"/>
      <c r="E152" s="4"/>
      <c r="F152" s="52"/>
      <c r="G152" s="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15" t="s">
        <v>37</v>
      </c>
      <c r="B153" s="16">
        <v>-4253.12878237249</v>
      </c>
      <c r="C153" s="17">
        <v>-17.7144692135</v>
      </c>
      <c r="D153" s="17"/>
      <c r="E153" s="4"/>
      <c r="F153" s="52"/>
      <c r="G153" s="5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15" t="s">
        <v>39</v>
      </c>
      <c r="B154" s="23">
        <v>-270.1359383514</v>
      </c>
      <c r="C154" s="17">
        <v>-1.32647026599</v>
      </c>
      <c r="D154" s="17"/>
      <c r="E154" s="4"/>
      <c r="F154" s="52"/>
      <c r="G154" s="5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10">
        <v>20.0</v>
      </c>
      <c r="B155" s="21"/>
      <c r="C155" s="12"/>
      <c r="D155" s="12"/>
      <c r="E155" s="4"/>
      <c r="F155" s="52"/>
      <c r="G155" s="5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15" t="s">
        <v>27</v>
      </c>
      <c r="B156" s="23">
        <v>-4640.3802164588</v>
      </c>
      <c r="C156" s="17">
        <v>-19.73045450478</v>
      </c>
      <c r="D156" s="17"/>
      <c r="E156" s="4"/>
      <c r="F156" s="52"/>
      <c r="G156" s="5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15" t="s">
        <v>29</v>
      </c>
      <c r="C157" s="23">
        <v>-17.7154250554</v>
      </c>
      <c r="D157" s="17"/>
      <c r="E157" s="4"/>
      <c r="F157" s="52"/>
      <c r="G157" s="5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15" t="s">
        <v>31</v>
      </c>
      <c r="C158" s="23">
        <v>-1.9764429445</v>
      </c>
      <c r="D158" s="17"/>
      <c r="E158" s="4"/>
      <c r="F158" s="52"/>
      <c r="G158" s="5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15" t="s">
        <v>34</v>
      </c>
      <c r="C159" s="27">
        <v>-17.7224901935</v>
      </c>
      <c r="D159" s="17"/>
      <c r="E159" s="4"/>
      <c r="F159" s="52"/>
      <c r="G159" s="5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15" t="s">
        <v>36</v>
      </c>
      <c r="C160" s="23">
        <v>-1.9801649345</v>
      </c>
      <c r="D160" s="17"/>
      <c r="E160" s="4"/>
      <c r="F160" s="52"/>
      <c r="G160" s="5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15" t="s">
        <v>37</v>
      </c>
      <c r="B161" s="27">
        <v>-4253.12878237249</v>
      </c>
      <c r="C161" s="17">
        <v>-17.7144692135</v>
      </c>
      <c r="D161" s="17"/>
      <c r="E161" s="4"/>
      <c r="F161" s="52"/>
      <c r="G161" s="5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15" t="s">
        <v>39</v>
      </c>
      <c r="B162" s="23">
        <v>-387.2693780496</v>
      </c>
      <c r="C162" s="17">
        <v>-1.97662506019</v>
      </c>
      <c r="D162" s="17"/>
      <c r="E162" s="4"/>
      <c r="F162" s="52"/>
      <c r="G162" s="5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10">
        <v>21.0</v>
      </c>
      <c r="B163" s="21"/>
      <c r="C163" s="12"/>
      <c r="D163" s="12"/>
      <c r="E163" s="4"/>
      <c r="F163" s="52"/>
      <c r="G163" s="5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15" t="s">
        <v>27</v>
      </c>
      <c r="B164" s="23">
        <v>-4652.744897123</v>
      </c>
      <c r="C164" s="17">
        <v>-19.7487095569</v>
      </c>
      <c r="D164" s="17"/>
      <c r="E164" s="4"/>
      <c r="F164" s="52"/>
      <c r="G164" s="5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15" t="s">
        <v>29</v>
      </c>
      <c r="C165" s="17">
        <v>-17.39241305395</v>
      </c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15" t="s">
        <v>31</v>
      </c>
      <c r="C166" s="17">
        <v>-2.3058625845</v>
      </c>
      <c r="D166" s="17"/>
      <c r="E166" s="4"/>
      <c r="F166" s="52"/>
      <c r="G166" s="5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15" t="s">
        <v>34</v>
      </c>
      <c r="C167" s="17">
        <v>-17.40205290523</v>
      </c>
      <c r="D167" s="17"/>
      <c r="E167" s="4"/>
      <c r="F167" s="52"/>
      <c r="G167" s="5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15" t="s">
        <v>36</v>
      </c>
      <c r="C168" s="17">
        <v>-2.30985943046</v>
      </c>
      <c r="D168" s="17"/>
      <c r="E168" s="4"/>
      <c r="F168" s="52"/>
      <c r="G168" s="5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15" t="s">
        <v>37</v>
      </c>
      <c r="B169" s="16">
        <v>-4189.69034397456</v>
      </c>
      <c r="C169" s="17">
        <v>-17.39251238869</v>
      </c>
      <c r="D169" s="17"/>
      <c r="E169" s="4"/>
      <c r="F169" s="52"/>
      <c r="G169" s="5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15" t="s">
        <v>39</v>
      </c>
      <c r="B170" s="23">
        <v>-463.0703345859</v>
      </c>
      <c r="C170" s="17">
        <v>-2.30604103475</v>
      </c>
      <c r="D170" s="17"/>
      <c r="E170" s="4"/>
      <c r="F170" s="52"/>
      <c r="G170" s="5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10">
        <v>22.0</v>
      </c>
      <c r="B171" s="21"/>
      <c r="C171" s="12"/>
      <c r="D171" s="12"/>
      <c r="E171" s="4"/>
      <c r="F171" s="52"/>
      <c r="G171" s="5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15" t="s">
        <v>27</v>
      </c>
      <c r="B172" s="23">
        <v>-2889.5747743683</v>
      </c>
      <c r="C172" s="17">
        <v>-13.27633306506</v>
      </c>
      <c r="D172" s="17">
        <v>-14.46811179917</v>
      </c>
      <c r="E172" s="4"/>
      <c r="F172" s="52"/>
      <c r="G172" s="5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15" t="s">
        <v>29</v>
      </c>
      <c r="C173" s="59">
        <v>-5.72278891146</v>
      </c>
      <c r="D173" s="17"/>
      <c r="E173" s="4"/>
      <c r="F173" s="52"/>
      <c r="G173" s="5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15" t="s">
        <v>31</v>
      </c>
      <c r="C174" s="59">
        <v>-7.53011656801</v>
      </c>
      <c r="D174" s="17"/>
      <c r="E174" s="4"/>
      <c r="F174" s="52"/>
      <c r="G174" s="5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15" t="s">
        <v>34</v>
      </c>
      <c r="C175" s="59">
        <v>-5.72605463549</v>
      </c>
      <c r="D175" s="17"/>
      <c r="E175" s="4"/>
      <c r="F175" s="52"/>
      <c r="G175" s="5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15" t="s">
        <v>36</v>
      </c>
      <c r="B176" s="21"/>
      <c r="C176" s="59">
        <v>-7.53482241556</v>
      </c>
      <c r="D176" s="17"/>
      <c r="E176" s="4"/>
      <c r="F176" s="52"/>
      <c r="G176" s="5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15" t="s">
        <v>37</v>
      </c>
      <c r="B177" s="16">
        <v>-1219.84750300093</v>
      </c>
      <c r="C177" s="17">
        <v>-5.7197256522</v>
      </c>
      <c r="D177" s="17">
        <v>-6.22435552119</v>
      </c>
      <c r="E177" s="4"/>
      <c r="F177" s="52"/>
      <c r="G177" s="5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15" t="s">
        <v>39</v>
      </c>
      <c r="B178" s="23">
        <v>-1669.7043190204</v>
      </c>
      <c r="C178" s="17">
        <v>-7.52905766421</v>
      </c>
      <c r="D178" s="17">
        <v>-8.21536548616</v>
      </c>
      <c r="E178" s="4"/>
      <c r="F178" s="52"/>
      <c r="G178" s="5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10">
        <v>23.0</v>
      </c>
      <c r="B179" s="21"/>
      <c r="C179" s="12"/>
      <c r="D179" s="12"/>
      <c r="E179" s="4"/>
      <c r="F179" s="52"/>
      <c r="G179" s="5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15" t="s">
        <v>27</v>
      </c>
      <c r="B180" s="23">
        <v>-2328.3562962912</v>
      </c>
      <c r="C180" s="17">
        <v>-10.63721110254</v>
      </c>
      <c r="D180" s="17"/>
      <c r="E180" s="4"/>
      <c r="F180" s="52"/>
      <c r="G180" s="5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15" t="s">
        <v>29</v>
      </c>
      <c r="C181" s="59">
        <v>-6.40447561193</v>
      </c>
      <c r="D181" s="17"/>
      <c r="E181" s="4"/>
      <c r="F181" s="52"/>
      <c r="G181" s="5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15" t="s">
        <v>31</v>
      </c>
      <c r="C182" s="59">
        <v>-4.21781268674</v>
      </c>
      <c r="D182" s="17"/>
      <c r="E182" s="4"/>
      <c r="F182" s="52"/>
      <c r="G182" s="5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15" t="s">
        <v>34</v>
      </c>
      <c r="B183" s="21"/>
      <c r="C183" s="59">
        <v>-6.40867117335</v>
      </c>
      <c r="D183" s="17"/>
      <c r="E183" s="4"/>
      <c r="F183" s="52"/>
      <c r="G183" s="5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15" t="s">
        <v>36</v>
      </c>
      <c r="B184" s="21"/>
      <c r="C184" s="59">
        <v>-4.21943907872</v>
      </c>
      <c r="D184" s="17"/>
      <c r="E184" s="4"/>
      <c r="F184" s="52"/>
      <c r="G184" s="5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15" t="s">
        <v>37</v>
      </c>
      <c r="B185" s="16">
        <v>-1370.71510448749</v>
      </c>
      <c r="C185" s="17">
        <v>-6.40339888578</v>
      </c>
      <c r="D185" s="17"/>
      <c r="E185" s="4"/>
      <c r="F185" s="52"/>
      <c r="G185" s="5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15" t="s">
        <v>39</v>
      </c>
      <c r="B186" s="23">
        <v>-957.5638220545</v>
      </c>
      <c r="C186" s="17">
        <v>-4.21543289641</v>
      </c>
      <c r="D186" s="17"/>
      <c r="E186" s="4"/>
      <c r="F186" s="52"/>
      <c r="G186" s="5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10">
        <v>24.0</v>
      </c>
      <c r="B187" s="21"/>
      <c r="C187" s="12"/>
      <c r="D187" s="12"/>
      <c r="E187" s="4"/>
      <c r="F187" s="52"/>
      <c r="G187" s="5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15" t="s">
        <v>27</v>
      </c>
      <c r="B188" s="16">
        <v>-5076.89872141216</v>
      </c>
      <c r="C188" s="17">
        <v>-22.08586759726</v>
      </c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15" t="s">
        <v>29</v>
      </c>
      <c r="B189" s="21"/>
      <c r="C189" s="17">
        <v>-17.39352350434</v>
      </c>
      <c r="D189" s="17"/>
      <c r="E189" s="4"/>
      <c r="F189" s="52"/>
      <c r="G189" s="5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15" t="s">
        <v>31</v>
      </c>
      <c r="B190" s="21"/>
      <c r="C190" s="59">
        <v>-4.61007318639</v>
      </c>
      <c r="D190" s="17"/>
      <c r="E190" s="4"/>
      <c r="F190" s="52"/>
      <c r="G190" s="5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15" t="s">
        <v>34</v>
      </c>
      <c r="B191" s="21"/>
      <c r="C191" s="17">
        <v>-17.4126181853</v>
      </c>
      <c r="D191" s="17"/>
      <c r="E191" s="4"/>
      <c r="F191" s="52"/>
      <c r="G191" s="5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15" t="s">
        <v>36</v>
      </c>
      <c r="B192" s="21"/>
      <c r="C192" s="17">
        <v>-4.61651675475</v>
      </c>
      <c r="D192" s="17"/>
      <c r="E192" s="4"/>
      <c r="F192" s="52"/>
      <c r="G192" s="5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15" t="s">
        <v>37</v>
      </c>
      <c r="B193" s="16">
        <v>-4189.69034397417</v>
      </c>
      <c r="C193" s="17">
        <v>-17.39251238868</v>
      </c>
      <c r="D193" s="17"/>
      <c r="E193" s="4"/>
      <c r="F193" s="52"/>
      <c r="G193" s="5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15" t="s">
        <v>39</v>
      </c>
      <c r="B194" s="23">
        <v>-887.0850665655</v>
      </c>
      <c r="C194" s="17">
        <v>-4.60863358342</v>
      </c>
      <c r="D194" s="17"/>
      <c r="E194" s="4"/>
      <c r="F194" s="52"/>
      <c r="G194" s="5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10">
        <v>25.0</v>
      </c>
      <c r="B195" s="21"/>
      <c r="C195" s="12"/>
      <c r="D195" s="12"/>
      <c r="E195" s="4"/>
      <c r="F195" s="52"/>
      <c r="G195" s="5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15" t="s">
        <v>27</v>
      </c>
      <c r="B196" s="16">
        <v>-3206.65745375207</v>
      </c>
      <c r="C196" s="17">
        <v>-14.85165010337</v>
      </c>
      <c r="D196" s="17"/>
      <c r="E196" s="4"/>
      <c r="F196" s="52"/>
      <c r="G196" s="5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15" t="s">
        <v>29</v>
      </c>
      <c r="B197" s="21"/>
      <c r="C197" s="59">
        <v>-11.60067523513</v>
      </c>
      <c r="D197" s="17"/>
      <c r="E197" s="4"/>
      <c r="F197" s="52"/>
      <c r="G197" s="5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15" t="s">
        <v>31</v>
      </c>
      <c r="B198" s="21"/>
      <c r="C198" s="59">
        <v>-3.18713636648</v>
      </c>
      <c r="D198" s="17"/>
      <c r="E198" s="4"/>
      <c r="F198" s="52"/>
      <c r="G198" s="5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15" t="s">
        <v>34</v>
      </c>
      <c r="B199" s="21"/>
      <c r="C199" s="59">
        <v>-11.60653023966</v>
      </c>
      <c r="D199" s="17"/>
      <c r="E199" s="4"/>
      <c r="F199" s="52"/>
      <c r="G199" s="5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15" t="s">
        <v>36</v>
      </c>
      <c r="B200" s="21"/>
      <c r="C200" s="59">
        <v>-3.19308859249</v>
      </c>
      <c r="D200" s="17"/>
      <c r="E200" s="4"/>
      <c r="F200" s="52"/>
      <c r="G200" s="5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15" t="s">
        <v>37</v>
      </c>
      <c r="B201" s="16">
        <v>-2517.77597350435</v>
      </c>
      <c r="C201" s="17">
        <v>-11.59778364909</v>
      </c>
      <c r="D201" s="17"/>
      <c r="E201" s="4"/>
      <c r="F201" s="52"/>
      <c r="G201" s="5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15" t="s">
        <v>39</v>
      </c>
      <c r="B202" s="23">
        <v>-688.9107577642</v>
      </c>
      <c r="C202" s="17">
        <v>-3.18705150275</v>
      </c>
      <c r="D202" s="17"/>
      <c r="E202" s="4"/>
      <c r="F202" s="52"/>
      <c r="G202" s="5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10">
        <v>26.0</v>
      </c>
      <c r="B203" s="21"/>
      <c r="C203" s="12"/>
      <c r="D203" s="12"/>
      <c r="E203" s="4"/>
      <c r="F203" s="52"/>
      <c r="G203" s="5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15" t="s">
        <v>27</v>
      </c>
      <c r="B204" s="23">
        <v>-3206.6614224221</v>
      </c>
      <c r="C204" s="17">
        <v>-14.85234753765</v>
      </c>
      <c r="D204" s="17"/>
      <c r="E204" s="4"/>
      <c r="F204" s="52"/>
      <c r="G204" s="5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15" t="s">
        <v>29</v>
      </c>
      <c r="B205" s="23"/>
      <c r="C205" s="23">
        <v>-11.6007612381</v>
      </c>
      <c r="D205" s="17"/>
      <c r="E205" s="4"/>
      <c r="F205" s="52"/>
      <c r="G205" s="5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15" t="s">
        <v>31</v>
      </c>
      <c r="B206" s="21"/>
      <c r="C206" s="23">
        <v>-3.1877937251</v>
      </c>
      <c r="D206" s="17"/>
      <c r="E206" s="4"/>
      <c r="F206" s="52"/>
      <c r="G206" s="5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15" t="s">
        <v>34</v>
      </c>
      <c r="B207" s="21"/>
      <c r="C207" s="23">
        <v>-11.6066271483</v>
      </c>
      <c r="D207" s="17"/>
      <c r="E207" s="4"/>
      <c r="F207" s="52"/>
      <c r="G207" s="5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15" t="s">
        <v>36</v>
      </c>
      <c r="B208" s="21"/>
      <c r="C208" s="23">
        <v>-3.1936450181</v>
      </c>
      <c r="D208" s="17"/>
      <c r="E208" s="4"/>
      <c r="F208" s="52"/>
      <c r="G208" s="5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15" t="s">
        <v>37</v>
      </c>
      <c r="B209" s="16">
        <v>-2517.77597350435</v>
      </c>
      <c r="C209" s="17">
        <v>-11.59778364909</v>
      </c>
      <c r="D209" s="17"/>
      <c r="E209" s="4"/>
      <c r="F209" s="52"/>
      <c r="G209" s="5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15" t="s">
        <v>39</v>
      </c>
      <c r="B210" s="23">
        <v>-688.9149187912</v>
      </c>
      <c r="C210" s="17">
        <v>-3.18772671628</v>
      </c>
      <c r="D210" s="17"/>
      <c r="E210" s="4"/>
      <c r="F210" s="52"/>
      <c r="G210" s="5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10">
        <v>27.0</v>
      </c>
      <c r="B211" s="21"/>
      <c r="C211" s="12"/>
      <c r="D211" s="12"/>
      <c r="E211" s="4"/>
      <c r="F211" s="52"/>
      <c r="G211" s="5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15" t="s">
        <v>27</v>
      </c>
      <c r="B212" s="55">
        <v>-3804.03848032623</v>
      </c>
      <c r="C212" s="55">
        <v>-16.0874038664</v>
      </c>
      <c r="D212" s="55"/>
      <c r="E212" s="4"/>
      <c r="F212" s="52"/>
      <c r="G212" s="5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15" t="s">
        <v>29</v>
      </c>
      <c r="B213" s="16"/>
      <c r="C213" s="23">
        <v>-14.9121656348</v>
      </c>
      <c r="D213" s="55"/>
      <c r="E213" s="4"/>
      <c r="F213" s="52"/>
      <c r="G213" s="5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15" t="s">
        <v>31</v>
      </c>
      <c r="B214" s="16"/>
      <c r="C214" s="23">
        <v>-1.1445949395</v>
      </c>
      <c r="D214" s="55"/>
      <c r="E214" s="4"/>
      <c r="F214" s="52"/>
      <c r="G214" s="5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15" t="s">
        <v>34</v>
      </c>
      <c r="B215" s="16"/>
      <c r="C215" s="23">
        <v>-14.9197429641</v>
      </c>
      <c r="D215" s="55"/>
      <c r="E215" s="4"/>
      <c r="F215" s="52"/>
      <c r="G215" s="5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15" t="s">
        <v>36</v>
      </c>
      <c r="B216" s="16"/>
      <c r="C216" s="23">
        <v>-1.146583956</v>
      </c>
      <c r="D216" s="55"/>
      <c r="E216" s="4"/>
      <c r="F216" s="52"/>
      <c r="G216" s="5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15" t="s">
        <v>37</v>
      </c>
      <c r="B217" s="55">
        <v>-3591.15555289818</v>
      </c>
      <c r="C217" s="55">
        <v>-14.91111102369</v>
      </c>
      <c r="D217" s="55"/>
      <c r="E217" s="5"/>
      <c r="F217" s="52"/>
      <c r="G217" s="5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15" t="s">
        <v>39</v>
      </c>
      <c r="B218" s="23">
        <v>-212.7875449771</v>
      </c>
      <c r="C218" s="55">
        <v>-1.1443574494</v>
      </c>
      <c r="D218" s="55"/>
      <c r="E218" s="4"/>
      <c r="F218" s="52"/>
      <c r="G218" s="5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10">
        <v>28.0</v>
      </c>
      <c r="C219" s="12"/>
      <c r="D219" s="12"/>
      <c r="E219" s="4"/>
      <c r="F219" s="52"/>
      <c r="G219" s="5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15" t="s">
        <v>27</v>
      </c>
      <c r="B220" s="27">
        <v>-3764.98832824493</v>
      </c>
      <c r="C220" s="55">
        <v>-15.86714134876</v>
      </c>
      <c r="D220" s="5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15" t="s">
        <v>29</v>
      </c>
      <c r="C221" s="23">
        <v>-14.9127694449</v>
      </c>
      <c r="D221" s="5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15" t="s">
        <v>31</v>
      </c>
      <c r="B222" s="16"/>
      <c r="C222" s="23">
        <v>-0.9302588566</v>
      </c>
      <c r="D222" s="5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15" t="s">
        <v>34</v>
      </c>
      <c r="B223" s="16"/>
      <c r="C223" s="23">
        <v>-14.9189712441</v>
      </c>
      <c r="D223" s="5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15" t="s">
        <v>36</v>
      </c>
      <c r="B224" s="16"/>
      <c r="C224" s="23">
        <v>-0.9318390173</v>
      </c>
      <c r="D224" s="5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15" t="s">
        <v>37</v>
      </c>
      <c r="B225" s="16">
        <v>-3591.15555289818</v>
      </c>
      <c r="C225" s="55">
        <v>-14.91111102369</v>
      </c>
      <c r="D225" s="5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15" t="s">
        <v>39</v>
      </c>
      <c r="B226" s="23">
        <v>-173.7360601312</v>
      </c>
      <c r="C226" s="55">
        <v>-0.93000157931</v>
      </c>
      <c r="D226" s="5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10">
        <v>29.0</v>
      </c>
      <c r="B227" s="21"/>
      <c r="C227" s="12"/>
      <c r="D227" s="12"/>
      <c r="E227" s="4"/>
      <c r="F227" s="52"/>
      <c r="G227" s="5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15" t="s">
        <v>27</v>
      </c>
      <c r="B228" s="23">
        <v>-2630.2120701955</v>
      </c>
      <c r="C228" s="17">
        <v>-12.26898678352</v>
      </c>
      <c r="D228" s="17"/>
      <c r="E228" s="4"/>
      <c r="F228" s="52"/>
      <c r="G228" s="5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15" t="s">
        <v>29</v>
      </c>
      <c r="B229" s="21"/>
      <c r="C229" s="23">
        <v>-11.305379215</v>
      </c>
      <c r="D229" s="17"/>
      <c r="E229" s="4"/>
      <c r="F229" s="52"/>
      <c r="G229" s="5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15" t="s">
        <v>31</v>
      </c>
      <c r="B230" s="21"/>
      <c r="C230" s="23">
        <v>-0.9260278302</v>
      </c>
      <c r="D230" s="17"/>
      <c r="E230" s="4"/>
      <c r="F230" s="52"/>
      <c r="G230" s="5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15" t="s">
        <v>34</v>
      </c>
      <c r="B231" s="21"/>
      <c r="C231" s="23">
        <v>-11.3093083289</v>
      </c>
      <c r="D231" s="17"/>
      <c r="E231" s="4"/>
      <c r="F231" s="52"/>
      <c r="G231" s="5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15" t="s">
        <v>36</v>
      </c>
      <c r="B232" s="21"/>
      <c r="C232" s="23">
        <v>-0.9355967158</v>
      </c>
      <c r="D232" s="17"/>
      <c r="E232" s="4"/>
      <c r="F232" s="52"/>
      <c r="G232" s="5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15" t="s">
        <v>37</v>
      </c>
      <c r="B233" s="16">
        <v>-2402.81701541496</v>
      </c>
      <c r="C233" s="17">
        <v>-11.31080742782</v>
      </c>
      <c r="D233" s="17"/>
      <c r="E233" s="4"/>
      <c r="F233" s="52"/>
      <c r="G233" s="5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15" t="s">
        <v>39</v>
      </c>
      <c r="B234" s="23">
        <v>-227.3430354339</v>
      </c>
      <c r="C234" s="17">
        <v>-0.92595823722</v>
      </c>
      <c r="D234" s="17"/>
      <c r="E234" s="4"/>
      <c r="F234" s="52"/>
      <c r="G234" s="5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10">
        <v>30.0</v>
      </c>
      <c r="C235" s="12"/>
      <c r="D235" s="12"/>
      <c r="E235" s="4"/>
      <c r="F235" s="52"/>
      <c r="G235" s="5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15" t="s">
        <v>27</v>
      </c>
      <c r="B236" s="16">
        <v>-2820.7915886165</v>
      </c>
      <c r="C236" s="17">
        <v>-13.12266517722</v>
      </c>
      <c r="D236" s="17"/>
      <c r="E236" s="5"/>
      <c r="F236" s="52"/>
      <c r="G236" s="5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15" t="s">
        <v>29</v>
      </c>
      <c r="B237" s="21"/>
      <c r="C237" s="23">
        <v>-11.3031755948</v>
      </c>
      <c r="D237" s="17"/>
      <c r="E237" s="4"/>
      <c r="F237" s="52"/>
      <c r="G237" s="5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15" t="s">
        <v>31</v>
      </c>
      <c r="B238" s="21"/>
      <c r="C238" s="23">
        <v>-1.7733585248</v>
      </c>
      <c r="D238" s="17"/>
      <c r="E238" s="5"/>
      <c r="F238" s="52"/>
      <c r="G238" s="5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15" t="s">
        <v>34</v>
      </c>
      <c r="B239" s="21"/>
      <c r="C239" s="23">
        <v>-11.3076670885</v>
      </c>
      <c r="D239" s="17"/>
      <c r="E239" s="4"/>
      <c r="F239" s="52"/>
      <c r="G239" s="5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15" t="s">
        <v>36</v>
      </c>
      <c r="B240" s="21"/>
      <c r="C240" s="59">
        <v>-1.78330099959</v>
      </c>
      <c r="D240" s="17"/>
      <c r="E240" s="4"/>
      <c r="F240" s="52"/>
      <c r="G240" s="5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15" t="s">
        <v>37</v>
      </c>
      <c r="B241" s="16">
        <v>-2402.81701541496</v>
      </c>
      <c r="C241" s="17">
        <v>-11.31080742782</v>
      </c>
      <c r="D241" s="17"/>
      <c r="E241" s="4"/>
      <c r="F241" s="52"/>
      <c r="G241" s="5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15" t="s">
        <v>39</v>
      </c>
      <c r="B242" s="23">
        <v>-417.9363815504</v>
      </c>
      <c r="C242" s="17">
        <v>-1.7732141283</v>
      </c>
      <c r="D242" s="17"/>
      <c r="E242" s="4"/>
      <c r="F242" s="52"/>
      <c r="G242" s="5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10" t="s">
        <v>85</v>
      </c>
      <c r="B243" s="21"/>
      <c r="C243" s="12"/>
      <c r="D243" s="12"/>
      <c r="E243" s="4"/>
      <c r="F243" s="52"/>
      <c r="G243" s="5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15" t="s">
        <v>27</v>
      </c>
      <c r="B244" s="23">
        <v>-2788.0238318272</v>
      </c>
      <c r="C244" s="17">
        <v>-10.88441276208</v>
      </c>
      <c r="D244" s="17"/>
      <c r="E244" s="4"/>
      <c r="F244" s="52"/>
      <c r="G244" s="5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15" t="s">
        <v>29</v>
      </c>
      <c r="C245" s="59">
        <v>-6.40447349035</v>
      </c>
      <c r="D245" s="17"/>
      <c r="E245" s="4"/>
      <c r="F245" s="52"/>
      <c r="G245" s="5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15" t="s">
        <v>31</v>
      </c>
      <c r="C246" s="59">
        <v>-4.45330185183</v>
      </c>
      <c r="D246" s="17"/>
      <c r="E246" s="4"/>
      <c r="F246" s="52"/>
      <c r="G246" s="5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15" t="s">
        <v>34</v>
      </c>
      <c r="C247" s="59">
        <v>-6.40938447186</v>
      </c>
      <c r="D247" s="17"/>
      <c r="E247" s="4"/>
      <c r="F247" s="52"/>
      <c r="G247" s="5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15" t="s">
        <v>36</v>
      </c>
      <c r="C248" s="59">
        <v>-4.45682336697</v>
      </c>
      <c r="D248" s="17"/>
      <c r="E248" s="4"/>
      <c r="F248" s="52"/>
      <c r="G248" s="5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15" t="s">
        <v>37</v>
      </c>
      <c r="B249" s="27">
        <v>-1370.71333666108</v>
      </c>
      <c r="C249" s="17">
        <v>-6.40429328685</v>
      </c>
      <c r="D249" s="17"/>
      <c r="E249" s="4"/>
      <c r="F249" s="52"/>
      <c r="G249" s="5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15" t="s">
        <v>39</v>
      </c>
      <c r="B250" s="23">
        <v>-1417.2429078492</v>
      </c>
      <c r="C250" s="17">
        <v>-4.45193262765</v>
      </c>
      <c r="D250" s="17"/>
      <c r="E250" s="4"/>
      <c r="F250" s="52"/>
      <c r="G250" s="5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10" t="s">
        <v>88</v>
      </c>
      <c r="C251" s="12"/>
      <c r="D251" s="12"/>
      <c r="E251" s="5"/>
      <c r="F251" s="52"/>
      <c r="G251" s="5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15" t="s">
        <v>27</v>
      </c>
      <c r="B252" s="23">
        <v>-5996.2540385305</v>
      </c>
      <c r="C252" s="17">
        <v>-22.57218844737</v>
      </c>
      <c r="D252" s="17"/>
      <c r="E252" s="4"/>
      <c r="F252" s="52"/>
      <c r="G252" s="5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15" t="s">
        <v>29</v>
      </c>
      <c r="C253" s="17">
        <v>-17.39455671944</v>
      </c>
      <c r="D253" s="17"/>
      <c r="E253" s="4"/>
      <c r="F253" s="52"/>
      <c r="G253" s="5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15" t="s">
        <v>31</v>
      </c>
      <c r="C254" s="59">
        <v>-5.09192729291</v>
      </c>
      <c r="D254" s="17"/>
      <c r="E254" s="4"/>
      <c r="F254" s="52"/>
      <c r="G254" s="5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15" t="s">
        <v>34</v>
      </c>
      <c r="C255" s="17">
        <v>-17.41315039182</v>
      </c>
      <c r="D255" s="17"/>
      <c r="E255" s="4"/>
      <c r="F255" s="52"/>
      <c r="G255" s="5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15" t="s">
        <v>36</v>
      </c>
      <c r="C256" s="17">
        <v>-5.09842807058</v>
      </c>
      <c r="D256" s="17"/>
      <c r="E256" s="4"/>
      <c r="F256" s="52"/>
      <c r="G256" s="5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15" t="s">
        <v>37</v>
      </c>
      <c r="B257" s="27">
        <v>-4189.69034397458</v>
      </c>
      <c r="C257" s="17">
        <v>-17.39251238869</v>
      </c>
      <c r="D257" s="17"/>
      <c r="E257" s="4"/>
      <c r="F257" s="52"/>
      <c r="G257" s="5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15" t="s">
        <v>39</v>
      </c>
      <c r="B258" s="23">
        <v>-1806.56203801</v>
      </c>
      <c r="C258" s="17">
        <v>-5.0922499138</v>
      </c>
      <c r="D258" s="17"/>
      <c r="E258" s="4"/>
      <c r="F258" s="52"/>
      <c r="G258" s="5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10" t="s">
        <v>91</v>
      </c>
      <c r="C259" s="12"/>
      <c r="D259" s="12"/>
      <c r="E259" s="4"/>
      <c r="F259" s="52"/>
      <c r="G259" s="5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15" t="s">
        <v>27</v>
      </c>
      <c r="B260" s="27">
        <v>-5045.74129741113</v>
      </c>
      <c r="C260" s="17">
        <v>-15.83298855642</v>
      </c>
      <c r="D260" s="17"/>
      <c r="E260" s="4"/>
      <c r="F260" s="52"/>
      <c r="G260" s="5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15" t="s">
        <v>29</v>
      </c>
      <c r="C261" s="17">
        <v>-12.57038662883</v>
      </c>
      <c r="D261" s="17"/>
      <c r="E261" s="4"/>
      <c r="F261" s="52"/>
      <c r="G261" s="5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15" t="s">
        <v>31</v>
      </c>
      <c r="C262" s="59">
        <v>-3.18716185666</v>
      </c>
      <c r="D262" s="17"/>
      <c r="E262" s="4"/>
      <c r="F262" s="52"/>
      <c r="G262" s="5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15" t="s">
        <v>34</v>
      </c>
      <c r="C263" s="17">
        <v>-12.57764393133</v>
      </c>
      <c r="D263" s="17"/>
      <c r="E263" s="4"/>
      <c r="F263" s="52"/>
      <c r="G263" s="5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15" t="s">
        <v>36</v>
      </c>
      <c r="C264" s="17">
        <v>-3.19424533067</v>
      </c>
      <c r="D264" s="17"/>
      <c r="E264" s="4"/>
      <c r="F264" s="52"/>
      <c r="G264" s="5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15" t="s">
        <v>37</v>
      </c>
      <c r="B265" s="16">
        <v>-4356.86880185529</v>
      </c>
      <c r="C265" s="17">
        <v>-12.56837591625</v>
      </c>
      <c r="D265" s="17"/>
      <c r="E265" s="4"/>
      <c r="F265" s="52"/>
      <c r="G265" s="5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15" t="s">
        <v>39</v>
      </c>
      <c r="B266" s="23">
        <v>-688.9100958418</v>
      </c>
      <c r="C266" s="17">
        <v>-3.18726182192</v>
      </c>
      <c r="D266" s="17"/>
      <c r="E266" s="4"/>
      <c r="F266" s="52"/>
      <c r="G266" s="5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10" t="s">
        <v>93</v>
      </c>
      <c r="C267" s="12"/>
      <c r="D267" s="12"/>
      <c r="E267" s="4"/>
      <c r="F267" s="52"/>
      <c r="G267" s="5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15" t="s">
        <v>27</v>
      </c>
      <c r="B268" s="23">
        <v>-5045.7448316162</v>
      </c>
      <c r="C268" s="17">
        <v>-15.83375630459</v>
      </c>
      <c r="D268" s="17"/>
      <c r="E268" s="4"/>
      <c r="F268" s="52"/>
      <c r="G268" s="5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15" t="s">
        <v>29</v>
      </c>
      <c r="C269" s="59">
        <v>-12.57035507784</v>
      </c>
      <c r="D269" s="17"/>
      <c r="E269" s="4"/>
      <c r="F269" s="52"/>
      <c r="G269" s="5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15" t="s">
        <v>31</v>
      </c>
      <c r="C270" s="59">
        <v>-3.18781753491</v>
      </c>
      <c r="D270" s="17"/>
      <c r="E270" s="4"/>
      <c r="F270" s="52"/>
      <c r="G270" s="5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15" t="s">
        <v>34</v>
      </c>
      <c r="C271" s="17">
        <v>-12.57762733435</v>
      </c>
      <c r="D271" s="17"/>
      <c r="E271" s="4"/>
      <c r="F271" s="52"/>
      <c r="G271" s="5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15" t="s">
        <v>36</v>
      </c>
      <c r="B272" s="21"/>
      <c r="C272" s="59">
        <v>-3.19480091464</v>
      </c>
      <c r="D272" s="17"/>
      <c r="E272" s="4"/>
      <c r="F272" s="52"/>
      <c r="G272" s="5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15" t="s">
        <v>37</v>
      </c>
      <c r="B273" s="16">
        <v>-4356.86880185529</v>
      </c>
      <c r="C273" s="17">
        <v>-12.56837591625</v>
      </c>
      <c r="D273" s="17"/>
      <c r="E273" s="4"/>
      <c r="F273" s="52"/>
      <c r="G273" s="5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15" t="s">
        <v>39</v>
      </c>
      <c r="B274" s="23">
        <v>-688.914257961</v>
      </c>
      <c r="C274" s="17">
        <v>-3.18793744414</v>
      </c>
      <c r="D274" s="17"/>
      <c r="E274" s="4"/>
      <c r="F274" s="52"/>
      <c r="G274" s="5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10" t="s">
        <v>95</v>
      </c>
      <c r="C275" s="12"/>
      <c r="D275" s="12"/>
      <c r="E275" s="4"/>
      <c r="F275" s="52"/>
      <c r="G275" s="5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15" t="s">
        <v>27</v>
      </c>
      <c r="B276" s="23">
        <v>-4263.6900945807</v>
      </c>
      <c r="C276" s="17">
        <v>-16.33298447104</v>
      </c>
      <c r="D276" s="17"/>
      <c r="E276" s="4"/>
      <c r="F276" s="52"/>
      <c r="G276" s="5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15" t="s">
        <v>29</v>
      </c>
      <c r="C277" s="59">
        <v>-14.91257773657</v>
      </c>
      <c r="D277" s="17"/>
      <c r="E277" s="4"/>
      <c r="F277" s="52"/>
      <c r="G277" s="5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15" t="s">
        <v>31</v>
      </c>
      <c r="C278" s="59">
        <v>-1.38629826667</v>
      </c>
      <c r="D278" s="17"/>
      <c r="E278" s="4"/>
      <c r="F278" s="52"/>
      <c r="G278" s="5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15" t="s">
        <v>34</v>
      </c>
      <c r="B279" s="21"/>
      <c r="C279" s="59">
        <v>-14.9199693673</v>
      </c>
      <c r="D279" s="17"/>
      <c r="E279" s="4"/>
      <c r="F279" s="52"/>
      <c r="G279" s="5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15" t="s">
        <v>36</v>
      </c>
      <c r="B280" s="21"/>
      <c r="C280" s="59">
        <v>-1.38853436694</v>
      </c>
      <c r="D280" s="17"/>
      <c r="E280" s="4"/>
      <c r="F280" s="52"/>
      <c r="G280" s="5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15" t="s">
        <v>37</v>
      </c>
      <c r="B281" s="16">
        <v>-3591.1411985318</v>
      </c>
      <c r="C281" s="17">
        <v>-14.912416857</v>
      </c>
      <c r="D281" s="17"/>
      <c r="E281" s="4"/>
      <c r="F281" s="52"/>
      <c r="G281" s="5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15" t="s">
        <v>39</v>
      </c>
      <c r="B282" s="23">
        <v>-672.532948591</v>
      </c>
      <c r="C282" s="17">
        <v>-1.38693394279</v>
      </c>
      <c r="D282" s="17"/>
      <c r="E282" s="4"/>
      <c r="F282" s="52"/>
      <c r="G282" s="5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10" t="s">
        <v>100</v>
      </c>
      <c r="C283" s="12"/>
      <c r="D283" s="12"/>
      <c r="E283" s="4"/>
      <c r="F283" s="52"/>
      <c r="G283" s="5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15" t="s">
        <v>27</v>
      </c>
      <c r="B284" s="27">
        <v>-4224.63694352614</v>
      </c>
      <c r="C284" s="17">
        <v>-16.1143037561</v>
      </c>
      <c r="D284" s="17"/>
      <c r="E284" s="4"/>
      <c r="F284" s="52"/>
      <c r="G284" s="5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15" t="s">
        <v>29</v>
      </c>
      <c r="C285" s="59">
        <v>-14.91324536373</v>
      </c>
      <c r="D285" s="17"/>
      <c r="E285" s="4"/>
      <c r="F285" s="52"/>
      <c r="G285" s="5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15" t="s">
        <v>31</v>
      </c>
      <c r="B286" s="21"/>
      <c r="C286" s="59">
        <v>-1.17203557636</v>
      </c>
      <c r="D286" s="17"/>
      <c r="E286" s="4"/>
      <c r="F286" s="52"/>
      <c r="G286" s="5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15" t="s">
        <v>34</v>
      </c>
      <c r="B287" s="21"/>
      <c r="C287" s="59">
        <v>-14.91947100597</v>
      </c>
      <c r="D287" s="17"/>
      <c r="E287" s="4"/>
      <c r="F287" s="52"/>
      <c r="G287" s="5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15" t="s">
        <v>36</v>
      </c>
      <c r="B288" s="21"/>
      <c r="C288" s="59">
        <v>-1.17394053326</v>
      </c>
      <c r="D288" s="17"/>
      <c r="E288" s="4"/>
      <c r="F288" s="52"/>
      <c r="G288" s="5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15" t="s">
        <v>37</v>
      </c>
      <c r="B289" s="16">
        <v>-3591.1411985318</v>
      </c>
      <c r="C289" s="17">
        <v>-14.912416857</v>
      </c>
      <c r="D289" s="17"/>
      <c r="E289" s="4"/>
      <c r="F289" s="52"/>
      <c r="G289" s="5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15" t="s">
        <v>39</v>
      </c>
      <c r="B290" s="23">
        <v>-633.4823573948</v>
      </c>
      <c r="C290" s="17">
        <v>-1.17257708794</v>
      </c>
      <c r="D290" s="17"/>
      <c r="E290" s="4"/>
      <c r="F290" s="17"/>
      <c r="G290" s="1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10" t="s">
        <v>102</v>
      </c>
      <c r="C291" s="12"/>
      <c r="D291" s="12"/>
      <c r="E291" s="4"/>
      <c r="F291" s="52"/>
      <c r="G291" s="5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15" t="s">
        <v>27</v>
      </c>
      <c r="B292" s="23">
        <v>-2792.0695327642</v>
      </c>
      <c r="C292" s="17">
        <v>-12.29452543329</v>
      </c>
      <c r="D292" s="67"/>
      <c r="E292" s="4"/>
      <c r="F292" s="52"/>
      <c r="G292" s="5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15" t="s">
        <v>29</v>
      </c>
      <c r="C293" s="59">
        <v>-11.30375608377</v>
      </c>
      <c r="D293" s="67"/>
      <c r="E293" s="4"/>
      <c r="F293" s="52"/>
      <c r="G293" s="5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15" t="s">
        <v>31</v>
      </c>
      <c r="B294" s="21"/>
      <c r="C294" s="59">
        <v>-0.94176200567</v>
      </c>
      <c r="D294" s="67"/>
      <c r="E294" s="4"/>
      <c r="F294" s="52"/>
      <c r="G294" s="5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15" t="s">
        <v>34</v>
      </c>
      <c r="B295" s="21"/>
      <c r="C295" s="59">
        <v>-11.31087768465</v>
      </c>
      <c r="D295" s="67"/>
      <c r="E295" s="4"/>
      <c r="F295" s="52"/>
      <c r="G295" s="5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15" t="s">
        <v>36</v>
      </c>
      <c r="B296" s="21"/>
      <c r="C296" s="59">
        <v>-0.96000960966</v>
      </c>
      <c r="D296" s="67"/>
      <c r="E296" s="4"/>
      <c r="F296" s="52"/>
      <c r="G296" s="5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15" t="s">
        <v>37</v>
      </c>
      <c r="B297" s="16">
        <v>-2402.81585499718</v>
      </c>
      <c r="C297" s="17">
        <v>-11.31064515681</v>
      </c>
      <c r="D297" s="67"/>
      <c r="E297" s="4"/>
      <c r="F297" s="52"/>
      <c r="G297" s="5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15" t="s">
        <v>39</v>
      </c>
      <c r="B298" s="23">
        <v>-389.2207033045</v>
      </c>
      <c r="C298" s="17">
        <v>-0.94126150715</v>
      </c>
      <c r="D298" s="67"/>
      <c r="E298" s="4"/>
      <c r="F298" s="52"/>
      <c r="G298" s="5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10" t="s">
        <v>106</v>
      </c>
      <c r="B299" s="4"/>
      <c r="C299" s="17"/>
      <c r="D299" s="69"/>
      <c r="E299" s="4"/>
      <c r="F299" s="52"/>
      <c r="G299" s="5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15" t="s">
        <v>27</v>
      </c>
      <c r="B300" s="59">
        <v>-2982.6432574072</v>
      </c>
      <c r="C300" s="17">
        <v>-13.15243802315</v>
      </c>
      <c r="D300" s="67"/>
      <c r="E300" s="4"/>
      <c r="F300" s="52"/>
      <c r="G300" s="5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15" t="s">
        <v>29</v>
      </c>
      <c r="B301" s="12"/>
      <c r="C301" s="59">
        <v>-11.30483605857</v>
      </c>
      <c r="D301" s="67"/>
      <c r="E301" s="4"/>
      <c r="F301" s="52"/>
      <c r="G301" s="5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15" t="s">
        <v>31</v>
      </c>
      <c r="B302" s="12"/>
      <c r="C302" s="59">
        <v>-1.79010243004</v>
      </c>
      <c r="D302" s="67"/>
      <c r="E302" s="4"/>
      <c r="F302" s="52"/>
      <c r="G302" s="52"/>
      <c r="H302" s="4"/>
      <c r="I302" s="4"/>
      <c r="J302" s="4"/>
      <c r="K302" s="4"/>
      <c r="L302" s="4"/>
      <c r="M302" s="4"/>
      <c r="N302" s="52"/>
      <c r="O302" s="52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15" t="s">
        <v>34</v>
      </c>
      <c r="B303" s="12"/>
      <c r="C303" s="59">
        <v>-11.31353652599</v>
      </c>
      <c r="D303" s="67"/>
      <c r="E303" s="4"/>
      <c r="F303" s="52"/>
      <c r="G303" s="5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15" t="s">
        <v>36</v>
      </c>
      <c r="B304" s="12"/>
      <c r="C304" s="59">
        <v>-1.80872534804</v>
      </c>
      <c r="D304" s="67"/>
      <c r="E304" s="5"/>
      <c r="F304" s="52"/>
      <c r="G304" s="5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15" t="s">
        <v>37</v>
      </c>
      <c r="B305" s="17">
        <v>-2402.81585499718</v>
      </c>
      <c r="C305" s="17">
        <v>-11.31064515681</v>
      </c>
      <c r="D305" s="67"/>
      <c r="E305" s="4"/>
      <c r="F305" s="52"/>
      <c r="G305" s="5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15" t="s">
        <v>39</v>
      </c>
      <c r="B306" s="59">
        <v>-579.8054948161</v>
      </c>
      <c r="C306" s="17">
        <v>-1.78842534344</v>
      </c>
      <c r="D306" s="67"/>
      <c r="E306" s="4"/>
      <c r="F306" s="52"/>
      <c r="G306" s="5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C307" s="4"/>
      <c r="D307" s="4"/>
      <c r="E307" s="4"/>
      <c r="F307" s="52"/>
      <c r="G307" s="5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C308" s="4"/>
      <c r="D308" s="4"/>
      <c r="E308" s="4"/>
      <c r="F308" s="52"/>
      <c r="G308" s="5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C309" s="4"/>
      <c r="D309" s="4"/>
      <c r="E309" s="4"/>
      <c r="F309" s="52"/>
      <c r="G309" s="5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C310" s="4"/>
      <c r="D310" s="4"/>
      <c r="E310" s="4"/>
      <c r="F310" s="52"/>
      <c r="G310" s="5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C311" s="4"/>
      <c r="D311" s="4"/>
      <c r="E311" s="4"/>
      <c r="F311" s="52"/>
      <c r="G311" s="5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C312" s="4"/>
      <c r="D312" s="4"/>
      <c r="E312" s="4"/>
      <c r="F312" s="52"/>
      <c r="G312" s="5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C313" s="4"/>
      <c r="D313" s="4"/>
      <c r="E313" s="4"/>
      <c r="F313" s="52"/>
      <c r="G313" s="5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C314" s="4"/>
      <c r="D314" s="4"/>
      <c r="E314" s="4"/>
      <c r="F314" s="52"/>
      <c r="G314" s="5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C315" s="4"/>
      <c r="D315" s="4"/>
      <c r="E315" s="4"/>
      <c r="F315" s="52"/>
      <c r="G315" s="5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C316" s="4"/>
      <c r="D316" s="4"/>
      <c r="E316" s="4"/>
      <c r="F316" s="52"/>
      <c r="G316" s="5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C317" s="4"/>
      <c r="D317" s="4"/>
      <c r="E317" s="4"/>
      <c r="F317" s="52"/>
      <c r="G317" s="5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C318" s="4"/>
      <c r="D318" s="4"/>
      <c r="E318" s="4"/>
      <c r="F318" s="52"/>
      <c r="G318" s="5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C319" s="4"/>
      <c r="D319" s="4"/>
      <c r="E319" s="4"/>
      <c r="F319" s="52"/>
      <c r="G319" s="5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C320" s="4"/>
      <c r="D320" s="4"/>
      <c r="E320" s="4"/>
      <c r="F320" s="52"/>
      <c r="G320" s="5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C321" s="4"/>
      <c r="D321" s="4"/>
      <c r="E321" s="4"/>
      <c r="F321" s="52"/>
      <c r="G321" s="5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C322" s="4"/>
      <c r="D322" s="4"/>
      <c r="E322" s="4"/>
      <c r="F322" s="52"/>
      <c r="G322" s="5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C323" s="4"/>
      <c r="D323" s="4"/>
      <c r="E323" s="4"/>
      <c r="F323" s="52"/>
      <c r="G323" s="5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C324" s="4"/>
      <c r="D324" s="4"/>
      <c r="E324" s="4"/>
      <c r="F324" s="52"/>
      <c r="G324" s="5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C325" s="4"/>
      <c r="D325" s="4"/>
      <c r="E325" s="4"/>
      <c r="F325" s="52"/>
      <c r="G325" s="5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C326" s="4"/>
      <c r="D326" s="4"/>
      <c r="E326" s="4"/>
      <c r="F326" s="52"/>
      <c r="G326" s="5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C327" s="4"/>
      <c r="D327" s="4"/>
      <c r="E327" s="4"/>
      <c r="F327" s="52"/>
      <c r="G327" s="5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C328" s="4"/>
      <c r="D328" s="4"/>
      <c r="E328" s="4"/>
      <c r="F328" s="52"/>
      <c r="G328" s="5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C329" s="4"/>
      <c r="D329" s="4"/>
      <c r="E329" s="4"/>
      <c r="F329" s="52"/>
      <c r="G329" s="5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C330" s="4"/>
      <c r="D330" s="4"/>
      <c r="E330" s="4"/>
      <c r="F330" s="52"/>
      <c r="G330" s="5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C331" s="4"/>
      <c r="D331" s="4"/>
      <c r="E331" s="4"/>
      <c r="F331" s="52"/>
      <c r="G331" s="5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C332" s="4"/>
      <c r="D332" s="4"/>
      <c r="E332" s="4"/>
      <c r="F332" s="52"/>
      <c r="G332" s="5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C333" s="4"/>
      <c r="D333" s="4"/>
      <c r="E333" s="4"/>
      <c r="F333" s="52"/>
      <c r="G333" s="5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C334" s="4"/>
      <c r="D334" s="4"/>
      <c r="E334" s="4"/>
      <c r="F334" s="52"/>
      <c r="G334" s="5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C335" s="4"/>
      <c r="D335" s="4"/>
      <c r="E335" s="4"/>
      <c r="F335" s="52"/>
      <c r="G335" s="5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C336" s="4"/>
      <c r="D336" s="4"/>
      <c r="E336" s="4"/>
      <c r="F336" s="52"/>
      <c r="G336" s="5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C337" s="4"/>
      <c r="D337" s="4"/>
      <c r="E337" s="4"/>
      <c r="F337" s="52"/>
      <c r="G337" s="5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C338" s="4"/>
      <c r="D338" s="4"/>
      <c r="E338" s="4"/>
      <c r="F338" s="52"/>
      <c r="G338" s="5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C339" s="4"/>
      <c r="D339" s="4"/>
      <c r="E339" s="4"/>
      <c r="F339" s="52"/>
      <c r="G339" s="5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C340" s="4"/>
      <c r="D340" s="4"/>
      <c r="E340" s="4"/>
      <c r="F340" s="52"/>
      <c r="G340" s="5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C341" s="4"/>
      <c r="D341" s="4"/>
      <c r="E341" s="4"/>
      <c r="F341" s="52"/>
      <c r="G341" s="5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C342" s="4"/>
      <c r="D342" s="4"/>
      <c r="E342" s="4"/>
      <c r="F342" s="52"/>
      <c r="G342" s="5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C343" s="4"/>
      <c r="D343" s="4"/>
      <c r="E343" s="4"/>
      <c r="F343" s="52"/>
      <c r="G343" s="5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C344" s="4"/>
      <c r="D344" s="4"/>
      <c r="E344" s="4"/>
      <c r="F344" s="52"/>
      <c r="G344" s="5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C345" s="4"/>
      <c r="D345" s="4"/>
      <c r="E345" s="4"/>
      <c r="F345" s="52"/>
      <c r="G345" s="5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C346" s="4"/>
      <c r="D346" s="4"/>
      <c r="E346" s="4"/>
      <c r="F346" s="52"/>
      <c r="G346" s="5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C347" s="4"/>
      <c r="D347" s="4"/>
      <c r="E347" s="4"/>
      <c r="F347" s="52"/>
      <c r="G347" s="5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C348" s="4"/>
      <c r="D348" s="4"/>
      <c r="E348" s="4"/>
      <c r="F348" s="52"/>
      <c r="G348" s="5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C349" s="4"/>
      <c r="D349" s="4"/>
      <c r="E349" s="4"/>
      <c r="F349" s="52"/>
      <c r="G349" s="5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C350" s="4"/>
      <c r="D350" s="4"/>
      <c r="E350" s="4"/>
      <c r="F350" s="52"/>
      <c r="G350" s="5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C351" s="4"/>
      <c r="D351" s="4"/>
      <c r="E351" s="4"/>
      <c r="F351" s="52"/>
      <c r="G351" s="5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C352" s="4"/>
      <c r="D352" s="4"/>
      <c r="E352" s="4"/>
      <c r="F352" s="52"/>
      <c r="G352" s="5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C353" s="4"/>
      <c r="D353" s="4"/>
      <c r="E353" s="4"/>
      <c r="F353" s="52"/>
      <c r="G353" s="5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C354" s="4"/>
      <c r="D354" s="4"/>
      <c r="E354" s="4"/>
      <c r="F354" s="52"/>
      <c r="G354" s="5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C355" s="4"/>
      <c r="D355" s="4"/>
      <c r="E355" s="4"/>
      <c r="F355" s="52"/>
      <c r="G355" s="5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C356" s="4"/>
      <c r="D356" s="4"/>
      <c r="E356" s="4"/>
      <c r="F356" s="52"/>
      <c r="G356" s="5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C357" s="4"/>
      <c r="D357" s="4"/>
      <c r="E357" s="4"/>
      <c r="F357" s="52"/>
      <c r="G357" s="5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C358" s="4"/>
      <c r="D358" s="4"/>
      <c r="E358" s="4"/>
      <c r="F358" s="52"/>
      <c r="G358" s="5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C359" s="4"/>
      <c r="D359" s="4"/>
      <c r="E359" s="4"/>
      <c r="F359" s="52"/>
      <c r="G359" s="5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C360" s="4"/>
      <c r="D360" s="4"/>
      <c r="E360" s="4"/>
      <c r="F360" s="52"/>
      <c r="G360" s="5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C361" s="4"/>
      <c r="D361" s="4"/>
      <c r="E361" s="4"/>
      <c r="F361" s="52"/>
      <c r="G361" s="5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C362" s="4"/>
      <c r="D362" s="4"/>
      <c r="E362" s="4"/>
      <c r="F362" s="52"/>
      <c r="G362" s="5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C363" s="4"/>
      <c r="D363" s="4"/>
      <c r="E363" s="4"/>
      <c r="F363" s="52"/>
      <c r="G363" s="5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C364" s="4"/>
      <c r="D364" s="4"/>
      <c r="E364" s="4"/>
      <c r="F364" s="52"/>
      <c r="G364" s="5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C365" s="4"/>
      <c r="D365" s="4"/>
      <c r="E365" s="4"/>
      <c r="F365" s="52"/>
      <c r="G365" s="5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C366" s="4"/>
      <c r="D366" s="4"/>
      <c r="E366" s="4"/>
      <c r="F366" s="52"/>
      <c r="G366" s="5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C367" s="4"/>
      <c r="D367" s="4"/>
      <c r="E367" s="4"/>
      <c r="F367" s="52"/>
      <c r="G367" s="5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C368" s="4"/>
      <c r="D368" s="4"/>
      <c r="E368" s="4"/>
      <c r="F368" s="52"/>
      <c r="G368" s="5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C369" s="4"/>
      <c r="D369" s="4"/>
      <c r="E369" s="4"/>
      <c r="F369" s="52"/>
      <c r="G369" s="5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C370" s="4"/>
      <c r="D370" s="4"/>
      <c r="E370" s="4"/>
      <c r="F370" s="52"/>
      <c r="G370" s="5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C371" s="4"/>
      <c r="D371" s="4"/>
      <c r="E371" s="4"/>
      <c r="F371" s="52"/>
      <c r="G371" s="5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C372" s="4"/>
      <c r="D372" s="4"/>
      <c r="E372" s="4"/>
      <c r="F372" s="52"/>
      <c r="G372" s="5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C373" s="4"/>
      <c r="D373" s="4"/>
      <c r="E373" s="4"/>
      <c r="F373" s="52"/>
      <c r="G373" s="5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C374" s="4"/>
      <c r="D374" s="4"/>
      <c r="E374" s="4"/>
      <c r="F374" s="52"/>
      <c r="G374" s="5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C375" s="4"/>
      <c r="D375" s="4"/>
      <c r="E375" s="4"/>
      <c r="F375" s="52"/>
      <c r="G375" s="5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C376" s="4"/>
      <c r="D376" s="4"/>
      <c r="E376" s="4"/>
      <c r="F376" s="52"/>
      <c r="G376" s="5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C377" s="4"/>
      <c r="D377" s="4"/>
      <c r="E377" s="4"/>
      <c r="F377" s="52"/>
      <c r="G377" s="5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C378" s="4"/>
      <c r="D378" s="4"/>
      <c r="E378" s="4"/>
      <c r="F378" s="52"/>
      <c r="G378" s="5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C379" s="4"/>
      <c r="D379" s="4"/>
      <c r="E379" s="4"/>
      <c r="F379" s="52"/>
      <c r="G379" s="5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C380" s="4"/>
      <c r="D380" s="4"/>
      <c r="E380" s="4"/>
      <c r="F380" s="52"/>
      <c r="G380" s="5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C381" s="4"/>
      <c r="D381" s="4"/>
      <c r="E381" s="4"/>
      <c r="F381" s="52"/>
      <c r="G381" s="5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C382" s="4"/>
      <c r="D382" s="4"/>
      <c r="E382" s="4"/>
      <c r="F382" s="52"/>
      <c r="G382" s="5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C383" s="4"/>
      <c r="D383" s="4"/>
      <c r="E383" s="4"/>
      <c r="F383" s="52"/>
      <c r="G383" s="5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C384" s="4"/>
      <c r="D384" s="4"/>
      <c r="E384" s="4"/>
      <c r="F384" s="52"/>
      <c r="G384" s="5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C385" s="4"/>
      <c r="D385" s="4"/>
      <c r="E385" s="4"/>
      <c r="F385" s="52"/>
      <c r="G385" s="5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C386" s="4"/>
      <c r="D386" s="4"/>
      <c r="E386" s="4"/>
      <c r="F386" s="52"/>
      <c r="G386" s="5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C387" s="4"/>
      <c r="D387" s="4"/>
      <c r="E387" s="4"/>
      <c r="F387" s="52"/>
      <c r="G387" s="5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C388" s="4"/>
      <c r="D388" s="4"/>
      <c r="E388" s="4"/>
      <c r="F388" s="52"/>
      <c r="G388" s="5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C389" s="4"/>
      <c r="D389" s="4"/>
      <c r="E389" s="4"/>
      <c r="F389" s="52"/>
      <c r="G389" s="5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C390" s="4"/>
      <c r="D390" s="4"/>
      <c r="E390" s="4"/>
      <c r="F390" s="52"/>
      <c r="G390" s="5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C391" s="4"/>
      <c r="D391" s="4"/>
      <c r="E391" s="4"/>
      <c r="F391" s="52"/>
      <c r="G391" s="5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C392" s="4"/>
      <c r="D392" s="4"/>
      <c r="E392" s="4"/>
      <c r="F392" s="52"/>
      <c r="G392" s="5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C393" s="4"/>
      <c r="D393" s="4"/>
      <c r="E393" s="4"/>
      <c r="F393" s="52"/>
      <c r="G393" s="5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C394" s="4"/>
      <c r="D394" s="4"/>
      <c r="E394" s="4"/>
      <c r="F394" s="52"/>
      <c r="G394" s="5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C395" s="4"/>
      <c r="D395" s="4"/>
      <c r="E395" s="4"/>
      <c r="F395" s="52"/>
      <c r="G395" s="5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C396" s="4"/>
      <c r="D396" s="4"/>
      <c r="E396" s="4"/>
      <c r="F396" s="52"/>
      <c r="G396" s="5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C397" s="4"/>
      <c r="D397" s="4"/>
      <c r="E397" s="4"/>
      <c r="F397" s="52"/>
      <c r="G397" s="5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C398" s="4"/>
      <c r="D398" s="4"/>
      <c r="E398" s="4"/>
      <c r="F398" s="52"/>
      <c r="G398" s="5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C399" s="4"/>
      <c r="D399" s="4"/>
      <c r="E399" s="4"/>
      <c r="F399" s="52"/>
      <c r="G399" s="5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C400" s="4"/>
      <c r="D400" s="4"/>
      <c r="E400" s="4"/>
      <c r="F400" s="52"/>
      <c r="G400" s="5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C401" s="4"/>
      <c r="D401" s="4"/>
      <c r="E401" s="4"/>
      <c r="F401" s="52"/>
      <c r="G401" s="5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C402" s="4"/>
      <c r="D402" s="4"/>
      <c r="E402" s="4"/>
      <c r="F402" s="52"/>
      <c r="G402" s="5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C403" s="4"/>
      <c r="D403" s="4"/>
      <c r="E403" s="4"/>
      <c r="F403" s="52"/>
      <c r="G403" s="5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C404" s="4"/>
      <c r="D404" s="4"/>
      <c r="E404" s="4"/>
      <c r="F404" s="52"/>
      <c r="G404" s="5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C405" s="4"/>
      <c r="D405" s="4"/>
      <c r="E405" s="4"/>
      <c r="F405" s="52"/>
      <c r="G405" s="5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C406" s="4"/>
      <c r="D406" s="4"/>
      <c r="E406" s="4"/>
      <c r="F406" s="52"/>
      <c r="G406" s="5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C407" s="4"/>
      <c r="D407" s="4"/>
      <c r="E407" s="4"/>
      <c r="F407" s="52"/>
      <c r="G407" s="5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C408" s="4"/>
      <c r="D408" s="4"/>
      <c r="E408" s="4"/>
      <c r="F408" s="52"/>
      <c r="G408" s="5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C409" s="4"/>
      <c r="D409" s="4"/>
      <c r="E409" s="4"/>
      <c r="F409" s="52"/>
      <c r="G409" s="5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C410" s="4"/>
      <c r="D410" s="4"/>
      <c r="E410" s="4"/>
      <c r="F410" s="52"/>
      <c r="G410" s="5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C411" s="4"/>
      <c r="D411" s="4"/>
      <c r="E411" s="4"/>
      <c r="F411" s="52"/>
      <c r="G411" s="5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C412" s="4"/>
      <c r="D412" s="4"/>
      <c r="E412" s="4"/>
      <c r="F412" s="52"/>
      <c r="G412" s="5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C413" s="4"/>
      <c r="D413" s="4"/>
      <c r="E413" s="4"/>
      <c r="F413" s="52"/>
      <c r="G413" s="5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C414" s="4"/>
      <c r="D414" s="4"/>
      <c r="E414" s="4"/>
      <c r="F414" s="52"/>
      <c r="G414" s="5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C415" s="4"/>
      <c r="D415" s="4"/>
      <c r="E415" s="4"/>
      <c r="F415" s="52"/>
      <c r="G415" s="5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C416" s="4"/>
      <c r="D416" s="4"/>
      <c r="E416" s="4"/>
      <c r="F416" s="52"/>
      <c r="G416" s="5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C417" s="4"/>
      <c r="D417" s="4"/>
      <c r="E417" s="4"/>
      <c r="F417" s="52"/>
      <c r="G417" s="5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C418" s="4"/>
      <c r="D418" s="4"/>
      <c r="E418" s="4"/>
      <c r="F418" s="52"/>
      <c r="G418" s="5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C419" s="4"/>
      <c r="D419" s="4"/>
      <c r="E419" s="4"/>
      <c r="F419" s="52"/>
      <c r="G419" s="5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C420" s="4"/>
      <c r="D420" s="4"/>
      <c r="E420" s="4"/>
      <c r="F420" s="52"/>
      <c r="G420" s="5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C421" s="4"/>
      <c r="D421" s="4"/>
      <c r="E421" s="4"/>
      <c r="F421" s="52"/>
      <c r="G421" s="5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C422" s="4"/>
      <c r="D422" s="4"/>
      <c r="E422" s="4"/>
      <c r="F422" s="52"/>
      <c r="G422" s="5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C423" s="4"/>
      <c r="D423" s="4"/>
      <c r="E423" s="4"/>
      <c r="F423" s="52"/>
      <c r="G423" s="5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C424" s="4"/>
      <c r="D424" s="4"/>
      <c r="E424" s="4"/>
      <c r="F424" s="52"/>
      <c r="G424" s="5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C425" s="4"/>
      <c r="D425" s="4"/>
      <c r="E425" s="4"/>
      <c r="F425" s="52"/>
      <c r="G425" s="5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C426" s="4"/>
      <c r="D426" s="4"/>
      <c r="E426" s="4"/>
      <c r="F426" s="52"/>
      <c r="G426" s="5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C427" s="4"/>
      <c r="D427" s="4"/>
      <c r="E427" s="4"/>
      <c r="F427" s="52"/>
      <c r="G427" s="5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C428" s="4"/>
      <c r="D428" s="4"/>
      <c r="E428" s="4"/>
      <c r="F428" s="52"/>
      <c r="G428" s="5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C429" s="4"/>
      <c r="D429" s="4"/>
      <c r="E429" s="4"/>
      <c r="F429" s="52"/>
      <c r="G429" s="5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C430" s="4"/>
      <c r="D430" s="4"/>
      <c r="E430" s="4"/>
      <c r="F430" s="52"/>
      <c r="G430" s="5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C431" s="4"/>
      <c r="D431" s="4"/>
      <c r="E431" s="4"/>
      <c r="F431" s="52"/>
      <c r="G431" s="5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C432" s="4"/>
      <c r="D432" s="4"/>
      <c r="E432" s="4"/>
      <c r="F432" s="52"/>
      <c r="G432" s="5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C433" s="4"/>
      <c r="D433" s="4"/>
      <c r="E433" s="4"/>
      <c r="F433" s="52"/>
      <c r="G433" s="5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C434" s="4"/>
      <c r="D434" s="4"/>
      <c r="E434" s="4"/>
      <c r="F434" s="52"/>
      <c r="G434" s="5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C435" s="4"/>
      <c r="D435" s="4"/>
      <c r="E435" s="4"/>
      <c r="F435" s="52"/>
      <c r="G435" s="5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C436" s="4"/>
      <c r="D436" s="4"/>
      <c r="E436" s="4"/>
      <c r="F436" s="52"/>
      <c r="G436" s="5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C437" s="4"/>
      <c r="D437" s="4"/>
      <c r="E437" s="4"/>
      <c r="F437" s="52"/>
      <c r="G437" s="5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C438" s="4"/>
      <c r="D438" s="4"/>
      <c r="E438" s="4"/>
      <c r="F438" s="52"/>
      <c r="G438" s="5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C439" s="4"/>
      <c r="D439" s="4"/>
      <c r="E439" s="4"/>
      <c r="F439" s="52"/>
      <c r="G439" s="5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C440" s="4"/>
      <c r="D440" s="4"/>
      <c r="E440" s="4"/>
      <c r="F440" s="52"/>
      <c r="G440" s="5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C441" s="4"/>
      <c r="D441" s="4"/>
      <c r="E441" s="4"/>
      <c r="F441" s="52"/>
      <c r="G441" s="5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C442" s="4"/>
      <c r="D442" s="4"/>
      <c r="E442" s="4"/>
      <c r="F442" s="52"/>
      <c r="G442" s="5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C443" s="4"/>
      <c r="D443" s="4"/>
      <c r="E443" s="4"/>
      <c r="F443" s="52"/>
      <c r="G443" s="5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C444" s="4"/>
      <c r="D444" s="4"/>
      <c r="E444" s="4"/>
      <c r="F444" s="52"/>
      <c r="G444" s="5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C445" s="4"/>
      <c r="D445" s="4"/>
      <c r="E445" s="4"/>
      <c r="F445" s="52"/>
      <c r="G445" s="5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C446" s="4"/>
      <c r="D446" s="4"/>
      <c r="E446" s="4"/>
      <c r="F446" s="52"/>
      <c r="G446" s="5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C447" s="4"/>
      <c r="D447" s="4"/>
      <c r="E447" s="4"/>
      <c r="F447" s="52"/>
      <c r="G447" s="5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C448" s="4"/>
      <c r="D448" s="4"/>
      <c r="E448" s="4"/>
      <c r="F448" s="52"/>
      <c r="G448" s="5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C449" s="4"/>
      <c r="D449" s="4"/>
      <c r="E449" s="4"/>
      <c r="F449" s="52"/>
      <c r="G449" s="5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C450" s="4"/>
      <c r="D450" s="4"/>
      <c r="E450" s="4"/>
      <c r="F450" s="52"/>
      <c r="G450" s="5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C451" s="4"/>
      <c r="D451" s="4"/>
      <c r="E451" s="4"/>
      <c r="F451" s="52"/>
      <c r="G451" s="5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C452" s="4"/>
      <c r="D452" s="4"/>
      <c r="E452" s="4"/>
      <c r="F452" s="52"/>
      <c r="G452" s="5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C453" s="4"/>
      <c r="D453" s="4"/>
      <c r="E453" s="4"/>
      <c r="F453" s="52"/>
      <c r="G453" s="5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C454" s="4"/>
      <c r="D454" s="4"/>
      <c r="E454" s="4"/>
      <c r="F454" s="52"/>
      <c r="G454" s="5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C455" s="4"/>
      <c r="D455" s="4"/>
      <c r="E455" s="4"/>
      <c r="F455" s="52"/>
      <c r="G455" s="5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C456" s="4"/>
      <c r="D456" s="4"/>
      <c r="E456" s="4"/>
      <c r="F456" s="52"/>
      <c r="G456" s="5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C457" s="4"/>
      <c r="D457" s="4"/>
      <c r="E457" s="4"/>
      <c r="F457" s="52"/>
      <c r="G457" s="5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C458" s="4"/>
      <c r="D458" s="4"/>
      <c r="E458" s="4"/>
      <c r="F458" s="52"/>
      <c r="G458" s="5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C459" s="4"/>
      <c r="D459" s="4"/>
      <c r="E459" s="4"/>
      <c r="F459" s="52"/>
      <c r="G459" s="5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C460" s="4"/>
      <c r="D460" s="4"/>
      <c r="E460" s="4"/>
      <c r="F460" s="52"/>
      <c r="G460" s="5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C461" s="4"/>
      <c r="D461" s="4"/>
      <c r="E461" s="4"/>
      <c r="F461" s="52"/>
      <c r="G461" s="5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C462" s="4"/>
      <c r="D462" s="4"/>
      <c r="E462" s="4"/>
      <c r="F462" s="52"/>
      <c r="G462" s="5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C463" s="4"/>
      <c r="D463" s="4"/>
      <c r="E463" s="4"/>
      <c r="F463" s="52"/>
      <c r="G463" s="5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C464" s="4"/>
      <c r="D464" s="4"/>
      <c r="E464" s="4"/>
      <c r="F464" s="52"/>
      <c r="G464" s="5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C465" s="4"/>
      <c r="D465" s="4"/>
      <c r="E465" s="4"/>
      <c r="F465" s="52"/>
      <c r="G465" s="5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C466" s="4"/>
      <c r="D466" s="4"/>
      <c r="E466" s="4"/>
      <c r="F466" s="52"/>
      <c r="G466" s="5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C467" s="4"/>
      <c r="D467" s="4"/>
      <c r="E467" s="4"/>
      <c r="F467" s="52"/>
      <c r="G467" s="5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C468" s="4"/>
      <c r="D468" s="4"/>
      <c r="E468" s="4"/>
      <c r="F468" s="52"/>
      <c r="G468" s="5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C469" s="4"/>
      <c r="D469" s="4"/>
      <c r="E469" s="4"/>
      <c r="F469" s="52"/>
      <c r="G469" s="5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C470" s="4"/>
      <c r="D470" s="4"/>
      <c r="E470" s="4"/>
      <c r="F470" s="52"/>
      <c r="G470" s="5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C471" s="4"/>
      <c r="D471" s="4"/>
      <c r="E471" s="4"/>
      <c r="F471" s="52"/>
      <c r="G471" s="5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C472" s="4"/>
      <c r="D472" s="4"/>
      <c r="E472" s="4"/>
      <c r="F472" s="52"/>
      <c r="G472" s="5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C473" s="4"/>
      <c r="D473" s="4"/>
      <c r="E473" s="4"/>
      <c r="F473" s="52"/>
      <c r="G473" s="5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C474" s="4"/>
      <c r="D474" s="4"/>
      <c r="E474" s="4"/>
      <c r="F474" s="52"/>
      <c r="G474" s="5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C475" s="4"/>
      <c r="D475" s="4"/>
      <c r="E475" s="4"/>
      <c r="F475" s="52"/>
      <c r="G475" s="5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C476" s="4"/>
      <c r="D476" s="4"/>
      <c r="E476" s="4"/>
      <c r="F476" s="52"/>
      <c r="G476" s="5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C477" s="4"/>
      <c r="D477" s="4"/>
      <c r="E477" s="4"/>
      <c r="F477" s="52"/>
      <c r="G477" s="5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C478" s="4"/>
      <c r="D478" s="4"/>
      <c r="E478" s="4"/>
      <c r="F478" s="52"/>
      <c r="G478" s="5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C479" s="4"/>
      <c r="D479" s="4"/>
      <c r="E479" s="4"/>
      <c r="F479" s="52"/>
      <c r="G479" s="5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C480" s="4"/>
      <c r="D480" s="4"/>
      <c r="E480" s="4"/>
      <c r="F480" s="52"/>
      <c r="G480" s="5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C481" s="4"/>
      <c r="D481" s="4"/>
      <c r="E481" s="4"/>
      <c r="F481" s="52"/>
      <c r="G481" s="5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C482" s="4"/>
      <c r="D482" s="4"/>
      <c r="E482" s="4"/>
      <c r="F482" s="52"/>
      <c r="G482" s="5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C483" s="4"/>
      <c r="D483" s="4"/>
      <c r="E483" s="4"/>
      <c r="F483" s="52"/>
      <c r="G483" s="5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C484" s="4"/>
      <c r="D484" s="4"/>
      <c r="E484" s="4"/>
      <c r="F484" s="52"/>
      <c r="G484" s="5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C485" s="4"/>
      <c r="D485" s="4"/>
      <c r="E485" s="4"/>
      <c r="F485" s="52"/>
      <c r="G485" s="5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C486" s="4"/>
      <c r="D486" s="4"/>
      <c r="E486" s="4"/>
      <c r="F486" s="52"/>
      <c r="G486" s="5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C487" s="4"/>
      <c r="D487" s="4"/>
      <c r="E487" s="4"/>
      <c r="F487" s="52"/>
      <c r="G487" s="5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C488" s="4"/>
      <c r="D488" s="4"/>
      <c r="E488" s="4"/>
      <c r="F488" s="52"/>
      <c r="G488" s="5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C489" s="4"/>
      <c r="D489" s="4"/>
      <c r="E489" s="4"/>
      <c r="F489" s="52"/>
      <c r="G489" s="5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C490" s="4"/>
      <c r="D490" s="4"/>
      <c r="E490" s="4"/>
      <c r="F490" s="52"/>
      <c r="G490" s="5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C491" s="4"/>
      <c r="D491" s="4"/>
      <c r="E491" s="4"/>
      <c r="F491" s="52"/>
      <c r="G491" s="5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C492" s="4"/>
      <c r="D492" s="4"/>
      <c r="E492" s="4"/>
      <c r="F492" s="52"/>
      <c r="G492" s="5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C493" s="4"/>
      <c r="D493" s="4"/>
      <c r="E493" s="4"/>
      <c r="F493" s="52"/>
      <c r="G493" s="5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C494" s="4"/>
      <c r="D494" s="4"/>
      <c r="E494" s="4"/>
      <c r="F494" s="52"/>
      <c r="G494" s="5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C495" s="4"/>
      <c r="D495" s="4"/>
      <c r="E495" s="4"/>
      <c r="F495" s="52"/>
      <c r="G495" s="5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C496" s="4"/>
      <c r="D496" s="4"/>
      <c r="E496" s="4"/>
      <c r="F496" s="52"/>
      <c r="G496" s="5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C497" s="4"/>
      <c r="D497" s="4"/>
      <c r="E497" s="4"/>
      <c r="F497" s="52"/>
      <c r="G497" s="5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C498" s="4"/>
      <c r="D498" s="4"/>
      <c r="E498" s="4"/>
      <c r="F498" s="52"/>
      <c r="G498" s="5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C499" s="4"/>
      <c r="D499" s="4"/>
      <c r="E499" s="4"/>
      <c r="F499" s="52"/>
      <c r="G499" s="5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C500" s="4"/>
      <c r="D500" s="4"/>
      <c r="E500" s="4"/>
      <c r="F500" s="52"/>
      <c r="G500" s="5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C501" s="4"/>
      <c r="D501" s="4"/>
      <c r="E501" s="4"/>
      <c r="F501" s="52"/>
      <c r="G501" s="5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C502" s="4"/>
      <c r="D502" s="4"/>
      <c r="E502" s="4"/>
      <c r="F502" s="52"/>
      <c r="G502" s="5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C503" s="4"/>
      <c r="D503" s="4"/>
      <c r="E503" s="4"/>
      <c r="F503" s="52"/>
      <c r="G503" s="5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C504" s="4"/>
      <c r="D504" s="4"/>
      <c r="E504" s="4"/>
      <c r="F504" s="52"/>
      <c r="G504" s="5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C505" s="4"/>
      <c r="D505" s="4"/>
      <c r="E505" s="4"/>
      <c r="F505" s="52"/>
      <c r="G505" s="5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C506" s="4"/>
      <c r="D506" s="4"/>
      <c r="E506" s="4"/>
      <c r="F506" s="52"/>
      <c r="G506" s="5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C507" s="4"/>
      <c r="D507" s="4"/>
      <c r="E507" s="4"/>
      <c r="F507" s="52"/>
      <c r="G507" s="5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C508" s="4"/>
      <c r="D508" s="4"/>
      <c r="E508" s="4"/>
      <c r="F508" s="52"/>
      <c r="G508" s="5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C509" s="4"/>
      <c r="D509" s="4"/>
      <c r="E509" s="4"/>
      <c r="F509" s="52"/>
      <c r="G509" s="5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C510" s="4"/>
      <c r="D510" s="4"/>
      <c r="E510" s="4"/>
      <c r="F510" s="52"/>
      <c r="G510" s="5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C511" s="4"/>
      <c r="D511" s="4"/>
      <c r="E511" s="4"/>
      <c r="F511" s="52"/>
      <c r="G511" s="5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C512" s="4"/>
      <c r="D512" s="4"/>
      <c r="E512" s="4"/>
      <c r="F512" s="52"/>
      <c r="G512" s="5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C513" s="4"/>
      <c r="D513" s="4"/>
      <c r="E513" s="4"/>
      <c r="F513" s="52"/>
      <c r="G513" s="5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C514" s="4"/>
      <c r="D514" s="4"/>
      <c r="E514" s="4"/>
      <c r="F514" s="52"/>
      <c r="G514" s="5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C515" s="4"/>
      <c r="D515" s="4"/>
      <c r="E515" s="4"/>
      <c r="F515" s="52"/>
      <c r="G515" s="5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C516" s="4"/>
      <c r="D516" s="4"/>
      <c r="E516" s="4"/>
      <c r="F516" s="52"/>
      <c r="G516" s="5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C517" s="4"/>
      <c r="D517" s="4"/>
      <c r="E517" s="4"/>
      <c r="F517" s="52"/>
      <c r="G517" s="5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C518" s="4"/>
      <c r="D518" s="4"/>
      <c r="E518" s="4"/>
      <c r="F518" s="52"/>
      <c r="G518" s="5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C519" s="4"/>
      <c r="D519" s="4"/>
      <c r="E519" s="4"/>
      <c r="F519" s="52"/>
      <c r="G519" s="5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C520" s="4"/>
      <c r="D520" s="4"/>
      <c r="E520" s="4"/>
      <c r="F520" s="52"/>
      <c r="G520" s="5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C521" s="4"/>
      <c r="D521" s="4"/>
      <c r="E521" s="4"/>
      <c r="F521" s="52"/>
      <c r="G521" s="5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C522" s="4"/>
      <c r="D522" s="4"/>
      <c r="E522" s="4"/>
      <c r="F522" s="52"/>
      <c r="G522" s="5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C523" s="4"/>
      <c r="D523" s="4"/>
      <c r="E523" s="4"/>
      <c r="F523" s="52"/>
      <c r="G523" s="5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C524" s="4"/>
      <c r="D524" s="4"/>
      <c r="E524" s="4"/>
      <c r="F524" s="52"/>
      <c r="G524" s="5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C525" s="4"/>
      <c r="D525" s="4"/>
      <c r="E525" s="4"/>
      <c r="F525" s="52"/>
      <c r="G525" s="5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C526" s="4"/>
      <c r="D526" s="4"/>
      <c r="E526" s="4"/>
      <c r="F526" s="52"/>
      <c r="G526" s="5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C527" s="4"/>
      <c r="D527" s="4"/>
      <c r="E527" s="4"/>
      <c r="F527" s="52"/>
      <c r="G527" s="5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C528" s="4"/>
      <c r="D528" s="4"/>
      <c r="E528" s="4"/>
      <c r="F528" s="52"/>
      <c r="G528" s="5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C529" s="4"/>
      <c r="D529" s="4"/>
      <c r="E529" s="4"/>
      <c r="F529" s="52"/>
      <c r="G529" s="5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C530" s="4"/>
      <c r="D530" s="4"/>
      <c r="E530" s="4"/>
      <c r="F530" s="52"/>
      <c r="G530" s="5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C531" s="4"/>
      <c r="D531" s="4"/>
      <c r="E531" s="4"/>
      <c r="F531" s="52"/>
      <c r="G531" s="5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C532" s="4"/>
      <c r="D532" s="4"/>
      <c r="E532" s="4"/>
      <c r="F532" s="52"/>
      <c r="G532" s="5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C533" s="4"/>
      <c r="D533" s="4"/>
      <c r="E533" s="4"/>
      <c r="F533" s="52"/>
      <c r="G533" s="5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C534" s="4"/>
      <c r="D534" s="4"/>
      <c r="E534" s="4"/>
      <c r="F534" s="52"/>
      <c r="G534" s="5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C535" s="4"/>
      <c r="D535" s="4"/>
      <c r="E535" s="4"/>
      <c r="F535" s="52"/>
      <c r="G535" s="5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C536" s="4"/>
      <c r="D536" s="4"/>
      <c r="E536" s="4"/>
      <c r="F536" s="52"/>
      <c r="G536" s="5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C537" s="4"/>
      <c r="D537" s="4"/>
      <c r="E537" s="4"/>
      <c r="F537" s="52"/>
      <c r="G537" s="5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C538" s="4"/>
      <c r="D538" s="4"/>
      <c r="E538" s="4"/>
      <c r="F538" s="52"/>
      <c r="G538" s="5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C539" s="4"/>
      <c r="D539" s="4"/>
      <c r="E539" s="4"/>
      <c r="F539" s="52"/>
      <c r="G539" s="5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C540" s="4"/>
      <c r="D540" s="4"/>
      <c r="E540" s="4"/>
      <c r="F540" s="52"/>
      <c r="G540" s="5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C541" s="4"/>
      <c r="D541" s="4"/>
      <c r="E541" s="4"/>
      <c r="F541" s="52"/>
      <c r="G541" s="5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C542" s="4"/>
      <c r="D542" s="4"/>
      <c r="E542" s="4"/>
      <c r="F542" s="52"/>
      <c r="G542" s="5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C543" s="4"/>
      <c r="D543" s="4"/>
      <c r="E543" s="4"/>
      <c r="F543" s="52"/>
      <c r="G543" s="5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C544" s="4"/>
      <c r="D544" s="4"/>
      <c r="E544" s="4"/>
      <c r="F544" s="52"/>
      <c r="G544" s="5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C545" s="4"/>
      <c r="D545" s="4"/>
      <c r="E545" s="4"/>
      <c r="F545" s="52"/>
      <c r="G545" s="5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C546" s="4"/>
      <c r="D546" s="4"/>
      <c r="E546" s="4"/>
      <c r="F546" s="52"/>
      <c r="G546" s="5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C547" s="4"/>
      <c r="D547" s="4"/>
      <c r="E547" s="4"/>
      <c r="F547" s="52"/>
      <c r="G547" s="5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C548" s="4"/>
      <c r="D548" s="4"/>
      <c r="E548" s="4"/>
      <c r="F548" s="52"/>
      <c r="G548" s="5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C549" s="4"/>
      <c r="D549" s="4"/>
      <c r="E549" s="4"/>
      <c r="F549" s="52"/>
      <c r="G549" s="5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C550" s="4"/>
      <c r="D550" s="4"/>
      <c r="E550" s="4"/>
      <c r="F550" s="52"/>
      <c r="G550" s="5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C551" s="4"/>
      <c r="D551" s="4"/>
      <c r="E551" s="4"/>
      <c r="F551" s="52"/>
      <c r="G551" s="5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C552" s="4"/>
      <c r="D552" s="4"/>
      <c r="E552" s="4"/>
      <c r="F552" s="52"/>
      <c r="G552" s="5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C553" s="4"/>
      <c r="D553" s="4"/>
      <c r="E553" s="4"/>
      <c r="F553" s="52"/>
      <c r="G553" s="5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C554" s="4"/>
      <c r="D554" s="4"/>
      <c r="E554" s="4"/>
      <c r="F554" s="52"/>
      <c r="G554" s="5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C555" s="4"/>
      <c r="D555" s="4"/>
      <c r="E555" s="4"/>
      <c r="F555" s="52"/>
      <c r="G555" s="5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C556" s="4"/>
      <c r="D556" s="4"/>
      <c r="E556" s="4"/>
      <c r="F556" s="52"/>
      <c r="G556" s="5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C557" s="4"/>
      <c r="D557" s="4"/>
      <c r="E557" s="4"/>
      <c r="F557" s="52"/>
      <c r="G557" s="5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C558" s="4"/>
      <c r="D558" s="4"/>
      <c r="E558" s="4"/>
      <c r="F558" s="52"/>
      <c r="G558" s="5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C559" s="4"/>
      <c r="D559" s="4"/>
      <c r="E559" s="4"/>
      <c r="F559" s="52"/>
      <c r="G559" s="5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C560" s="4"/>
      <c r="D560" s="4"/>
      <c r="E560" s="4"/>
      <c r="F560" s="52"/>
      <c r="G560" s="5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C561" s="4"/>
      <c r="D561" s="4"/>
      <c r="E561" s="4"/>
      <c r="F561" s="52"/>
      <c r="G561" s="5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C562" s="4"/>
      <c r="D562" s="4"/>
      <c r="E562" s="4"/>
      <c r="F562" s="52"/>
      <c r="G562" s="5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C563" s="4"/>
      <c r="D563" s="4"/>
      <c r="E563" s="4"/>
      <c r="F563" s="52"/>
      <c r="G563" s="5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C564" s="4"/>
      <c r="D564" s="4"/>
      <c r="E564" s="4"/>
      <c r="F564" s="52"/>
      <c r="G564" s="5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C565" s="4"/>
      <c r="D565" s="4"/>
      <c r="E565" s="4"/>
      <c r="F565" s="52"/>
      <c r="G565" s="5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C566" s="4"/>
      <c r="D566" s="4"/>
      <c r="E566" s="4"/>
      <c r="F566" s="52"/>
      <c r="G566" s="5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C567" s="4"/>
      <c r="D567" s="4"/>
      <c r="E567" s="4"/>
      <c r="F567" s="52"/>
      <c r="G567" s="5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C568" s="4"/>
      <c r="D568" s="4"/>
      <c r="E568" s="4"/>
      <c r="F568" s="52"/>
      <c r="G568" s="5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C569" s="4"/>
      <c r="D569" s="4"/>
      <c r="E569" s="4"/>
      <c r="F569" s="52"/>
      <c r="G569" s="5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C570" s="4"/>
      <c r="D570" s="4"/>
      <c r="E570" s="4"/>
      <c r="F570" s="52"/>
      <c r="G570" s="5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C571" s="4"/>
      <c r="D571" s="4"/>
      <c r="E571" s="4"/>
      <c r="F571" s="52"/>
      <c r="G571" s="5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C572" s="4"/>
      <c r="D572" s="4"/>
      <c r="E572" s="4"/>
      <c r="F572" s="52"/>
      <c r="G572" s="5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C573" s="4"/>
      <c r="D573" s="4"/>
      <c r="E573" s="4"/>
      <c r="F573" s="52"/>
      <c r="G573" s="5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C574" s="4"/>
      <c r="D574" s="4"/>
      <c r="E574" s="4"/>
      <c r="F574" s="52"/>
      <c r="G574" s="5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C575" s="4"/>
      <c r="D575" s="4"/>
      <c r="E575" s="4"/>
      <c r="F575" s="52"/>
      <c r="G575" s="5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C576" s="4"/>
      <c r="D576" s="4"/>
      <c r="E576" s="4"/>
      <c r="F576" s="52"/>
      <c r="G576" s="5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C577" s="4"/>
      <c r="D577" s="4"/>
      <c r="E577" s="4"/>
      <c r="F577" s="52"/>
      <c r="G577" s="5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C578" s="4"/>
      <c r="D578" s="4"/>
      <c r="E578" s="4"/>
      <c r="F578" s="52"/>
      <c r="G578" s="5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C579" s="4"/>
      <c r="D579" s="4"/>
      <c r="E579" s="4"/>
      <c r="F579" s="52"/>
      <c r="G579" s="5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C580" s="4"/>
      <c r="D580" s="4"/>
      <c r="E580" s="4"/>
      <c r="F580" s="52"/>
      <c r="G580" s="5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C581" s="4"/>
      <c r="D581" s="4"/>
      <c r="E581" s="4"/>
      <c r="F581" s="52"/>
      <c r="G581" s="5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C582" s="4"/>
      <c r="D582" s="4"/>
      <c r="E582" s="4"/>
      <c r="F582" s="52"/>
      <c r="G582" s="5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C583" s="4"/>
      <c r="D583" s="4"/>
      <c r="E583" s="4"/>
      <c r="F583" s="52"/>
      <c r="G583" s="5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C584" s="4"/>
      <c r="D584" s="4"/>
      <c r="E584" s="4"/>
      <c r="F584" s="52"/>
      <c r="G584" s="5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C585" s="4"/>
      <c r="D585" s="4"/>
      <c r="E585" s="4"/>
      <c r="F585" s="52"/>
      <c r="G585" s="5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C586" s="4"/>
      <c r="D586" s="4"/>
      <c r="E586" s="4"/>
      <c r="F586" s="52"/>
      <c r="G586" s="5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C587" s="4"/>
      <c r="D587" s="4"/>
      <c r="E587" s="4"/>
      <c r="F587" s="52"/>
      <c r="G587" s="5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C588" s="4"/>
      <c r="D588" s="4"/>
      <c r="E588" s="4"/>
      <c r="F588" s="52"/>
      <c r="G588" s="5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C589" s="4"/>
      <c r="D589" s="4"/>
      <c r="E589" s="4"/>
      <c r="F589" s="52"/>
      <c r="G589" s="5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C590" s="4"/>
      <c r="D590" s="4"/>
      <c r="E590" s="4"/>
      <c r="F590" s="52"/>
      <c r="G590" s="5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C591" s="4"/>
      <c r="D591" s="4"/>
      <c r="E591" s="4"/>
      <c r="F591" s="52"/>
      <c r="G591" s="5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C592" s="4"/>
      <c r="D592" s="4"/>
      <c r="E592" s="4"/>
      <c r="F592" s="52"/>
      <c r="G592" s="5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C593" s="4"/>
      <c r="D593" s="4"/>
      <c r="E593" s="4"/>
      <c r="F593" s="52"/>
      <c r="G593" s="5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C594" s="4"/>
      <c r="D594" s="4"/>
      <c r="E594" s="4"/>
      <c r="F594" s="52"/>
      <c r="G594" s="5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C595" s="4"/>
      <c r="D595" s="4"/>
      <c r="E595" s="4"/>
      <c r="F595" s="52"/>
      <c r="G595" s="5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C596" s="4"/>
      <c r="D596" s="4"/>
      <c r="E596" s="4"/>
      <c r="F596" s="52"/>
      <c r="G596" s="5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C597" s="4"/>
      <c r="D597" s="4"/>
      <c r="E597" s="4"/>
      <c r="F597" s="52"/>
      <c r="G597" s="5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C598" s="4"/>
      <c r="D598" s="4"/>
      <c r="E598" s="4"/>
      <c r="F598" s="52"/>
      <c r="G598" s="5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C599" s="4"/>
      <c r="D599" s="4"/>
      <c r="E599" s="4"/>
      <c r="F599" s="52"/>
      <c r="G599" s="5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C600" s="4"/>
      <c r="D600" s="4"/>
      <c r="E600" s="4"/>
      <c r="F600" s="52"/>
      <c r="G600" s="5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C601" s="4"/>
      <c r="D601" s="4"/>
      <c r="E601" s="4"/>
      <c r="F601" s="52"/>
      <c r="G601" s="5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C602" s="4"/>
      <c r="D602" s="4"/>
      <c r="E602" s="4"/>
      <c r="F602" s="52"/>
      <c r="G602" s="5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C603" s="4"/>
      <c r="D603" s="4"/>
      <c r="E603" s="4"/>
      <c r="F603" s="52"/>
      <c r="G603" s="5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C604" s="4"/>
      <c r="D604" s="4"/>
      <c r="E604" s="4"/>
      <c r="F604" s="52"/>
      <c r="G604" s="5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C605" s="4"/>
      <c r="D605" s="4"/>
      <c r="E605" s="4"/>
      <c r="F605" s="52"/>
      <c r="G605" s="5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C606" s="4"/>
      <c r="D606" s="4"/>
      <c r="E606" s="4"/>
      <c r="F606" s="52"/>
      <c r="G606" s="5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C607" s="4"/>
      <c r="D607" s="4"/>
      <c r="E607" s="4"/>
      <c r="F607" s="52"/>
      <c r="G607" s="5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C608" s="4"/>
      <c r="D608" s="4"/>
      <c r="E608" s="4"/>
      <c r="F608" s="52"/>
      <c r="G608" s="5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C609" s="4"/>
      <c r="D609" s="4"/>
      <c r="E609" s="4"/>
      <c r="F609" s="52"/>
      <c r="G609" s="5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C610" s="4"/>
      <c r="D610" s="4"/>
      <c r="E610" s="4"/>
      <c r="F610" s="52"/>
      <c r="G610" s="5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C611" s="4"/>
      <c r="D611" s="4"/>
      <c r="E611" s="4"/>
      <c r="F611" s="52"/>
      <c r="G611" s="5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C612" s="4"/>
      <c r="D612" s="4"/>
      <c r="E612" s="4"/>
      <c r="F612" s="52"/>
      <c r="G612" s="5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C613" s="4"/>
      <c r="D613" s="4"/>
      <c r="E613" s="4"/>
      <c r="F613" s="52"/>
      <c r="G613" s="5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C614" s="4"/>
      <c r="D614" s="4"/>
      <c r="E614" s="4"/>
      <c r="F614" s="52"/>
      <c r="G614" s="5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C615" s="4"/>
      <c r="D615" s="4"/>
      <c r="E615" s="4"/>
      <c r="F615" s="52"/>
      <c r="G615" s="5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C616" s="4"/>
      <c r="D616" s="4"/>
      <c r="E616" s="4"/>
      <c r="F616" s="52"/>
      <c r="G616" s="5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C617" s="4"/>
      <c r="D617" s="4"/>
      <c r="E617" s="4"/>
      <c r="F617" s="52"/>
      <c r="G617" s="5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C618" s="4"/>
      <c r="D618" s="4"/>
      <c r="E618" s="4"/>
      <c r="F618" s="52"/>
      <c r="G618" s="5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C619" s="4"/>
      <c r="D619" s="4"/>
      <c r="E619" s="4"/>
      <c r="F619" s="52"/>
      <c r="G619" s="5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C620" s="4"/>
      <c r="D620" s="4"/>
      <c r="E620" s="4"/>
      <c r="F620" s="52"/>
      <c r="G620" s="5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C621" s="4"/>
      <c r="D621" s="4"/>
      <c r="E621" s="4"/>
      <c r="F621" s="52"/>
      <c r="G621" s="5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C622" s="4"/>
      <c r="D622" s="4"/>
      <c r="E622" s="4"/>
      <c r="F622" s="52"/>
      <c r="G622" s="5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C623" s="4"/>
      <c r="D623" s="4"/>
      <c r="E623" s="4"/>
      <c r="F623" s="52"/>
      <c r="G623" s="5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C624" s="4"/>
      <c r="D624" s="4"/>
      <c r="E624" s="4"/>
      <c r="F624" s="52"/>
      <c r="G624" s="5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C625" s="4"/>
      <c r="D625" s="4"/>
      <c r="E625" s="4"/>
      <c r="F625" s="52"/>
      <c r="G625" s="5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C626" s="4"/>
      <c r="D626" s="4"/>
      <c r="E626" s="4"/>
      <c r="F626" s="52"/>
      <c r="G626" s="5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C627" s="4"/>
      <c r="D627" s="4"/>
      <c r="E627" s="4"/>
      <c r="F627" s="52"/>
      <c r="G627" s="5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C628" s="4"/>
      <c r="D628" s="4"/>
      <c r="E628" s="4"/>
      <c r="F628" s="52"/>
      <c r="G628" s="5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C629" s="4"/>
      <c r="D629" s="4"/>
      <c r="E629" s="4"/>
      <c r="F629" s="52"/>
      <c r="G629" s="5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C630" s="4"/>
      <c r="D630" s="4"/>
      <c r="E630" s="4"/>
      <c r="F630" s="52"/>
      <c r="G630" s="5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C631" s="4"/>
      <c r="D631" s="4"/>
      <c r="E631" s="4"/>
      <c r="F631" s="52"/>
      <c r="G631" s="5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C632" s="4"/>
      <c r="D632" s="4"/>
      <c r="E632" s="4"/>
      <c r="F632" s="52"/>
      <c r="G632" s="5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C633" s="4"/>
      <c r="D633" s="4"/>
      <c r="E633" s="4"/>
      <c r="F633" s="52"/>
      <c r="G633" s="5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C634" s="4"/>
      <c r="D634" s="4"/>
      <c r="E634" s="4"/>
      <c r="F634" s="52"/>
      <c r="G634" s="5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C635" s="4"/>
      <c r="D635" s="4"/>
      <c r="E635" s="4"/>
      <c r="F635" s="52"/>
      <c r="G635" s="5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C636" s="4"/>
      <c r="D636" s="4"/>
      <c r="E636" s="4"/>
      <c r="F636" s="52"/>
      <c r="G636" s="5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C637" s="4"/>
      <c r="D637" s="4"/>
      <c r="E637" s="4"/>
      <c r="F637" s="52"/>
      <c r="G637" s="5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C638" s="4"/>
      <c r="D638" s="4"/>
      <c r="E638" s="4"/>
      <c r="F638" s="52"/>
      <c r="G638" s="5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C639" s="4"/>
      <c r="D639" s="4"/>
      <c r="E639" s="4"/>
      <c r="F639" s="52"/>
      <c r="G639" s="5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C640" s="4"/>
      <c r="D640" s="4"/>
      <c r="E640" s="4"/>
      <c r="F640" s="52"/>
      <c r="G640" s="5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C641" s="4"/>
      <c r="D641" s="4"/>
      <c r="E641" s="4"/>
      <c r="F641" s="52"/>
      <c r="G641" s="5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C642" s="4"/>
      <c r="D642" s="4"/>
      <c r="E642" s="4"/>
      <c r="F642" s="52"/>
      <c r="G642" s="5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C643" s="4"/>
      <c r="D643" s="4"/>
      <c r="E643" s="4"/>
      <c r="F643" s="52"/>
      <c r="G643" s="5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C644" s="4"/>
      <c r="D644" s="4"/>
      <c r="E644" s="4"/>
      <c r="F644" s="52"/>
      <c r="G644" s="5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C645" s="4"/>
      <c r="D645" s="4"/>
      <c r="E645" s="4"/>
      <c r="F645" s="52"/>
      <c r="G645" s="5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C646" s="4"/>
      <c r="D646" s="4"/>
      <c r="E646" s="4"/>
      <c r="F646" s="52"/>
      <c r="G646" s="5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C647" s="4"/>
      <c r="D647" s="4"/>
      <c r="E647" s="4"/>
      <c r="F647" s="52"/>
      <c r="G647" s="5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C648" s="4"/>
      <c r="D648" s="4"/>
      <c r="E648" s="4"/>
      <c r="F648" s="52"/>
      <c r="G648" s="5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C649" s="4"/>
      <c r="D649" s="4"/>
      <c r="E649" s="4"/>
      <c r="F649" s="52"/>
      <c r="G649" s="5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C650" s="4"/>
      <c r="D650" s="4"/>
      <c r="E650" s="4"/>
      <c r="F650" s="52"/>
      <c r="G650" s="5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C651" s="4"/>
      <c r="D651" s="4"/>
      <c r="E651" s="4"/>
      <c r="F651" s="52"/>
      <c r="G651" s="5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C652" s="4"/>
      <c r="D652" s="4"/>
      <c r="E652" s="4"/>
      <c r="F652" s="52"/>
      <c r="G652" s="5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C653" s="4"/>
      <c r="D653" s="4"/>
      <c r="E653" s="4"/>
      <c r="F653" s="52"/>
      <c r="G653" s="5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C654" s="4"/>
      <c r="D654" s="4"/>
      <c r="E654" s="4"/>
      <c r="F654" s="52"/>
      <c r="G654" s="5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C655" s="4"/>
      <c r="D655" s="4"/>
      <c r="E655" s="4"/>
      <c r="F655" s="52"/>
      <c r="G655" s="5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C656" s="4"/>
      <c r="D656" s="4"/>
      <c r="E656" s="4"/>
      <c r="F656" s="52"/>
      <c r="G656" s="5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C657" s="4"/>
      <c r="D657" s="4"/>
      <c r="E657" s="4"/>
      <c r="F657" s="52"/>
      <c r="G657" s="5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C658" s="4"/>
      <c r="D658" s="4"/>
      <c r="E658" s="4"/>
      <c r="F658" s="52"/>
      <c r="G658" s="5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C659" s="4"/>
      <c r="D659" s="4"/>
      <c r="E659" s="4"/>
      <c r="F659" s="52"/>
      <c r="G659" s="5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C660" s="4"/>
      <c r="D660" s="4"/>
      <c r="E660" s="4"/>
      <c r="F660" s="52"/>
      <c r="G660" s="5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C661" s="4"/>
      <c r="D661" s="4"/>
      <c r="E661" s="4"/>
      <c r="F661" s="52"/>
      <c r="G661" s="5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C662" s="4"/>
      <c r="D662" s="4"/>
      <c r="E662" s="4"/>
      <c r="F662" s="52"/>
      <c r="G662" s="5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C663" s="4"/>
      <c r="D663" s="4"/>
      <c r="E663" s="4"/>
      <c r="F663" s="52"/>
      <c r="G663" s="5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C664" s="4"/>
      <c r="D664" s="4"/>
      <c r="E664" s="4"/>
      <c r="F664" s="52"/>
      <c r="G664" s="5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C665" s="4"/>
      <c r="D665" s="4"/>
      <c r="E665" s="4"/>
      <c r="F665" s="52"/>
      <c r="G665" s="5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C666" s="4"/>
      <c r="D666" s="4"/>
      <c r="E666" s="4"/>
      <c r="F666" s="52"/>
      <c r="G666" s="5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C667" s="4"/>
      <c r="D667" s="4"/>
      <c r="E667" s="4"/>
      <c r="F667" s="52"/>
      <c r="G667" s="5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C668" s="4"/>
      <c r="D668" s="4"/>
      <c r="E668" s="4"/>
      <c r="F668" s="52"/>
      <c r="G668" s="5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C669" s="4"/>
      <c r="D669" s="4"/>
      <c r="E669" s="4"/>
      <c r="F669" s="52"/>
      <c r="G669" s="5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C670" s="4"/>
      <c r="D670" s="4"/>
      <c r="E670" s="4"/>
      <c r="F670" s="52"/>
      <c r="G670" s="5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C671" s="4"/>
      <c r="D671" s="4"/>
      <c r="E671" s="4"/>
      <c r="F671" s="52"/>
      <c r="G671" s="5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C672" s="4"/>
      <c r="D672" s="4"/>
      <c r="E672" s="4"/>
      <c r="F672" s="52"/>
      <c r="G672" s="5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C673" s="4"/>
      <c r="D673" s="4"/>
      <c r="E673" s="4"/>
      <c r="F673" s="52"/>
      <c r="G673" s="5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C674" s="4"/>
      <c r="D674" s="4"/>
      <c r="E674" s="4"/>
      <c r="F674" s="52"/>
      <c r="G674" s="5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C675" s="4"/>
      <c r="D675" s="4"/>
      <c r="E675" s="4"/>
      <c r="F675" s="52"/>
      <c r="G675" s="5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C676" s="4"/>
      <c r="D676" s="4"/>
      <c r="E676" s="4"/>
      <c r="F676" s="52"/>
      <c r="G676" s="5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C677" s="4"/>
      <c r="D677" s="4"/>
      <c r="E677" s="4"/>
      <c r="F677" s="52"/>
      <c r="G677" s="5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C678" s="4"/>
      <c r="D678" s="4"/>
      <c r="E678" s="4"/>
      <c r="F678" s="52"/>
      <c r="G678" s="5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C679" s="4"/>
      <c r="D679" s="4"/>
      <c r="E679" s="4"/>
      <c r="F679" s="52"/>
      <c r="G679" s="5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C680" s="4"/>
      <c r="D680" s="4"/>
      <c r="E680" s="4"/>
      <c r="F680" s="52"/>
      <c r="G680" s="5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C681" s="4"/>
      <c r="D681" s="4"/>
      <c r="E681" s="4"/>
      <c r="F681" s="52"/>
      <c r="G681" s="5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C682" s="4"/>
      <c r="D682" s="4"/>
      <c r="E682" s="4"/>
      <c r="F682" s="52"/>
      <c r="G682" s="5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C683" s="4"/>
      <c r="D683" s="4"/>
      <c r="E683" s="4"/>
      <c r="F683" s="52"/>
      <c r="G683" s="5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C684" s="4"/>
      <c r="D684" s="4"/>
      <c r="E684" s="4"/>
      <c r="F684" s="52"/>
      <c r="G684" s="5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C685" s="4"/>
      <c r="D685" s="4"/>
      <c r="E685" s="4"/>
      <c r="F685" s="52"/>
      <c r="G685" s="5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C686" s="4"/>
      <c r="D686" s="4"/>
      <c r="E686" s="4"/>
      <c r="F686" s="52"/>
      <c r="G686" s="5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C687" s="4"/>
      <c r="D687" s="4"/>
      <c r="E687" s="4"/>
      <c r="F687" s="52"/>
      <c r="G687" s="5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C688" s="4"/>
      <c r="D688" s="4"/>
      <c r="E688" s="4"/>
      <c r="F688" s="52"/>
      <c r="G688" s="5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C689" s="4"/>
      <c r="D689" s="4"/>
      <c r="E689" s="4"/>
      <c r="F689" s="52"/>
      <c r="G689" s="5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C690" s="4"/>
      <c r="D690" s="4"/>
      <c r="E690" s="4"/>
      <c r="F690" s="52"/>
      <c r="G690" s="5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C691" s="4"/>
      <c r="D691" s="4"/>
      <c r="E691" s="4"/>
      <c r="F691" s="52"/>
      <c r="G691" s="5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C692" s="4"/>
      <c r="D692" s="4"/>
      <c r="E692" s="4"/>
      <c r="F692" s="52"/>
      <c r="G692" s="5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C693" s="4"/>
      <c r="D693" s="4"/>
      <c r="E693" s="4"/>
      <c r="F693" s="52"/>
      <c r="G693" s="5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C694" s="4"/>
      <c r="D694" s="4"/>
      <c r="E694" s="4"/>
      <c r="F694" s="52"/>
      <c r="G694" s="5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C695" s="4"/>
      <c r="D695" s="4"/>
      <c r="E695" s="4"/>
      <c r="F695" s="52"/>
      <c r="G695" s="5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C696" s="4"/>
      <c r="D696" s="4"/>
      <c r="E696" s="4"/>
      <c r="F696" s="52"/>
      <c r="G696" s="5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C697" s="4"/>
      <c r="D697" s="4"/>
      <c r="E697" s="4"/>
      <c r="F697" s="52"/>
      <c r="G697" s="5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C698" s="4"/>
      <c r="D698" s="4"/>
      <c r="E698" s="4"/>
      <c r="F698" s="52"/>
      <c r="G698" s="5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C699" s="4"/>
      <c r="D699" s="4"/>
      <c r="E699" s="4"/>
      <c r="F699" s="52"/>
      <c r="G699" s="5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C700" s="4"/>
      <c r="D700" s="4"/>
      <c r="E700" s="4"/>
      <c r="F700" s="52"/>
      <c r="G700" s="5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C701" s="4"/>
      <c r="D701" s="4"/>
      <c r="E701" s="4"/>
      <c r="F701" s="52"/>
      <c r="G701" s="5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C702" s="4"/>
      <c r="D702" s="4"/>
      <c r="E702" s="4"/>
      <c r="F702" s="52"/>
      <c r="G702" s="5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C703" s="4"/>
      <c r="D703" s="4"/>
      <c r="E703" s="4"/>
      <c r="F703" s="52"/>
      <c r="G703" s="5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C704" s="4"/>
      <c r="D704" s="4"/>
      <c r="E704" s="4"/>
      <c r="F704" s="52"/>
      <c r="G704" s="5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C705" s="4"/>
      <c r="D705" s="4"/>
      <c r="E705" s="4"/>
      <c r="F705" s="52"/>
      <c r="G705" s="5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C706" s="4"/>
      <c r="D706" s="4"/>
      <c r="E706" s="4"/>
      <c r="F706" s="52"/>
      <c r="G706" s="5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C707" s="4"/>
      <c r="D707" s="4"/>
      <c r="E707" s="4"/>
      <c r="F707" s="52"/>
      <c r="G707" s="5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C708" s="4"/>
      <c r="D708" s="4"/>
      <c r="E708" s="4"/>
      <c r="F708" s="52"/>
      <c r="G708" s="5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C709" s="4"/>
      <c r="D709" s="4"/>
      <c r="E709" s="4"/>
      <c r="F709" s="52"/>
      <c r="G709" s="5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C710" s="4"/>
      <c r="D710" s="4"/>
      <c r="E710" s="4"/>
      <c r="F710" s="52"/>
      <c r="G710" s="5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C711" s="4"/>
      <c r="D711" s="4"/>
      <c r="E711" s="4"/>
      <c r="F711" s="52"/>
      <c r="G711" s="5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C712" s="4"/>
      <c r="D712" s="4"/>
      <c r="E712" s="4"/>
      <c r="F712" s="52"/>
      <c r="G712" s="5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C713" s="4"/>
      <c r="D713" s="4"/>
      <c r="E713" s="4"/>
      <c r="F713" s="52"/>
      <c r="G713" s="5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C714" s="4"/>
      <c r="D714" s="4"/>
      <c r="E714" s="4"/>
      <c r="F714" s="52"/>
      <c r="G714" s="5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C715" s="4"/>
      <c r="D715" s="4"/>
      <c r="E715" s="4"/>
      <c r="F715" s="52"/>
      <c r="G715" s="5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C716" s="4"/>
      <c r="D716" s="4"/>
      <c r="E716" s="4"/>
      <c r="F716" s="52"/>
      <c r="G716" s="5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C717" s="4"/>
      <c r="D717" s="4"/>
      <c r="E717" s="4"/>
      <c r="F717" s="52"/>
      <c r="G717" s="5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C718" s="4"/>
      <c r="D718" s="4"/>
      <c r="E718" s="4"/>
      <c r="F718" s="52"/>
      <c r="G718" s="5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C719" s="4"/>
      <c r="D719" s="4"/>
      <c r="E719" s="4"/>
      <c r="F719" s="52"/>
      <c r="G719" s="5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C720" s="4"/>
      <c r="D720" s="4"/>
      <c r="E720" s="4"/>
      <c r="F720" s="52"/>
      <c r="G720" s="5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C721" s="4"/>
      <c r="D721" s="4"/>
      <c r="E721" s="4"/>
      <c r="F721" s="52"/>
      <c r="G721" s="5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C722" s="4"/>
      <c r="D722" s="4"/>
      <c r="E722" s="4"/>
      <c r="F722" s="52"/>
      <c r="G722" s="5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C723" s="4"/>
      <c r="D723" s="4"/>
      <c r="E723" s="4"/>
      <c r="F723" s="52"/>
      <c r="G723" s="5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C724" s="4"/>
      <c r="D724" s="4"/>
      <c r="E724" s="4"/>
      <c r="F724" s="52"/>
      <c r="G724" s="5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C725" s="4"/>
      <c r="D725" s="4"/>
      <c r="E725" s="4"/>
      <c r="F725" s="52"/>
      <c r="G725" s="5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C726" s="4"/>
      <c r="D726" s="4"/>
      <c r="E726" s="4"/>
      <c r="F726" s="52"/>
      <c r="G726" s="5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C727" s="4"/>
      <c r="D727" s="4"/>
      <c r="E727" s="4"/>
      <c r="F727" s="52"/>
      <c r="G727" s="5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C728" s="4"/>
      <c r="D728" s="4"/>
      <c r="E728" s="4"/>
      <c r="F728" s="52"/>
      <c r="G728" s="5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C729" s="4"/>
      <c r="D729" s="4"/>
      <c r="E729" s="4"/>
      <c r="F729" s="52"/>
      <c r="G729" s="5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C730" s="4"/>
      <c r="D730" s="4"/>
      <c r="E730" s="4"/>
      <c r="F730" s="52"/>
      <c r="G730" s="5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C731" s="4"/>
      <c r="D731" s="4"/>
      <c r="E731" s="4"/>
      <c r="F731" s="52"/>
      <c r="G731" s="5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C732" s="4"/>
      <c r="D732" s="4"/>
      <c r="E732" s="4"/>
      <c r="F732" s="52"/>
      <c r="G732" s="5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C733" s="4"/>
      <c r="D733" s="4"/>
      <c r="E733" s="4"/>
      <c r="F733" s="52"/>
      <c r="G733" s="5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C734" s="4"/>
      <c r="D734" s="4"/>
      <c r="E734" s="4"/>
      <c r="F734" s="52"/>
      <c r="G734" s="5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C735" s="4"/>
      <c r="D735" s="4"/>
      <c r="E735" s="4"/>
      <c r="F735" s="52"/>
      <c r="G735" s="5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C736" s="4"/>
      <c r="D736" s="4"/>
      <c r="E736" s="4"/>
      <c r="F736" s="52"/>
      <c r="G736" s="5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C737" s="4"/>
      <c r="D737" s="4"/>
      <c r="E737" s="4"/>
      <c r="F737" s="52"/>
      <c r="G737" s="5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C738" s="4"/>
      <c r="D738" s="4"/>
      <c r="E738" s="4"/>
      <c r="F738" s="52"/>
      <c r="G738" s="5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C739" s="4"/>
      <c r="D739" s="4"/>
      <c r="E739" s="4"/>
      <c r="F739" s="52"/>
      <c r="G739" s="5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C740" s="4"/>
      <c r="D740" s="4"/>
      <c r="E740" s="4"/>
      <c r="F740" s="52"/>
      <c r="G740" s="5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C741" s="4"/>
      <c r="D741" s="4"/>
      <c r="E741" s="4"/>
      <c r="F741" s="52"/>
      <c r="G741" s="5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C742" s="4"/>
      <c r="D742" s="4"/>
      <c r="E742" s="4"/>
      <c r="F742" s="52"/>
      <c r="G742" s="5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C743" s="4"/>
      <c r="D743" s="4"/>
      <c r="E743" s="4"/>
      <c r="F743" s="52"/>
      <c r="G743" s="5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C744" s="4"/>
      <c r="D744" s="4"/>
      <c r="E744" s="4"/>
      <c r="F744" s="52"/>
      <c r="G744" s="5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C745" s="4"/>
      <c r="D745" s="4"/>
      <c r="E745" s="4"/>
      <c r="F745" s="52"/>
      <c r="G745" s="5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C746" s="4"/>
      <c r="D746" s="4"/>
      <c r="E746" s="4"/>
      <c r="F746" s="52"/>
      <c r="G746" s="5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C747" s="4"/>
      <c r="D747" s="4"/>
      <c r="E747" s="4"/>
      <c r="F747" s="52"/>
      <c r="G747" s="5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C748" s="4"/>
      <c r="D748" s="4"/>
      <c r="E748" s="4"/>
      <c r="F748" s="52"/>
      <c r="G748" s="5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C749" s="4"/>
      <c r="D749" s="4"/>
      <c r="E749" s="4"/>
      <c r="F749" s="52"/>
      <c r="G749" s="5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C750" s="4"/>
      <c r="D750" s="4"/>
      <c r="E750" s="4"/>
      <c r="F750" s="52"/>
      <c r="G750" s="5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C751" s="4"/>
      <c r="D751" s="4"/>
      <c r="E751" s="4"/>
      <c r="F751" s="52"/>
      <c r="G751" s="5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C752" s="4"/>
      <c r="D752" s="4"/>
      <c r="E752" s="4"/>
      <c r="F752" s="52"/>
      <c r="G752" s="5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C753" s="4"/>
      <c r="D753" s="4"/>
      <c r="E753" s="4"/>
      <c r="F753" s="52"/>
      <c r="G753" s="5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C754" s="4"/>
      <c r="D754" s="4"/>
      <c r="E754" s="4"/>
      <c r="F754" s="52"/>
      <c r="G754" s="5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C755" s="4"/>
      <c r="D755" s="4"/>
      <c r="E755" s="4"/>
      <c r="F755" s="52"/>
      <c r="G755" s="5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C756" s="4"/>
      <c r="D756" s="4"/>
      <c r="E756" s="4"/>
      <c r="F756" s="52"/>
      <c r="G756" s="5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C757" s="4"/>
      <c r="D757" s="4"/>
      <c r="E757" s="4"/>
      <c r="F757" s="52"/>
      <c r="G757" s="5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C758" s="4"/>
      <c r="D758" s="4"/>
      <c r="E758" s="4"/>
      <c r="F758" s="52"/>
      <c r="G758" s="5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C759" s="4"/>
      <c r="D759" s="4"/>
      <c r="E759" s="4"/>
      <c r="F759" s="52"/>
      <c r="G759" s="5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C760" s="4"/>
      <c r="D760" s="4"/>
      <c r="E760" s="4"/>
      <c r="F760" s="52"/>
      <c r="G760" s="5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C761" s="4"/>
      <c r="D761" s="4"/>
      <c r="E761" s="4"/>
      <c r="F761" s="52"/>
      <c r="G761" s="5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C762" s="4"/>
      <c r="D762" s="4"/>
      <c r="E762" s="4"/>
      <c r="F762" s="52"/>
      <c r="G762" s="5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C763" s="4"/>
      <c r="D763" s="4"/>
      <c r="E763" s="4"/>
      <c r="F763" s="52"/>
      <c r="G763" s="5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C764" s="4"/>
      <c r="D764" s="4"/>
      <c r="E764" s="4"/>
      <c r="F764" s="52"/>
      <c r="G764" s="5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C765" s="4"/>
      <c r="D765" s="4"/>
      <c r="E765" s="4"/>
      <c r="F765" s="52"/>
      <c r="G765" s="5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C766" s="4"/>
      <c r="D766" s="4"/>
      <c r="E766" s="4"/>
      <c r="F766" s="52"/>
      <c r="G766" s="5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C767" s="4"/>
      <c r="D767" s="4"/>
      <c r="E767" s="4"/>
      <c r="F767" s="52"/>
      <c r="G767" s="5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C768" s="4"/>
      <c r="D768" s="4"/>
      <c r="E768" s="4"/>
      <c r="F768" s="52"/>
      <c r="G768" s="5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C769" s="4"/>
      <c r="D769" s="4"/>
      <c r="E769" s="4"/>
      <c r="F769" s="52"/>
      <c r="G769" s="5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C770" s="4"/>
      <c r="D770" s="4"/>
      <c r="E770" s="4"/>
      <c r="F770" s="52"/>
      <c r="G770" s="5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C771" s="4"/>
      <c r="D771" s="4"/>
      <c r="E771" s="4"/>
      <c r="F771" s="52"/>
      <c r="G771" s="5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C772" s="4"/>
      <c r="D772" s="4"/>
      <c r="E772" s="4"/>
      <c r="F772" s="52"/>
      <c r="G772" s="5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C773" s="4"/>
      <c r="D773" s="4"/>
      <c r="E773" s="4"/>
      <c r="F773" s="52"/>
      <c r="G773" s="5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C774" s="4"/>
      <c r="D774" s="4"/>
      <c r="E774" s="4"/>
      <c r="F774" s="52"/>
      <c r="G774" s="5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C775" s="4"/>
      <c r="D775" s="4"/>
      <c r="E775" s="4"/>
      <c r="F775" s="52"/>
      <c r="G775" s="5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C776" s="4"/>
      <c r="D776" s="4"/>
      <c r="E776" s="4"/>
      <c r="F776" s="52"/>
      <c r="G776" s="5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C777" s="4"/>
      <c r="D777" s="4"/>
      <c r="E777" s="4"/>
      <c r="F777" s="52"/>
      <c r="G777" s="5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C778" s="4"/>
      <c r="D778" s="4"/>
      <c r="E778" s="4"/>
      <c r="F778" s="52"/>
      <c r="G778" s="5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C779" s="4"/>
      <c r="D779" s="4"/>
      <c r="E779" s="4"/>
      <c r="F779" s="52"/>
      <c r="G779" s="5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C780" s="4"/>
      <c r="D780" s="4"/>
      <c r="E780" s="4"/>
      <c r="F780" s="52"/>
      <c r="G780" s="5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C781" s="4"/>
      <c r="D781" s="4"/>
      <c r="E781" s="4"/>
      <c r="F781" s="52"/>
      <c r="G781" s="5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C782" s="4"/>
      <c r="D782" s="4"/>
      <c r="E782" s="4"/>
      <c r="F782" s="52"/>
      <c r="G782" s="5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C783" s="4"/>
      <c r="D783" s="4"/>
      <c r="E783" s="4"/>
      <c r="F783" s="52"/>
      <c r="G783" s="5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C784" s="4"/>
      <c r="D784" s="4"/>
      <c r="E784" s="4"/>
      <c r="F784" s="52"/>
      <c r="G784" s="5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C785" s="4"/>
      <c r="D785" s="4"/>
      <c r="E785" s="4"/>
      <c r="F785" s="52"/>
      <c r="G785" s="5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C786" s="4"/>
      <c r="D786" s="4"/>
      <c r="E786" s="4"/>
      <c r="F786" s="52"/>
      <c r="G786" s="5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C787" s="4"/>
      <c r="D787" s="4"/>
      <c r="E787" s="4"/>
      <c r="F787" s="52"/>
      <c r="G787" s="5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C788" s="4"/>
      <c r="D788" s="4"/>
      <c r="E788" s="4"/>
      <c r="F788" s="52"/>
      <c r="G788" s="5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C789" s="4"/>
      <c r="D789" s="4"/>
      <c r="E789" s="4"/>
      <c r="F789" s="52"/>
      <c r="G789" s="5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C790" s="4"/>
      <c r="D790" s="4"/>
      <c r="E790" s="4"/>
      <c r="F790" s="52"/>
      <c r="G790" s="5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C791" s="4"/>
      <c r="D791" s="4"/>
      <c r="E791" s="4"/>
      <c r="F791" s="52"/>
      <c r="G791" s="5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C792" s="4"/>
      <c r="D792" s="4"/>
      <c r="E792" s="4"/>
      <c r="F792" s="52"/>
      <c r="G792" s="5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C793" s="4"/>
      <c r="D793" s="4"/>
      <c r="E793" s="4"/>
      <c r="F793" s="52"/>
      <c r="G793" s="5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C794" s="4"/>
      <c r="D794" s="4"/>
      <c r="E794" s="4"/>
      <c r="F794" s="52"/>
      <c r="G794" s="5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C795" s="4"/>
      <c r="D795" s="4"/>
      <c r="E795" s="4"/>
      <c r="F795" s="52"/>
      <c r="G795" s="5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C796" s="4"/>
      <c r="D796" s="4"/>
      <c r="E796" s="4"/>
      <c r="F796" s="52"/>
      <c r="G796" s="5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C797" s="4"/>
      <c r="D797" s="4"/>
      <c r="E797" s="4"/>
      <c r="F797" s="52"/>
      <c r="G797" s="5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C798" s="4"/>
      <c r="D798" s="4"/>
      <c r="E798" s="4"/>
      <c r="F798" s="52"/>
      <c r="G798" s="5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C799" s="4"/>
      <c r="D799" s="4"/>
      <c r="E799" s="4"/>
      <c r="F799" s="52"/>
      <c r="G799" s="5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C800" s="4"/>
      <c r="D800" s="4"/>
      <c r="E800" s="4"/>
      <c r="F800" s="52"/>
      <c r="G800" s="5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C801" s="4"/>
      <c r="D801" s="4"/>
      <c r="E801" s="4"/>
      <c r="F801" s="52"/>
      <c r="G801" s="5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C802" s="4"/>
      <c r="D802" s="4"/>
      <c r="E802" s="4"/>
      <c r="F802" s="52"/>
      <c r="G802" s="5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C803" s="4"/>
      <c r="D803" s="4"/>
      <c r="E803" s="4"/>
      <c r="F803" s="52"/>
      <c r="G803" s="5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C804" s="4"/>
      <c r="D804" s="4"/>
      <c r="E804" s="4"/>
      <c r="F804" s="52"/>
      <c r="G804" s="5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C805" s="4"/>
      <c r="D805" s="4"/>
      <c r="E805" s="4"/>
      <c r="F805" s="52"/>
      <c r="G805" s="5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C806" s="4"/>
      <c r="D806" s="4"/>
      <c r="E806" s="4"/>
      <c r="F806" s="52"/>
      <c r="G806" s="5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C807" s="4"/>
      <c r="D807" s="4"/>
      <c r="E807" s="4"/>
      <c r="F807" s="52"/>
      <c r="G807" s="5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C808" s="4"/>
      <c r="D808" s="4"/>
      <c r="E808" s="4"/>
      <c r="F808" s="52"/>
      <c r="G808" s="5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C809" s="4"/>
      <c r="D809" s="4"/>
      <c r="E809" s="4"/>
      <c r="F809" s="52"/>
      <c r="G809" s="5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C810" s="4"/>
      <c r="D810" s="4"/>
      <c r="E810" s="4"/>
      <c r="F810" s="52"/>
      <c r="G810" s="5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C811" s="4"/>
      <c r="D811" s="4"/>
      <c r="E811" s="4"/>
      <c r="F811" s="52"/>
      <c r="G811" s="5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C812" s="4"/>
      <c r="D812" s="4"/>
      <c r="E812" s="4"/>
      <c r="F812" s="52"/>
      <c r="G812" s="5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C813" s="4"/>
      <c r="D813" s="4"/>
      <c r="E813" s="4"/>
      <c r="F813" s="52"/>
      <c r="G813" s="5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C814" s="4"/>
      <c r="D814" s="4"/>
      <c r="E814" s="4"/>
      <c r="F814" s="52"/>
      <c r="G814" s="5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C815" s="4"/>
      <c r="D815" s="4"/>
      <c r="E815" s="4"/>
      <c r="F815" s="52"/>
      <c r="G815" s="5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C816" s="4"/>
      <c r="D816" s="4"/>
      <c r="E816" s="4"/>
      <c r="F816" s="52"/>
      <c r="G816" s="5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C817" s="4"/>
      <c r="D817" s="4"/>
      <c r="E817" s="4"/>
      <c r="F817" s="52"/>
      <c r="G817" s="5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C818" s="4"/>
      <c r="D818" s="4"/>
      <c r="E818" s="4"/>
      <c r="F818" s="52"/>
      <c r="G818" s="5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C819" s="4"/>
      <c r="D819" s="4"/>
      <c r="E819" s="4"/>
      <c r="F819" s="52"/>
      <c r="G819" s="5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C820" s="4"/>
      <c r="D820" s="4"/>
      <c r="E820" s="4"/>
      <c r="F820" s="52"/>
      <c r="G820" s="5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C821" s="4"/>
      <c r="D821" s="4"/>
      <c r="E821" s="4"/>
      <c r="F821" s="52"/>
      <c r="G821" s="5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C822" s="4"/>
      <c r="D822" s="4"/>
      <c r="E822" s="4"/>
      <c r="F822" s="52"/>
      <c r="G822" s="5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C823" s="4"/>
      <c r="D823" s="4"/>
      <c r="E823" s="4"/>
      <c r="F823" s="52"/>
      <c r="G823" s="5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C824" s="4"/>
      <c r="D824" s="4"/>
      <c r="E824" s="4"/>
      <c r="F824" s="52"/>
      <c r="G824" s="5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C825" s="4"/>
      <c r="D825" s="4"/>
      <c r="E825" s="4"/>
      <c r="F825" s="52"/>
      <c r="G825" s="5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C826" s="4"/>
      <c r="D826" s="4"/>
      <c r="E826" s="4"/>
      <c r="F826" s="52"/>
      <c r="G826" s="5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C827" s="4"/>
      <c r="D827" s="4"/>
      <c r="E827" s="4"/>
      <c r="F827" s="52"/>
      <c r="G827" s="5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C828" s="4"/>
      <c r="D828" s="4"/>
      <c r="E828" s="4"/>
      <c r="F828" s="52"/>
      <c r="G828" s="5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C829" s="4"/>
      <c r="D829" s="4"/>
      <c r="E829" s="4"/>
      <c r="F829" s="52"/>
      <c r="G829" s="5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C830" s="4"/>
      <c r="D830" s="4"/>
      <c r="E830" s="4"/>
      <c r="F830" s="52"/>
      <c r="G830" s="5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C831" s="4"/>
      <c r="D831" s="4"/>
      <c r="E831" s="4"/>
      <c r="F831" s="52"/>
      <c r="G831" s="5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C832" s="4"/>
      <c r="D832" s="4"/>
      <c r="E832" s="4"/>
      <c r="F832" s="52"/>
      <c r="G832" s="5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C833" s="4"/>
      <c r="D833" s="4"/>
      <c r="E833" s="4"/>
      <c r="F833" s="52"/>
      <c r="G833" s="5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C834" s="4"/>
      <c r="D834" s="4"/>
      <c r="E834" s="4"/>
      <c r="F834" s="52"/>
      <c r="G834" s="5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C835" s="4"/>
      <c r="D835" s="4"/>
      <c r="E835" s="4"/>
      <c r="F835" s="52"/>
      <c r="G835" s="5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C836" s="4"/>
      <c r="D836" s="4"/>
      <c r="E836" s="4"/>
      <c r="F836" s="52"/>
      <c r="G836" s="5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C837" s="4"/>
      <c r="D837" s="4"/>
      <c r="E837" s="4"/>
      <c r="F837" s="52"/>
      <c r="G837" s="5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C838" s="4"/>
      <c r="D838" s="4"/>
      <c r="E838" s="4"/>
      <c r="F838" s="52"/>
      <c r="G838" s="5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C839" s="4"/>
      <c r="D839" s="4"/>
      <c r="E839" s="4"/>
      <c r="F839" s="52"/>
      <c r="G839" s="5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C840" s="4"/>
      <c r="D840" s="4"/>
      <c r="E840" s="4"/>
      <c r="F840" s="52"/>
      <c r="G840" s="5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C841" s="4"/>
      <c r="D841" s="4"/>
      <c r="E841" s="4"/>
      <c r="F841" s="52"/>
      <c r="G841" s="5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C842" s="4"/>
      <c r="D842" s="4"/>
      <c r="E842" s="4"/>
      <c r="F842" s="52"/>
      <c r="G842" s="5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C843" s="4"/>
      <c r="D843" s="4"/>
      <c r="E843" s="4"/>
      <c r="F843" s="52"/>
      <c r="G843" s="5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C844" s="4"/>
      <c r="D844" s="4"/>
      <c r="E844" s="4"/>
      <c r="F844" s="52"/>
      <c r="G844" s="5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C845" s="4"/>
      <c r="D845" s="4"/>
      <c r="E845" s="4"/>
      <c r="F845" s="52"/>
      <c r="G845" s="5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C846" s="4"/>
      <c r="D846" s="4"/>
      <c r="E846" s="4"/>
      <c r="F846" s="52"/>
      <c r="G846" s="5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C847" s="4"/>
      <c r="D847" s="4"/>
      <c r="E847" s="4"/>
      <c r="F847" s="52"/>
      <c r="G847" s="5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C848" s="4"/>
      <c r="D848" s="4"/>
      <c r="E848" s="4"/>
      <c r="F848" s="52"/>
      <c r="G848" s="5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C849" s="4"/>
      <c r="D849" s="4"/>
      <c r="E849" s="4"/>
      <c r="F849" s="52"/>
      <c r="G849" s="5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C850" s="4"/>
      <c r="D850" s="4"/>
      <c r="E850" s="4"/>
      <c r="F850" s="52"/>
      <c r="G850" s="5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C851" s="4"/>
      <c r="D851" s="4"/>
      <c r="E851" s="4"/>
      <c r="F851" s="52"/>
      <c r="G851" s="5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C852" s="4"/>
      <c r="D852" s="4"/>
      <c r="E852" s="4"/>
      <c r="F852" s="52"/>
      <c r="G852" s="5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C853" s="4"/>
      <c r="D853" s="4"/>
      <c r="E853" s="4"/>
      <c r="F853" s="52"/>
      <c r="G853" s="5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C854" s="4"/>
      <c r="D854" s="4"/>
      <c r="E854" s="4"/>
      <c r="F854" s="52"/>
      <c r="G854" s="5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C855" s="4"/>
      <c r="D855" s="4"/>
      <c r="E855" s="4"/>
      <c r="F855" s="52"/>
      <c r="G855" s="5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C856" s="4"/>
      <c r="D856" s="4"/>
      <c r="E856" s="4"/>
      <c r="F856" s="52"/>
      <c r="G856" s="5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C857" s="4"/>
      <c r="D857" s="4"/>
      <c r="E857" s="4"/>
      <c r="F857" s="52"/>
      <c r="G857" s="5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C858" s="4"/>
      <c r="D858" s="4"/>
      <c r="E858" s="4"/>
      <c r="F858" s="52"/>
      <c r="G858" s="5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C859" s="4"/>
      <c r="D859" s="4"/>
      <c r="E859" s="4"/>
      <c r="F859" s="52"/>
      <c r="G859" s="5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C860" s="4"/>
      <c r="D860" s="4"/>
      <c r="E860" s="4"/>
      <c r="F860" s="52"/>
      <c r="G860" s="5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C861" s="4"/>
      <c r="D861" s="4"/>
      <c r="E861" s="4"/>
      <c r="F861" s="52"/>
      <c r="G861" s="5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C862" s="4"/>
      <c r="D862" s="4"/>
      <c r="E862" s="4"/>
      <c r="F862" s="52"/>
      <c r="G862" s="5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C863" s="4"/>
      <c r="D863" s="4"/>
      <c r="E863" s="4"/>
      <c r="F863" s="52"/>
      <c r="G863" s="5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C864" s="4"/>
      <c r="D864" s="4"/>
      <c r="E864" s="4"/>
      <c r="F864" s="52"/>
      <c r="G864" s="5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C865" s="4"/>
      <c r="D865" s="4"/>
      <c r="E865" s="4"/>
      <c r="F865" s="52"/>
      <c r="G865" s="5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C866" s="4"/>
      <c r="D866" s="4"/>
      <c r="E866" s="4"/>
      <c r="F866" s="52"/>
      <c r="G866" s="5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C867" s="4"/>
      <c r="D867" s="4"/>
      <c r="E867" s="4"/>
      <c r="F867" s="52"/>
      <c r="G867" s="5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C868" s="4"/>
      <c r="D868" s="4"/>
      <c r="E868" s="4"/>
      <c r="F868" s="52"/>
      <c r="G868" s="5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C869" s="4"/>
      <c r="D869" s="4"/>
      <c r="E869" s="4"/>
      <c r="F869" s="52"/>
      <c r="G869" s="5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C870" s="4"/>
      <c r="D870" s="4"/>
      <c r="E870" s="4"/>
      <c r="F870" s="52"/>
      <c r="G870" s="5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C871" s="4"/>
      <c r="D871" s="4"/>
      <c r="E871" s="4"/>
      <c r="F871" s="52"/>
      <c r="G871" s="5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C872" s="4"/>
      <c r="D872" s="4"/>
      <c r="E872" s="4"/>
      <c r="F872" s="52"/>
      <c r="G872" s="5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C873" s="4"/>
      <c r="D873" s="4"/>
      <c r="E873" s="4"/>
      <c r="F873" s="52"/>
      <c r="G873" s="5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C874" s="4"/>
      <c r="D874" s="4"/>
      <c r="E874" s="4"/>
      <c r="F874" s="52"/>
      <c r="G874" s="5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C875" s="4"/>
      <c r="D875" s="4"/>
      <c r="E875" s="4"/>
      <c r="F875" s="52"/>
      <c r="G875" s="5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C876" s="4"/>
      <c r="D876" s="4"/>
      <c r="E876" s="4"/>
      <c r="F876" s="52"/>
      <c r="G876" s="5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C877" s="4"/>
      <c r="D877" s="4"/>
      <c r="E877" s="4"/>
      <c r="F877" s="52"/>
      <c r="G877" s="5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C878" s="4"/>
      <c r="D878" s="4"/>
      <c r="E878" s="4"/>
      <c r="F878" s="52"/>
      <c r="G878" s="5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C879" s="4"/>
      <c r="D879" s="4"/>
      <c r="E879" s="4"/>
      <c r="F879" s="52"/>
      <c r="G879" s="5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C880" s="4"/>
      <c r="D880" s="4"/>
      <c r="E880" s="4"/>
      <c r="F880" s="52"/>
      <c r="G880" s="5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C881" s="4"/>
      <c r="D881" s="4"/>
      <c r="E881" s="4"/>
      <c r="F881" s="52"/>
      <c r="G881" s="5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C882" s="4"/>
      <c r="D882" s="4"/>
      <c r="E882" s="4"/>
      <c r="F882" s="52"/>
      <c r="G882" s="5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C883" s="4"/>
      <c r="D883" s="4"/>
      <c r="E883" s="4"/>
      <c r="F883" s="52"/>
      <c r="G883" s="5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C884" s="4"/>
      <c r="D884" s="4"/>
      <c r="E884" s="4"/>
      <c r="F884" s="52"/>
      <c r="G884" s="5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C885" s="4"/>
      <c r="D885" s="4"/>
      <c r="E885" s="4"/>
      <c r="F885" s="52"/>
      <c r="G885" s="5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C886" s="4"/>
      <c r="D886" s="4"/>
      <c r="E886" s="4"/>
      <c r="F886" s="52"/>
      <c r="G886" s="5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C887" s="4"/>
      <c r="D887" s="4"/>
      <c r="E887" s="4"/>
      <c r="F887" s="52"/>
      <c r="G887" s="5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C888" s="4"/>
      <c r="D888" s="4"/>
      <c r="E888" s="4"/>
      <c r="F888" s="52"/>
      <c r="G888" s="5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C889" s="4"/>
      <c r="D889" s="4"/>
      <c r="E889" s="4"/>
      <c r="F889" s="52"/>
      <c r="G889" s="5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C890" s="4"/>
      <c r="D890" s="4"/>
      <c r="E890" s="4"/>
      <c r="F890" s="52"/>
      <c r="G890" s="5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C891" s="4"/>
      <c r="D891" s="4"/>
      <c r="E891" s="4"/>
      <c r="F891" s="52"/>
      <c r="G891" s="5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C892" s="4"/>
      <c r="D892" s="4"/>
      <c r="E892" s="4"/>
      <c r="F892" s="52"/>
      <c r="G892" s="5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C893" s="4"/>
      <c r="D893" s="4"/>
      <c r="E893" s="4"/>
      <c r="F893" s="52"/>
      <c r="G893" s="5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C894" s="4"/>
      <c r="D894" s="4"/>
      <c r="E894" s="4"/>
      <c r="F894" s="52"/>
      <c r="G894" s="5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C895" s="4"/>
      <c r="D895" s="4"/>
      <c r="E895" s="4"/>
      <c r="F895" s="52"/>
      <c r="G895" s="5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C896" s="4"/>
      <c r="D896" s="4"/>
      <c r="E896" s="4"/>
      <c r="F896" s="52"/>
      <c r="G896" s="5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C897" s="4"/>
      <c r="D897" s="4"/>
      <c r="E897" s="4"/>
      <c r="F897" s="52"/>
      <c r="G897" s="5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C898" s="4"/>
      <c r="D898" s="4"/>
      <c r="E898" s="4"/>
      <c r="F898" s="52"/>
      <c r="G898" s="5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C899" s="4"/>
      <c r="D899" s="4"/>
      <c r="E899" s="4"/>
      <c r="F899" s="52"/>
      <c r="G899" s="5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C900" s="4"/>
      <c r="D900" s="4"/>
      <c r="E900" s="4"/>
      <c r="F900" s="52"/>
      <c r="G900" s="5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C901" s="4"/>
      <c r="D901" s="4"/>
      <c r="E901" s="4"/>
      <c r="F901" s="52"/>
      <c r="G901" s="5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C902" s="4"/>
      <c r="D902" s="4"/>
      <c r="E902" s="4"/>
      <c r="F902" s="52"/>
      <c r="G902" s="5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C903" s="4"/>
      <c r="D903" s="4"/>
      <c r="E903" s="4"/>
      <c r="F903" s="52"/>
      <c r="G903" s="5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C904" s="4"/>
      <c r="D904" s="4"/>
      <c r="E904" s="4"/>
      <c r="F904" s="52"/>
      <c r="G904" s="5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C905" s="4"/>
      <c r="D905" s="4"/>
      <c r="E905" s="4"/>
      <c r="F905" s="52"/>
      <c r="G905" s="5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C906" s="4"/>
      <c r="D906" s="4"/>
      <c r="E906" s="4"/>
      <c r="F906" s="52"/>
      <c r="G906" s="5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C907" s="4"/>
      <c r="D907" s="4"/>
      <c r="E907" s="4"/>
      <c r="F907" s="52"/>
      <c r="G907" s="5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C908" s="4"/>
      <c r="D908" s="4"/>
      <c r="E908" s="4"/>
      <c r="F908" s="52"/>
      <c r="G908" s="5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C909" s="4"/>
      <c r="D909" s="4"/>
      <c r="E909" s="4"/>
      <c r="F909" s="52"/>
      <c r="G909" s="5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C910" s="4"/>
      <c r="D910" s="4"/>
      <c r="E910" s="4"/>
      <c r="F910" s="52"/>
      <c r="G910" s="5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C911" s="4"/>
      <c r="D911" s="4"/>
      <c r="E911" s="4"/>
      <c r="F911" s="52"/>
      <c r="G911" s="5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C912" s="4"/>
      <c r="D912" s="4"/>
      <c r="E912" s="4"/>
      <c r="F912" s="52"/>
      <c r="G912" s="5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C913" s="4"/>
      <c r="D913" s="4"/>
      <c r="E913" s="4"/>
      <c r="F913" s="52"/>
      <c r="G913" s="5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C914" s="4"/>
      <c r="D914" s="4"/>
      <c r="E914" s="4"/>
      <c r="F914" s="52"/>
      <c r="G914" s="5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C915" s="4"/>
      <c r="D915" s="4"/>
      <c r="E915" s="4"/>
      <c r="F915" s="52"/>
      <c r="G915" s="5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C916" s="4"/>
      <c r="D916" s="4"/>
      <c r="E916" s="4"/>
      <c r="F916" s="52"/>
      <c r="G916" s="5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C917" s="4"/>
      <c r="D917" s="4"/>
      <c r="E917" s="4"/>
      <c r="F917" s="52"/>
      <c r="G917" s="5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C918" s="4"/>
      <c r="D918" s="4"/>
      <c r="E918" s="4"/>
      <c r="F918" s="52"/>
      <c r="G918" s="5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C919" s="4"/>
      <c r="D919" s="4"/>
      <c r="E919" s="4"/>
      <c r="F919" s="52"/>
      <c r="G919" s="5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C920" s="4"/>
      <c r="D920" s="4"/>
      <c r="E920" s="4"/>
      <c r="F920" s="52"/>
      <c r="G920" s="5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43"/>
    <col customWidth="1" min="4" max="4" width="18.57"/>
    <col customWidth="1" min="7" max="9" width="16.71"/>
    <col customWidth="1" min="10" max="10" width="17.14"/>
    <col customWidth="1" min="11" max="13" width="17.29"/>
    <col customWidth="1" min="14" max="15" width="22.57"/>
    <col customWidth="1" min="16" max="18" width="16.71"/>
    <col customWidth="1" min="19" max="20" width="19.14"/>
    <col customWidth="1" min="31" max="31" width="12.71"/>
  </cols>
  <sheetData>
    <row r="1">
      <c r="A1" s="26" t="s">
        <v>47</v>
      </c>
      <c r="B1" s="2"/>
      <c r="C1" s="3"/>
      <c r="D1" s="3"/>
      <c r="G1" s="27"/>
      <c r="H1" s="2"/>
      <c r="I1" s="2"/>
      <c r="J1" s="2"/>
      <c r="K1" s="2"/>
      <c r="L1" s="2"/>
      <c r="M1" s="2"/>
      <c r="N1" s="2"/>
      <c r="O1" s="2"/>
      <c r="P1" s="2"/>
      <c r="R1" s="27"/>
      <c r="S1" s="27"/>
      <c r="T1" s="8" t="s">
        <v>1</v>
      </c>
      <c r="U1" s="8" t="s">
        <v>2</v>
      </c>
      <c r="V1" s="8" t="s">
        <v>3</v>
      </c>
      <c r="W1" s="8" t="s">
        <v>4</v>
      </c>
      <c r="Y1" s="2"/>
      <c r="Z1" s="2"/>
      <c r="AA1" s="27"/>
    </row>
    <row r="2">
      <c r="A2" s="26" t="s">
        <v>5</v>
      </c>
      <c r="B2" s="8" t="s">
        <v>6</v>
      </c>
      <c r="C2" s="9" t="s">
        <v>48</v>
      </c>
      <c r="D2" s="9" t="s">
        <v>49</v>
      </c>
      <c r="G2" s="26" t="s">
        <v>5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50</v>
      </c>
      <c r="R2" s="26"/>
      <c r="S2" s="26" t="s">
        <v>5</v>
      </c>
      <c r="T2" s="8" t="s">
        <v>18</v>
      </c>
      <c r="U2" s="8" t="s">
        <v>19</v>
      </c>
      <c r="V2" s="8" t="s">
        <v>20</v>
      </c>
      <c r="W2" s="8" t="s">
        <v>21</v>
      </c>
      <c r="X2" s="28" t="s">
        <v>51</v>
      </c>
      <c r="Y2" s="8" t="s">
        <v>22</v>
      </c>
      <c r="Z2" s="8" t="s">
        <v>23</v>
      </c>
      <c r="AA2" s="26" t="s">
        <v>24</v>
      </c>
      <c r="AH2" s="8" t="s">
        <v>52</v>
      </c>
      <c r="AI2" s="8" t="s">
        <v>53</v>
      </c>
      <c r="AJ2" s="8" t="s">
        <v>54</v>
      </c>
      <c r="AK2" s="8" t="s">
        <v>55</v>
      </c>
      <c r="AL2" s="8" t="s">
        <v>54</v>
      </c>
      <c r="AM2" s="8"/>
      <c r="AN2" s="8"/>
      <c r="AO2" s="8" t="s">
        <v>56</v>
      </c>
      <c r="AP2" s="8" t="s">
        <v>54</v>
      </c>
      <c r="AR2" s="8" t="s">
        <v>57</v>
      </c>
      <c r="AW2" s="28" t="s">
        <v>58</v>
      </c>
      <c r="AX2" s="8" t="s">
        <v>59</v>
      </c>
      <c r="AY2" s="8"/>
      <c r="AZ2" s="8"/>
      <c r="BA2" s="8" t="s">
        <v>60</v>
      </c>
      <c r="BB2" s="8"/>
    </row>
    <row r="3">
      <c r="A3" s="29">
        <v>1.0</v>
      </c>
      <c r="G3" s="30">
        <v>1.0</v>
      </c>
      <c r="H3" s="31">
        <f t="shared" ref="H3:J3" si="1">B4-B9-B10</f>
        <v>0.0261187373</v>
      </c>
      <c r="I3" s="31">
        <f t="shared" si="1"/>
        <v>-0.0761701994</v>
      </c>
      <c r="J3" s="31">
        <f t="shared" si="1"/>
        <v>-0.0737792253</v>
      </c>
      <c r="K3" s="13">
        <f t="shared" ref="K3:L3" si="2">627.509*(C5+C6-C7-C8)</f>
        <v>10.88559805</v>
      </c>
      <c r="L3" s="13">
        <f t="shared" si="2"/>
        <v>5.840210262</v>
      </c>
      <c r="M3">
        <f t="shared" ref="M3:N3" si="3">627.509*($B4-$B9-$B10+C4-C9-C10)</f>
        <v>-31.40774293</v>
      </c>
      <c r="N3">
        <f t="shared" si="3"/>
        <v>-29.90738516</v>
      </c>
      <c r="O3">
        <f>627.509*(B4-B9-B10+((D4-D9-D10)*4^3-(C4-C9-C10)*3^3)/(4^3-3^3))</f>
        <v>-28.8125295</v>
      </c>
      <c r="P3">
        <f>627.509*(B4-B9-B10+((D4-D9-D10+0.5*((D5+D6)-(D7+D8)))*4^3-(C4-C9-C10+0.5*((C5+C6)-(C7+C8)))*3^3)/(4^3-3^3))</f>
        <v>-27.7333091</v>
      </c>
      <c r="Q3">
        <f>627.509*(((D4-D9-D10+0.5*((D5+D6)-(D7+D8)))*4^3-(C4-C9-C10+0.5*((C5+C6)-(C7+C8)))*3^3)/(4^3-3^3))</f>
        <v>-44.12305182</v>
      </c>
      <c r="R3" s="30"/>
      <c r="S3" s="30">
        <v>1.0</v>
      </c>
      <c r="T3">
        <f t="shared" ref="T3:T40" si="7">M3-Y3</f>
        <v>-0.4077429309</v>
      </c>
      <c r="U3">
        <f t="shared" ref="U3:U40" si="8">N3-Y3</f>
        <v>1.092614836</v>
      </c>
      <c r="V3">
        <f t="shared" ref="V3:V38" si="9">O3-Y3</f>
        <v>2.187470503</v>
      </c>
      <c r="W3">
        <f>P3-AH3</f>
        <v>3.266690902</v>
      </c>
      <c r="X3" s="32">
        <f t="shared" ref="X3:X40" si="10">ABS(W3/Y3)*100</f>
        <v>10.53771259</v>
      </c>
      <c r="Y3" s="27">
        <v>-31.0</v>
      </c>
      <c r="Z3" s="33" t="s">
        <v>25</v>
      </c>
      <c r="AA3">
        <f t="shared" ref="AA3:AB3" si="4">AVERAGE(V3:V4)</f>
        <v>1.990749712</v>
      </c>
      <c r="AB3">
        <f t="shared" si="4"/>
        <v>2.941938211</v>
      </c>
      <c r="AC3" s="26"/>
      <c r="AD3" s="26" t="s">
        <v>26</v>
      </c>
      <c r="AF3">
        <f>-29.21287149-AH3</f>
        <v>1.78712851</v>
      </c>
      <c r="AH3" s="27">
        <v>-31.0</v>
      </c>
      <c r="AI3" s="34">
        <v>-28.0</v>
      </c>
      <c r="AJ3" s="34">
        <f t="shared" ref="AJ3:AJ32" si="11">AI3-AH3</f>
        <v>3</v>
      </c>
      <c r="AK3" s="34">
        <v>-29.6</v>
      </c>
      <c r="AL3" s="35">
        <f t="shared" ref="AL3:AL32" si="12">AK3-AH3</f>
        <v>1.4</v>
      </c>
      <c r="AM3" s="35"/>
      <c r="AN3" s="35"/>
      <c r="AO3" s="35">
        <v>-27.939999999999998</v>
      </c>
      <c r="AP3" s="36">
        <f t="shared" ref="AP3:AP32" si="13">AO3-Y3</f>
        <v>3.06</v>
      </c>
      <c r="AQ3" s="34"/>
      <c r="AR3" s="34">
        <v>-30.25</v>
      </c>
      <c r="AS3">
        <f t="shared" ref="AS3:AS32" si="14">AR3-Y3</f>
        <v>0.75</v>
      </c>
      <c r="AV3" s="26">
        <v>1.0</v>
      </c>
      <c r="AW3" s="32">
        <f t="shared" ref="AW3:AW32" si="15">H3*627.509</f>
        <v>16.38974272</v>
      </c>
      <c r="AX3">
        <f t="shared" ref="AX3:AX32" si="16">627.509*(J3*4^3-I3*3^3)/(4^3-3^3)</f>
        <v>-45.20227222</v>
      </c>
      <c r="BA3">
        <f t="shared" ref="BA3:BA32" si="17">Y3-AW3</f>
        <v>-47.38974272</v>
      </c>
    </row>
    <row r="4">
      <c r="A4" s="34" t="s">
        <v>27</v>
      </c>
      <c r="B4" s="38">
        <v>-2282.6034967642</v>
      </c>
      <c r="C4" s="38">
        <v>-14.386104207</v>
      </c>
      <c r="D4" s="38">
        <v>-15.4115113595</v>
      </c>
      <c r="G4" s="30">
        <v>2.0</v>
      </c>
      <c r="H4" s="31">
        <f t="shared" ref="H4:J4" si="5">B12-B17-B18</f>
        <v>0.02248019</v>
      </c>
      <c r="I4" s="31">
        <f t="shared" si="5"/>
        <v>-0.055451791</v>
      </c>
      <c r="J4" s="31">
        <f t="shared" si="5"/>
        <v>-0.0538081842</v>
      </c>
      <c r="K4" s="13">
        <f t="shared" ref="K4:K33" si="19">627.509*(OFFSET($C$5,8*$G3,0)+OFFSET($C$6,8*$G3,0)-OFFSET($C$7,8*$G3,0)-OFFSET($C$8,8*$G3,0))</f>
        <v>7.77778963</v>
      </c>
      <c r="L4" s="13">
        <f t="shared" ref="L4:L33" si="20">627.509*(OFFSET($D$5,8*$G3,0)+OFFSET($D$6,8*$G3,0)-OFFSET($D$7,8*$G3,0)-OFFSET($D$8,8*$G3,0))</f>
        <v>4.233029818</v>
      </c>
      <c r="M4">
        <f t="shared" ref="M4:N4" si="6">627.509*($B12-$B17-$B18+C12-C17-C18)</f>
        <v>-20.68997637</v>
      </c>
      <c r="N4">
        <f t="shared" si="6"/>
        <v>-19.65859831</v>
      </c>
      <c r="O4" s="18">
        <f>627.509*(B12-B17-B18+((D12-D17-D18)*4^3-(C12-C17-C18)*3^3)/(4^3-3^3))</f>
        <v>-18.90597108</v>
      </c>
      <c r="P4">
        <f>627.509*(B12-B17-B18+((D12-D17-D18+0.5*((D13+D14)-(D15+D16)))*4^3-(C12-C17-C18+0.5*((C13+C14)-(C15+C16)))*3^3)/(4^3-3^3))</f>
        <v>-18.08281448</v>
      </c>
      <c r="Q4">
        <f t="shared" ref="Q4:Q32" si="22">627.509*((OFFSET($D$4,G3*8,0)-OFFSET($D$9,G3*8,0)-OFFSET($D$10,G3*8,0)+0.5*(OFFSET($D$5,G3*8,0)+OFFSET($D$6,G3*8,0)-OFFSET($D$7,G3*8,0)-OFFSET($D$8,G3*8,0)))*4^3-(OFFSET($C$4,G3*8,0)-OFFSET($C$9,G3*8,0)-OFFSET($C$10,G3*8,0)+0.5*(OFFSET($C$5,G3*8,0)+OFFSET($C$6,G3*8,0)-OFFSET($C$7,G3*8,0)-OFFSET($C$8,G3*8,0)))*3^3)/(4^3-3^3)</f>
        <v>-32.18933603</v>
      </c>
      <c r="R4" s="30"/>
      <c r="S4" s="30">
        <v>2.0</v>
      </c>
      <c r="T4">
        <f t="shared" si="7"/>
        <v>0.01002362813</v>
      </c>
      <c r="U4">
        <f t="shared" si="8"/>
        <v>1.041401688</v>
      </c>
      <c r="V4">
        <f t="shared" si="9"/>
        <v>1.79402892</v>
      </c>
      <c r="W4">
        <f t="shared" ref="W4:W38" si="23">P4-Y4</f>
        <v>2.617185519</v>
      </c>
      <c r="X4" s="32">
        <f t="shared" si="10"/>
        <v>12.64340831</v>
      </c>
      <c r="Y4" s="27">
        <v>-20.7</v>
      </c>
      <c r="Z4" s="33" t="s">
        <v>28</v>
      </c>
      <c r="AH4" s="27">
        <v>-20.7</v>
      </c>
      <c r="AI4" s="34">
        <v>-18.2</v>
      </c>
      <c r="AJ4" s="34">
        <f t="shared" si="11"/>
        <v>2.5</v>
      </c>
      <c r="AK4" s="34">
        <v>-19.6</v>
      </c>
      <c r="AL4" s="35">
        <f t="shared" si="12"/>
        <v>1.1</v>
      </c>
      <c r="AM4" s="35"/>
      <c r="AN4" s="35"/>
      <c r="AO4" s="35">
        <v>-18.16</v>
      </c>
      <c r="AP4" s="36">
        <f t="shared" si="13"/>
        <v>2.54</v>
      </c>
      <c r="AQ4" s="34"/>
      <c r="AR4" s="34">
        <v>-20.45</v>
      </c>
      <c r="AS4">
        <f t="shared" si="14"/>
        <v>0.25</v>
      </c>
      <c r="AV4" s="26">
        <v>2.0</v>
      </c>
      <c r="AW4" s="32">
        <f t="shared" si="15"/>
        <v>14.10652155</v>
      </c>
      <c r="AX4">
        <f t="shared" si="16"/>
        <v>-33.01249263</v>
      </c>
      <c r="BA4">
        <f t="shared" si="17"/>
        <v>-34.80652155</v>
      </c>
    </row>
    <row r="5">
      <c r="A5" s="34" t="s">
        <v>29</v>
      </c>
      <c r="B5" s="38"/>
      <c r="C5" s="38">
        <v>-10.3681738521</v>
      </c>
      <c r="D5" s="38">
        <v>-11.1022751051</v>
      </c>
      <c r="G5" s="30">
        <v>3.0</v>
      </c>
      <c r="H5" s="31">
        <f t="shared" ref="H5:J5" si="18">B20-B25-B26</f>
        <v>0.0420035848</v>
      </c>
      <c r="I5" s="31">
        <f t="shared" si="18"/>
        <v>-0.0790669898</v>
      </c>
      <c r="J5" s="31">
        <f t="shared" si="18"/>
        <v>-0.0759960017</v>
      </c>
      <c r="K5" s="13">
        <f t="shared" si="19"/>
        <v>18.03082246</v>
      </c>
      <c r="L5" s="13">
        <f t="shared" si="20"/>
        <v>10.28173384</v>
      </c>
      <c r="M5">
        <f t="shared" ref="M5:N5" si="21">627.509*($B20-$B25-$B26+C20-C25-C26)</f>
        <v>-23.25762021</v>
      </c>
      <c r="N5">
        <f t="shared" si="21"/>
        <v>-21.33054754</v>
      </c>
      <c r="O5">
        <f>627.509*(B20-B25-B26+((D20-D25-D26)*4^3-(C20-C25-C26)*3^3)/(4^3-3^3))</f>
        <v>-19.92430532</v>
      </c>
      <c r="P5">
        <f>627.509*(B20-B25-B26+((D20-D25-D26+0.5*((D21+D22)-(D23+D24)))*4^3-(C20-C25-C26+0.5*((C21+C22)-(C23+C24)))*3^3)/(4^3-3^3))</f>
        <v>-17.61080857</v>
      </c>
      <c r="Q5">
        <f t="shared" si="22"/>
        <v>-43.96843607</v>
      </c>
      <c r="R5" s="30"/>
      <c r="S5" s="30">
        <v>3.0</v>
      </c>
      <c r="T5">
        <f t="shared" si="7"/>
        <v>0.04237979193</v>
      </c>
      <c r="U5">
        <f t="shared" si="8"/>
        <v>1.969452464</v>
      </c>
      <c r="V5">
        <f t="shared" si="9"/>
        <v>3.375694683</v>
      </c>
      <c r="W5">
        <f t="shared" si="23"/>
        <v>5.689191428</v>
      </c>
      <c r="X5" s="32">
        <f t="shared" si="10"/>
        <v>24.41713059</v>
      </c>
      <c r="Y5" s="27">
        <v>-23.3</v>
      </c>
      <c r="Z5" s="33" t="s">
        <v>30</v>
      </c>
      <c r="AH5" s="27">
        <v>-23.3</v>
      </c>
      <c r="AI5" s="34">
        <v>-18.0</v>
      </c>
      <c r="AJ5" s="34">
        <f t="shared" si="11"/>
        <v>5.3</v>
      </c>
      <c r="AK5" s="34">
        <v>-20.8</v>
      </c>
      <c r="AL5" s="35">
        <f t="shared" si="12"/>
        <v>2.5</v>
      </c>
      <c r="AM5" s="35"/>
      <c r="AN5" s="35"/>
      <c r="AO5" s="35">
        <v>-18.02</v>
      </c>
      <c r="AP5" s="36">
        <f t="shared" si="13"/>
        <v>5.28</v>
      </c>
      <c r="AQ5" s="34"/>
      <c r="AR5" s="34">
        <v>-24.22</v>
      </c>
      <c r="AS5">
        <f t="shared" si="14"/>
        <v>-0.92</v>
      </c>
      <c r="AV5" s="26">
        <v>3.0</v>
      </c>
      <c r="AW5" s="32">
        <f t="shared" si="15"/>
        <v>26.35762749</v>
      </c>
      <c r="AX5">
        <f t="shared" si="16"/>
        <v>-46.28193281</v>
      </c>
      <c r="BA5">
        <f t="shared" si="17"/>
        <v>-49.65762749</v>
      </c>
    </row>
    <row r="6">
      <c r="A6" s="34" t="s">
        <v>31</v>
      </c>
      <c r="B6" s="38"/>
      <c r="C6" s="38">
        <v>-3.9413775764</v>
      </c>
      <c r="D6" s="38">
        <v>-4.2351173027</v>
      </c>
      <c r="G6" s="30">
        <v>4.0</v>
      </c>
      <c r="H6" s="31">
        <f t="shared" ref="H6:J6" si="24">B28-B33-B34</f>
        <v>0.0036847364</v>
      </c>
      <c r="I6" s="31">
        <f t="shared" si="24"/>
        <v>-0.0372614531</v>
      </c>
      <c r="J6" s="31">
        <f t="shared" si="24"/>
        <v>-0.0366610597</v>
      </c>
      <c r="K6" s="13">
        <f t="shared" si="19"/>
        <v>11.88536986</v>
      </c>
      <c r="L6" s="13">
        <f t="shared" si="20"/>
        <v>6.963726032</v>
      </c>
      <c r="M6">
        <f t="shared" ref="M6:N6" si="25">627.509*($B28-$B33-$B34+C28-C33-C34)</f>
        <v>-21.06969192</v>
      </c>
      <c r="N6">
        <f t="shared" si="25"/>
        <v>-20.69293966</v>
      </c>
      <c r="O6">
        <f>627.509*(B28-B33-B34+((D28-D33-D34)*4^3-(C28-C33-C34)*3^3)/(4^3-3^3))</f>
        <v>-20.41801233</v>
      </c>
      <c r="P6">
        <f>627.509*(B28-B33-B34+((D28-D33-D34+0.5*((D29+D30)-(D31+D32)))*4^3-(C28-C33-C34+0.5*((C29+C30)-(C31+C32)))*3^3)/(4^3-3^3))</f>
        <v>-18.73188422</v>
      </c>
      <c r="Q6">
        <f t="shared" si="22"/>
        <v>-21.04408948</v>
      </c>
      <c r="R6" s="30"/>
      <c r="S6" s="30">
        <v>4.0</v>
      </c>
      <c r="T6">
        <f t="shared" si="7"/>
        <v>-2.46969192</v>
      </c>
      <c r="U6">
        <f t="shared" si="8"/>
        <v>-2.092939658</v>
      </c>
      <c r="V6">
        <f t="shared" si="9"/>
        <v>-1.818012332</v>
      </c>
      <c r="W6">
        <f t="shared" si="23"/>
        <v>-0.1318842244</v>
      </c>
      <c r="X6" s="32">
        <f t="shared" si="10"/>
        <v>0.7090549701</v>
      </c>
      <c r="Y6" s="27">
        <v>-18.6</v>
      </c>
      <c r="Z6" s="33" t="s">
        <v>32</v>
      </c>
      <c r="AA6">
        <f t="shared" ref="AA6:AB6" si="26">AVERAGE(V6:V14)</f>
        <v>-2.316553438</v>
      </c>
      <c r="AB6">
        <f t="shared" si="26"/>
        <v>-0.4161446235</v>
      </c>
      <c r="AC6" s="26"/>
      <c r="AD6" s="26" t="s">
        <v>33</v>
      </c>
      <c r="AH6" s="27">
        <v>-18.6</v>
      </c>
      <c r="AI6" s="34">
        <v>-18.6</v>
      </c>
      <c r="AJ6" s="34">
        <f t="shared" si="11"/>
        <v>0</v>
      </c>
      <c r="AK6" s="34">
        <v>-20.7</v>
      </c>
      <c r="AL6" s="35">
        <f t="shared" si="12"/>
        <v>-2.1</v>
      </c>
      <c r="AM6" s="35"/>
      <c r="AN6" s="35"/>
      <c r="AO6" s="35">
        <v>-18.540000000000003</v>
      </c>
      <c r="AP6" s="36">
        <f t="shared" si="13"/>
        <v>0.06</v>
      </c>
      <c r="AQ6" s="34"/>
      <c r="AR6" s="34">
        <v>-20.33</v>
      </c>
      <c r="AS6">
        <f t="shared" si="14"/>
        <v>-1.73</v>
      </c>
      <c r="AV6" s="26">
        <v>4.0</v>
      </c>
      <c r="AW6" s="32">
        <f t="shared" si="15"/>
        <v>2.312205253</v>
      </c>
      <c r="AX6">
        <f t="shared" si="16"/>
        <v>-22.73021758</v>
      </c>
      <c r="BA6">
        <f t="shared" si="17"/>
        <v>-20.91220525</v>
      </c>
    </row>
    <row r="7">
      <c r="A7" s="34" t="s">
        <v>34</v>
      </c>
      <c r="B7" s="38"/>
      <c r="C7" s="38">
        <v>-10.3776547804</v>
      </c>
      <c r="D7" s="38">
        <v>-11.1071358204</v>
      </c>
      <c r="G7" s="30">
        <v>5.0</v>
      </c>
      <c r="H7" s="31">
        <f t="shared" ref="H7:J7" si="27">B36-B41-B42</f>
        <v>0.03219782488</v>
      </c>
      <c r="I7" s="31">
        <f t="shared" si="27"/>
        <v>-0.08733387935</v>
      </c>
      <c r="J7" s="31">
        <f t="shared" si="27"/>
        <v>-0.08466188099</v>
      </c>
      <c r="K7" s="13">
        <f t="shared" si="19"/>
        <v>14.33624763</v>
      </c>
      <c r="L7" s="13">
        <f t="shared" si="20"/>
        <v>8.070645558</v>
      </c>
      <c r="M7">
        <f t="shared" ref="M7:N7" si="28">627.509*($B36-$B41-$B42+C36-C41-C42)</f>
        <v>-34.5983704</v>
      </c>
      <c r="N7">
        <f t="shared" si="28"/>
        <v>-32.92166739</v>
      </c>
      <c r="O7">
        <f>627.509*(B36-B41-B42+((D36-D41-D42)*4^3-(C36-C41-C42)*3^3)/(4^3-3^3))</f>
        <v>-31.69812734</v>
      </c>
      <c r="P7">
        <f>627.509*(B36-B41-B42+((D36-D41-D42+0.5*((D37+D38)-(D39+D40)))*4^3-(C36-C41-C42+0.5*((C37+C38)-(C39+C40)))*3^3)/(4^3-3^3))</f>
        <v>-29.94890262</v>
      </c>
      <c r="Q7">
        <f t="shared" si="22"/>
        <v>-50.15332751</v>
      </c>
      <c r="R7" s="30"/>
      <c r="S7" s="30">
        <v>5.0</v>
      </c>
      <c r="T7">
        <f t="shared" si="7"/>
        <v>-6.698370404</v>
      </c>
      <c r="U7">
        <f t="shared" si="8"/>
        <v>-5.021667385</v>
      </c>
      <c r="V7">
        <f t="shared" si="9"/>
        <v>-3.798127345</v>
      </c>
      <c r="W7">
        <f t="shared" si="23"/>
        <v>-2.048902621</v>
      </c>
      <c r="X7" s="32">
        <f t="shared" si="10"/>
        <v>7.343736992</v>
      </c>
      <c r="Y7" s="27">
        <v>-27.9</v>
      </c>
      <c r="Z7" s="43" t="s">
        <v>35</v>
      </c>
      <c r="AE7" s="27" t="s">
        <v>79</v>
      </c>
      <c r="AH7" s="27">
        <v>-27.9</v>
      </c>
      <c r="AI7" s="34">
        <v>-28.7</v>
      </c>
      <c r="AJ7" s="34">
        <f t="shared" si="11"/>
        <v>-0.8</v>
      </c>
      <c r="AK7" s="34">
        <v>-32.7</v>
      </c>
      <c r="AL7" s="35">
        <f t="shared" si="12"/>
        <v>-4.8</v>
      </c>
      <c r="AM7" s="35"/>
      <c r="AN7" s="35"/>
      <c r="AO7" s="35">
        <v>-28.57</v>
      </c>
      <c r="AP7" s="36">
        <f t="shared" si="13"/>
        <v>-0.67</v>
      </c>
      <c r="AQ7" s="34"/>
      <c r="AR7" s="34">
        <v>-32.91</v>
      </c>
      <c r="AS7">
        <f t="shared" si="14"/>
        <v>-5.01</v>
      </c>
      <c r="AV7" s="26">
        <v>5.0</v>
      </c>
      <c r="AW7" s="32">
        <f t="shared" si="15"/>
        <v>20.20442489</v>
      </c>
      <c r="AX7">
        <f t="shared" si="16"/>
        <v>-51.90255224</v>
      </c>
      <c r="BA7">
        <f t="shared" si="17"/>
        <v>-48.10442489</v>
      </c>
    </row>
    <row r="8">
      <c r="A8" s="34" t="s">
        <v>36</v>
      </c>
      <c r="B8" s="38"/>
      <c r="C8" s="38">
        <v>-3.9492439659</v>
      </c>
      <c r="D8" s="38">
        <v>-4.2395635619</v>
      </c>
      <c r="G8" s="30">
        <v>6.0</v>
      </c>
      <c r="H8" s="31">
        <f t="shared" ref="H8:J8" si="29">B44-B49-B50</f>
        <v>0.04506100358</v>
      </c>
      <c r="I8" s="31">
        <f t="shared" si="29"/>
        <v>-0.08303308007</v>
      </c>
      <c r="J8" s="31">
        <f t="shared" si="29"/>
        <v>-0.0807783107</v>
      </c>
      <c r="K8" s="13">
        <f t="shared" si="19"/>
        <v>12.58922819</v>
      </c>
      <c r="L8" s="13">
        <f t="shared" si="20"/>
        <v>6.847454061</v>
      </c>
      <c r="M8">
        <f t="shared" ref="M8:N8" si="30">627.509*($B44-$B49-$B50+C44-C49-C50)</f>
        <v>-23.82781975</v>
      </c>
      <c r="N8">
        <f t="shared" si="30"/>
        <v>-22.41293167</v>
      </c>
      <c r="O8">
        <f>627.509*(B44-B49-B50+((D44-D49-D50)*4^3-(C44-C49-C50)*3^3)/(4^3-3^3))</f>
        <v>-21.38044578</v>
      </c>
      <c r="P8">
        <f>627.509*(B44-B49-B50+((D44-D49-D50+0.5*((D45+D46)-(D47+D48)))*4^3-(C44-C49-C50+0.5*((C45+C46)-(C47+C48)))*3^3)/(4^3-3^3))</f>
        <v>-20.05169039</v>
      </c>
      <c r="Q8">
        <f t="shared" si="22"/>
        <v>-48.32787569</v>
      </c>
      <c r="R8" s="30"/>
      <c r="S8" s="30">
        <v>6.0</v>
      </c>
      <c r="T8">
        <f t="shared" si="7"/>
        <v>1.372180254</v>
      </c>
      <c r="U8">
        <f t="shared" si="8"/>
        <v>2.787068327</v>
      </c>
      <c r="V8">
        <f t="shared" si="9"/>
        <v>3.819554217</v>
      </c>
      <c r="W8">
        <f t="shared" si="23"/>
        <v>5.148309606</v>
      </c>
      <c r="X8" s="32">
        <f t="shared" si="10"/>
        <v>20.42980002</v>
      </c>
      <c r="Y8" s="27">
        <v>-25.2</v>
      </c>
      <c r="Z8" s="43" t="s">
        <v>30</v>
      </c>
      <c r="AE8" s="27" t="s">
        <v>82</v>
      </c>
      <c r="AF8" s="27" t="s">
        <v>83</v>
      </c>
      <c r="AH8" s="27">
        <v>-25.2</v>
      </c>
      <c r="AI8" s="34">
        <v>-22.2</v>
      </c>
      <c r="AJ8" s="34">
        <f t="shared" si="11"/>
        <v>3</v>
      </c>
      <c r="AK8" s="34">
        <v>-24.8</v>
      </c>
      <c r="AL8" s="35">
        <f t="shared" si="12"/>
        <v>0.4</v>
      </c>
      <c r="AM8" s="35"/>
      <c r="AN8" s="35"/>
      <c r="AO8" s="35">
        <v>-22.38</v>
      </c>
      <c r="AP8" s="36">
        <f t="shared" si="13"/>
        <v>2.82</v>
      </c>
      <c r="AQ8" s="34"/>
      <c r="AR8" s="34">
        <v>-29.61</v>
      </c>
      <c r="AS8">
        <f t="shared" si="14"/>
        <v>-4.41</v>
      </c>
      <c r="AV8" s="26">
        <v>6.0</v>
      </c>
      <c r="AW8" s="32">
        <f t="shared" si="15"/>
        <v>28.2761853</v>
      </c>
      <c r="AX8">
        <f t="shared" si="16"/>
        <v>-49.65663108</v>
      </c>
      <c r="BA8">
        <f t="shared" si="17"/>
        <v>-53.4761853</v>
      </c>
    </row>
    <row r="9">
      <c r="A9" s="34" t="s">
        <v>37</v>
      </c>
      <c r="B9" s="38">
        <v>-1608.0898802334</v>
      </c>
      <c r="C9" s="38">
        <v>-10.3678589579</v>
      </c>
      <c r="D9" s="38">
        <v>-11.1020388711</v>
      </c>
      <c r="G9" s="30">
        <v>7.0</v>
      </c>
      <c r="H9" s="31">
        <f t="shared" ref="H9:J9" si="31">B52-B57-B58</f>
        <v>0.06614473512</v>
      </c>
      <c r="I9" s="31">
        <f t="shared" si="31"/>
        <v>-0.1286700135</v>
      </c>
      <c r="J9" s="31">
        <f t="shared" si="31"/>
        <v>-0.1252103617</v>
      </c>
      <c r="K9" s="13">
        <f t="shared" si="19"/>
        <v>15.36769323</v>
      </c>
      <c r="L9" s="13">
        <f t="shared" si="20"/>
        <v>8.235400299</v>
      </c>
      <c r="M9">
        <f t="shared" ref="M9:N9" si="32">627.509*($B52-$B57-$B58+C52-C57-C58)</f>
        <v>-39.23517493</v>
      </c>
      <c r="N9">
        <f t="shared" si="32"/>
        <v>-37.06421227</v>
      </c>
      <c r="O9">
        <f>627.509*(B52-B57-B58+((D52-D57-D58)*4^3-(C52-C57-C58)*3^3)/(4^3-3^3))</f>
        <v>-35.47999627</v>
      </c>
      <c r="P9">
        <f>627.509*(B52-B57-B58+((D52-D57-D58+0.5*((D53+D54)-(D55+D56)))*4^3-(C52-C57-C58+0.5*((C53+C54)-(C55+C56)))*3^3)/(4^3-3^3))</f>
        <v>-33.96461922</v>
      </c>
      <c r="Q9">
        <f t="shared" si="22"/>
        <v>-75.47103581</v>
      </c>
      <c r="R9" s="30"/>
      <c r="S9" s="30">
        <v>7.0</v>
      </c>
      <c r="T9">
        <f t="shared" si="7"/>
        <v>-8.23517493</v>
      </c>
      <c r="U9">
        <f t="shared" si="8"/>
        <v>-6.06421227</v>
      </c>
      <c r="V9">
        <f t="shared" si="9"/>
        <v>-4.479996275</v>
      </c>
      <c r="W9">
        <f t="shared" si="23"/>
        <v>-2.964619223</v>
      </c>
      <c r="X9" s="32">
        <f t="shared" si="10"/>
        <v>9.563287815</v>
      </c>
      <c r="Y9" s="27">
        <v>-31.0</v>
      </c>
      <c r="Z9" s="43" t="s">
        <v>38</v>
      </c>
      <c r="AE9" s="27">
        <v>-14.18257884</v>
      </c>
      <c r="AF9" s="27">
        <v>-15.392950756</v>
      </c>
      <c r="AH9" s="27">
        <v>-31.0</v>
      </c>
      <c r="AI9" s="34">
        <v>-29.9</v>
      </c>
      <c r="AJ9" s="34">
        <f t="shared" si="11"/>
        <v>1.1</v>
      </c>
      <c r="AK9" s="34">
        <v>-34.8</v>
      </c>
      <c r="AL9" s="35">
        <f t="shared" si="12"/>
        <v>-3.8</v>
      </c>
      <c r="AM9" s="35"/>
      <c r="AN9" s="35"/>
      <c r="AO9" s="35">
        <v>-29.64</v>
      </c>
      <c r="AP9" s="36">
        <f t="shared" si="13"/>
        <v>1.36</v>
      </c>
      <c r="AQ9" s="34"/>
      <c r="AR9" s="34">
        <v>-32.94</v>
      </c>
      <c r="AS9">
        <f t="shared" si="14"/>
        <v>-1.94</v>
      </c>
      <c r="AV9" s="26">
        <v>7.0</v>
      </c>
      <c r="AW9" s="32">
        <f t="shared" si="15"/>
        <v>41.50641659</v>
      </c>
      <c r="AX9">
        <f t="shared" si="16"/>
        <v>-76.98641286</v>
      </c>
      <c r="BA9">
        <f t="shared" si="17"/>
        <v>-72.50641659</v>
      </c>
    </row>
    <row r="10">
      <c r="A10" s="34" t="s">
        <v>39</v>
      </c>
      <c r="B10" s="38">
        <v>-674.5397352681</v>
      </c>
      <c r="C10" s="38">
        <v>-3.9420750497</v>
      </c>
      <c r="D10" s="38">
        <v>-4.2356932631</v>
      </c>
      <c r="G10" s="30">
        <v>8.0</v>
      </c>
      <c r="H10" s="31">
        <f t="shared" ref="H10:J10" si="33">B60-B65-B66</f>
        <v>0.07139430934</v>
      </c>
      <c r="I10" s="31">
        <f t="shared" si="33"/>
        <v>-0.1420561219</v>
      </c>
      <c r="J10" s="31">
        <f t="shared" si="33"/>
        <v>-0.1383719587</v>
      </c>
      <c r="K10" s="13">
        <f t="shared" si="19"/>
        <v>16.89904586</v>
      </c>
      <c r="L10" s="13">
        <f t="shared" si="20"/>
        <v>9.136271396</v>
      </c>
      <c r="M10">
        <f t="shared" ref="M10:N10" si="34">627.509*($B60-$B65-$B66+C60-C65-C66)</f>
        <v>-44.34092331</v>
      </c>
      <c r="N10">
        <f t="shared" si="34"/>
        <v>-42.02907779</v>
      </c>
      <c r="O10">
        <f>627.509*(B60-B65-B66+((D60-D65-D66)*4^3-(C60-C65-C66)*3^3)/(4^3-3^3))</f>
        <v>-40.34205539</v>
      </c>
      <c r="P10">
        <f>627.509*(B60-B65-B66+((D60-D65-D66+0.5*((D61+D62)-(D63+D64)))*4^3-(C60-C65-C66+0.5*((C61+C62)-(C63+C64)))*3^3)/(4^3-3^3))</f>
        <v>-38.60628335</v>
      </c>
      <c r="Q10">
        <f t="shared" si="22"/>
        <v>-83.40685501</v>
      </c>
      <c r="R10" s="30"/>
      <c r="S10" s="30">
        <v>8.0</v>
      </c>
      <c r="T10">
        <f t="shared" si="7"/>
        <v>-8.740923307</v>
      </c>
      <c r="U10">
        <f t="shared" si="8"/>
        <v>-6.429077791</v>
      </c>
      <c r="V10">
        <f t="shared" si="9"/>
        <v>-4.742055388</v>
      </c>
      <c r="W10">
        <f t="shared" si="23"/>
        <v>-3.006283348</v>
      </c>
      <c r="X10" s="32">
        <f t="shared" si="10"/>
        <v>8.444616146</v>
      </c>
      <c r="Y10" s="27">
        <v>-35.6</v>
      </c>
      <c r="Z10" s="43" t="s">
        <v>40</v>
      </c>
      <c r="AE10" s="27">
        <v>-10.1899749</v>
      </c>
      <c r="AF10" s="27">
        <v>-11.0884521</v>
      </c>
      <c r="AH10" s="27">
        <v>-35.6</v>
      </c>
      <c r="AI10" s="34">
        <v>-34.5</v>
      </c>
      <c r="AJ10" s="34">
        <f t="shared" si="11"/>
        <v>1.1</v>
      </c>
      <c r="AK10" s="34">
        <v>-40.2</v>
      </c>
      <c r="AL10" s="35">
        <f t="shared" si="12"/>
        <v>-4.6</v>
      </c>
      <c r="AM10" s="35"/>
      <c r="AN10" s="35"/>
      <c r="AO10" s="35">
        <v>-34.24</v>
      </c>
      <c r="AP10" s="36">
        <f t="shared" si="13"/>
        <v>1.36</v>
      </c>
      <c r="AQ10" s="34"/>
      <c r="AR10" s="34">
        <v>-37.51</v>
      </c>
      <c r="AS10">
        <f t="shared" si="14"/>
        <v>-1.91</v>
      </c>
      <c r="AV10" s="26">
        <v>8.0</v>
      </c>
      <c r="AW10" s="32">
        <f t="shared" si="15"/>
        <v>44.80057166</v>
      </c>
      <c r="AX10">
        <f t="shared" si="16"/>
        <v>-85.14262705</v>
      </c>
      <c r="BA10">
        <f t="shared" si="17"/>
        <v>-80.40057166</v>
      </c>
    </row>
    <row r="11">
      <c r="A11" s="29">
        <v>2.0</v>
      </c>
      <c r="B11" s="49"/>
      <c r="C11" s="49"/>
      <c r="D11" s="49"/>
      <c r="G11" s="30">
        <v>9.0</v>
      </c>
      <c r="H11" s="31">
        <f t="shared" ref="H11:J11" si="35">B68-B73-B74</f>
        <v>0.0581363611</v>
      </c>
      <c r="I11" s="31">
        <f t="shared" si="35"/>
        <v>-0.1267454285</v>
      </c>
      <c r="J11" s="31">
        <f t="shared" si="35"/>
        <v>-0.118996695</v>
      </c>
      <c r="K11" s="13">
        <f t="shared" si="19"/>
        <v>17.60279349</v>
      </c>
      <c r="L11" s="13">
        <f t="shared" si="20"/>
        <v>9.503481298</v>
      </c>
      <c r="M11">
        <f t="shared" ref="M11:N11" si="36">627.509*($B68-$B73-$B74+C68-C73-C74)</f>
        <v>-43.05280728</v>
      </c>
      <c r="N11">
        <f t="shared" si="36"/>
        <v>-38.19040727</v>
      </c>
      <c r="O11">
        <f>627.509*(B68-B73-B74+((D68-D73-D74)*4^3-(C68-C73-C74)*3^3)/(4^3-3^3))</f>
        <v>-34.64216942</v>
      </c>
      <c r="P11">
        <f>627.509*(B68-B73-B74+((D68-D73-D74+0.5*((D69+D70)-(D71+D72)))*4^3-(C68-C73-C74+0.5*((C69+C70)-(C71+C72)))*3^3)/(4^3-3^3))</f>
        <v>-32.84558322</v>
      </c>
      <c r="Q11">
        <f t="shared" si="22"/>
        <v>-69.32667304</v>
      </c>
      <c r="R11" s="50"/>
      <c r="S11" s="30">
        <v>9.0</v>
      </c>
      <c r="T11">
        <f t="shared" si="7"/>
        <v>-9.352807275</v>
      </c>
      <c r="U11">
        <f t="shared" si="8"/>
        <v>-4.490407265</v>
      </c>
      <c r="V11">
        <f t="shared" si="9"/>
        <v>-0.9421694202</v>
      </c>
      <c r="W11">
        <f t="shared" si="23"/>
        <v>0.8544167811</v>
      </c>
      <c r="X11" s="32">
        <f t="shared" si="10"/>
        <v>2.535361368</v>
      </c>
      <c r="Y11" s="27">
        <v>-33.7</v>
      </c>
      <c r="Z11" s="43" t="s">
        <v>35</v>
      </c>
      <c r="AE11" s="27">
        <v>-3.90952084</v>
      </c>
      <c r="AF11" s="27">
        <v>-4.22752976</v>
      </c>
      <c r="AH11" s="27">
        <v>-33.7</v>
      </c>
      <c r="AI11" s="34">
        <v>-27.0</v>
      </c>
      <c r="AJ11" s="34">
        <f t="shared" si="11"/>
        <v>6.7</v>
      </c>
      <c r="AK11" s="34">
        <v>-35.1</v>
      </c>
      <c r="AL11" s="35">
        <f t="shared" si="12"/>
        <v>-1.4</v>
      </c>
      <c r="AM11" s="35"/>
      <c r="AN11" s="35"/>
      <c r="AO11" s="35">
        <v>-27.279999999999998</v>
      </c>
      <c r="AP11" s="36">
        <f t="shared" si="13"/>
        <v>6.42</v>
      </c>
      <c r="AQ11" s="34"/>
      <c r="AR11" s="34">
        <v>-31.68</v>
      </c>
      <c r="AS11">
        <f t="shared" si="14"/>
        <v>2.02</v>
      </c>
      <c r="AV11" s="26">
        <v>9.0</v>
      </c>
      <c r="AW11" s="32">
        <f t="shared" si="15"/>
        <v>36.48108982</v>
      </c>
      <c r="AX11">
        <f t="shared" si="16"/>
        <v>-71.12325924</v>
      </c>
      <c r="BA11">
        <f t="shared" si="17"/>
        <v>-70.18108982</v>
      </c>
    </row>
    <row r="12">
      <c r="A12" s="34" t="s">
        <v>27</v>
      </c>
      <c r="B12" s="38">
        <v>-2022.2941934796</v>
      </c>
      <c r="C12" s="38">
        <v>-12.8821756341</v>
      </c>
      <c r="D12" s="38">
        <v>-13.7977202498</v>
      </c>
      <c r="G12" s="30">
        <v>10.0</v>
      </c>
      <c r="H12" s="31">
        <f t="shared" ref="H12:J12" si="37">B76-B81-B82</f>
        <v>0.0650982167</v>
      </c>
      <c r="I12" s="31">
        <f t="shared" si="37"/>
        <v>-0.1361757765</v>
      </c>
      <c r="J12" s="31">
        <f t="shared" si="37"/>
        <v>-0.1275452949</v>
      </c>
      <c r="K12" s="13">
        <f t="shared" si="19"/>
        <v>18.8627742</v>
      </c>
      <c r="L12" s="13">
        <f t="shared" si="20"/>
        <v>10.13182878</v>
      </c>
      <c r="M12">
        <f t="shared" ref="M12:N12" si="38">627.509*($B76-$B81-$B82+C76-C81-C82)</f>
        <v>-44.60180847</v>
      </c>
      <c r="N12">
        <f t="shared" si="38"/>
        <v>-39.18610359</v>
      </c>
      <c r="O12">
        <f>627.509*(B76-B81-B82+((D76-D81-D82)*4^3-(C76-C81-C82)*3^3)/(4^3-3^3))</f>
        <v>-35.23410274</v>
      </c>
      <c r="P12">
        <f>627.509*(B76-B81-B82+((D76-D81-D82+0.5*((D77+D78)-(D79+D80)))*4^3-(C76-C81-C82+0.5*((C77+C78)-(C79+C80)))*3^3)/(4^3-3^3))</f>
        <v>-33.35380357</v>
      </c>
      <c r="Q12">
        <f t="shared" si="22"/>
        <v>-74.20352044</v>
      </c>
      <c r="R12" s="30"/>
      <c r="S12" s="30">
        <v>10.0</v>
      </c>
      <c r="T12">
        <f t="shared" si="7"/>
        <v>-9.601808473</v>
      </c>
      <c r="U12">
        <f t="shared" si="8"/>
        <v>-4.186103594</v>
      </c>
      <c r="V12">
        <f t="shared" si="9"/>
        <v>-0.2341027371</v>
      </c>
      <c r="W12">
        <f t="shared" si="23"/>
        <v>1.646196426</v>
      </c>
      <c r="X12" s="32">
        <f t="shared" si="10"/>
        <v>4.70341836</v>
      </c>
      <c r="Y12" s="27">
        <v>-35.0</v>
      </c>
      <c r="Z12" s="43" t="s">
        <v>41</v>
      </c>
      <c r="AE12" s="27" t="s">
        <v>96</v>
      </c>
      <c r="AF12" s="27" t="s">
        <v>97</v>
      </c>
      <c r="AG12" s="27" t="s">
        <v>98</v>
      </c>
      <c r="AH12" s="27">
        <v>-35.0</v>
      </c>
      <c r="AI12" s="34">
        <v>-27.8</v>
      </c>
      <c r="AJ12" s="34">
        <f t="shared" si="11"/>
        <v>7.2</v>
      </c>
      <c r="AK12" s="34">
        <v>-36.2</v>
      </c>
      <c r="AL12" s="35">
        <f t="shared" si="12"/>
        <v>-1.2</v>
      </c>
      <c r="AM12" s="35"/>
      <c r="AN12" s="35"/>
      <c r="AO12" s="35">
        <v>-27.72</v>
      </c>
      <c r="AP12" s="36">
        <f t="shared" si="13"/>
        <v>7.28</v>
      </c>
      <c r="AQ12" s="34"/>
      <c r="AR12" s="34">
        <v>-32.44</v>
      </c>
      <c r="AS12">
        <f t="shared" si="14"/>
        <v>2.56</v>
      </c>
      <c r="AV12" s="26">
        <v>10.0</v>
      </c>
      <c r="AW12" s="32">
        <f t="shared" si="15"/>
        <v>40.84971686</v>
      </c>
      <c r="AX12">
        <f t="shared" si="16"/>
        <v>-76.0838196</v>
      </c>
      <c r="BA12">
        <f t="shared" si="17"/>
        <v>-75.84971686</v>
      </c>
    </row>
    <row r="13">
      <c r="A13" s="34" t="s">
        <v>29</v>
      </c>
      <c r="B13" s="38"/>
      <c r="C13" s="38">
        <v>-10.3674390921</v>
      </c>
      <c r="D13" s="38">
        <v>-11.1015637802</v>
      </c>
      <c r="G13" s="11">
        <v>11.0</v>
      </c>
      <c r="H13" s="31">
        <f t="shared" ref="H13:J13" si="39">B84-B89-B90</f>
        <v>0.08921035827</v>
      </c>
      <c r="I13" s="31">
        <f t="shared" si="39"/>
        <v>-0.1715643953</v>
      </c>
      <c r="J13" s="31">
        <f t="shared" si="39"/>
        <v>-0.1612318837</v>
      </c>
      <c r="K13" s="13">
        <f t="shared" si="19"/>
        <v>23.32593413</v>
      </c>
      <c r="L13" s="13">
        <f t="shared" si="20"/>
        <v>12.9849312</v>
      </c>
      <c r="M13" s="4">
        <f t="shared" ref="M13:N13" si="40">627.509*($B84-$B89-$B90+C84-C89-C90)</f>
        <v>-51.67789941</v>
      </c>
      <c r="N13" s="4">
        <f t="shared" si="40"/>
        <v>-45.19415539</v>
      </c>
      <c r="O13" s="4">
        <f>627.509*(B84-B89-B90+((D84-D89-D90)*4^3-(C84-C89-C90)*3^3)/(4^3-3^3))</f>
        <v>-40.46277462</v>
      </c>
      <c r="P13" s="4">
        <f>627.509*(B84-B89-B90+((D84-D89-D90+0.5*((D85+D86)-(D87+D88)))*4^3-(C84-C89-C90+0.5*((C85+C86)-(C87+C88)))*3^3)/(4^3-3^3))</f>
        <v>-37.74337765</v>
      </c>
      <c r="Q13">
        <f t="shared" si="22"/>
        <v>-93.72368036</v>
      </c>
      <c r="R13" s="30"/>
      <c r="S13" s="30">
        <v>11.0</v>
      </c>
      <c r="T13">
        <f t="shared" si="7"/>
        <v>-15.87789941</v>
      </c>
      <c r="U13">
        <f t="shared" si="8"/>
        <v>-9.394155388</v>
      </c>
      <c r="V13">
        <f t="shared" si="9"/>
        <v>-4.662774616</v>
      </c>
      <c r="W13">
        <f t="shared" si="23"/>
        <v>-1.943377652</v>
      </c>
      <c r="X13" s="32">
        <f t="shared" si="10"/>
        <v>5.428429194</v>
      </c>
      <c r="Y13" s="27">
        <v>-35.8</v>
      </c>
      <c r="Z13" s="43" t="s">
        <v>42</v>
      </c>
      <c r="AE13">
        <f t="shared" ref="AE13:AF13" si="41">AE9-AE10-AE11</f>
        <v>-0.0830831</v>
      </c>
      <c r="AF13">
        <f t="shared" si="41"/>
        <v>-0.076968896</v>
      </c>
      <c r="AG13">
        <f>((AF9-AF10-AF11)*4^3-(AE9-AE10-AE11)*3^3)/(4^3-3^3)</f>
        <v>-0.07250717957</v>
      </c>
      <c r="AH13" s="27">
        <v>-35.8</v>
      </c>
      <c r="AI13" s="34">
        <v>-32.5</v>
      </c>
      <c r="AJ13" s="34">
        <f t="shared" si="11"/>
        <v>3.3</v>
      </c>
      <c r="AK13" s="34">
        <v>-42.5</v>
      </c>
      <c r="AL13" s="35">
        <f t="shared" si="12"/>
        <v>-6.7</v>
      </c>
      <c r="AM13" s="35"/>
      <c r="AN13" s="35"/>
      <c r="AO13" s="35">
        <v>-32.830000000000005</v>
      </c>
      <c r="AP13" s="36">
        <f t="shared" si="13"/>
        <v>2.97</v>
      </c>
      <c r="AQ13" s="34"/>
      <c r="AR13" s="34">
        <v>-38.3</v>
      </c>
      <c r="AS13">
        <f t="shared" si="14"/>
        <v>-2.5</v>
      </c>
      <c r="AV13" s="26">
        <v>11.0</v>
      </c>
      <c r="AW13" s="32">
        <f t="shared" si="15"/>
        <v>55.98030271</v>
      </c>
      <c r="AX13">
        <f t="shared" si="16"/>
        <v>-96.44307732</v>
      </c>
      <c r="BA13">
        <f t="shared" si="17"/>
        <v>-91.78030271</v>
      </c>
    </row>
    <row r="14">
      <c r="A14" s="34" t="s">
        <v>31</v>
      </c>
      <c r="B14" s="38"/>
      <c r="C14" s="38">
        <v>-2.4581236945</v>
      </c>
      <c r="D14" s="38">
        <v>-2.6412190367</v>
      </c>
      <c r="G14" s="30">
        <v>12.0</v>
      </c>
      <c r="H14" s="31">
        <f t="shared" ref="H14:J14" si="42">B92-B97-B98</f>
        <v>0.08797073197</v>
      </c>
      <c r="I14" s="31">
        <f t="shared" si="42"/>
        <v>-0.1715539474</v>
      </c>
      <c r="J14" s="31">
        <f t="shared" si="42"/>
        <v>-0.1609056154</v>
      </c>
      <c r="K14" s="13">
        <f t="shared" si="19"/>
        <v>23.47028516</v>
      </c>
      <c r="L14" s="13">
        <f t="shared" si="20"/>
        <v>13.01431307</v>
      </c>
      <c r="M14">
        <f t="shared" ref="M14:N14" si="43">627.509*($B92-$B97-$B98+C92-C97-C98)</f>
        <v>-52.44921992</v>
      </c>
      <c r="N14">
        <f t="shared" si="43"/>
        <v>-45.76729576</v>
      </c>
      <c r="O14">
        <f>627.509*(B92-B97-B98+((D92-D97-D98)*4^3-(C92-C97-C98)*3^3)/(4^3-3^3))</f>
        <v>-40.89129704</v>
      </c>
      <c r="P14">
        <f>627.509*(B92-B97-B98+((D92-D97-D98+0.5*((D93+D94)-(D95+D96)))*4^3-(C92-C97-C98+0.5*((C93+C94)-(C95+C96)))*3^3)/(4^3-3^3))</f>
        <v>-38.19915736</v>
      </c>
      <c r="Q14">
        <f t="shared" si="22"/>
        <v>-93.40158341</v>
      </c>
      <c r="R14" s="30"/>
      <c r="S14" s="30">
        <v>12.0</v>
      </c>
      <c r="T14">
        <f t="shared" si="7"/>
        <v>-15.54921992</v>
      </c>
      <c r="U14">
        <f t="shared" si="8"/>
        <v>-8.86729576</v>
      </c>
      <c r="V14">
        <f t="shared" si="9"/>
        <v>-3.991297045</v>
      </c>
      <c r="W14">
        <f t="shared" si="23"/>
        <v>-1.299157357</v>
      </c>
      <c r="X14" s="32">
        <f t="shared" si="10"/>
        <v>3.520751646</v>
      </c>
      <c r="Y14" s="27">
        <v>-36.9</v>
      </c>
      <c r="Z14" s="43" t="s">
        <v>42</v>
      </c>
      <c r="AE14" s="27" t="s">
        <v>18</v>
      </c>
      <c r="AF14" s="27" t="s">
        <v>19</v>
      </c>
      <c r="AG14" s="27" t="s">
        <v>98</v>
      </c>
      <c r="AH14" s="27">
        <v>-36.9</v>
      </c>
      <c r="AI14" s="34">
        <v>-32.4</v>
      </c>
      <c r="AJ14" s="34">
        <f t="shared" si="11"/>
        <v>4.5</v>
      </c>
      <c r="AK14" s="34">
        <v>-42.5</v>
      </c>
      <c r="AL14" s="35">
        <f t="shared" si="12"/>
        <v>-5.6</v>
      </c>
      <c r="AM14" s="35"/>
      <c r="AN14" s="35"/>
      <c r="AO14" s="35">
        <v>-32.089999999999996</v>
      </c>
      <c r="AP14" s="36">
        <f t="shared" si="13"/>
        <v>4.81</v>
      </c>
      <c r="AQ14" s="34"/>
      <c r="AR14" s="34">
        <v>-37.81</v>
      </c>
      <c r="AS14">
        <f t="shared" si="14"/>
        <v>-0.91</v>
      </c>
      <c r="AV14" s="26">
        <v>12.0</v>
      </c>
      <c r="AW14" s="32">
        <f t="shared" si="15"/>
        <v>55.20242605</v>
      </c>
      <c r="AX14">
        <f t="shared" si="16"/>
        <v>-96.09372309</v>
      </c>
      <c r="BA14">
        <f t="shared" si="17"/>
        <v>-92.10242605</v>
      </c>
    </row>
    <row r="15">
      <c r="A15" s="34" t="s">
        <v>34</v>
      </c>
      <c r="B15" s="38"/>
      <c r="C15" s="38">
        <v>-10.3748464839</v>
      </c>
      <c r="D15" s="38">
        <v>-11.1053656334</v>
      </c>
      <c r="G15" s="30">
        <v>13.0</v>
      </c>
      <c r="H15" s="31">
        <f t="shared" ref="H15:J15" si="44">B100-B105-B106</f>
        <v>0.01815671159</v>
      </c>
      <c r="I15" s="31">
        <f t="shared" si="44"/>
        <v>-0.06433733359</v>
      </c>
      <c r="J15" s="31">
        <f t="shared" si="44"/>
        <v>-0.06181933241</v>
      </c>
      <c r="K15" s="13">
        <f t="shared" si="19"/>
        <v>9.925101765</v>
      </c>
      <c r="L15" s="13">
        <f t="shared" si="20"/>
        <v>5.736257842</v>
      </c>
      <c r="M15">
        <f t="shared" ref="M15:N15" si="45">627.509*($B100-$B105-$B106+C100-C105-C106)</f>
        <v>-28.97875593</v>
      </c>
      <c r="N15">
        <f t="shared" si="45"/>
        <v>-27.39868753</v>
      </c>
      <c r="O15">
        <f>627.509*(B100-B105-B106+((D100-D105-D106)*4^3-(C100-C105-C106)*3^3)/(4^3-3^3))</f>
        <v>-26.24566464</v>
      </c>
      <c r="P15">
        <f>627.509*(B100-B105-B106+((D100-D105-D106+0.5*((D101+D102)-(D103+D104)))*4^3-(C100-C105-C106+0.5*((C101+C102)-(C103+C104)))*3^3)/(4^3-3^3))</f>
        <v>-24.90589769</v>
      </c>
      <c r="Q15">
        <f t="shared" si="22"/>
        <v>-36.29939762</v>
      </c>
      <c r="R15" s="30"/>
      <c r="S15" s="30">
        <v>13.0</v>
      </c>
      <c r="T15">
        <f t="shared" si="7"/>
        <v>-1.678755931</v>
      </c>
      <c r="U15">
        <f t="shared" si="8"/>
        <v>-0.09868752835</v>
      </c>
      <c r="V15">
        <f t="shared" si="9"/>
        <v>1.05433536</v>
      </c>
      <c r="W15">
        <f t="shared" si="23"/>
        <v>2.394102309</v>
      </c>
      <c r="X15" s="32">
        <f t="shared" si="10"/>
        <v>8.769605529</v>
      </c>
      <c r="Y15" s="27">
        <v>-27.3</v>
      </c>
      <c r="Z15" s="43" t="s">
        <v>35</v>
      </c>
      <c r="AA15">
        <f t="shared" ref="AA15:AB15" si="46">AVERAGE(V15:V16)</f>
        <v>0.8487945273</v>
      </c>
      <c r="AB15">
        <f t="shared" si="46"/>
        <v>2.26576885</v>
      </c>
      <c r="AC15" s="26"/>
      <c r="AD15" s="26" t="s">
        <v>43</v>
      </c>
      <c r="AE15" s="49">
        <f t="shared" ref="AE15:AF15" si="47">C4-C9-C10</f>
        <v>-0.0761701994</v>
      </c>
      <c r="AF15" s="49">
        <f t="shared" si="47"/>
        <v>-0.0737792253</v>
      </c>
      <c r="AG15">
        <f>((D4-D9-D10)*4^3-(C4-C9-C10)*3^3)/(4^3-3^3)</f>
        <v>-0.07203446042</v>
      </c>
      <c r="AH15" s="27">
        <v>-27.3</v>
      </c>
      <c r="AI15" s="34">
        <v>-22.9</v>
      </c>
      <c r="AJ15" s="34">
        <f t="shared" si="11"/>
        <v>4.4</v>
      </c>
      <c r="AK15" s="34">
        <v>-24.0</v>
      </c>
      <c r="AL15" s="35">
        <f t="shared" si="12"/>
        <v>3.3</v>
      </c>
      <c r="AM15" s="35"/>
      <c r="AN15" s="35"/>
      <c r="AO15" s="35">
        <v>-22.84</v>
      </c>
      <c r="AP15" s="36">
        <f t="shared" si="13"/>
        <v>4.46</v>
      </c>
      <c r="AQ15" s="34"/>
      <c r="AR15" s="34">
        <v>-25.89</v>
      </c>
      <c r="AS15">
        <f t="shared" si="14"/>
        <v>1.41</v>
      </c>
      <c r="AV15" s="26">
        <v>13.0</v>
      </c>
      <c r="AW15" s="32">
        <f t="shared" si="15"/>
        <v>11.39349993</v>
      </c>
      <c r="AX15">
        <f t="shared" si="16"/>
        <v>-37.63916457</v>
      </c>
      <c r="BA15">
        <f t="shared" si="17"/>
        <v>-38.69349993</v>
      </c>
    </row>
    <row r="16">
      <c r="A16" s="34" t="s">
        <v>36</v>
      </c>
      <c r="B16" s="38"/>
      <c r="C16" s="38">
        <v>-2.4631110088</v>
      </c>
      <c r="D16" s="38">
        <v>-2.644162951</v>
      </c>
      <c r="G16" s="30">
        <v>14.0</v>
      </c>
      <c r="H16" s="31">
        <f t="shared" ref="H16:J16" si="48">B108-B113-B114</f>
        <v>0.02530763326</v>
      </c>
      <c r="I16" s="31">
        <f t="shared" si="48"/>
        <v>-0.07398958181</v>
      </c>
      <c r="J16" s="31">
        <f t="shared" si="48"/>
        <v>-0.07160192337</v>
      </c>
      <c r="K16" s="13">
        <f t="shared" si="19"/>
        <v>11.07753024</v>
      </c>
      <c r="L16" s="13">
        <f t="shared" si="20"/>
        <v>6.400980655</v>
      </c>
      <c r="M16">
        <f t="shared" ref="M16:N16" si="49">627.509*($B108-$B113-$B114+C108-C113-C114)</f>
        <v>-30.54836085</v>
      </c>
      <c r="N16">
        <f t="shared" si="49"/>
        <v>-29.05008369</v>
      </c>
      <c r="O16">
        <f>627.509*(B108-B113-B114+((D108-D113-D114)*4^3-(C108-C113-C114)*3^3)/(4^3-3^3))</f>
        <v>-27.95674631</v>
      </c>
      <c r="P16">
        <f>627.509*(B108-B113-B114+((D108-D113-D114+0.5*((D109+D110)-(D111+D112)))*4^3-(C108-C113-C114+0.5*((C109+C110)-(C111+C112)))*3^3)/(4^3-3^3))</f>
        <v>-26.46256461</v>
      </c>
      <c r="Q16">
        <f t="shared" si="22"/>
        <v>-42.34333225</v>
      </c>
      <c r="R16" s="30"/>
      <c r="S16" s="30">
        <v>14.0</v>
      </c>
      <c r="T16">
        <f t="shared" si="7"/>
        <v>-1.948360852</v>
      </c>
      <c r="U16">
        <f t="shared" si="8"/>
        <v>-0.4500836923</v>
      </c>
      <c r="V16">
        <f t="shared" si="9"/>
        <v>0.6432536947</v>
      </c>
      <c r="W16">
        <f t="shared" si="23"/>
        <v>2.13743539</v>
      </c>
      <c r="X16" s="32">
        <f t="shared" si="10"/>
        <v>7.473550315</v>
      </c>
      <c r="Y16" s="27">
        <v>-28.6</v>
      </c>
      <c r="Z16" s="43" t="s">
        <v>41</v>
      </c>
      <c r="AH16" s="27">
        <v>-28.6</v>
      </c>
      <c r="AI16" s="34">
        <v>-23.9</v>
      </c>
      <c r="AJ16" s="34">
        <f t="shared" si="11"/>
        <v>4.7</v>
      </c>
      <c r="AK16" s="34">
        <v>-25.6</v>
      </c>
      <c r="AL16" s="35">
        <f t="shared" si="12"/>
        <v>3</v>
      </c>
      <c r="AM16" s="35"/>
      <c r="AN16" s="35"/>
      <c r="AO16" s="35">
        <v>-23.86</v>
      </c>
      <c r="AP16" s="36">
        <f t="shared" si="13"/>
        <v>4.74</v>
      </c>
      <c r="AQ16" s="34"/>
      <c r="AR16" s="34">
        <v>-28.28</v>
      </c>
      <c r="AS16">
        <f t="shared" si="14"/>
        <v>0.32</v>
      </c>
      <c r="AV16" s="26">
        <v>14.0</v>
      </c>
      <c r="AW16" s="32">
        <f t="shared" si="15"/>
        <v>15.88076764</v>
      </c>
      <c r="AX16">
        <f t="shared" si="16"/>
        <v>-43.83751394</v>
      </c>
      <c r="BA16">
        <f t="shared" si="17"/>
        <v>-44.48076764</v>
      </c>
    </row>
    <row r="17">
      <c r="A17" s="34" t="s">
        <v>37</v>
      </c>
      <c r="B17" s="38">
        <v>-1608.0898802334</v>
      </c>
      <c r="C17" s="38">
        <v>-10.3678589579</v>
      </c>
      <c r="D17" s="38">
        <v>-11.1020388711</v>
      </c>
      <c r="G17" s="53">
        <v>15.0</v>
      </c>
      <c r="H17" s="31">
        <f t="shared" ref="H17:J17" si="50">B116-B121-B122</f>
        <v>0.01954594062</v>
      </c>
      <c r="I17" s="31">
        <f t="shared" si="50"/>
        <v>-0.0643620239</v>
      </c>
      <c r="J17" s="31">
        <f t="shared" si="50"/>
        <v>-0.0520387742</v>
      </c>
      <c r="K17" s="22">
        <f t="shared" si="19"/>
        <v>5.590927869</v>
      </c>
      <c r="L17" s="22">
        <f t="shared" si="20"/>
        <v>6.773094728</v>
      </c>
      <c r="M17" s="54">
        <f t="shared" ref="M17:N17" si="51">627.509*($B116-$B121-$B122+C116-C121-C122)</f>
        <v>-28.1224956</v>
      </c>
      <c r="N17" s="54">
        <f t="shared" si="51"/>
        <v>-20.38954551</v>
      </c>
      <c r="O17" s="54">
        <f>627.509*(B116-B121-B122+((D116-D121-D122)*4^3-(C116-C121-C122)*3^3)/(4^3-3^3))</f>
        <v>-14.74658192</v>
      </c>
      <c r="P17" s="54">
        <f>627.509*(B116-B121-B122+((D116-D121-D122+0.5*((D117+D118)-(D119+D120)))*4^3-(C116-C121-C122+0.5*((C117+C118)-(C119+C120)))*3^3)/(4^3-3^3))</f>
        <v>-10.92870341</v>
      </c>
      <c r="Q17">
        <f t="shared" si="22"/>
        <v>-23.19395706</v>
      </c>
      <c r="R17" s="30"/>
      <c r="S17" s="30">
        <v>15.0</v>
      </c>
      <c r="T17">
        <f t="shared" si="7"/>
        <v>-10.6224956</v>
      </c>
      <c r="U17">
        <f t="shared" si="8"/>
        <v>-2.889545507</v>
      </c>
      <c r="V17">
        <f t="shared" si="9"/>
        <v>2.753418076</v>
      </c>
      <c r="W17">
        <f t="shared" si="23"/>
        <v>6.571296592</v>
      </c>
      <c r="X17" s="32">
        <f t="shared" si="10"/>
        <v>37.55026624</v>
      </c>
      <c r="Y17" s="27">
        <v>-17.5</v>
      </c>
      <c r="Z17" s="43" t="s">
        <v>44</v>
      </c>
      <c r="AA17">
        <f t="shared" ref="AA17:AB17" si="52">AVERAGE(V17:V18)</f>
        <v>1.151162957</v>
      </c>
      <c r="AB17">
        <f t="shared" si="52"/>
        <v>5.262298541</v>
      </c>
      <c r="AC17" s="26"/>
      <c r="AD17" s="26" t="s">
        <v>45</v>
      </c>
      <c r="AH17" s="27">
        <v>-17.5</v>
      </c>
      <c r="AI17" s="34">
        <v>-21.1</v>
      </c>
      <c r="AJ17" s="34">
        <f t="shared" si="11"/>
        <v>-3.6</v>
      </c>
      <c r="AK17" s="34">
        <v>-21.2</v>
      </c>
      <c r="AL17" s="35">
        <f t="shared" si="12"/>
        <v>-3.7</v>
      </c>
      <c r="AM17" s="35"/>
      <c r="AN17" s="35"/>
      <c r="AO17" s="35">
        <v>-21.080000000000002</v>
      </c>
      <c r="AP17" s="36">
        <f t="shared" si="13"/>
        <v>-3.58</v>
      </c>
      <c r="AQ17" s="34"/>
      <c r="AR17" s="34">
        <v>-17.84</v>
      </c>
      <c r="AS17">
        <f t="shared" si="14"/>
        <v>-0.34</v>
      </c>
      <c r="AV17" s="26">
        <v>15.0</v>
      </c>
      <c r="AW17" s="32">
        <f t="shared" si="15"/>
        <v>12.26525365</v>
      </c>
      <c r="AX17">
        <f t="shared" si="16"/>
        <v>-27.01183558</v>
      </c>
      <c r="BA17">
        <f t="shared" si="17"/>
        <v>-29.76525365</v>
      </c>
    </row>
    <row r="18">
      <c r="A18" s="34" t="s">
        <v>39</v>
      </c>
      <c r="B18" s="38">
        <v>-414.2267934362</v>
      </c>
      <c r="C18" s="38">
        <v>-2.4588648852</v>
      </c>
      <c r="D18" s="38">
        <v>-2.6418731945</v>
      </c>
      <c r="G18" s="53">
        <v>16.0</v>
      </c>
      <c r="H18" s="31">
        <f t="shared" ref="H18:J18" si="53">B124-B129-B130</f>
        <v>0.0289222076</v>
      </c>
      <c r="I18" s="31">
        <f t="shared" si="53"/>
        <v>-0.08283387735</v>
      </c>
      <c r="J18" s="31">
        <f t="shared" si="53"/>
        <v>-0.07198189816</v>
      </c>
      <c r="K18" s="13">
        <f t="shared" si="19"/>
        <v>9.88366963</v>
      </c>
      <c r="L18" s="13">
        <f t="shared" si="20"/>
        <v>9.262252129</v>
      </c>
      <c r="M18" s="54">
        <f t="shared" ref="M18:N18" si="54">627.509*($B124-$B129-$B130+C124-C129-C130)</f>
        <v>-33.83005797</v>
      </c>
      <c r="N18" s="54">
        <f t="shared" si="54"/>
        <v>-27.02034336</v>
      </c>
      <c r="O18" s="54">
        <f>627.509*(B124-B129-B130+((D124-D129-D130)*4^3-(C124-C129-C130)*3^3)/(4^3-3^3))</f>
        <v>-22.05109216</v>
      </c>
      <c r="P18" s="54">
        <f>627.509*(B124-B129-B130+((D124-D129-D130+0.5*((D125+D126)-(D127+D128)))*4^3-(C124-C129-C130+0.5*((C125+C126)-(C127+C128)))*3^3)/(4^3-3^3))</f>
        <v>-17.64669951</v>
      </c>
      <c r="Q18">
        <f t="shared" si="22"/>
        <v>-35.79564508</v>
      </c>
      <c r="R18" s="30"/>
      <c r="S18" s="30">
        <v>16.0</v>
      </c>
      <c r="T18">
        <f t="shared" si="7"/>
        <v>-12.23005797</v>
      </c>
      <c r="U18">
        <f t="shared" si="8"/>
        <v>-5.420343364</v>
      </c>
      <c r="V18">
        <f t="shared" si="9"/>
        <v>-0.451092162</v>
      </c>
      <c r="W18">
        <f t="shared" si="23"/>
        <v>3.95330049</v>
      </c>
      <c r="X18" s="32">
        <f t="shared" si="10"/>
        <v>18.30231709</v>
      </c>
      <c r="Y18" s="27">
        <v>-21.6</v>
      </c>
      <c r="Z18" s="43" t="s">
        <v>44</v>
      </c>
      <c r="AH18" s="27">
        <v>-21.6</v>
      </c>
      <c r="AI18" s="34">
        <v>-24.7</v>
      </c>
      <c r="AJ18" s="34">
        <f t="shared" si="11"/>
        <v>-3.1</v>
      </c>
      <c r="AK18" s="34">
        <v>-25.3</v>
      </c>
      <c r="AL18" s="35">
        <f t="shared" si="12"/>
        <v>-3.7</v>
      </c>
      <c r="AM18" s="35"/>
      <c r="AN18" s="35"/>
      <c r="AO18" s="35">
        <v>-24.71</v>
      </c>
      <c r="AP18" s="36">
        <f t="shared" si="13"/>
        <v>-3.11</v>
      </c>
      <c r="AQ18" s="34"/>
      <c r="AR18" s="34">
        <v>-24.02</v>
      </c>
      <c r="AS18">
        <f t="shared" si="14"/>
        <v>-2.42</v>
      </c>
      <c r="AV18" s="26">
        <v>16.0</v>
      </c>
      <c r="AW18" s="32">
        <f t="shared" si="15"/>
        <v>18.14894557</v>
      </c>
      <c r="AX18">
        <f t="shared" si="16"/>
        <v>-40.20003773</v>
      </c>
      <c r="BA18">
        <f t="shared" si="17"/>
        <v>-39.74894557</v>
      </c>
    </row>
    <row r="19">
      <c r="A19" s="29">
        <v>3.0</v>
      </c>
      <c r="B19" s="49"/>
      <c r="C19" s="49"/>
      <c r="D19" s="49"/>
      <c r="G19" s="30">
        <v>17.0</v>
      </c>
      <c r="H19" s="31">
        <f t="shared" ref="H19:J19" si="55">B132-B137-B138</f>
        <v>-0.0023677191</v>
      </c>
      <c r="I19" s="31">
        <f t="shared" si="55"/>
        <v>-0.0548592471</v>
      </c>
      <c r="J19" s="31">
        <f t="shared" si="55"/>
        <v>-0.0539059556</v>
      </c>
      <c r="K19" s="13">
        <f t="shared" si="19"/>
        <v>10.47006479</v>
      </c>
      <c r="L19" s="13">
        <f t="shared" si="20"/>
        <v>5.842691997</v>
      </c>
      <c r="M19">
        <f t="shared" ref="M19:N19" si="56">627.509*($B132-$B137-$B138+C132-C137-C138)</f>
        <v>-35.91043633</v>
      </c>
      <c r="N19">
        <f t="shared" si="56"/>
        <v>-35.31223734</v>
      </c>
      <c r="O19">
        <f>627.509*(B132-B137-B138+((D132-D137-D138)*4^3-(C132-C137-C138)*3^3)/(4^3-3^3))</f>
        <v>-34.87571375</v>
      </c>
      <c r="P19">
        <f>627.509*(B132-B137-B138+((D132-D137-D138+0.5*((D133+D134)-(D135+D136)))*4^3-(C132-C137-C138+0.5*((C133+C134)-(C135+C136)))*3^3)/(4^3-3^3))</f>
        <v>-33.64273349</v>
      </c>
      <c r="Q19">
        <f t="shared" si="22"/>
        <v>-32.15696845</v>
      </c>
      <c r="R19" s="30"/>
      <c r="S19" s="30">
        <v>17.0</v>
      </c>
      <c r="T19">
        <f t="shared" si="7"/>
        <v>-1.610436333</v>
      </c>
      <c r="U19">
        <f t="shared" si="8"/>
        <v>-1.012237337</v>
      </c>
      <c r="V19">
        <f t="shared" si="9"/>
        <v>-0.5757137458</v>
      </c>
      <c r="W19">
        <f t="shared" si="23"/>
        <v>0.6572665053</v>
      </c>
      <c r="X19" s="32">
        <f t="shared" si="10"/>
        <v>1.916228879</v>
      </c>
      <c r="Y19" s="27">
        <v>-34.3</v>
      </c>
      <c r="Z19" s="43" t="s">
        <v>38</v>
      </c>
      <c r="AA19" s="27">
        <f t="shared" ref="AA19:AB19" si="57">AVERAGE(V19:V25)</f>
        <v>-1.073015487</v>
      </c>
      <c r="AB19" s="27">
        <f t="shared" si="57"/>
        <v>0.06956966757</v>
      </c>
      <c r="AC19" s="27">
        <f>(SUMIF(W19:W25,"&gt;0")-SUMIF(W19:W25,"&lt;0"))/7</f>
        <v>1.107915049</v>
      </c>
      <c r="AD19" s="26" t="s">
        <v>46</v>
      </c>
      <c r="AH19" s="27">
        <v>-34.3</v>
      </c>
      <c r="AI19" s="34">
        <v>-32.3</v>
      </c>
      <c r="AJ19" s="34">
        <f t="shared" si="11"/>
        <v>2</v>
      </c>
      <c r="AK19" s="34">
        <v>-33.4</v>
      </c>
      <c r="AL19" s="35">
        <f t="shared" si="12"/>
        <v>0.9</v>
      </c>
      <c r="AM19" s="35"/>
      <c r="AN19" s="35"/>
      <c r="AO19" s="35">
        <v>-32.24</v>
      </c>
      <c r="AP19" s="36">
        <f t="shared" si="13"/>
        <v>2.06</v>
      </c>
      <c r="AQ19" s="34"/>
      <c r="AR19" s="34">
        <v>-31.87</v>
      </c>
      <c r="AS19">
        <f t="shared" si="14"/>
        <v>2.43</v>
      </c>
      <c r="AV19" s="26">
        <v>17.0</v>
      </c>
      <c r="AW19" s="32">
        <f t="shared" si="15"/>
        <v>-1.485765045</v>
      </c>
      <c r="AX19">
        <f t="shared" si="16"/>
        <v>-33.3899487</v>
      </c>
      <c r="BA19">
        <f t="shared" si="17"/>
        <v>-32.81423496</v>
      </c>
    </row>
    <row r="20">
      <c r="A20" s="34" t="s">
        <v>27</v>
      </c>
      <c r="B20" s="38">
        <v>-3804.9443236094</v>
      </c>
      <c r="C20" s="38">
        <v>-22.0992991336</v>
      </c>
      <c r="D20" s="38">
        <v>-23.8081746196</v>
      </c>
      <c r="E20" s="63"/>
      <c r="G20" s="30">
        <v>18.0</v>
      </c>
      <c r="H20" s="31">
        <f t="shared" ref="H20:J20" si="58">B140-B145-B146</f>
        <v>0.0168542972</v>
      </c>
      <c r="I20" s="31">
        <f t="shared" si="58"/>
        <v>-0.0522335123</v>
      </c>
      <c r="J20" s="31">
        <f t="shared" si="58"/>
        <v>-0.0517008263</v>
      </c>
      <c r="K20" s="13">
        <f t="shared" si="19"/>
        <v>8.542460865</v>
      </c>
      <c r="L20" s="13">
        <f t="shared" si="20"/>
        <v>4.902354073</v>
      </c>
      <c r="M20">
        <f t="shared" ref="M20:N20" si="59">627.509*($B140-$B145-$B146+C140-C145-C146)</f>
        <v>-22.20077589</v>
      </c>
      <c r="N20">
        <f t="shared" si="59"/>
        <v>-21.86651063</v>
      </c>
      <c r="O20">
        <f>627.509*(B140-B145-B146+((D140-D145-D146)*4^3-(C140-C145-C146)*3^3)/(4^3-3^3))</f>
        <v>-21.62258733</v>
      </c>
      <c r="P20">
        <f>627.509*(B140-B145-B146+((D140-D145-D146+0.5*((D141+D142)-(D143+D144)))*4^3-(C140-C145-C146+0.5*((C141+C142)-(C143+C144)))*3^3)/(4^3-3^3))</f>
        <v>-20.49955737</v>
      </c>
      <c r="Q20">
        <f t="shared" si="22"/>
        <v>-31.07578055</v>
      </c>
      <c r="R20" s="30"/>
      <c r="S20" s="30">
        <v>18.0</v>
      </c>
      <c r="T20">
        <f t="shared" si="7"/>
        <v>0.5992241117</v>
      </c>
      <c r="U20">
        <f t="shared" si="8"/>
        <v>0.9334893708</v>
      </c>
      <c r="V20">
        <f t="shared" si="9"/>
        <v>1.177412668</v>
      </c>
      <c r="W20">
        <f t="shared" si="23"/>
        <v>2.300442631</v>
      </c>
      <c r="X20" s="32">
        <f t="shared" si="10"/>
        <v>10.08966066</v>
      </c>
      <c r="Y20" s="27">
        <v>-22.8</v>
      </c>
      <c r="Z20" s="43" t="s">
        <v>28</v>
      </c>
      <c r="AA20" s="27"/>
      <c r="AH20" s="27">
        <v>-22.8</v>
      </c>
      <c r="AI20" s="34">
        <v>-21.3</v>
      </c>
      <c r="AJ20" s="34">
        <f t="shared" si="11"/>
        <v>1.5</v>
      </c>
      <c r="AK20" s="34">
        <v>-22.5</v>
      </c>
      <c r="AL20" s="35">
        <f t="shared" si="12"/>
        <v>0.3</v>
      </c>
      <c r="AM20" s="35"/>
      <c r="AN20" s="35"/>
      <c r="AO20" s="35">
        <v>-21.22</v>
      </c>
      <c r="AP20" s="36">
        <f t="shared" si="13"/>
        <v>1.58</v>
      </c>
      <c r="AQ20" s="34"/>
      <c r="AR20" s="34">
        <v>-20.38</v>
      </c>
      <c r="AS20">
        <f t="shared" si="14"/>
        <v>2.42</v>
      </c>
      <c r="AV20" s="26">
        <v>18.0</v>
      </c>
      <c r="AW20" s="32">
        <f t="shared" si="15"/>
        <v>10.57622318</v>
      </c>
      <c r="AX20">
        <f t="shared" si="16"/>
        <v>-32.19881051</v>
      </c>
      <c r="BA20">
        <f t="shared" si="17"/>
        <v>-33.37622318</v>
      </c>
    </row>
    <row r="21">
      <c r="A21" s="34" t="s">
        <v>29</v>
      </c>
      <c r="B21" s="38"/>
      <c r="C21" s="38">
        <v>-15.5757773037</v>
      </c>
      <c r="D21" s="38">
        <v>-16.7703369147</v>
      </c>
      <c r="E21" s="63"/>
      <c r="G21" s="30">
        <v>19.0</v>
      </c>
      <c r="H21" s="31">
        <f t="shared" ref="H21:J21" si="60">B148-B153-B154</f>
        <v>0.01404238003</v>
      </c>
      <c r="I21" s="31">
        <f t="shared" si="60"/>
        <v>-0.04295648304</v>
      </c>
      <c r="J21" s="31">
        <f t="shared" si="60"/>
        <v>-0.04095901985</v>
      </c>
      <c r="K21" s="13">
        <f t="shared" si="19"/>
        <v>7.523895554</v>
      </c>
      <c r="L21" s="13">
        <f t="shared" si="20"/>
        <v>4.263218818</v>
      </c>
      <c r="M21">
        <f t="shared" ref="M21:N21" si="61">627.509*($B148-$B153-$B154+C148-C153-C154)</f>
        <v>-18.14385987</v>
      </c>
      <c r="N21">
        <f t="shared" si="61"/>
        <v>-16.89043374</v>
      </c>
      <c r="O21">
        <f>627.509*(B148-B153-B154+((D148-D153-D154)*4^3-(C148-C153-C154)*3^3)/(4^3-3^3))</f>
        <v>-15.97577143</v>
      </c>
      <c r="P21">
        <f>627.509*(B148-B153-B154+((D148-D153-D154+0.5*((D149+D150)-(D151+D152)))*4^3-(C148-C153-C154+0.5*((C149+C150)-(C151+C152)))*3^3)/(4^3-3^3))</f>
        <v>-15.03386839</v>
      </c>
      <c r="Q21">
        <f t="shared" si="22"/>
        <v>-23.84558824</v>
      </c>
      <c r="R21" s="30"/>
      <c r="S21" s="30">
        <v>19.0</v>
      </c>
      <c r="T21">
        <f t="shared" si="7"/>
        <v>-2.843859866</v>
      </c>
      <c r="U21">
        <f t="shared" si="8"/>
        <v>-1.590433737</v>
      </c>
      <c r="V21">
        <f t="shared" si="9"/>
        <v>-0.6757714267</v>
      </c>
      <c r="W21">
        <f t="shared" si="23"/>
        <v>0.2661316056</v>
      </c>
      <c r="X21" s="32">
        <f t="shared" si="10"/>
        <v>1.739422259</v>
      </c>
      <c r="Y21" s="27">
        <v>-15.3</v>
      </c>
      <c r="Z21" s="43" t="s">
        <v>44</v>
      </c>
      <c r="AH21" s="27">
        <v>-15.3</v>
      </c>
      <c r="AI21" s="34">
        <v>-15.3</v>
      </c>
      <c r="AJ21" s="34">
        <f t="shared" si="11"/>
        <v>0</v>
      </c>
      <c r="AK21" s="34">
        <v>-15.4</v>
      </c>
      <c r="AL21" s="35">
        <f t="shared" si="12"/>
        <v>-0.1</v>
      </c>
      <c r="AM21" s="35"/>
      <c r="AN21" s="35"/>
      <c r="AO21" s="35">
        <v>-15.280000000000001</v>
      </c>
      <c r="AP21" s="36">
        <f t="shared" si="13"/>
        <v>0.02</v>
      </c>
      <c r="AQ21" s="34"/>
      <c r="AR21" s="34">
        <v>-15.01</v>
      </c>
      <c r="AS21">
        <f t="shared" si="14"/>
        <v>0.29</v>
      </c>
      <c r="AV21" s="26">
        <v>19.0</v>
      </c>
      <c r="AW21" s="32">
        <f t="shared" si="15"/>
        <v>8.81171985</v>
      </c>
      <c r="AX21">
        <f t="shared" si="16"/>
        <v>-24.78749128</v>
      </c>
      <c r="BA21">
        <f t="shared" si="17"/>
        <v>-24.11171985</v>
      </c>
    </row>
    <row r="22">
      <c r="A22" s="34" t="s">
        <v>31</v>
      </c>
      <c r="B22" s="38"/>
      <c r="C22" s="38">
        <v>-6.4040767309</v>
      </c>
      <c r="D22" s="38">
        <v>-6.9233236926</v>
      </c>
      <c r="E22" s="63"/>
      <c r="G22" s="30">
        <v>20.0</v>
      </c>
      <c r="H22" s="31">
        <f t="shared" ref="H22:J22" si="62">B156-B161-B162</f>
        <v>0.02762204728</v>
      </c>
      <c r="I22" s="31">
        <f t="shared" si="62"/>
        <v>-0.06264548704</v>
      </c>
      <c r="J22" s="31">
        <f t="shared" si="62"/>
        <v>-0.05982784988</v>
      </c>
      <c r="K22" s="13">
        <f t="shared" si="19"/>
        <v>10.24427021</v>
      </c>
      <c r="L22" s="13">
        <f t="shared" si="20"/>
        <v>5.844070477</v>
      </c>
      <c r="M22">
        <f t="shared" ref="M22:N22" si="63">627.509*($B156-$B161-$B162+C156-C161-C162)</f>
        <v>-21.97752366</v>
      </c>
      <c r="N22">
        <f t="shared" si="63"/>
        <v>-20.20943098</v>
      </c>
      <c r="O22">
        <f>627.509*(B156-B161-B162+((D156-D161-D162)*4^3-(C156-C161-C162)*3^3)/(4^3-3^3))</f>
        <v>-18.91920119</v>
      </c>
      <c r="P22">
        <f>627.509*(B156-B161-B162+((D156-D161-D162+0.5*((D157+D158)-(D159+D160)))*4^3-(C156-C161-C162+0.5*((C157+C158)-(C159+C160)))*3^3)/(4^3-3^3))</f>
        <v>-17.60264423</v>
      </c>
      <c r="Q22">
        <f t="shared" si="22"/>
        <v>-34.9357275</v>
      </c>
      <c r="R22" s="30"/>
      <c r="S22" s="30">
        <v>20.0</v>
      </c>
      <c r="T22">
        <f t="shared" si="7"/>
        <v>-3.477523661</v>
      </c>
      <c r="U22">
        <f t="shared" si="8"/>
        <v>-1.709430984</v>
      </c>
      <c r="V22">
        <f t="shared" si="9"/>
        <v>-0.4192011932</v>
      </c>
      <c r="W22">
        <f t="shared" si="23"/>
        <v>0.8973557663</v>
      </c>
      <c r="X22" s="32">
        <f t="shared" si="10"/>
        <v>4.85057171</v>
      </c>
      <c r="Y22" s="27">
        <v>-18.5</v>
      </c>
      <c r="Z22" s="43" t="s">
        <v>61</v>
      </c>
      <c r="AH22" s="27">
        <v>-18.5</v>
      </c>
      <c r="AI22" s="34">
        <v>-18.2</v>
      </c>
      <c r="AJ22" s="34">
        <f t="shared" si="11"/>
        <v>0.3</v>
      </c>
      <c r="AK22" s="34">
        <v>-18.0</v>
      </c>
      <c r="AL22" s="35">
        <f t="shared" si="12"/>
        <v>0.5</v>
      </c>
      <c r="AM22" s="35"/>
      <c r="AN22" s="35"/>
      <c r="AO22" s="35">
        <v>-18.17</v>
      </c>
      <c r="AP22" s="36">
        <f t="shared" si="13"/>
        <v>0.33</v>
      </c>
      <c r="AQ22" s="34"/>
      <c r="AR22" s="34">
        <v>-17.85</v>
      </c>
      <c r="AS22">
        <f t="shared" si="14"/>
        <v>0.65</v>
      </c>
      <c r="AV22" s="26">
        <v>20.0</v>
      </c>
      <c r="AW22" s="32">
        <f t="shared" si="15"/>
        <v>17.33308327</v>
      </c>
      <c r="AX22">
        <f t="shared" si="16"/>
        <v>-36.25228446</v>
      </c>
      <c r="BA22">
        <f t="shared" si="17"/>
        <v>-35.83308327</v>
      </c>
    </row>
    <row r="23">
      <c r="A23" s="34" t="s">
        <v>34</v>
      </c>
      <c r="B23" s="38"/>
      <c r="C23" s="38">
        <v>-15.5895828374</v>
      </c>
      <c r="D23" s="38">
        <v>-16.7782248537</v>
      </c>
      <c r="E23" s="63"/>
      <c r="G23" s="30">
        <v>21.0</v>
      </c>
      <c r="H23" s="31">
        <f t="shared" ref="H23:J23" si="64">B164-B169-B170</f>
        <v>0.0154009366</v>
      </c>
      <c r="I23" s="31">
        <f t="shared" si="64"/>
        <v>-0.0722767706</v>
      </c>
      <c r="J23" s="31">
        <f t="shared" si="64"/>
        <v>-0.0688596445</v>
      </c>
      <c r="K23" s="13">
        <f t="shared" si="19"/>
        <v>11.64963694</v>
      </c>
      <c r="L23" s="13">
        <f t="shared" si="20"/>
        <v>6.773613898</v>
      </c>
      <c r="M23">
        <f t="shared" ref="M23:N23" si="65">627.509*($B164-$B169-$B170+C164-C169-C170)</f>
        <v>-35.69009772</v>
      </c>
      <c r="N23">
        <f t="shared" si="65"/>
        <v>-33.54582034</v>
      </c>
      <c r="O23">
        <f>627.509*(B164-B169-B170+((D164-D169-D170)*4^3-(C164-C169-C170)*3^3)/(4^3-3^3))</f>
        <v>-31.98107738</v>
      </c>
      <c r="P23">
        <f>627.509*(B164-B169-B170+((D164-D169-D170+0.5*((D165+D166)-(D167+D168)))*4^3-(C164-C169-C170+0.5*((C165+C166)-(C167+C168)))*3^3)/(4^3-3^3))</f>
        <v>-30.37335992</v>
      </c>
      <c r="Q23">
        <f t="shared" si="22"/>
        <v>-40.03758625</v>
      </c>
      <c r="R23" s="30"/>
      <c r="S23" s="30">
        <v>21.0</v>
      </c>
      <c r="T23">
        <f t="shared" si="7"/>
        <v>-7.690097717</v>
      </c>
      <c r="U23">
        <f t="shared" si="8"/>
        <v>-5.545820336</v>
      </c>
      <c r="V23">
        <f t="shared" si="9"/>
        <v>-3.981077381</v>
      </c>
      <c r="W23">
        <f t="shared" si="23"/>
        <v>-2.373359921</v>
      </c>
      <c r="X23" s="32">
        <f t="shared" si="10"/>
        <v>8.476285431</v>
      </c>
      <c r="Y23" s="27">
        <v>-28.0</v>
      </c>
      <c r="Z23" s="43" t="s">
        <v>35</v>
      </c>
      <c r="AH23" s="27">
        <v>-28.0</v>
      </c>
      <c r="AI23" s="34">
        <v>-23.5</v>
      </c>
      <c r="AJ23" s="34">
        <f t="shared" si="11"/>
        <v>4.5</v>
      </c>
      <c r="AK23" s="34">
        <v>-23.9</v>
      </c>
      <c r="AL23" s="35">
        <f t="shared" si="12"/>
        <v>4.1</v>
      </c>
      <c r="AM23" s="35"/>
      <c r="AN23" s="35"/>
      <c r="AO23" s="35">
        <v>-23.39</v>
      </c>
      <c r="AP23" s="36">
        <f t="shared" si="13"/>
        <v>4.61</v>
      </c>
      <c r="AQ23" s="34"/>
      <c r="AR23" s="34">
        <v>-25.56</v>
      </c>
      <c r="AS23">
        <f t="shared" si="14"/>
        <v>2.44</v>
      </c>
      <c r="AV23" s="26">
        <v>21.0</v>
      </c>
      <c r="AW23" s="32">
        <f t="shared" si="15"/>
        <v>9.664226325</v>
      </c>
      <c r="AX23">
        <f t="shared" si="16"/>
        <v>-41.64530371</v>
      </c>
      <c r="BA23">
        <f t="shared" si="17"/>
        <v>-37.66422632</v>
      </c>
    </row>
    <row r="24">
      <c r="A24" s="34" t="s">
        <v>36</v>
      </c>
      <c r="B24" s="38"/>
      <c r="C24" s="38">
        <v>-6.4190051635</v>
      </c>
      <c r="D24" s="38">
        <v>-6.9318207518</v>
      </c>
      <c r="E24" s="63"/>
      <c r="G24" s="30">
        <v>22.0</v>
      </c>
      <c r="H24" s="31">
        <f t="shared" ref="H24:J24" si="66">B172-B177-B178</f>
        <v>-0.01264182561</v>
      </c>
      <c r="I24" s="31">
        <f t="shared" si="66"/>
        <v>-0.04531055974</v>
      </c>
      <c r="J24" s="31">
        <f t="shared" si="66"/>
        <v>-0.04557578256</v>
      </c>
      <c r="K24" s="13">
        <f t="shared" si="19"/>
        <v>7.058417705</v>
      </c>
      <c r="L24" s="13">
        <f t="shared" si="20"/>
        <v>4.166857519</v>
      </c>
      <c r="M24">
        <f t="shared" ref="M24:N24" si="67">627.509*($B172-$B177-$B178+C172-C177-C178)</f>
        <v>-36.36564338</v>
      </c>
      <c r="N24">
        <f t="shared" si="67"/>
        <v>-36.53207309</v>
      </c>
      <c r="O24">
        <f>627.509*(B172-B177-B178+((D172-D177-D178)*4^3-(C172-C177-C178)*3^3)/(4^3-3^3))</f>
        <v>-36.65352179</v>
      </c>
      <c r="P24">
        <f>627.509*(B172-B177-B178+((D172-D177-D178+0.5*((D173+D174)-(D175+D176)))*4^3-(C172-C177-C178+0.5*((C173+C174)-(C175+C176)))*3^3)/(4^3-3^3))</f>
        <v>-35.62512175</v>
      </c>
      <c r="Q24">
        <f t="shared" si="22"/>
        <v>-27.6922624</v>
      </c>
      <c r="R24" s="30"/>
      <c r="S24" s="30">
        <v>22.0</v>
      </c>
      <c r="T24">
        <f t="shared" si="7"/>
        <v>-1.065643379</v>
      </c>
      <c r="U24">
        <f t="shared" si="8"/>
        <v>-1.232073085</v>
      </c>
      <c r="V24">
        <f t="shared" si="9"/>
        <v>-1.35352179</v>
      </c>
      <c r="W24">
        <f t="shared" si="23"/>
        <v>-0.3251217466</v>
      </c>
      <c r="X24" s="32">
        <f t="shared" si="10"/>
        <v>0.9210247778</v>
      </c>
      <c r="Y24" s="27">
        <v>-35.3</v>
      </c>
      <c r="Z24" s="43" t="s">
        <v>40</v>
      </c>
      <c r="AH24" s="27">
        <v>-35.3</v>
      </c>
      <c r="AI24" s="34">
        <v>-38.7</v>
      </c>
      <c r="AJ24" s="34">
        <f t="shared" si="11"/>
        <v>-3.4</v>
      </c>
      <c r="AK24" s="34">
        <v>-39.5</v>
      </c>
      <c r="AL24" s="35">
        <f t="shared" si="12"/>
        <v>-4.2</v>
      </c>
      <c r="AM24" s="35"/>
      <c r="AN24" s="35"/>
      <c r="AO24" s="35">
        <v>-38.69</v>
      </c>
      <c r="AP24" s="36">
        <f t="shared" si="13"/>
        <v>-3.39</v>
      </c>
      <c r="AQ24" s="34"/>
      <c r="AR24" s="34">
        <v>-33.78</v>
      </c>
      <c r="AS24">
        <f t="shared" si="14"/>
        <v>1.52</v>
      </c>
      <c r="AV24" s="26">
        <v>22.0</v>
      </c>
      <c r="AW24" s="32">
        <f t="shared" si="15"/>
        <v>-7.932859347</v>
      </c>
      <c r="AX24">
        <f t="shared" si="16"/>
        <v>-28.72066244</v>
      </c>
      <c r="BA24">
        <f t="shared" si="17"/>
        <v>-27.36714065</v>
      </c>
    </row>
    <row r="25">
      <c r="A25" s="34" t="s">
        <v>37</v>
      </c>
      <c r="B25" s="38">
        <v>-2622.569078489</v>
      </c>
      <c r="C25" s="38">
        <v>-15.6156384634</v>
      </c>
      <c r="D25" s="38">
        <v>-16.8085320774</v>
      </c>
      <c r="E25" s="63"/>
      <c r="G25" s="30">
        <v>23.0</v>
      </c>
      <c r="H25" s="31">
        <f t="shared" ref="H25:J25" si="68">B180-B185-B186</f>
        <v>-0.06707385598</v>
      </c>
      <c r="I25" s="31">
        <f t="shared" si="68"/>
        <v>-0.03367067154</v>
      </c>
      <c r="J25" s="31">
        <f t="shared" si="68"/>
        <v>-0.03419133388</v>
      </c>
      <c r="K25" s="13">
        <f t="shared" si="19"/>
        <v>4.758174718</v>
      </c>
      <c r="L25" s="13">
        <f t="shared" si="20"/>
        <v>2.871661518</v>
      </c>
      <c r="M25">
        <f t="shared" ref="M25:N25" si="69">627.509*($B180-$B185-$B186+C180-C185-C186)</f>
        <v>-63.21809772</v>
      </c>
      <c r="N25">
        <f t="shared" si="69"/>
        <v>-63.54481802</v>
      </c>
      <c r="O25">
        <f>627.509*(B180-B185-B186+((D180-D185-D186)*4^3-(C180-C185-C186)*3^3)/(4^3-3^3))</f>
        <v>-63.78323554</v>
      </c>
      <c r="P25">
        <f>627.509*(B180-B185-B186+((D180-D185-D186+0.5*((D181+D182)-(D183+D184)))*4^3-(C180-C185-C186+0.5*((C181+C182)-(C183+C184)))*3^3)/(4^3-3^3))</f>
        <v>-63.03572717</v>
      </c>
      <c r="Q25">
        <f t="shared" si="22"/>
        <v>-20.94627888</v>
      </c>
      <c r="R25" s="30"/>
      <c r="S25" s="30">
        <v>23.0</v>
      </c>
      <c r="T25">
        <f t="shared" si="7"/>
        <v>-1.118097719</v>
      </c>
      <c r="U25">
        <f t="shared" si="8"/>
        <v>-1.444818024</v>
      </c>
      <c r="V25">
        <f t="shared" si="9"/>
        <v>-1.683235543</v>
      </c>
      <c r="W25" s="66">
        <f t="shared" si="23"/>
        <v>-0.9357271684</v>
      </c>
      <c r="X25" s="32">
        <f t="shared" si="10"/>
        <v>1.506807034</v>
      </c>
      <c r="Y25" s="27">
        <v>-62.1</v>
      </c>
      <c r="Z25" s="43" t="s">
        <v>62</v>
      </c>
      <c r="AA25">
        <f t="shared" ref="AA25:AB25" si="70">AVERAGE(V25:V32)</f>
        <v>-1.432867143</v>
      </c>
      <c r="AB25" s="66">
        <f t="shared" si="70"/>
        <v>0.03282343203</v>
      </c>
      <c r="AC25" s="26"/>
      <c r="AD25" s="26" t="s">
        <v>63</v>
      </c>
      <c r="AH25" s="27">
        <v>-62.1</v>
      </c>
      <c r="AI25" s="34">
        <v>-68.1</v>
      </c>
      <c r="AJ25" s="34">
        <f t="shared" si="11"/>
        <v>-6</v>
      </c>
      <c r="AK25" s="34">
        <v>-68.7</v>
      </c>
      <c r="AL25" s="35">
        <f t="shared" si="12"/>
        <v>-6.6</v>
      </c>
      <c r="AM25" s="35"/>
      <c r="AN25" s="35"/>
      <c r="AO25" s="35">
        <v>-68.12</v>
      </c>
      <c r="AP25" s="36">
        <f t="shared" si="13"/>
        <v>-6.02</v>
      </c>
      <c r="AQ25" s="34"/>
      <c r="AR25" s="34">
        <v>-58.93</v>
      </c>
      <c r="AS25">
        <f t="shared" si="14"/>
        <v>3.17</v>
      </c>
      <c r="AV25" s="26">
        <v>23.0</v>
      </c>
      <c r="AW25" s="32">
        <f t="shared" si="15"/>
        <v>-42.08944829</v>
      </c>
      <c r="AX25">
        <f t="shared" si="16"/>
        <v>-21.69378725</v>
      </c>
      <c r="BA25">
        <f t="shared" si="17"/>
        <v>-20.01055171</v>
      </c>
    </row>
    <row r="26">
      <c r="A26" s="34" t="s">
        <v>39</v>
      </c>
      <c r="B26" s="38">
        <v>-1182.4172487052</v>
      </c>
      <c r="C26" s="38">
        <v>-6.4045936804</v>
      </c>
      <c r="D26" s="38">
        <v>-6.9236465405</v>
      </c>
      <c r="E26" s="63"/>
      <c r="G26" s="30">
        <v>24.0</v>
      </c>
      <c r="H26" s="31">
        <f t="shared" ref="H26:J26" si="71">B188-B193-B194</f>
        <v>-0.1142654527</v>
      </c>
      <c r="I26" s="31">
        <f t="shared" si="71"/>
        <v>-0.1188469768</v>
      </c>
      <c r="J26" s="31">
        <f t="shared" si="71"/>
        <v>-0.1134188245</v>
      </c>
      <c r="K26" s="13">
        <f t="shared" si="19"/>
        <v>22.04453858</v>
      </c>
      <c r="L26" s="13">
        <f t="shared" si="20"/>
        <v>12.36922162</v>
      </c>
      <c r="M26">
        <f t="shared" ref="M26:N26" si="72">627.509*($B188-$B193-$B194+C188-C193-C194)</f>
        <v>-146.2801475</v>
      </c>
      <c r="N26">
        <f t="shared" si="72"/>
        <v>-142.8739332</v>
      </c>
      <c r="O26">
        <f>627.509*(B188-B193-B194+((D188-D193-D194)*4^3-(C188-C193-C194)*3^3)/(4^3-3^3))</f>
        <v>-140.3883172</v>
      </c>
      <c r="P26">
        <f>627.509*(B188-B193-B194+((D188-D193-D194+0.5*((D189+D190)-(D191+D192)))*4^3-(C188-C193-C194+0.5*((C189+C190)-(C191+C192)))*3^3)/(4^3-3^3))</f>
        <v>-137.7338897</v>
      </c>
      <c r="Q26">
        <f t="shared" si="22"/>
        <v>-66.03128967</v>
      </c>
      <c r="R26" s="30"/>
      <c r="S26" s="30">
        <v>24.0</v>
      </c>
      <c r="T26">
        <f t="shared" si="7"/>
        <v>-9.980147542</v>
      </c>
      <c r="U26">
        <f t="shared" si="8"/>
        <v>-6.573933152</v>
      </c>
      <c r="V26">
        <f t="shared" si="9"/>
        <v>-4.088317245</v>
      </c>
      <c r="W26" s="66">
        <f t="shared" si="23"/>
        <v>-1.433889651</v>
      </c>
      <c r="X26" s="32">
        <f t="shared" si="10"/>
        <v>1.052010015</v>
      </c>
      <c r="Y26" s="27">
        <v>-136.3</v>
      </c>
      <c r="Z26" s="43" t="s">
        <v>64</v>
      </c>
      <c r="AH26" s="27">
        <v>-136.3</v>
      </c>
      <c r="AI26" s="34">
        <v>-126.5</v>
      </c>
      <c r="AJ26" s="34">
        <f t="shared" si="11"/>
        <v>9.8</v>
      </c>
      <c r="AK26" s="34">
        <v>-126.9</v>
      </c>
      <c r="AL26" s="35">
        <f t="shared" si="12"/>
        <v>9.4</v>
      </c>
      <c r="AM26" s="35"/>
      <c r="AN26" s="35"/>
      <c r="AO26" s="35">
        <v>-126.42000000000002</v>
      </c>
      <c r="AP26" s="36">
        <f t="shared" si="13"/>
        <v>9.88</v>
      </c>
      <c r="AQ26" s="34"/>
      <c r="AR26" s="34">
        <v>-133.35</v>
      </c>
      <c r="AS26">
        <f t="shared" si="14"/>
        <v>2.95</v>
      </c>
      <c r="AV26" s="26">
        <v>24.0</v>
      </c>
      <c r="AW26" s="32">
        <f t="shared" si="15"/>
        <v>-71.70259998</v>
      </c>
      <c r="AX26">
        <f t="shared" si="16"/>
        <v>-68.68571726</v>
      </c>
      <c r="BA26">
        <f t="shared" si="17"/>
        <v>-64.59740002</v>
      </c>
    </row>
    <row r="27">
      <c r="A27" s="29">
        <v>4.0</v>
      </c>
      <c r="B27" s="49"/>
      <c r="C27" s="49"/>
      <c r="D27" s="49"/>
      <c r="G27" s="30">
        <v>25.0</v>
      </c>
      <c r="H27" s="31">
        <f t="shared" ref="H27:J27" si="73">B196-B201-B202</f>
        <v>0.03097803266</v>
      </c>
      <c r="I27" s="31">
        <f t="shared" si="73"/>
        <v>-0.08017309712</v>
      </c>
      <c r="J27" s="31">
        <f t="shared" si="73"/>
        <v>-0.07864026493</v>
      </c>
      <c r="K27" s="13">
        <f t="shared" si="19"/>
        <v>9.26468918</v>
      </c>
      <c r="L27" s="13">
        <f t="shared" si="20"/>
        <v>5.428302435</v>
      </c>
      <c r="M27">
        <f t="shared" ref="M27:N27" si="74">627.509*($B196-$B201-$B202+C196-C201-C202)</f>
        <v>-30.8703457</v>
      </c>
      <c r="N27">
        <f t="shared" si="74"/>
        <v>-29.90847971</v>
      </c>
      <c r="O27">
        <f>627.509*(B196-B201-B202+((D196-D201-D202)*4^3-(C196-C201-C202)*3^3)/(4^3-3^3))</f>
        <v>-29.2065775</v>
      </c>
      <c r="P27">
        <f>627.509*(B196-B201-B202+((D196-D201-D202+0.5*((D197+D198)-(D199+D200)))*4^3-(C196-C201-C202+0.5*((C197+C198)-(C199+C200)))*3^3)/(4^3-3^3))</f>
        <v>-27.89218901</v>
      </c>
      <c r="Q27">
        <f t="shared" si="22"/>
        <v>-47.33118331</v>
      </c>
      <c r="R27" s="30"/>
      <c r="S27" s="30">
        <v>25.0</v>
      </c>
      <c r="T27">
        <f t="shared" si="7"/>
        <v>-2.170345704</v>
      </c>
      <c r="U27">
        <f t="shared" si="8"/>
        <v>-1.20847971</v>
      </c>
      <c r="V27">
        <f t="shared" si="9"/>
        <v>-0.5065774973</v>
      </c>
      <c r="W27" s="66">
        <f t="shared" si="23"/>
        <v>0.8078109893</v>
      </c>
      <c r="X27" s="32">
        <f t="shared" si="10"/>
        <v>2.814672437</v>
      </c>
      <c r="Y27" s="27">
        <v>-28.7</v>
      </c>
      <c r="Z27" s="43" t="s">
        <v>28</v>
      </c>
      <c r="AH27" s="27">
        <v>-28.7</v>
      </c>
      <c r="AI27" s="34">
        <v>-27.1</v>
      </c>
      <c r="AJ27" s="34">
        <f t="shared" si="11"/>
        <v>1.6</v>
      </c>
      <c r="AK27" s="34">
        <v>-29.8</v>
      </c>
      <c r="AL27" s="35">
        <f t="shared" si="12"/>
        <v>-1.1</v>
      </c>
      <c r="AM27" s="35"/>
      <c r="AN27" s="35"/>
      <c r="AO27" s="35">
        <v>-27.01</v>
      </c>
      <c r="AP27" s="36">
        <f t="shared" si="13"/>
        <v>1.69</v>
      </c>
      <c r="AQ27" s="34"/>
      <c r="AR27" s="34">
        <v>-30.47</v>
      </c>
      <c r="AS27">
        <f t="shared" si="14"/>
        <v>-1.77</v>
      </c>
      <c r="AV27" s="26">
        <v>25.0</v>
      </c>
      <c r="AW27" s="32">
        <f t="shared" si="15"/>
        <v>19.4389943</v>
      </c>
      <c r="AX27">
        <f t="shared" si="16"/>
        <v>-48.64557179</v>
      </c>
      <c r="BA27">
        <f t="shared" si="17"/>
        <v>-48.1389943</v>
      </c>
    </row>
    <row r="28">
      <c r="A28" s="34" t="s">
        <v>27</v>
      </c>
      <c r="B28" s="38">
        <v>-3698.2182133776</v>
      </c>
      <c r="C28" s="38">
        <v>-19.3261038123</v>
      </c>
      <c r="D28" s="38">
        <v>-20.8243858505</v>
      </c>
      <c r="G28" s="30">
        <v>26.0</v>
      </c>
      <c r="H28" s="31">
        <f t="shared" ref="H28:J28" si="75">B204-B209-B210</f>
        <v>0.03124716171</v>
      </c>
      <c r="I28" s="31">
        <f t="shared" si="75"/>
        <v>-0.08004817655</v>
      </c>
      <c r="J28" s="31">
        <f t="shared" si="75"/>
        <v>-0.07853022001</v>
      </c>
      <c r="K28" s="13">
        <f t="shared" si="19"/>
        <v>9.195029876</v>
      </c>
      <c r="L28" s="13">
        <f t="shared" si="20"/>
        <v>5.361634649</v>
      </c>
      <c r="M28">
        <f t="shared" ref="M28:N28" si="76">627.509*($B204-$B209-$B210+C204-C209-C210)</f>
        <v>-30.62307602</v>
      </c>
      <c r="N28">
        <f t="shared" si="76"/>
        <v>-29.67054463</v>
      </c>
      <c r="O28">
        <f>627.509*(B204-B209-B210+((D204-D209-D210)*4^3-(C204-C209-C210)*3^3)/(4^3-3^3))</f>
        <v>-28.97545416</v>
      </c>
      <c r="P28">
        <f>627.509*(B204-B209-B210+((D204-D209-D210+0.5*((D205+D206)-(D207+D208)))*4^3-(C204-C209-C210+0.5*((C205+C206)-(C207+C208)))*3^3)/(4^3-3^3))</f>
        <v>-27.69330806</v>
      </c>
      <c r="Q28">
        <f t="shared" si="22"/>
        <v>-47.30118326</v>
      </c>
      <c r="R28" s="30"/>
      <c r="S28" s="30">
        <v>26.0</v>
      </c>
      <c r="T28">
        <f t="shared" si="7"/>
        <v>-2.023076021</v>
      </c>
      <c r="U28">
        <f t="shared" si="8"/>
        <v>-1.070544631</v>
      </c>
      <c r="V28">
        <f t="shared" si="9"/>
        <v>-0.3754541567</v>
      </c>
      <c r="W28" s="66">
        <f t="shared" si="23"/>
        <v>0.9066919364</v>
      </c>
      <c r="X28" s="32">
        <f t="shared" si="10"/>
        <v>3.170251526</v>
      </c>
      <c r="Y28" s="27">
        <v>-28.6</v>
      </c>
      <c r="Z28" s="43" t="s">
        <v>28</v>
      </c>
      <c r="AH28" s="27">
        <v>-28.6</v>
      </c>
      <c r="AI28" s="34">
        <v>-27.1</v>
      </c>
      <c r="AJ28" s="34">
        <f t="shared" si="11"/>
        <v>1.5</v>
      </c>
      <c r="AK28" s="34">
        <v>-29.8</v>
      </c>
      <c r="AL28" s="35">
        <f t="shared" si="12"/>
        <v>-1.2</v>
      </c>
      <c r="AM28" s="35"/>
      <c r="AN28" s="35"/>
      <c r="AO28" s="35">
        <v>-27.060000000000002</v>
      </c>
      <c r="AP28" s="36">
        <f t="shared" si="13"/>
        <v>1.54</v>
      </c>
      <c r="AQ28" s="34"/>
      <c r="AR28" s="34">
        <v>-30.4</v>
      </c>
      <c r="AS28">
        <f t="shared" si="14"/>
        <v>-1.8</v>
      </c>
      <c r="AV28" s="26">
        <v>26.0</v>
      </c>
      <c r="AW28" s="32">
        <f t="shared" si="15"/>
        <v>19.6078752</v>
      </c>
      <c r="AX28">
        <f t="shared" si="16"/>
        <v>-48.58332935</v>
      </c>
      <c r="BA28">
        <f t="shared" si="17"/>
        <v>-48.2078752</v>
      </c>
    </row>
    <row r="29">
      <c r="A29" s="34" t="s">
        <v>29</v>
      </c>
      <c r="B29" s="38"/>
      <c r="C29" s="38">
        <v>-15.5781808657</v>
      </c>
      <c r="D29" s="38">
        <v>-16.7725510784</v>
      </c>
      <c r="G29" s="30">
        <v>27.0</v>
      </c>
      <c r="H29" s="31">
        <f t="shared" ref="H29:J29" si="77">B212-B217-B218</f>
        <v>-0.0913675152</v>
      </c>
      <c r="I29" s="31">
        <f t="shared" si="77"/>
        <v>-0.0428363342</v>
      </c>
      <c r="J29" s="31">
        <f t="shared" si="77"/>
        <v>-0.0419158717</v>
      </c>
      <c r="K29" s="13">
        <f t="shared" si="19"/>
        <v>8.351935578</v>
      </c>
      <c r="L29" s="13">
        <f t="shared" si="20"/>
        <v>4.804568278</v>
      </c>
      <c r="M29">
        <f t="shared" ref="M29:N29" si="78">627.509*($B212-$B217-$B218+C212-C217-C218)</f>
        <v>-84.21412333</v>
      </c>
      <c r="N29">
        <f t="shared" si="78"/>
        <v>-83.63652483</v>
      </c>
      <c r="O29">
        <f>627.509*(B212-B217-B218+((D212-D217-D218)*4^3-(C212-C217-C218)*3^3)/(4^3-3^3))</f>
        <v>-83.21503403</v>
      </c>
      <c r="P29">
        <f>627.509*(B212-B217-B218+((D212-D217-D218+0.5*((D213+D214)-(D215+D216)))*4^3-(C212-C217-C218+0.5*((C213+C214)-(C215+C216)))*3^3)/(4^3-3^3))</f>
        <v>-82.10705958</v>
      </c>
      <c r="Q29">
        <f t="shared" si="22"/>
        <v>-24.77312149</v>
      </c>
      <c r="R29" s="30"/>
      <c r="S29" s="30">
        <v>27.0</v>
      </c>
      <c r="T29">
        <f t="shared" si="7"/>
        <v>-0.8141233331</v>
      </c>
      <c r="U29">
        <f t="shared" si="8"/>
        <v>-0.2365248302</v>
      </c>
      <c r="V29">
        <f t="shared" si="9"/>
        <v>0.1849659692</v>
      </c>
      <c r="W29" s="66">
        <f t="shared" si="23"/>
        <v>1.292940418</v>
      </c>
      <c r="X29" s="32">
        <f t="shared" si="10"/>
        <v>1.550288271</v>
      </c>
      <c r="Y29" s="27">
        <v>-83.4</v>
      </c>
      <c r="Z29" s="43" t="s">
        <v>77</v>
      </c>
      <c r="AH29" s="27">
        <v>-83.4</v>
      </c>
      <c r="AI29" s="34">
        <v>-80.7</v>
      </c>
      <c r="AJ29" s="34">
        <f t="shared" si="11"/>
        <v>2.7</v>
      </c>
      <c r="AK29" s="34">
        <v>-80.6</v>
      </c>
      <c r="AL29" s="35">
        <f t="shared" si="12"/>
        <v>2.8</v>
      </c>
      <c r="AM29" s="35"/>
      <c r="AN29" s="35"/>
      <c r="AO29" s="35">
        <v>-80.34</v>
      </c>
      <c r="AP29" s="36">
        <f t="shared" si="13"/>
        <v>3.06</v>
      </c>
      <c r="AQ29" s="34"/>
      <c r="AR29" s="34">
        <v>-82.08</v>
      </c>
      <c r="AS29">
        <f t="shared" si="14"/>
        <v>1.32</v>
      </c>
      <c r="AV29" s="26">
        <v>27.0</v>
      </c>
      <c r="AW29" s="32">
        <f t="shared" si="15"/>
        <v>-57.3339381</v>
      </c>
      <c r="AX29">
        <f t="shared" si="16"/>
        <v>-25.88109594</v>
      </c>
      <c r="BA29">
        <f t="shared" si="17"/>
        <v>-26.0660619</v>
      </c>
    </row>
    <row r="30">
      <c r="A30" s="34" t="s">
        <v>31</v>
      </c>
      <c r="B30" s="38"/>
      <c r="C30" s="38">
        <v>-3.6738561005</v>
      </c>
      <c r="D30" s="38">
        <v>-3.9798944507</v>
      </c>
      <c r="G30" s="30">
        <v>28.0</v>
      </c>
      <c r="H30" s="31">
        <f t="shared" ref="H30:J30" si="79">B220-B225-B226</f>
        <v>-0.0935470209</v>
      </c>
      <c r="I30" s="31">
        <f t="shared" si="79"/>
        <v>-0.0343270968</v>
      </c>
      <c r="J30" s="31">
        <f t="shared" si="79"/>
        <v>-0.0337797187</v>
      </c>
      <c r="K30" s="13">
        <f t="shared" si="19"/>
        <v>6.788033427</v>
      </c>
      <c r="L30" s="13">
        <f t="shared" si="20"/>
        <v>3.934646465</v>
      </c>
      <c r="M30">
        <f t="shared" ref="M30:N30" si="80">627.509*($B220-$B225-$B226+C220-C225-C226)</f>
        <v>-80.24215972</v>
      </c>
      <c r="N30">
        <f t="shared" si="80"/>
        <v>-79.89867504</v>
      </c>
      <c r="O30">
        <f>627.509*(B220-B225-B226+((D220-D225-D226)*4^3-(C220-C225-C226)*3^3)/(4^3-3^3))</f>
        <v>-79.64802405</v>
      </c>
      <c r="P30">
        <f>627.509*(B220-B225-B226+((D220-D225-D226+0.5*((D221+D222)-(D223+D224)))*4^3-(C220-C225-C226+0.5*((C221+C222)-(C223+C224)))*3^3)/(4^3-3^3))</f>
        <v>-78.72180147</v>
      </c>
      <c r="Q30">
        <f t="shared" si="22"/>
        <v>-20.02020393</v>
      </c>
      <c r="R30" s="30"/>
      <c r="S30" s="30">
        <v>28.0</v>
      </c>
      <c r="T30">
        <f t="shared" si="7"/>
        <v>-0.2421597238</v>
      </c>
      <c r="U30">
        <f t="shared" si="8"/>
        <v>0.1013249603</v>
      </c>
      <c r="V30">
        <f t="shared" si="9"/>
        <v>0.3519759461</v>
      </c>
      <c r="W30" s="66">
        <f t="shared" si="23"/>
        <v>1.27819853</v>
      </c>
      <c r="X30" s="32">
        <f t="shared" si="10"/>
        <v>1.597748163</v>
      </c>
      <c r="Y30" s="27">
        <v>-80.0</v>
      </c>
      <c r="Z30" s="43" t="s">
        <v>77</v>
      </c>
      <c r="AH30" s="27">
        <v>-80.0</v>
      </c>
      <c r="AI30" s="34">
        <v>-77.4</v>
      </c>
      <c r="AJ30" s="34">
        <f t="shared" si="11"/>
        <v>2.6</v>
      </c>
      <c r="AK30" s="34">
        <v>-77.2</v>
      </c>
      <c r="AL30" s="35">
        <f t="shared" si="12"/>
        <v>2.8</v>
      </c>
      <c r="AM30" s="35"/>
      <c r="AN30" s="35"/>
      <c r="AO30" s="35">
        <v>-77.1</v>
      </c>
      <c r="AP30" s="36">
        <f t="shared" si="13"/>
        <v>2.9</v>
      </c>
      <c r="AQ30" s="34"/>
      <c r="AR30" s="34">
        <v>-78.76</v>
      </c>
      <c r="AS30">
        <f t="shared" si="14"/>
        <v>1.24</v>
      </c>
      <c r="AV30" s="26">
        <v>28.0</v>
      </c>
      <c r="AW30" s="32">
        <f t="shared" si="15"/>
        <v>-58.70159754</v>
      </c>
      <c r="AX30">
        <f t="shared" si="16"/>
        <v>-20.94642652</v>
      </c>
      <c r="BA30">
        <f t="shared" si="17"/>
        <v>-21.29840246</v>
      </c>
    </row>
    <row r="31">
      <c r="A31" s="34" t="s">
        <v>34</v>
      </c>
      <c r="B31" s="38"/>
      <c r="C31" s="38">
        <v>-15.5864379526</v>
      </c>
      <c r="D31" s="38">
        <v>-16.7773045018</v>
      </c>
      <c r="G31" s="30">
        <v>29.0</v>
      </c>
      <c r="H31" s="31">
        <f t="shared" ref="H31:J31" si="81">B228-B233-B234</f>
        <v>-0.04256921643</v>
      </c>
      <c r="I31" s="31">
        <f t="shared" si="81"/>
        <v>-0.05177845155</v>
      </c>
      <c r="J31" s="31">
        <f t="shared" si="81"/>
        <v>-0.04896674175</v>
      </c>
      <c r="K31" s="13">
        <f t="shared" si="19"/>
        <v>13.11785263</v>
      </c>
      <c r="L31" s="13">
        <f t="shared" si="20"/>
        <v>7.725750811</v>
      </c>
      <c r="M31">
        <f t="shared" ref="M31:N31" si="82">627.509*($B228-$B233-$B234+C228-C233-C234)</f>
        <v>-59.20401079</v>
      </c>
      <c r="N31">
        <f t="shared" si="82"/>
        <v>-57.43963758</v>
      </c>
      <c r="O31">
        <f>627.509*(B228-B233-B234+((D228-D233-D234)*4^3-(C228-C233-C234)*3^3)/(4^3-3^3))</f>
        <v>-56.152122</v>
      </c>
      <c r="P31">
        <f>627.509*(B228-B233-B234+((D228-D233-D234+0.5*((D229+D230)-(D231+D232)))*4^3-(C228-C233-C234+0.5*((C229+C230)-(C231+C232)))*3^3)/(4^3-3^3))</f>
        <v>-54.2566351</v>
      </c>
      <c r="Q31">
        <f t="shared" si="22"/>
        <v>-27.54406866</v>
      </c>
      <c r="R31" s="30"/>
      <c r="S31" s="30">
        <v>29.0</v>
      </c>
      <c r="T31">
        <f t="shared" si="7"/>
        <v>-6.404010787</v>
      </c>
      <c r="U31">
        <f t="shared" si="8"/>
        <v>-4.639637582</v>
      </c>
      <c r="V31">
        <f t="shared" si="9"/>
        <v>-3.352122</v>
      </c>
      <c r="W31" s="66">
        <f t="shared" si="23"/>
        <v>-1.456635095</v>
      </c>
      <c r="X31" s="32">
        <f t="shared" si="10"/>
        <v>2.75877859</v>
      </c>
      <c r="Y31" s="27">
        <v>-52.8</v>
      </c>
      <c r="Z31" s="43" t="s">
        <v>62</v>
      </c>
      <c r="AH31" s="27">
        <v>-52.8</v>
      </c>
      <c r="AI31" s="34">
        <v>-54.2</v>
      </c>
      <c r="AJ31" s="34">
        <f t="shared" si="11"/>
        <v>-1.4</v>
      </c>
      <c r="AK31" s="34">
        <v>-55.8</v>
      </c>
      <c r="AL31" s="35">
        <f t="shared" si="12"/>
        <v>-3</v>
      </c>
      <c r="AM31" s="35"/>
      <c r="AN31" s="35"/>
      <c r="AO31" s="35">
        <v>-54.25</v>
      </c>
      <c r="AP31" s="36">
        <f t="shared" si="13"/>
        <v>-1.45</v>
      </c>
      <c r="AQ31" s="34"/>
      <c r="AR31" s="34">
        <v>-54.27</v>
      </c>
      <c r="AS31">
        <f t="shared" si="14"/>
        <v>-1.47</v>
      </c>
      <c r="AV31" s="26">
        <v>29.0</v>
      </c>
      <c r="AW31" s="32">
        <f t="shared" si="15"/>
        <v>-26.71256643</v>
      </c>
      <c r="AX31">
        <f t="shared" si="16"/>
        <v>-29.43955557</v>
      </c>
      <c r="BA31">
        <f t="shared" si="17"/>
        <v>-26.08743357</v>
      </c>
    </row>
    <row r="32">
      <c r="A32" s="34" t="s">
        <v>36</v>
      </c>
      <c r="B32" s="38"/>
      <c r="C32" s="38">
        <v>-3.6845395704</v>
      </c>
      <c r="D32" s="38">
        <v>-3.9862384395</v>
      </c>
      <c r="F32" s="44" t="s">
        <v>80</v>
      </c>
      <c r="G32" s="30">
        <v>30.0</v>
      </c>
      <c r="H32" s="31">
        <f t="shared" ref="H32:J32" si="83">B236-B241-B242</f>
        <v>-0.03047156286</v>
      </c>
      <c r="I32" s="31">
        <f t="shared" si="83"/>
        <v>-0.0554575098</v>
      </c>
      <c r="J32" s="31">
        <f t="shared" si="83"/>
        <v>-0.05331355469</v>
      </c>
      <c r="K32" s="13">
        <f t="shared" si="19"/>
        <v>12.58132925</v>
      </c>
      <c r="L32" s="13">
        <f t="shared" si="20"/>
        <v>7.385957467</v>
      </c>
      <c r="M32">
        <f t="shared" ref="M32:N32" si="84">627.509*($B236-$B241-$B242+C236-C241-C242)</f>
        <v>-53.92126646</v>
      </c>
      <c r="N32">
        <f t="shared" si="84"/>
        <v>-52.57591533</v>
      </c>
      <c r="O32">
        <f>627.509*(B236-B241-B242+((D236-D241-D242)*4^3-(C236-C241-C242)*3^3)/(4^3-3^3))</f>
        <v>-51.59417261</v>
      </c>
      <c r="P32">
        <f>627.509*(B236-B241-B242+((D236-D241-D242+0.5*((D237+D238)-(D239+D240)))*4^3-(C236-C241-C242+0.5*((C237+C238)-(C239+C240)))*3^3)/(4^3-3^3))</f>
        <v>-49.7968025</v>
      </c>
      <c r="Q32">
        <f t="shared" si="22"/>
        <v>-30.67562256</v>
      </c>
      <c r="R32" s="30"/>
      <c r="S32" s="30">
        <v>30.0</v>
      </c>
      <c r="T32">
        <f t="shared" si="7"/>
        <v>-4.321266456</v>
      </c>
      <c r="U32">
        <f t="shared" si="8"/>
        <v>-2.975915329</v>
      </c>
      <c r="V32">
        <f t="shared" si="9"/>
        <v>-1.994172614</v>
      </c>
      <c r="W32" s="66">
        <f t="shared" si="23"/>
        <v>-0.1968025027</v>
      </c>
      <c r="X32" s="32">
        <f t="shared" si="10"/>
        <v>0.3967792394</v>
      </c>
      <c r="Y32" s="27">
        <v>-49.6</v>
      </c>
      <c r="Z32" s="43" t="s">
        <v>84</v>
      </c>
      <c r="AH32" s="27">
        <v>-49.6</v>
      </c>
      <c r="AI32" s="34">
        <v>-49.7</v>
      </c>
      <c r="AJ32" s="34">
        <f t="shared" si="11"/>
        <v>-0.1</v>
      </c>
      <c r="AK32" s="34">
        <v>-51.5</v>
      </c>
      <c r="AL32" s="35">
        <f t="shared" si="12"/>
        <v>-1.9</v>
      </c>
      <c r="AM32" s="35"/>
      <c r="AN32" s="35"/>
      <c r="AO32" s="35">
        <v>-49.67</v>
      </c>
      <c r="AP32" s="36">
        <f t="shared" si="13"/>
        <v>-0.07</v>
      </c>
      <c r="AQ32" s="34"/>
      <c r="AR32" s="34">
        <v>-49.86</v>
      </c>
      <c r="AS32">
        <f t="shared" si="14"/>
        <v>-0.26</v>
      </c>
      <c r="AV32" s="26">
        <v>30.0</v>
      </c>
      <c r="AW32" s="32">
        <f t="shared" si="15"/>
        <v>-19.12117994</v>
      </c>
      <c r="AX32">
        <f t="shared" si="16"/>
        <v>-32.47299268</v>
      </c>
      <c r="BA32">
        <f t="shared" si="17"/>
        <v>-30.47882006</v>
      </c>
    </row>
    <row r="33">
      <c r="A33" s="34" t="s">
        <v>37</v>
      </c>
      <c r="B33" s="38">
        <v>-2622.569078489</v>
      </c>
      <c r="C33" s="38">
        <v>-15.6156384634</v>
      </c>
      <c r="D33" s="38">
        <v>-16.8085320774</v>
      </c>
      <c r="E33" s="30"/>
      <c r="F33" s="46">
        <v>31.0</v>
      </c>
      <c r="G33" s="30" t="s">
        <v>85</v>
      </c>
      <c r="H33" s="31">
        <f t="shared" ref="H33:J33" si="85">B244-B249-B250</f>
        <v>-0.04297772973</v>
      </c>
      <c r="I33" s="31">
        <f t="shared" si="85"/>
        <v>-0.06904092054</v>
      </c>
      <c r="J33" s="31">
        <f t="shared" si="85"/>
        <v>-0.06683982732</v>
      </c>
      <c r="K33" s="13">
        <f t="shared" si="19"/>
        <v>7.344762047</v>
      </c>
      <c r="L33" s="13">
        <f t="shared" si="20"/>
        <v>4.453668848</v>
      </c>
      <c r="M33">
        <f t="shared" ref="M33:N33" si="86">627.509*($B244-$B249-$B250+C244-C249-C250)</f>
        <v>-70.29271121</v>
      </c>
      <c r="N33">
        <f t="shared" si="86"/>
        <v>-68.91150541</v>
      </c>
      <c r="O33">
        <f>627.509*(B244-B249-B250+((D244-D249-D250)*4^3-(C244-C249-C250)*3^3)/(4^3-3^3))</f>
        <v>-67.90359847</v>
      </c>
      <c r="P33">
        <f>627.509*(B244-B249-B250+((D244-D249-D250+0.5*((D245+D246)-(D247+D248)))*4^3-(C244-C249-C250+0.5*((C245+C246)-(C247+C248)))*3^3)/(4^3-3^3))</f>
        <v>-66.73162237</v>
      </c>
      <c r="Q33">
        <v>-39.762710168537815</v>
      </c>
      <c r="R33" s="50"/>
      <c r="S33" s="30" t="s">
        <v>85</v>
      </c>
      <c r="T33">
        <f t="shared" si="7"/>
        <v>-2.992711212</v>
      </c>
      <c r="U33">
        <f t="shared" si="8"/>
        <v>-1.611505407</v>
      </c>
      <c r="V33">
        <f t="shared" si="9"/>
        <v>-0.6035984679</v>
      </c>
      <c r="W33" s="66">
        <f t="shared" si="23"/>
        <v>0.5683776262</v>
      </c>
      <c r="X33" s="32">
        <f t="shared" si="10"/>
        <v>0.8445432782</v>
      </c>
      <c r="Y33" s="27">
        <v>-67.3</v>
      </c>
      <c r="Z33" s="43" t="s">
        <v>87</v>
      </c>
      <c r="AL33" s="35"/>
    </row>
    <row r="34">
      <c r="A34" s="34" t="s">
        <v>39</v>
      </c>
      <c r="B34" s="38">
        <v>-1075.652819625</v>
      </c>
      <c r="C34" s="38">
        <v>-3.6732038958</v>
      </c>
      <c r="D34" s="38">
        <v>-3.9791927134</v>
      </c>
      <c r="E34" s="30"/>
      <c r="F34" s="46">
        <v>32.0</v>
      </c>
      <c r="G34" s="30" t="s">
        <v>88</v>
      </c>
      <c r="H34" s="31">
        <f t="shared" ref="H34:J34" si="87">B252-B257-B258</f>
        <v>0.0078225274</v>
      </c>
      <c r="I34" s="31">
        <f t="shared" si="87"/>
        <v>-0.1271614606</v>
      </c>
      <c r="J34" s="31">
        <f t="shared" si="87"/>
        <v>-0.1213991995</v>
      </c>
      <c r="K34" s="13">
        <f t="shared" ref="K34:K40" si="90">627.509*(OFFSET($C$5,8*$F33,0)+OFFSET($C$6,8*$F33,0)-OFFSET($C$7,8*$F33,0)-OFFSET($C$8,8*$F33,0))</f>
        <v>21.77581768</v>
      </c>
      <c r="L34" s="13">
        <f t="shared" ref="L34:L40" si="91">627.509*(OFFSET($D$5,8*$F33,0)+OFFSET($D$6,8*$F33,0)-OFFSET($D$7,8*$F33,0)-OFFSET($D$8,8*$F33,0))</f>
        <v>12.35291831</v>
      </c>
      <c r="M34">
        <f t="shared" ref="M34:N34" si="88">627.509*($B252-$B257-$B258+C252-C257-C258)</f>
        <v>-74.88625465</v>
      </c>
      <c r="N34">
        <f t="shared" si="88"/>
        <v>-71.27038393</v>
      </c>
      <c r="O34">
        <f>627.509*(B252-B257-B258+((D252-D257-D258)*4^3-(C252-C257-C258)*3^3)/(4^3-3^3))</f>
        <v>-68.63177556</v>
      </c>
      <c r="P34">
        <f>627.509*(B252-B257-B258+((D252-D257-D258+0.5*((D253+D254)-(D255+D256)))*4^3-(C252-C257-C258+0.5*((C253+C254)-(C255+C256)))*3^3)/(4^3-3^3))</f>
        <v>-65.89340131</v>
      </c>
      <c r="Q34">
        <v>-70.80210765850282</v>
      </c>
      <c r="R34" s="50"/>
      <c r="S34" s="30" t="s">
        <v>88</v>
      </c>
      <c r="T34">
        <f t="shared" si="7"/>
        <v>0.5137453541</v>
      </c>
      <c r="U34">
        <f t="shared" si="8"/>
        <v>4.129616074</v>
      </c>
      <c r="V34">
        <f t="shared" si="9"/>
        <v>6.768224436</v>
      </c>
      <c r="W34" s="66">
        <f t="shared" si="23"/>
        <v>9.506598688</v>
      </c>
      <c r="X34" s="32">
        <f t="shared" si="10"/>
        <v>12.60822107</v>
      </c>
      <c r="Y34" s="27">
        <v>-75.4</v>
      </c>
      <c r="Z34" s="43" t="s">
        <v>90</v>
      </c>
      <c r="AH34">
        <f>AVERAGE(AH3:AH32)</f>
        <v>-37.51333333</v>
      </c>
      <c r="AI34" s="26" t="s">
        <v>110</v>
      </c>
      <c r="AJ34">
        <f>AVERAGE(AJ3:AJ32)</f>
        <v>1.83</v>
      </c>
      <c r="AK34" s="26" t="s">
        <v>110</v>
      </c>
      <c r="AL34">
        <f>AVERAGE(AL3:AL32)</f>
        <v>-0.7733333333</v>
      </c>
      <c r="AM34" s="26"/>
      <c r="AN34" s="26"/>
      <c r="AO34" s="26" t="s">
        <v>110</v>
      </c>
      <c r="AP34" s="36">
        <f>AVERAGE(AP3:AP32)</f>
        <v>1.884666667</v>
      </c>
      <c r="AR34" s="26" t="s">
        <v>110</v>
      </c>
      <c r="AS34">
        <f>AVERAGE(AS3:AS32)</f>
        <v>-0.055</v>
      </c>
      <c r="AY34" s="26"/>
    </row>
    <row r="35">
      <c r="A35" s="29">
        <v>5.0</v>
      </c>
      <c r="B35" s="49"/>
      <c r="C35" s="49"/>
      <c r="D35" s="49"/>
      <c r="E35" s="30"/>
      <c r="F35" s="46">
        <v>33.0</v>
      </c>
      <c r="G35" s="30" t="s">
        <v>91</v>
      </c>
      <c r="H35" s="31">
        <f t="shared" ref="H35:J35" si="89">B260-B265-B266</f>
        <v>0.03640967549</v>
      </c>
      <c r="I35" s="31">
        <f t="shared" si="89"/>
        <v>-0.08880510713</v>
      </c>
      <c r="J35" s="31">
        <f t="shared" si="89"/>
        <v>-0.08738707708</v>
      </c>
      <c r="K35" s="13">
        <f t="shared" si="90"/>
        <v>11.3945177</v>
      </c>
      <c r="L35" s="13">
        <f t="shared" si="91"/>
        <v>6.517675855</v>
      </c>
      <c r="M35">
        <f t="shared" ref="M35:N35" si="92">627.509*($B260-$B265-$B266+C260-C265-C266)</f>
        <v>-32.87860491</v>
      </c>
      <c r="N35">
        <f t="shared" si="92"/>
        <v>-31.98877829</v>
      </c>
      <c r="O35">
        <f>627.509*(B260-B265-B266+((D260-D265-D266)*4^3-(C260-C265-C266)*3^3)/(4^3-3^3))</f>
        <v>-31.33944536</v>
      </c>
      <c r="P35">
        <f>627.509*(B260-B265-B266+((D260-D265-D266+0.5*((D261+D262)-(D263+D264)))*4^3-(C260-C265-C266+0.5*((C261+C262)-(C263+C264)))*3^3)/(4^3-3^3))</f>
        <v>-29.85999567</v>
      </c>
      <c r="Q35">
        <v>-52.70739472497942</v>
      </c>
      <c r="R35" s="50"/>
      <c r="S35" s="30" t="s">
        <v>91</v>
      </c>
      <c r="T35">
        <f t="shared" si="7"/>
        <v>-3.778604913</v>
      </c>
      <c r="U35">
        <f t="shared" si="8"/>
        <v>-2.888778294</v>
      </c>
      <c r="V35">
        <f t="shared" si="9"/>
        <v>-2.239445356</v>
      </c>
      <c r="W35" s="66">
        <f t="shared" si="23"/>
        <v>-0.7599956675</v>
      </c>
      <c r="X35" s="32">
        <f t="shared" si="10"/>
        <v>2.611668961</v>
      </c>
      <c r="Y35" s="27">
        <v>-29.1</v>
      </c>
      <c r="Z35" s="43" t="s">
        <v>41</v>
      </c>
      <c r="AI35" s="26" t="s">
        <v>111</v>
      </c>
      <c r="AJ35">
        <f>(SUMIF(AJ3:AJ32,"&gt;0")-SUMIF(AJ3:AJ32,"&lt;0"))/30</f>
        <v>3.056666667</v>
      </c>
      <c r="AK35" s="26" t="s">
        <v>111</v>
      </c>
      <c r="AL35">
        <f>(SUMIF(AL3:AL32,"&gt;0")-SUMIF(AL3:AL32,"&lt;0"))/30</f>
        <v>2.94</v>
      </c>
      <c r="AM35" s="26"/>
      <c r="AN35" s="26"/>
      <c r="AO35" s="26" t="s">
        <v>111</v>
      </c>
      <c r="AP35">
        <f>(SUMIF(AP3:AP32,"&gt;0")-SUMIF(AP3:AP32,"&lt;0"))/30</f>
        <v>3.104</v>
      </c>
      <c r="AR35" s="26" t="s">
        <v>111</v>
      </c>
      <c r="AS35">
        <f>(SUMIF(AS3:AS32,"&gt;0")-SUMIF(AS3:AS32,"&lt;0"))/30</f>
        <v>1.771</v>
      </c>
      <c r="AY35" s="26"/>
    </row>
    <row r="36">
      <c r="A36" s="34" t="s">
        <v>27</v>
      </c>
      <c r="B36" s="38">
        <v>-3006.07512242472</v>
      </c>
      <c r="C36" s="38">
        <v>-17.81848537276</v>
      </c>
      <c r="D36" s="38">
        <v>-19.1583996417</v>
      </c>
      <c r="E36" s="30"/>
      <c r="F36" s="46">
        <v>34.0</v>
      </c>
      <c r="G36" s="30" t="s">
        <v>93</v>
      </c>
      <c r="H36" s="31">
        <f t="shared" ref="H36:J36" si="93">B268-B273-B274</f>
        <v>0.03731034768</v>
      </c>
      <c r="I36" s="31">
        <f t="shared" si="93"/>
        <v>-0.08923670699</v>
      </c>
      <c r="J36" s="31">
        <f t="shared" si="93"/>
        <v>-0.08786479481</v>
      </c>
      <c r="K36" s="13">
        <f t="shared" si="90"/>
        <v>11.32038497</v>
      </c>
      <c r="L36" s="13">
        <f t="shared" si="91"/>
        <v>6.316675624</v>
      </c>
      <c r="M36">
        <f t="shared" ref="M36:N36" si="94">627.509*($B268-$B273-$B274+C268-C273-C274)</f>
        <v>-32.5842578</v>
      </c>
      <c r="N36">
        <f t="shared" si="94"/>
        <v>-31.72337056</v>
      </c>
      <c r="O36">
        <f>627.509*(B268-B273-B274+((D268-D273-D274)*4^3-(C268-C273-C274)*3^3)/(4^3-3^3))</f>
        <v>-31.09515555</v>
      </c>
      <c r="P36">
        <f>627.509*(B268-B273-B274+((D268-D273-D274+0.5*((D269+D270)-(D271+D272)))*4^3-(C268-C273-C274+0.5*((C269+C270)-(C271+C272)))*3^3)/(4^3-3^3))</f>
        <v>-29.76249547</v>
      </c>
      <c r="Q36">
        <v>-53.17507443545988</v>
      </c>
      <c r="R36" s="50"/>
      <c r="S36" s="30" t="s">
        <v>93</v>
      </c>
      <c r="T36">
        <f t="shared" si="7"/>
        <v>-3.184257804</v>
      </c>
      <c r="U36">
        <f t="shared" si="8"/>
        <v>-2.323370564</v>
      </c>
      <c r="V36">
        <f t="shared" si="9"/>
        <v>-1.695155551</v>
      </c>
      <c r="W36" s="66">
        <f t="shared" si="23"/>
        <v>-0.3624954731</v>
      </c>
      <c r="X36" s="32">
        <f t="shared" si="10"/>
        <v>1.2329778</v>
      </c>
      <c r="Y36" s="27">
        <v>-29.4</v>
      </c>
      <c r="Z36" s="43" t="s">
        <v>41</v>
      </c>
      <c r="AI36" s="26" t="s">
        <v>114</v>
      </c>
      <c r="AJ36">
        <f>STDEVA(AJ3:AJ32)</f>
        <v>3.413174273</v>
      </c>
      <c r="AK36" s="26" t="s">
        <v>114</v>
      </c>
      <c r="AL36">
        <f>STDEVA(AL3:AL32)</f>
        <v>3.620243213</v>
      </c>
      <c r="AM36" s="26"/>
      <c r="AN36" s="26"/>
      <c r="AO36" s="26" t="s">
        <v>114</v>
      </c>
      <c r="AP36">
        <f>STDEVA(AP3:AP32)</f>
        <v>3.418081468</v>
      </c>
      <c r="AR36" s="26" t="s">
        <v>114</v>
      </c>
      <c r="AS36">
        <f>STDEVA(AS3:AS32)</f>
        <v>2.143737873</v>
      </c>
      <c r="AY36" s="26"/>
    </row>
    <row r="37">
      <c r="A37" s="34" t="s">
        <v>29</v>
      </c>
      <c r="B37" s="49"/>
      <c r="C37" s="70">
        <v>-11.3139471098</v>
      </c>
      <c r="D37" s="38">
        <v>-12.13756044772</v>
      </c>
      <c r="E37" s="30"/>
      <c r="F37" s="46">
        <v>35.0</v>
      </c>
      <c r="G37" s="30" t="s">
        <v>95</v>
      </c>
      <c r="H37" s="31">
        <f t="shared" ref="H37:J37" si="95">B276-B281-B282</f>
        <v>-0.01173936889</v>
      </c>
      <c r="I37" s="31">
        <f t="shared" si="95"/>
        <v>-0.04659802411</v>
      </c>
      <c r="J37" s="31">
        <f t="shared" si="95"/>
        <v>-0.04585789349</v>
      </c>
      <c r="K37" s="13">
        <f t="shared" si="90"/>
        <v>8.535478585</v>
      </c>
      <c r="L37" s="13">
        <f t="shared" si="91"/>
        <v>5.034606953</v>
      </c>
      <c r="M37">
        <f t="shared" ref="M37:N37" si="96">627.509*($B276-$B281-$B282+C276-C281-C282)</f>
        <v>-36.60723914</v>
      </c>
      <c r="N37">
        <f t="shared" si="96"/>
        <v>-36.14280052</v>
      </c>
      <c r="O37">
        <f>627.509*(B276-B281-B282+((D276-D281-D282)*4^3-(C276-C281-C282)*3^3)/(4^3-3^3))</f>
        <v>-35.80388585</v>
      </c>
      <c r="P37">
        <f>627.509*(B276-B281-B282+((D276-D281-D282+0.5*((D277+D278)-(D279+D280)))*4^3-(C276-C281-C282+0.5*((C277+C278)-(C279+C280)))*3^3)/(4^3-3^3))</f>
        <v>-34.56392742</v>
      </c>
      <c r="Q37">
        <v>-27.19736779170027</v>
      </c>
      <c r="R37" s="50"/>
      <c r="S37" s="30" t="s">
        <v>95</v>
      </c>
      <c r="T37">
        <f t="shared" si="7"/>
        <v>-0.3072391441</v>
      </c>
      <c r="U37">
        <f t="shared" si="8"/>
        <v>0.1571994811</v>
      </c>
      <c r="V37">
        <f t="shared" si="9"/>
        <v>0.4961141536</v>
      </c>
      <c r="W37" s="66">
        <f t="shared" si="23"/>
        <v>1.736072575</v>
      </c>
      <c r="X37" s="32">
        <f t="shared" si="10"/>
        <v>4.782569078</v>
      </c>
      <c r="Y37" s="27">
        <v>-36.3</v>
      </c>
      <c r="Z37" s="43" t="s">
        <v>99</v>
      </c>
      <c r="AI37" s="26" t="s">
        <v>122</v>
      </c>
      <c r="AJ37" s="32">
        <f>(MAX(AJ3:AJ32)-MIN(AJ3:AJ32))</f>
        <v>15.8</v>
      </c>
      <c r="AK37" s="26" t="s">
        <v>122</v>
      </c>
      <c r="AL37" s="32">
        <f>(MAX(AL3:AL32)-MIN(AL3:AL32))</f>
        <v>16.1</v>
      </c>
      <c r="AO37" s="26" t="s">
        <v>122</v>
      </c>
      <c r="AP37" s="72">
        <f>(MAX(AP3:AP32)-MIN(AP3:AP32))</f>
        <v>15.9</v>
      </c>
      <c r="AR37" s="26" t="s">
        <v>122</v>
      </c>
      <c r="AS37" s="32">
        <f>(MAX(AS3:AS32)-MIN(AS3:AS32))</f>
        <v>8.18</v>
      </c>
    </row>
    <row r="38">
      <c r="A38" s="34" t="s">
        <v>31</v>
      </c>
      <c r="B38" s="49"/>
      <c r="C38" s="70">
        <v>-6.4062685675</v>
      </c>
      <c r="D38" s="38">
        <v>-6.92535739583</v>
      </c>
      <c r="E38" s="30"/>
      <c r="F38" s="46">
        <v>36.0</v>
      </c>
      <c r="G38" s="30" t="s">
        <v>100</v>
      </c>
      <c r="H38" s="31">
        <f t="shared" ref="H38:J38" si="97">B284-B289-B290</f>
        <v>-0.00972663056</v>
      </c>
      <c r="I38" s="31">
        <f t="shared" si="97"/>
        <v>-0.04062518357</v>
      </c>
      <c r="J38" s="31">
        <f t="shared" si="97"/>
        <v>-0.04023221227</v>
      </c>
      <c r="K38" s="13">
        <f t="shared" si="90"/>
        <v>7.214934495</v>
      </c>
      <c r="L38" s="13">
        <f t="shared" si="91"/>
        <v>4.319650903</v>
      </c>
      <c r="M38">
        <f t="shared" ref="M38:N38" si="98">627.509*($B284-$B289-$B290+C284-C289-C290)</f>
        <v>-31.59621653</v>
      </c>
      <c r="N38">
        <f t="shared" si="98"/>
        <v>-31.34962351</v>
      </c>
      <c r="O38">
        <f>627.509*(B284-B289-B290+((D284-D289-D290)*4^3-(C284-C289-C290)*3^3)/(4^3-3^3))</f>
        <v>-31.16967724</v>
      </c>
      <c r="P38">
        <f>627.509*(B284-B289-B290+((D284-D289-D290+0.5*((D285+D286)-(D287+D288)))*4^3-(C284-C289-C290+0.5*((C285+C286)-(C287+C288)))*3^3)/(4^3-3^3))</f>
        <v>-30.06623905</v>
      </c>
      <c r="Q38">
        <v>-23.962690830894108</v>
      </c>
      <c r="R38" s="50"/>
      <c r="S38" s="30" t="s">
        <v>100</v>
      </c>
      <c r="T38">
        <f t="shared" si="7"/>
        <v>0.4037834671</v>
      </c>
      <c r="U38">
        <f t="shared" si="8"/>
        <v>0.6503764946</v>
      </c>
      <c r="V38">
        <f t="shared" si="9"/>
        <v>0.8303227579</v>
      </c>
      <c r="W38" s="66">
        <f t="shared" si="23"/>
        <v>1.933760953</v>
      </c>
      <c r="X38" s="32">
        <f t="shared" si="10"/>
        <v>6.043002978</v>
      </c>
      <c r="Y38" s="27">
        <v>-32.0</v>
      </c>
      <c r="Z38" s="43" t="s">
        <v>40</v>
      </c>
    </row>
    <row r="39">
      <c r="A39" s="34" t="s">
        <v>34</v>
      </c>
      <c r="B39" s="49"/>
      <c r="C39" s="70">
        <v>-11.3247164307</v>
      </c>
      <c r="D39" s="38">
        <v>-12.14343937363</v>
      </c>
      <c r="E39" s="53"/>
      <c r="F39" s="46">
        <v>37.0</v>
      </c>
      <c r="G39" s="53" t="s">
        <v>102</v>
      </c>
      <c r="H39" s="31">
        <f t="shared" ref="H39:J39" si="99">B292-B297-B298</f>
        <v>-0.0256858106</v>
      </c>
      <c r="I39" s="78">
        <f t="shared" si="99"/>
        <v>-0.06355208208</v>
      </c>
      <c r="J39" s="78">
        <f t="shared" si="99"/>
        <v>-0.1568742405</v>
      </c>
      <c r="K39" s="13">
        <f t="shared" si="90"/>
        <v>21.13466172</v>
      </c>
      <c r="L39" s="13">
        <f t="shared" si="91"/>
        <v>75.73207066</v>
      </c>
      <c r="M39" s="54">
        <f t="shared" ref="M39:N39" si="100">627.509*($B292-$B297-$B298+C292-C297-C298)</f>
        <v>-55.9975808</v>
      </c>
      <c r="N39" s="54">
        <f t="shared" si="100"/>
        <v>-114.5580751</v>
      </c>
      <c r="O39" s="54">
        <f>627.509*(B292-B297-B298+((D292-D297-D298)*4^3-(C292-C297-C298)*3^3)/(4^3-3^3))</f>
        <v>-157.2914088</v>
      </c>
      <c r="P39" s="54">
        <f>627.509*(B292-B297-B298+((D292-D297-D298+0.5*((D293+D294)-(D295+D296)))*4^3-(C292-C297-C298+0.5*((C293+C294)-(C295+C296)))*3^3)/(4^3-3^3))</f>
        <v>-99.5046972</v>
      </c>
      <c r="Q39">
        <v>-83.38661988061897</v>
      </c>
      <c r="R39" s="79"/>
      <c r="S39" s="80" t="s">
        <v>102</v>
      </c>
      <c r="T39">
        <f t="shared" si="7"/>
        <v>-8.497580798</v>
      </c>
      <c r="U39">
        <f t="shared" si="8"/>
        <v>-67.05807509</v>
      </c>
      <c r="V39">
        <f t="shared" ref="V39:W39" si="101">O39-$Y39</f>
        <v>-109.7914088</v>
      </c>
      <c r="W39" s="66">
        <f t="shared" si="101"/>
        <v>-52.0046972</v>
      </c>
      <c r="X39" s="32">
        <f t="shared" si="10"/>
        <v>109.4835731</v>
      </c>
      <c r="Y39" s="27">
        <v>-47.5</v>
      </c>
      <c r="Z39" s="43" t="s">
        <v>104</v>
      </c>
      <c r="AA39" s="71" t="s">
        <v>105</v>
      </c>
    </row>
    <row r="40">
      <c r="A40" s="34" t="s">
        <v>36</v>
      </c>
      <c r="B40" s="49"/>
      <c r="C40" s="70">
        <v>-6.4183455287</v>
      </c>
      <c r="D40" s="38">
        <v>-6.932339872</v>
      </c>
      <c r="E40" s="53"/>
      <c r="F40" s="46">
        <v>38.0</v>
      </c>
      <c r="G40" s="53" t="s">
        <v>106</v>
      </c>
      <c r="H40" s="31">
        <f t="shared" ref="H40:J40" si="102">B300-B305-B306</f>
        <v>-0.0149250897</v>
      </c>
      <c r="I40" s="78">
        <f t="shared" si="102"/>
        <v>-0.07631926656</v>
      </c>
      <c r="J40" s="78">
        <f t="shared" si="102"/>
        <v>-0.171508029</v>
      </c>
      <c r="K40" s="13">
        <f t="shared" si="90"/>
        <v>22.87709254</v>
      </c>
      <c r="L40" s="13">
        <f t="shared" si="91"/>
        <v>79.03001783</v>
      </c>
      <c r="M40" s="54">
        <f t="shared" ref="M40:N40" si="103">627.509*($B300-$B305-$B306+C300-C305-C306)</f>
        <v>-57.25665475</v>
      </c>
      <c r="N40" s="54">
        <f t="shared" si="103"/>
        <v>-116.9884599</v>
      </c>
      <c r="O40" s="54">
        <f>627.509*(B300-B305-B306+((D300-D305-D306)*4^3-(C300-C305-C306)*3^3)/(4^3-3^3))</f>
        <v>-160.5765339</v>
      </c>
      <c r="P40" s="54">
        <f>627.509*(B300-B305-B306+((D300-D305-D306+0.5*((D301+D302)-(D303+D304)))*4^3-(C300-C305-C306+0.5*((C301+C302)-(C303+C304)))*3^3)/(4^3-3^3))</f>
        <v>-100.5732955</v>
      </c>
      <c r="Q40">
        <v>-91.20766737346358</v>
      </c>
      <c r="R40" s="79"/>
      <c r="S40" s="80" t="s">
        <v>106</v>
      </c>
      <c r="T40">
        <f t="shared" si="7"/>
        <v>-5.156654752</v>
      </c>
      <c r="U40">
        <f t="shared" si="8"/>
        <v>-64.88845988</v>
      </c>
      <c r="V40">
        <f t="shared" ref="V40:W40" si="104">O40-$Y40</f>
        <v>-108.4765339</v>
      </c>
      <c r="W40" s="66">
        <f t="shared" si="104"/>
        <v>-48.47329549</v>
      </c>
      <c r="X40" s="32">
        <f t="shared" si="10"/>
        <v>93.03895487</v>
      </c>
      <c r="Y40" s="27">
        <v>-52.1</v>
      </c>
      <c r="Z40" s="43" t="s">
        <v>108</v>
      </c>
    </row>
    <row r="41">
      <c r="A41" s="34" t="s">
        <v>37</v>
      </c>
      <c r="B41" s="38">
        <v>-1823.69174814927</v>
      </c>
      <c r="C41" s="38">
        <v>-11.3264921295</v>
      </c>
      <c r="D41" s="38">
        <v>-12.15003039951</v>
      </c>
      <c r="G41" s="73"/>
      <c r="Y41" s="74" t="s">
        <v>123</v>
      </c>
    </row>
    <row r="42">
      <c r="A42" s="34" t="s">
        <v>39</v>
      </c>
      <c r="B42" s="38">
        <v>-1182.41557210033</v>
      </c>
      <c r="C42" s="38">
        <v>-6.40465936391</v>
      </c>
      <c r="D42" s="38">
        <v>-6.9237073612</v>
      </c>
      <c r="G42" s="73"/>
      <c r="R42" s="26"/>
      <c r="S42" s="26" t="s">
        <v>110</v>
      </c>
      <c r="T42">
        <f t="shared" ref="T42:X42" si="105">AVERAGE(T3:T32)</f>
        <v>-4.83834298</v>
      </c>
      <c r="U42">
        <f t="shared" si="105"/>
        <v>-2.557300543</v>
      </c>
      <c r="V42">
        <f t="shared" si="105"/>
        <v>-0.8927560625</v>
      </c>
      <c r="W42">
        <f t="shared" si="105"/>
        <v>0.8189734439</v>
      </c>
      <c r="X42">
        <f t="shared" si="105"/>
        <v>7.507099206</v>
      </c>
      <c r="Y42" s="32">
        <f>(MAX(X3:X32)-MIN(X3:X32))</f>
        <v>37.153487</v>
      </c>
    </row>
    <row r="43">
      <c r="A43" s="29">
        <v>6.0</v>
      </c>
      <c r="B43" s="49"/>
      <c r="C43" s="49"/>
      <c r="D43" s="49"/>
      <c r="G43" s="73"/>
      <c r="H43" s="73"/>
      <c r="I43" s="73"/>
      <c r="J43" s="73"/>
      <c r="K43" s="73"/>
      <c r="L43" s="73"/>
      <c r="M43" s="73"/>
      <c r="R43" s="26"/>
      <c r="S43" s="26" t="s">
        <v>111</v>
      </c>
      <c r="T43">
        <f t="shared" ref="T43:X43" si="106">(SUMIF(T3:T32,"&gt;0")-SUMIF(T3:T32,"&lt;0"))/30</f>
        <v>4.973263499</v>
      </c>
      <c r="U43">
        <f t="shared" si="106"/>
        <v>3.085657319</v>
      </c>
      <c r="V43">
        <f t="shared" si="106"/>
        <v>2.048896732</v>
      </c>
      <c r="W43">
        <f t="shared" si="106"/>
        <v>2.026690811</v>
      </c>
      <c r="X43">
        <f t="shared" si="106"/>
        <v>7.507099206</v>
      </c>
    </row>
    <row r="44">
      <c r="A44" s="34" t="s">
        <v>27</v>
      </c>
      <c r="B44" s="38">
        <v>-2498.18569127266</v>
      </c>
      <c r="C44" s="38">
        <v>-15.35157530907</v>
      </c>
      <c r="D44" s="38">
        <v>-16.4664787818</v>
      </c>
      <c r="R44" s="26"/>
      <c r="S44" s="26" t="s">
        <v>112</v>
      </c>
      <c r="T44">
        <f t="shared" ref="T44:X44" si="107">AVERAGE(T33:T40)</f>
        <v>-2.874939975</v>
      </c>
      <c r="U44">
        <f t="shared" si="107"/>
        <v>-16.72912465</v>
      </c>
      <c r="V44">
        <f t="shared" si="107"/>
        <v>-26.83893509</v>
      </c>
      <c r="W44" s="66">
        <f t="shared" si="107"/>
        <v>-10.98195925</v>
      </c>
      <c r="X44">
        <f t="shared" si="107"/>
        <v>28.83068889</v>
      </c>
    </row>
    <row r="45">
      <c r="A45" s="34" t="s">
        <v>29</v>
      </c>
      <c r="B45" s="49"/>
      <c r="C45" s="70">
        <v>-11.3166698745</v>
      </c>
      <c r="D45" s="38">
        <v>-12.14043788535</v>
      </c>
      <c r="G45" s="73"/>
      <c r="R45" s="26"/>
      <c r="S45" s="26" t="s">
        <v>113</v>
      </c>
      <c r="T45">
        <f t="shared" ref="T45:X45" si="108">(SUMIF(T35:T40,"&gt;0")-SUMIF(T35:T40,"&lt;0"))/30</f>
        <v>0.7109373626</v>
      </c>
      <c r="U45">
        <f t="shared" si="108"/>
        <v>4.598875327</v>
      </c>
      <c r="V45">
        <f t="shared" si="108"/>
        <v>7.450966016</v>
      </c>
      <c r="W45">
        <f t="shared" si="108"/>
        <v>3.509010579</v>
      </c>
      <c r="X45">
        <f t="shared" si="108"/>
        <v>7.239758225</v>
      </c>
      <c r="AH45" s="8" t="s">
        <v>52</v>
      </c>
      <c r="AJ45" s="8" t="s">
        <v>129</v>
      </c>
      <c r="AK45" s="8" t="s">
        <v>130</v>
      </c>
      <c r="AL45" s="8" t="s">
        <v>131</v>
      </c>
    </row>
    <row r="46">
      <c r="A46" s="34" t="s">
        <v>31</v>
      </c>
      <c r="B46" s="49"/>
      <c r="C46" s="70">
        <v>-3.9431378544</v>
      </c>
      <c r="D46" s="38">
        <v>-4.23678971002</v>
      </c>
      <c r="G46" s="73"/>
      <c r="R46" s="26"/>
      <c r="S46" s="26" t="s">
        <v>114</v>
      </c>
      <c r="T46">
        <f t="shared" ref="T46:X46" si="109">STDEVA(T3:T32)</f>
        <v>4.881367115</v>
      </c>
      <c r="U46">
        <f t="shared" si="109"/>
        <v>3.139984625</v>
      </c>
      <c r="V46">
        <f t="shared" si="109"/>
        <v>2.446942953</v>
      </c>
      <c r="W46">
        <f t="shared" si="109"/>
        <v>2.481238719</v>
      </c>
      <c r="X46">
        <f t="shared" si="109"/>
        <v>8.300281057</v>
      </c>
      <c r="AH46" s="27">
        <v>-31.0</v>
      </c>
      <c r="AJ46" s="27">
        <v>-30.1</v>
      </c>
      <c r="AK46" s="27">
        <v>-29.0</v>
      </c>
      <c r="AL46">
        <f>ABS(AJ46-AH46)</f>
        <v>0.9</v>
      </c>
      <c r="AM46">
        <f t="shared" ref="AM46:AM75" si="110">AK46-AH46</f>
        <v>2</v>
      </c>
    </row>
    <row r="47">
      <c r="A47" s="34" t="s">
        <v>34</v>
      </c>
      <c r="B47" s="49"/>
      <c r="C47" s="70">
        <v>-11.3272856839</v>
      </c>
      <c r="D47" s="38">
        <v>-12.146123316</v>
      </c>
      <c r="F47" s="73"/>
      <c r="AH47" s="27">
        <v>-20.7</v>
      </c>
      <c r="AJ47" s="27">
        <v>-20.4</v>
      </c>
      <c r="AK47" s="27">
        <v>-19.5</v>
      </c>
      <c r="AL47">
        <f t="shared" ref="AL47:AL75" si="111">AJ47-AH47</f>
        <v>0.3</v>
      </c>
      <c r="AM47">
        <f t="shared" si="110"/>
        <v>1.2</v>
      </c>
    </row>
    <row r="48">
      <c r="A48" s="34" t="s">
        <v>36</v>
      </c>
      <c r="B48" s="49"/>
      <c r="C48" s="70">
        <v>-3.9525842723</v>
      </c>
      <c r="D48" s="38">
        <v>-4.24201640025</v>
      </c>
      <c r="F48" s="73"/>
      <c r="AH48" s="27">
        <v>-23.3</v>
      </c>
      <c r="AJ48" s="27">
        <v>-19.2</v>
      </c>
      <c r="AK48" s="27">
        <v>-19.5</v>
      </c>
      <c r="AL48">
        <f t="shared" si="111"/>
        <v>4.1</v>
      </c>
      <c r="AM48">
        <f t="shared" si="110"/>
        <v>3.8</v>
      </c>
    </row>
    <row r="49">
      <c r="A49" s="34" t="s">
        <v>37</v>
      </c>
      <c r="B49" s="38">
        <v>-1823.69174814927</v>
      </c>
      <c r="C49" s="38">
        <v>-11.3264921295</v>
      </c>
      <c r="D49" s="38">
        <v>-12.15003039951</v>
      </c>
      <c r="F49" s="73"/>
      <c r="AH49" s="27">
        <v>-18.6</v>
      </c>
      <c r="AJ49" s="27">
        <v>-20.3</v>
      </c>
      <c r="AK49" s="27">
        <v>-20.9</v>
      </c>
      <c r="AL49">
        <f t="shared" si="111"/>
        <v>-1.7</v>
      </c>
      <c r="AM49">
        <f t="shared" si="110"/>
        <v>-2.3</v>
      </c>
    </row>
    <row r="50">
      <c r="A50" s="34" t="s">
        <v>39</v>
      </c>
      <c r="B50" s="38">
        <v>-674.53900412697</v>
      </c>
      <c r="C50" s="38">
        <v>-3.9420500995</v>
      </c>
      <c r="D50" s="38">
        <v>-4.23567007159</v>
      </c>
      <c r="F50" s="73"/>
      <c r="AH50" s="27">
        <v>-27.9</v>
      </c>
      <c r="AJ50" s="27">
        <v>-32.9</v>
      </c>
      <c r="AK50" s="27">
        <v>-32.1</v>
      </c>
      <c r="AL50">
        <f t="shared" si="111"/>
        <v>-5</v>
      </c>
      <c r="AM50">
        <f t="shared" si="110"/>
        <v>-4.2</v>
      </c>
    </row>
    <row r="51">
      <c r="A51" s="29">
        <v>7.0</v>
      </c>
      <c r="B51" s="49"/>
      <c r="C51" s="49"/>
      <c r="D51" s="49"/>
      <c r="F51" s="73"/>
      <c r="AH51" s="27">
        <v>-25.2</v>
      </c>
      <c r="AJ51" s="27">
        <v>-22.8</v>
      </c>
      <c r="AK51" s="27">
        <v>-21.5</v>
      </c>
      <c r="AL51">
        <f t="shared" si="111"/>
        <v>2.4</v>
      </c>
      <c r="AM51">
        <f t="shared" si="110"/>
        <v>3.7</v>
      </c>
    </row>
    <row r="52">
      <c r="A52" s="34" t="s">
        <v>27</v>
      </c>
      <c r="B52" s="38">
        <v>-3968.26037735021</v>
      </c>
      <c r="C52" s="38">
        <v>-24.8319123309</v>
      </c>
      <c r="D52" s="38">
        <v>-26.6148712886</v>
      </c>
      <c r="AH52" s="27">
        <v>-31.0</v>
      </c>
      <c r="AJ52" s="27">
        <v>-33.4</v>
      </c>
      <c r="AK52" s="27">
        <v>-32.5</v>
      </c>
      <c r="AL52">
        <f t="shared" si="111"/>
        <v>-2.4</v>
      </c>
      <c r="AM52">
        <f t="shared" si="110"/>
        <v>-1.5</v>
      </c>
    </row>
    <row r="53">
      <c r="A53" s="34" t="s">
        <v>29</v>
      </c>
      <c r="B53" s="49"/>
      <c r="C53" s="70">
        <v>-15.1913238908</v>
      </c>
      <c r="D53" s="38">
        <v>-16.29033648969</v>
      </c>
      <c r="F53" s="73"/>
      <c r="AH53" s="27">
        <v>-35.6</v>
      </c>
      <c r="AJ53" s="27">
        <v>-38.7</v>
      </c>
      <c r="AK53" s="27">
        <v>-37.4</v>
      </c>
      <c r="AL53">
        <f t="shared" si="111"/>
        <v>-3.1</v>
      </c>
      <c r="AM53">
        <f t="shared" si="110"/>
        <v>-1.8</v>
      </c>
    </row>
    <row r="54">
      <c r="A54" s="34" t="s">
        <v>31</v>
      </c>
      <c r="B54" s="49"/>
      <c r="C54" s="70">
        <v>-9.5102558849</v>
      </c>
      <c r="D54" s="38">
        <v>-10.1979586342</v>
      </c>
      <c r="AH54" s="27">
        <v>-33.7</v>
      </c>
      <c r="AJ54" s="27">
        <v>-32.7</v>
      </c>
      <c r="AK54" s="27">
        <v>-31.7</v>
      </c>
      <c r="AL54">
        <f t="shared" si="111"/>
        <v>1</v>
      </c>
      <c r="AM54">
        <f t="shared" si="110"/>
        <v>2</v>
      </c>
    </row>
    <row r="55">
      <c r="A55" s="34" t="s">
        <v>34</v>
      </c>
      <c r="B55" s="49"/>
      <c r="C55" s="38">
        <v>-15.2045811242</v>
      </c>
      <c r="D55" s="38">
        <v>-16.29722698873</v>
      </c>
      <c r="F55" s="73"/>
      <c r="AH55" s="27">
        <v>-35.0</v>
      </c>
      <c r="AJ55" s="27">
        <v>-32.0</v>
      </c>
      <c r="AK55" s="27">
        <v>-30.8</v>
      </c>
      <c r="AL55">
        <f t="shared" si="111"/>
        <v>3</v>
      </c>
      <c r="AM55">
        <f t="shared" si="110"/>
        <v>4.2</v>
      </c>
    </row>
    <row r="56">
      <c r="A56" s="34" t="s">
        <v>36</v>
      </c>
      <c r="B56" s="49"/>
      <c r="C56" s="38">
        <v>-9.52148864803</v>
      </c>
      <c r="D56" s="38">
        <v>-10.20419209083</v>
      </c>
      <c r="F56" s="73"/>
      <c r="AH56" s="27">
        <v>-35.8</v>
      </c>
      <c r="AJ56" s="27">
        <v>-36.7</v>
      </c>
      <c r="AK56" s="27">
        <v>-33.3</v>
      </c>
      <c r="AL56">
        <f t="shared" si="111"/>
        <v>-0.9</v>
      </c>
      <c r="AM56">
        <f t="shared" si="110"/>
        <v>2.5</v>
      </c>
    </row>
    <row r="57">
      <c r="A57" s="34" t="s">
        <v>37</v>
      </c>
      <c r="B57" s="38">
        <v>-2442.08685284551</v>
      </c>
      <c r="C57" s="38">
        <v>-15.19134422</v>
      </c>
      <c r="D57" s="38">
        <v>-16.29035405251</v>
      </c>
      <c r="E57" s="27"/>
      <c r="F57" s="73"/>
      <c r="AH57" s="27">
        <v>-36.9</v>
      </c>
      <c r="AJ57" s="27">
        <v>-37.5</v>
      </c>
      <c r="AK57" s="27">
        <v>-34.2</v>
      </c>
      <c r="AL57">
        <f t="shared" si="111"/>
        <v>-0.6</v>
      </c>
      <c r="AM57">
        <f t="shared" si="110"/>
        <v>2.7</v>
      </c>
    </row>
    <row r="58">
      <c r="A58" s="34" t="s">
        <v>39</v>
      </c>
      <c r="B58" s="38">
        <v>-1526.23966923982</v>
      </c>
      <c r="C58" s="38">
        <v>-9.51189809737</v>
      </c>
      <c r="D58" s="38">
        <v>-10.19930687439</v>
      </c>
      <c r="F58" s="73"/>
      <c r="AH58" s="27">
        <v>-27.3</v>
      </c>
      <c r="AJ58" s="27">
        <v>-25.7</v>
      </c>
      <c r="AK58" s="27">
        <v>-25.5</v>
      </c>
      <c r="AL58">
        <f t="shared" si="111"/>
        <v>1.6</v>
      </c>
      <c r="AM58">
        <f t="shared" si="110"/>
        <v>1.8</v>
      </c>
    </row>
    <row r="59">
      <c r="A59" s="10">
        <v>8.0</v>
      </c>
      <c r="B59" s="49"/>
      <c r="C59" s="49"/>
      <c r="D59" s="49"/>
      <c r="F59" s="73"/>
      <c r="AH59" s="27">
        <v>-28.6</v>
      </c>
      <c r="AJ59" s="27">
        <v>-26.7</v>
      </c>
      <c r="AK59" s="27">
        <v>-25.4</v>
      </c>
      <c r="AL59">
        <f t="shared" si="111"/>
        <v>1.9</v>
      </c>
      <c r="AM59">
        <f t="shared" si="110"/>
        <v>3.2</v>
      </c>
    </row>
    <row r="60">
      <c r="A60" s="34" t="s">
        <v>27</v>
      </c>
      <c r="B60" s="38">
        <v>-4578.81940254079</v>
      </c>
      <c r="C60" s="38">
        <v>-28.63140750118</v>
      </c>
      <c r="D60" s="38">
        <v>-30.68854192771</v>
      </c>
      <c r="F60" s="73"/>
      <c r="AH60" s="27">
        <v>-17.5</v>
      </c>
      <c r="AJ60" s="27">
        <v>-18.1</v>
      </c>
      <c r="AK60" s="27">
        <v>-17.6</v>
      </c>
      <c r="AL60">
        <f t="shared" si="111"/>
        <v>-0.6</v>
      </c>
      <c r="AM60">
        <f t="shared" si="110"/>
        <v>-0.1</v>
      </c>
    </row>
    <row r="61">
      <c r="A61" s="34" t="s">
        <v>29</v>
      </c>
      <c r="B61" s="49"/>
      <c r="C61" s="70">
        <v>-17.0864217511</v>
      </c>
      <c r="D61" s="38">
        <v>-18.32265667342</v>
      </c>
      <c r="AH61" s="27">
        <v>-21.6</v>
      </c>
      <c r="AJ61" s="27">
        <v>-23.9</v>
      </c>
      <c r="AK61" s="27">
        <v>-22.0</v>
      </c>
      <c r="AL61">
        <f t="shared" si="111"/>
        <v>-2.3</v>
      </c>
      <c r="AM61">
        <f t="shared" si="110"/>
        <v>-0.4</v>
      </c>
    </row>
    <row r="62">
      <c r="A62" s="34" t="s">
        <v>31</v>
      </c>
      <c r="B62" s="49"/>
      <c r="C62" s="85">
        <v>-11.40073447203</v>
      </c>
      <c r="D62" s="38">
        <v>-12.2256933252</v>
      </c>
      <c r="F62" s="73"/>
      <c r="AH62" s="27">
        <v>-34.3</v>
      </c>
      <c r="AJ62" s="27">
        <v>-31.7</v>
      </c>
      <c r="AK62" s="27">
        <v>-32.3</v>
      </c>
      <c r="AL62">
        <f t="shared" si="111"/>
        <v>2.6</v>
      </c>
      <c r="AM62">
        <f t="shared" si="110"/>
        <v>2</v>
      </c>
    </row>
    <row r="63">
      <c r="A63" s="34" t="s">
        <v>34</v>
      </c>
      <c r="B63" s="49"/>
      <c r="C63" s="38">
        <v>-17.10095490148</v>
      </c>
      <c r="D63" s="38">
        <v>-18.33027208133</v>
      </c>
      <c r="F63" s="73"/>
      <c r="AH63" s="27">
        <v>-22.8</v>
      </c>
      <c r="AJ63" s="27">
        <v>-20.4</v>
      </c>
      <c r="AK63" s="27">
        <v>-20.6</v>
      </c>
      <c r="AL63">
        <f t="shared" si="111"/>
        <v>2.4</v>
      </c>
      <c r="AM63">
        <f t="shared" si="110"/>
        <v>2.2</v>
      </c>
    </row>
    <row r="64">
      <c r="A64" s="34" t="s">
        <v>36</v>
      </c>
      <c r="B64" s="49"/>
      <c r="C64" s="38">
        <v>-11.41313168578</v>
      </c>
      <c r="D64" s="38">
        <v>-12.23263750352</v>
      </c>
      <c r="F64" s="73"/>
      <c r="AH64" s="27">
        <v>-15.3</v>
      </c>
      <c r="AJ64" s="27">
        <v>-14.7</v>
      </c>
      <c r="AK64" s="27">
        <v>-14.8</v>
      </c>
      <c r="AL64">
        <f t="shared" si="111"/>
        <v>0.6</v>
      </c>
      <c r="AM64">
        <f t="shared" si="110"/>
        <v>0.5</v>
      </c>
    </row>
    <row r="65">
      <c r="A65" s="34" t="s">
        <v>37</v>
      </c>
      <c r="B65" s="38">
        <v>-2747.36239055908</v>
      </c>
      <c r="C65" s="38">
        <v>-17.0867076867</v>
      </c>
      <c r="D65" s="38">
        <v>-18.32289234003</v>
      </c>
      <c r="AH65" s="27">
        <v>-18.5</v>
      </c>
      <c r="AJ65" s="27">
        <v>-17.9</v>
      </c>
      <c r="AK65" s="27">
        <v>-18.0</v>
      </c>
      <c r="AL65">
        <f t="shared" si="111"/>
        <v>0.6</v>
      </c>
      <c r="AM65">
        <f t="shared" si="110"/>
        <v>0.5</v>
      </c>
    </row>
    <row r="66">
      <c r="A66" s="34" t="s">
        <v>39</v>
      </c>
      <c r="B66" s="38">
        <v>-1831.52840629105</v>
      </c>
      <c r="C66" s="38">
        <v>-11.40264369263</v>
      </c>
      <c r="D66" s="38">
        <v>-12.22727762895</v>
      </c>
      <c r="F66" s="73"/>
      <c r="AH66" s="27">
        <v>-28.0</v>
      </c>
      <c r="AJ66" s="27">
        <v>-24.9</v>
      </c>
      <c r="AK66" s="27">
        <v>-25.4</v>
      </c>
      <c r="AL66">
        <f t="shared" si="111"/>
        <v>3.1</v>
      </c>
      <c r="AM66">
        <f t="shared" si="110"/>
        <v>2.6</v>
      </c>
    </row>
    <row r="67">
      <c r="A67" s="29">
        <v>9.0</v>
      </c>
      <c r="B67" s="49"/>
      <c r="C67" s="49"/>
      <c r="D67" s="49"/>
      <c r="E67" s="26"/>
      <c r="F67" s="73"/>
      <c r="AH67" s="27">
        <v>-35.3</v>
      </c>
      <c r="AJ67" s="27">
        <v>-33.9</v>
      </c>
      <c r="AK67" s="27">
        <v>-35.0</v>
      </c>
      <c r="AL67">
        <f t="shared" si="111"/>
        <v>1.4</v>
      </c>
      <c r="AM67">
        <f t="shared" si="110"/>
        <v>0.3</v>
      </c>
    </row>
    <row r="68">
      <c r="A68" s="34" t="s">
        <v>27</v>
      </c>
      <c r="B68" s="86">
        <v>-4560.6741870991</v>
      </c>
      <c r="C68" s="86">
        <v>-27.844964635</v>
      </c>
      <c r="D68" s="86">
        <v>-29.8549282049</v>
      </c>
      <c r="E68" s="87"/>
      <c r="F68" s="88">
        <f>C68-C73-C74</f>
        <v>-0.1267454285</v>
      </c>
      <c r="AH68" s="27">
        <v>-62.1</v>
      </c>
      <c r="AJ68" s="27">
        <v>-61.8</v>
      </c>
      <c r="AK68" s="27">
        <v>-62.5</v>
      </c>
      <c r="AL68">
        <f t="shared" si="111"/>
        <v>0.3</v>
      </c>
      <c r="AM68">
        <f t="shared" si="110"/>
        <v>-0.4</v>
      </c>
    </row>
    <row r="69">
      <c r="A69" s="34" t="s">
        <v>29</v>
      </c>
      <c r="B69" s="86"/>
      <c r="C69" s="86">
        <v>-14.2455784274</v>
      </c>
      <c r="D69" s="86">
        <v>-15.2732836285</v>
      </c>
      <c r="F69" s="73"/>
      <c r="AH69" s="27">
        <v>-136.3</v>
      </c>
      <c r="AJ69" s="27">
        <v>-133.1</v>
      </c>
      <c r="AK69" s="27">
        <v>-132.4</v>
      </c>
      <c r="AL69">
        <f t="shared" si="111"/>
        <v>3.2</v>
      </c>
      <c r="AM69">
        <f t="shared" si="110"/>
        <v>3.9</v>
      </c>
    </row>
    <row r="70">
      <c r="A70" s="34" t="s">
        <v>31</v>
      </c>
      <c r="B70" s="86"/>
      <c r="C70" s="86">
        <v>-13.4731120863</v>
      </c>
      <c r="D70" s="86">
        <v>-14.4631027506</v>
      </c>
      <c r="F70" s="73"/>
      <c r="AH70" s="27">
        <v>-28.7</v>
      </c>
      <c r="AJ70" s="27">
        <v>-31.2</v>
      </c>
      <c r="AK70" s="27">
        <v>-28.3</v>
      </c>
      <c r="AL70">
        <f t="shared" si="111"/>
        <v>-2.5</v>
      </c>
      <c r="AM70">
        <f t="shared" si="110"/>
        <v>0.4</v>
      </c>
    </row>
    <row r="71">
      <c r="A71" s="34" t="s">
        <v>34</v>
      </c>
      <c r="B71" s="86"/>
      <c r="C71" s="86">
        <v>-14.2618667876</v>
      </c>
      <c r="D71" s="86">
        <v>-15.2812674714</v>
      </c>
      <c r="F71" s="73"/>
      <c r="AH71" s="27">
        <v>-28.6</v>
      </c>
      <c r="AJ71" s="27">
        <v>-30.3</v>
      </c>
      <c r="AK71" s="27">
        <v>-27.3</v>
      </c>
      <c r="AL71">
        <f t="shared" si="111"/>
        <v>-1.7</v>
      </c>
      <c r="AM71">
        <f t="shared" si="110"/>
        <v>1.3</v>
      </c>
    </row>
    <row r="72">
      <c r="A72" s="34" t="s">
        <v>36</v>
      </c>
      <c r="B72" s="86"/>
      <c r="C72" s="86">
        <v>-13.4848755843</v>
      </c>
      <c r="D72" s="86">
        <v>-14.4702636806</v>
      </c>
      <c r="F72" s="73"/>
      <c r="AH72" s="27">
        <v>-83.4</v>
      </c>
      <c r="AJ72" s="27">
        <v>-82.0</v>
      </c>
      <c r="AK72" s="27">
        <v>-81.5</v>
      </c>
      <c r="AL72">
        <f t="shared" si="111"/>
        <v>1.4</v>
      </c>
      <c r="AM72">
        <f t="shared" si="110"/>
        <v>1.9</v>
      </c>
    </row>
    <row r="73">
      <c r="A73" s="34" t="s">
        <v>37</v>
      </c>
      <c r="B73" s="86">
        <v>-2288.7357177635</v>
      </c>
      <c r="C73" s="86">
        <v>-14.2451068831</v>
      </c>
      <c r="D73" s="86">
        <v>-15.2728226692</v>
      </c>
      <c r="F73" s="73"/>
      <c r="AH73" s="27">
        <v>-80.0</v>
      </c>
      <c r="AJ73" s="27">
        <v>-78.7</v>
      </c>
      <c r="AK73" s="27">
        <v>-78.0</v>
      </c>
      <c r="AL73">
        <f t="shared" si="111"/>
        <v>1.3</v>
      </c>
      <c r="AM73">
        <f t="shared" si="110"/>
        <v>2</v>
      </c>
    </row>
    <row r="74">
      <c r="A74" s="34" t="s">
        <v>39</v>
      </c>
      <c r="B74" s="86">
        <v>-2271.9966056967</v>
      </c>
      <c r="C74" s="86">
        <v>-13.4731123234</v>
      </c>
      <c r="D74" s="86">
        <v>-14.4631088407</v>
      </c>
      <c r="F74" s="73"/>
      <c r="AH74" s="27">
        <v>-52.8</v>
      </c>
      <c r="AJ74" s="27">
        <v>-54.2</v>
      </c>
      <c r="AK74" s="27">
        <v>-56.2</v>
      </c>
      <c r="AL74">
        <f t="shared" si="111"/>
        <v>-1.4</v>
      </c>
      <c r="AM74">
        <f t="shared" si="110"/>
        <v>-3.4</v>
      </c>
    </row>
    <row r="75">
      <c r="A75" s="29">
        <v>10.0</v>
      </c>
      <c r="B75" s="90"/>
      <c r="C75" s="90"/>
      <c r="D75" s="90"/>
      <c r="F75" s="73">
        <v>-0.10791214260999915</v>
      </c>
      <c r="AH75" s="27">
        <v>-49.6</v>
      </c>
      <c r="AJ75" s="27">
        <v>-49.9</v>
      </c>
      <c r="AK75" s="27">
        <v>-51.4</v>
      </c>
      <c r="AL75">
        <f t="shared" si="111"/>
        <v>-0.3</v>
      </c>
      <c r="AM75">
        <f t="shared" si="110"/>
        <v>-1.8</v>
      </c>
    </row>
    <row r="76">
      <c r="A76" s="34" t="s">
        <v>27</v>
      </c>
      <c r="B76" s="86">
        <v>-4939.4274425283</v>
      </c>
      <c r="C76" s="86">
        <v>-30.1013559407</v>
      </c>
      <c r="D76" s="86">
        <v>-32.2742377492</v>
      </c>
      <c r="F76" s="73"/>
    </row>
    <row r="77">
      <c r="A77" s="34" t="s">
        <v>29</v>
      </c>
      <c r="B77" s="86"/>
      <c r="C77" s="86">
        <v>-14.2464647161</v>
      </c>
      <c r="D77" s="86">
        <v>-15.2741743716</v>
      </c>
      <c r="F77" s="73"/>
      <c r="AL77">
        <f t="shared" ref="AL77:AM77" si="112">AVERAGE(AL46:AL75)</f>
        <v>0.32</v>
      </c>
      <c r="AM77">
        <f t="shared" si="112"/>
        <v>0.96</v>
      </c>
    </row>
    <row r="78">
      <c r="A78" s="34" t="s">
        <v>31</v>
      </c>
      <c r="B78" s="86"/>
      <c r="C78" s="86">
        <v>-15.7200487874</v>
      </c>
      <c r="D78" s="86">
        <v>-16.8738273407</v>
      </c>
      <c r="F78" s="73"/>
      <c r="AL78">
        <f t="shared" ref="AL78:AM78" si="113">(SUMIF(AL46:AL75,"&gt;0")-SUMIF(AL46:AL75,"&lt;0"))/30</f>
        <v>1.82</v>
      </c>
      <c r="AM78">
        <f t="shared" si="113"/>
        <v>2.02</v>
      </c>
    </row>
    <row r="79">
      <c r="A79" s="34" t="s">
        <v>34</v>
      </c>
      <c r="B79" s="86"/>
      <c r="C79" s="86">
        <v>-14.2634713861</v>
      </c>
      <c r="D79" s="86">
        <v>-15.2826238072</v>
      </c>
      <c r="F79" s="73"/>
      <c r="X79" s="32"/>
      <c r="AL79">
        <f t="shared" ref="AL79:AM79" si="114">STDEV(AL46:AL75)</f>
        <v>2.170555308</v>
      </c>
      <c r="AM79">
        <f t="shared" si="114"/>
        <v>2.189252746</v>
      </c>
    </row>
    <row r="80">
      <c r="A80" s="34" t="s">
        <v>36</v>
      </c>
      <c r="B80" s="86"/>
      <c r="C80" s="86">
        <v>-15.7331018842</v>
      </c>
      <c r="D80" s="86">
        <v>-16.8815240142</v>
      </c>
      <c r="F80" s="73"/>
      <c r="AK80" s="26" t="s">
        <v>122</v>
      </c>
      <c r="AL80" s="32">
        <f t="shared" ref="AL80:AM80" si="115">(MAX(AL46:AL75)-MIN(AL46:AL75))</f>
        <v>9.1</v>
      </c>
      <c r="AM80" s="32">
        <f t="shared" si="115"/>
        <v>8.4</v>
      </c>
    </row>
    <row r="81">
      <c r="A81" s="34" t="s">
        <v>37</v>
      </c>
      <c r="B81" s="86">
        <v>-2288.7357177635</v>
      </c>
      <c r="C81" s="86">
        <v>-14.2451068831</v>
      </c>
      <c r="D81" s="86">
        <v>-15.2728226692</v>
      </c>
      <c r="F81" s="73"/>
    </row>
    <row r="82">
      <c r="A82" s="34" t="s">
        <v>39</v>
      </c>
      <c r="B82" s="86">
        <v>-2650.7568229815</v>
      </c>
      <c r="C82" s="86">
        <v>-15.7200732811</v>
      </c>
      <c r="D82" s="86">
        <v>-16.8738697851</v>
      </c>
      <c r="F82" s="73"/>
    </row>
    <row r="83">
      <c r="A83" s="10">
        <v>11.0</v>
      </c>
      <c r="B83" s="49"/>
      <c r="C83" s="49"/>
      <c r="D83" s="49"/>
      <c r="F83" s="73"/>
    </row>
    <row r="84">
      <c r="A84" s="34" t="s">
        <v>27</v>
      </c>
      <c r="B84" s="38">
        <v>-8152.43217944854</v>
      </c>
      <c r="C84" s="38">
        <v>-28.30068584896</v>
      </c>
      <c r="D84" s="38">
        <v>-30.42641923326</v>
      </c>
      <c r="F84" s="73"/>
    </row>
    <row r="85">
      <c r="A85" s="34" t="s">
        <v>29</v>
      </c>
      <c r="B85" s="49"/>
      <c r="C85" s="70">
        <v>-14.6641174982</v>
      </c>
      <c r="D85" s="38">
        <v>-15.81004850504</v>
      </c>
      <c r="F85" s="73"/>
    </row>
    <row r="86">
      <c r="A86" s="34" t="s">
        <v>31</v>
      </c>
      <c r="B86" s="49"/>
      <c r="C86" s="85">
        <v>-13.47371493104</v>
      </c>
      <c r="D86" s="38">
        <v>-14.46365927325</v>
      </c>
      <c r="F86" s="73"/>
    </row>
    <row r="87">
      <c r="A87" s="34" t="s">
        <v>34</v>
      </c>
      <c r="B87" s="49"/>
      <c r="C87" s="38">
        <v>-14.68688759662</v>
      </c>
      <c r="D87" s="38">
        <v>-15.82225907415</v>
      </c>
      <c r="F87" s="73"/>
    </row>
    <row r="88">
      <c r="A88" s="34" t="s">
        <v>36</v>
      </c>
      <c r="B88" s="49"/>
      <c r="C88" s="38">
        <v>-13.48811710286</v>
      </c>
      <c r="D88" s="38">
        <v>-14.4721415248</v>
      </c>
      <c r="F88" s="73"/>
    </row>
    <row r="89">
      <c r="A89" s="34" t="s">
        <v>37</v>
      </c>
      <c r="B89" s="38">
        <v>-5880.52813632464</v>
      </c>
      <c r="C89" s="38">
        <v>-14.65600171438</v>
      </c>
      <c r="D89" s="38">
        <v>-15.80207147569</v>
      </c>
      <c r="F89" s="73"/>
    </row>
    <row r="90">
      <c r="A90" s="34" t="s">
        <v>39</v>
      </c>
      <c r="B90" s="38">
        <v>-2271.99325348217</v>
      </c>
      <c r="C90" s="38">
        <v>-13.4731197393</v>
      </c>
      <c r="D90" s="38">
        <v>-14.46311587389</v>
      </c>
      <c r="F90" s="73"/>
    </row>
    <row r="91">
      <c r="A91" s="10">
        <v>12.0</v>
      </c>
      <c r="B91" s="49"/>
      <c r="C91" s="49"/>
      <c r="D91" s="49"/>
      <c r="F91" s="73"/>
    </row>
    <row r="92">
      <c r="A92" s="34" t="s">
        <v>27</v>
      </c>
      <c r="B92" s="38">
        <v>-8531.19316813487</v>
      </c>
      <c r="C92" s="38">
        <v>-30.54762767243</v>
      </c>
      <c r="D92" s="38">
        <v>-32.83684544826</v>
      </c>
      <c r="F92" s="73"/>
    </row>
    <row r="93">
      <c r="A93" s="34" t="s">
        <v>29</v>
      </c>
      <c r="B93" s="49"/>
      <c r="C93" s="70">
        <v>-14.6638925243</v>
      </c>
      <c r="D93" s="38">
        <v>-15.80975462804</v>
      </c>
      <c r="F93" s="73"/>
    </row>
    <row r="94">
      <c r="A94" s="34" t="s">
        <v>31</v>
      </c>
      <c r="B94" s="49"/>
      <c r="C94" s="85">
        <v>-15.72033021722</v>
      </c>
      <c r="D94" s="38">
        <v>-16.8741039834</v>
      </c>
      <c r="F94" s="73"/>
    </row>
    <row r="95">
      <c r="A95" s="34" t="s">
        <v>34</v>
      </c>
      <c r="B95" s="49"/>
      <c r="C95" s="38">
        <v>-14.68687203202</v>
      </c>
      <c r="D95" s="38">
        <v>-15.82212191237</v>
      </c>
      <c r="F95" s="73"/>
    </row>
    <row r="96">
      <c r="A96" s="34" t="s">
        <v>36</v>
      </c>
      <c r="B96" s="49"/>
      <c r="C96" s="38">
        <v>-15.73475301793</v>
      </c>
      <c r="D96" s="38">
        <v>-16.88247634275</v>
      </c>
      <c r="F96" s="73"/>
    </row>
    <row r="97">
      <c r="A97" s="34" t="s">
        <v>37</v>
      </c>
      <c r="B97" s="38">
        <v>-5880.52813632464</v>
      </c>
      <c r="C97" s="38">
        <v>-14.65600171438</v>
      </c>
      <c r="D97" s="38">
        <v>-15.80207147569</v>
      </c>
      <c r="F97" s="73"/>
    </row>
    <row r="98">
      <c r="A98" s="34" t="s">
        <v>39</v>
      </c>
      <c r="B98" s="38">
        <v>-2650.7530025422</v>
      </c>
      <c r="C98" s="38">
        <v>-15.72007201066</v>
      </c>
      <c r="D98" s="38">
        <v>-16.87386835718</v>
      </c>
      <c r="E98" s="27"/>
      <c r="F98" s="73"/>
    </row>
    <row r="99">
      <c r="A99" s="29">
        <v>13.0</v>
      </c>
      <c r="B99" s="49"/>
      <c r="C99" s="49"/>
      <c r="D99" s="49"/>
      <c r="F99" s="73"/>
    </row>
    <row r="100">
      <c r="A100" s="34" t="s">
        <v>27</v>
      </c>
      <c r="B100" s="38">
        <v>-5108.50807240511</v>
      </c>
      <c r="C100" s="38">
        <v>-31.2943415323</v>
      </c>
      <c r="D100" s="38">
        <v>-33.62190063739</v>
      </c>
      <c r="F100" s="73"/>
    </row>
    <row r="101">
      <c r="A101" s="34" t="s">
        <v>29</v>
      </c>
      <c r="B101" s="49"/>
      <c r="C101" s="70">
        <v>-29.40222645334</v>
      </c>
      <c r="D101" s="38">
        <v>-31.59490329193</v>
      </c>
      <c r="F101" s="73"/>
    </row>
    <row r="102">
      <c r="A102" s="34" t="s">
        <v>31</v>
      </c>
      <c r="B102" s="49"/>
      <c r="C102" s="70">
        <v>-1.8272708387</v>
      </c>
      <c r="D102" s="38">
        <v>-1.96479517985</v>
      </c>
      <c r="F102" s="73"/>
    </row>
    <row r="103">
      <c r="A103" s="34" t="s">
        <v>34</v>
      </c>
      <c r="B103" s="49"/>
      <c r="C103" s="38">
        <v>-29.41245448628</v>
      </c>
      <c r="D103" s="38">
        <v>-31.6008231006</v>
      </c>
      <c r="F103" s="73"/>
    </row>
    <row r="104">
      <c r="A104" s="34" t="s">
        <v>36</v>
      </c>
      <c r="B104" s="49"/>
      <c r="C104" s="38">
        <v>-1.83285947415</v>
      </c>
      <c r="D104" s="38">
        <v>-1.96801668683</v>
      </c>
      <c r="F104" s="73"/>
    </row>
    <row r="105">
      <c r="A105" s="34" t="s">
        <v>37</v>
      </c>
      <c r="B105" s="38">
        <v>-4822.47138562093</v>
      </c>
      <c r="C105" s="38">
        <v>-29.40251849398</v>
      </c>
      <c r="D105" s="38">
        <v>-31.59508544507</v>
      </c>
      <c r="F105" s="73"/>
    </row>
    <row r="106">
      <c r="A106" s="34" t="s">
        <v>39</v>
      </c>
      <c r="B106" s="38">
        <v>-286.05484349577</v>
      </c>
      <c r="C106" s="38">
        <v>-1.82748570473</v>
      </c>
      <c r="D106" s="38">
        <v>-1.96499585991</v>
      </c>
      <c r="F106" s="73"/>
    </row>
    <row r="107">
      <c r="A107" s="29">
        <v>14.0</v>
      </c>
      <c r="B107" s="49"/>
      <c r="C107" s="49"/>
      <c r="D107" s="49"/>
      <c r="F107" s="73"/>
    </row>
    <row r="108">
      <c r="A108" s="34" t="s">
        <v>27</v>
      </c>
      <c r="B108" s="38">
        <v>-5451.0030282097</v>
      </c>
      <c r="C108" s="38">
        <v>-31.26166429784</v>
      </c>
      <c r="D108" s="38">
        <v>-33.592723853</v>
      </c>
      <c r="E108" s="27"/>
      <c r="F108" s="73"/>
    </row>
    <row r="109">
      <c r="A109" s="34" t="s">
        <v>29</v>
      </c>
      <c r="B109" s="49"/>
      <c r="C109" s="38">
        <v>-29.40229932644</v>
      </c>
      <c r="D109" s="38">
        <v>-31.59489990831</v>
      </c>
      <c r="F109" s="73"/>
    </row>
    <row r="110">
      <c r="A110" s="34" t="s">
        <v>31</v>
      </c>
      <c r="B110" s="49"/>
      <c r="C110" s="70">
        <v>-1.784525478</v>
      </c>
      <c r="D110" s="38">
        <v>-1.92548033413</v>
      </c>
      <c r="F110" s="73"/>
    </row>
    <row r="111">
      <c r="A111" s="34" t="s">
        <v>34</v>
      </c>
      <c r="B111" s="49"/>
      <c r="C111" s="38">
        <v>-29.41300154347</v>
      </c>
      <c r="D111" s="38">
        <v>-31.60103787231</v>
      </c>
      <c r="F111" s="73"/>
    </row>
    <row r="112">
      <c r="A112" s="34" t="s">
        <v>36</v>
      </c>
      <c r="B112" s="49"/>
      <c r="C112" s="38">
        <v>-1.79147644242</v>
      </c>
      <c r="D112" s="38">
        <v>-1.92954298981</v>
      </c>
      <c r="F112" s="73"/>
    </row>
    <row r="113">
      <c r="A113" s="34" t="s">
        <v>37</v>
      </c>
      <c r="B113" s="38">
        <v>-4822.47138562093</v>
      </c>
      <c r="C113" s="38">
        <v>-29.40251849398</v>
      </c>
      <c r="D113" s="38">
        <v>-31.59508544507</v>
      </c>
      <c r="F113" s="73"/>
    </row>
    <row r="114">
      <c r="A114" s="34" t="s">
        <v>39</v>
      </c>
      <c r="B114" s="38">
        <v>-628.55695022203</v>
      </c>
      <c r="C114" s="38">
        <v>-1.78515622205</v>
      </c>
      <c r="D114" s="38">
        <v>-1.92603648456</v>
      </c>
      <c r="F114" s="73"/>
    </row>
    <row r="115">
      <c r="A115" s="92">
        <v>15.0</v>
      </c>
      <c r="B115" s="49"/>
      <c r="C115" s="49"/>
      <c r="D115" s="49"/>
      <c r="E115" s="26" t="s">
        <v>132</v>
      </c>
      <c r="F115" s="73"/>
    </row>
    <row r="116">
      <c r="A116" s="34" t="s">
        <v>27</v>
      </c>
      <c r="B116" s="38">
        <v>-3675.21762705267</v>
      </c>
      <c r="C116" s="81">
        <v>-14.73255130568</v>
      </c>
      <c r="D116" s="81">
        <v>-16.29152920691</v>
      </c>
      <c r="E116" s="5">
        <v>-17.05731737672</v>
      </c>
      <c r="F116" s="48">
        <f t="shared" ref="F116:H116" si="116">627.509*($B116-$B121-$B122+C116-C121-C122)</f>
        <v>-28.1224956</v>
      </c>
      <c r="G116" s="48">
        <f t="shared" si="116"/>
        <v>-20.38954551</v>
      </c>
      <c r="H116" s="48">
        <f t="shared" si="116"/>
        <v>-23.2875858</v>
      </c>
    </row>
    <row r="117">
      <c r="A117" s="34" t="s">
        <v>29</v>
      </c>
      <c r="B117" s="49"/>
      <c r="C117" s="81">
        <v>-11.92535516497</v>
      </c>
      <c r="D117" s="81">
        <v>-13.28721587094</v>
      </c>
    </row>
    <row r="118">
      <c r="A118" s="34" t="s">
        <v>31</v>
      </c>
      <c r="B118" s="49"/>
      <c r="C118" s="93">
        <v>-2.76390396025</v>
      </c>
      <c r="D118" s="81">
        <v>-2.95613927077</v>
      </c>
      <c r="F118" s="88">
        <f t="shared" ref="F118:G118" si="117">C117+C118-C119-C120</f>
        <v>0.00890971742</v>
      </c>
      <c r="G118" s="88">
        <f t="shared" si="117"/>
        <v>0.01079362165</v>
      </c>
    </row>
    <row r="119">
      <c r="A119" s="34" t="s">
        <v>34</v>
      </c>
      <c r="B119" s="49"/>
      <c r="C119" s="81">
        <v>-11.93426488239</v>
      </c>
      <c r="D119" s="94">
        <v>-13.29666074618</v>
      </c>
      <c r="F119" s="73"/>
    </row>
    <row r="120">
      <c r="A120" s="34" t="s">
        <v>36</v>
      </c>
      <c r="B120" s="49"/>
      <c r="C120" s="95">
        <v>-2.76390396025</v>
      </c>
      <c r="D120" s="81">
        <v>-2.95748801718</v>
      </c>
      <c r="F120" s="73"/>
    </row>
    <row r="121">
      <c r="A121" s="34" t="s">
        <v>37</v>
      </c>
      <c r="B121" s="38">
        <v>-3290.75936464477</v>
      </c>
      <c r="C121" s="81">
        <v>-11.90464437817</v>
      </c>
      <c r="D121" s="81">
        <v>-13.28367108369</v>
      </c>
      <c r="E121" s="27">
        <v>-13.96858972507</v>
      </c>
      <c r="F121" s="73"/>
    </row>
    <row r="122">
      <c r="A122" s="34" t="s">
        <v>39</v>
      </c>
      <c r="B122" s="38">
        <v>-384.47780834852</v>
      </c>
      <c r="C122" s="81">
        <v>-2.76354490361</v>
      </c>
      <c r="D122" s="81">
        <v>-2.95581934902</v>
      </c>
      <c r="E122" s="27">
        <v>-3.03207055279</v>
      </c>
      <c r="F122" s="73"/>
    </row>
    <row r="123">
      <c r="A123" s="92">
        <v>16.0</v>
      </c>
      <c r="B123" s="49"/>
      <c r="C123" s="49"/>
      <c r="D123" s="49"/>
      <c r="F123" s="73"/>
    </row>
    <row r="124">
      <c r="A124" s="34" t="s">
        <v>27</v>
      </c>
      <c r="B124" s="38">
        <v>-3843.87733634256</v>
      </c>
      <c r="C124" s="94">
        <v>-15.75070280761</v>
      </c>
      <c r="D124" s="94">
        <v>-17.38537412963</v>
      </c>
      <c r="E124" s="48"/>
      <c r="F124" s="48">
        <f t="shared" ref="F124:G124" si="118">627.509*($B124-$B129-$B130+C124-C129-C130)</f>
        <v>-33.83005797</v>
      </c>
      <c r="G124" s="48">
        <f t="shared" si="118"/>
        <v>-27.02034336</v>
      </c>
      <c r="H124" s="27"/>
    </row>
    <row r="125">
      <c r="A125" s="34" t="s">
        <v>29</v>
      </c>
      <c r="B125" s="49"/>
      <c r="C125" s="38">
        <v>-11.92902572859</v>
      </c>
      <c r="D125" s="38">
        <v>-13.29151248893</v>
      </c>
      <c r="F125" s="73"/>
      <c r="G125" s="73"/>
    </row>
    <row r="126">
      <c r="A126" s="34" t="s">
        <v>31</v>
      </c>
      <c r="B126" s="49"/>
      <c r="C126" s="38">
        <v>-3.76570173915</v>
      </c>
      <c r="D126" s="38">
        <v>-4.03207354216</v>
      </c>
      <c r="E126" s="96" t="s">
        <v>121</v>
      </c>
      <c r="F126" s="73"/>
      <c r="G126" s="73"/>
    </row>
    <row r="127">
      <c r="A127" s="34" t="s">
        <v>34</v>
      </c>
      <c r="B127" s="49"/>
      <c r="C127" s="38">
        <v>-11.94147661269</v>
      </c>
      <c r="D127" s="38">
        <v>-13.30458541899</v>
      </c>
      <c r="F127" s="73"/>
    </row>
    <row r="128">
      <c r="A128" s="34" t="s">
        <v>36</v>
      </c>
      <c r="B128" s="49"/>
      <c r="C128" s="38">
        <v>-3.76900149708</v>
      </c>
      <c r="D128" s="38">
        <v>-4.03376096156</v>
      </c>
      <c r="F128" s="73"/>
    </row>
    <row r="129">
      <c r="A129" s="34" t="s">
        <v>37</v>
      </c>
      <c r="B129" s="38">
        <v>-3290.75936464477</v>
      </c>
      <c r="C129" s="94">
        <v>-11.90464437817</v>
      </c>
      <c r="D129" s="38">
        <v>-13.28367108369</v>
      </c>
      <c r="F129" s="73"/>
    </row>
    <row r="130">
      <c r="A130" s="34" t="s">
        <v>39</v>
      </c>
      <c r="B130" s="38">
        <v>-553.14689390539</v>
      </c>
      <c r="C130" s="38">
        <v>-3.76322455209</v>
      </c>
      <c r="D130" s="38">
        <v>-4.02972114778</v>
      </c>
      <c r="F130" s="73"/>
    </row>
    <row r="131">
      <c r="A131" s="29">
        <v>17.0</v>
      </c>
      <c r="B131" s="49"/>
      <c r="C131" s="49"/>
      <c r="D131" s="49"/>
      <c r="F131" s="73"/>
    </row>
    <row r="132">
      <c r="A132" s="34" t="s">
        <v>27</v>
      </c>
      <c r="B132" s="38">
        <v>-3272.8435453505</v>
      </c>
      <c r="C132" s="38">
        <v>-20.563022141</v>
      </c>
      <c r="D132" s="38">
        <v>-22.077209682</v>
      </c>
    </row>
    <row r="133">
      <c r="A133" s="34" t="s">
        <v>29</v>
      </c>
      <c r="B133" s="38"/>
      <c r="C133" s="38">
        <v>-18.1627232274</v>
      </c>
      <c r="D133" s="38">
        <v>-19.4878708028</v>
      </c>
    </row>
    <row r="134">
      <c r="A134" s="34" t="s">
        <v>31</v>
      </c>
      <c r="B134" s="38"/>
      <c r="C134" s="38">
        <v>-2.3431097859</v>
      </c>
      <c r="D134" s="38">
        <v>-2.5331878544</v>
      </c>
    </row>
    <row r="135">
      <c r="A135" s="34" t="s">
        <v>34</v>
      </c>
      <c r="B135" s="38"/>
      <c r="C135" s="38">
        <v>-18.1705252472</v>
      </c>
      <c r="D135" s="38">
        <v>-19.4919886851</v>
      </c>
      <c r="F135" s="73"/>
    </row>
    <row r="136">
      <c r="A136" s="34" t="s">
        <v>36</v>
      </c>
      <c r="B136" s="38"/>
      <c r="C136" s="38">
        <v>-2.351992889</v>
      </c>
      <c r="D136" s="38">
        <v>-2.5383809015</v>
      </c>
      <c r="F136" s="73"/>
    </row>
    <row r="137">
      <c r="A137" s="34" t="s">
        <v>37</v>
      </c>
      <c r="B137" s="38">
        <v>-2859.1413666808</v>
      </c>
      <c r="C137" s="38">
        <v>-18.1664833586</v>
      </c>
      <c r="D137" s="38">
        <v>-19.4917394786</v>
      </c>
      <c r="F137" s="73"/>
    </row>
    <row r="138">
      <c r="A138" s="34" t="s">
        <v>39</v>
      </c>
      <c r="B138" s="38">
        <v>-413.6998109506</v>
      </c>
      <c r="C138" s="38">
        <v>-2.3416795353</v>
      </c>
      <c r="D138" s="38">
        <v>-2.5315642478</v>
      </c>
      <c r="F138" s="73"/>
    </row>
    <row r="139">
      <c r="A139" s="29">
        <v>18.0</v>
      </c>
      <c r="B139" s="49"/>
      <c r="C139" s="49"/>
      <c r="D139" s="49"/>
      <c r="F139" s="73"/>
    </row>
    <row r="140">
      <c r="A140" s="34" t="s">
        <v>27</v>
      </c>
      <c r="B140" s="38">
        <v>-3238.4198046388</v>
      </c>
      <c r="C140" s="38">
        <v>-20.3634970796</v>
      </c>
      <c r="D140" s="38">
        <v>-21.8576599094</v>
      </c>
      <c r="F140" s="73"/>
    </row>
    <row r="141">
      <c r="A141" s="34" t="s">
        <v>29</v>
      </c>
      <c r="B141" s="38"/>
      <c r="C141" s="38">
        <v>-18.1622818933</v>
      </c>
      <c r="D141" s="38">
        <v>-19.4874885233</v>
      </c>
    </row>
    <row r="142">
      <c r="A142" s="34" t="s">
        <v>31</v>
      </c>
      <c r="B142" s="38"/>
      <c r="C142" s="38">
        <v>-2.1467186153</v>
      </c>
      <c r="D142" s="38">
        <v>-2.3162011042</v>
      </c>
      <c r="F142" s="73"/>
    </row>
    <row r="143">
      <c r="A143" s="34" t="s">
        <v>34</v>
      </c>
      <c r="B143" s="38"/>
      <c r="C143" s="38">
        <v>-18.1686073906</v>
      </c>
      <c r="D143" s="38">
        <v>-19.4909021026</v>
      </c>
      <c r="F143" s="73"/>
    </row>
    <row r="144">
      <c r="A144" s="34" t="s">
        <v>36</v>
      </c>
      <c r="B144" s="38"/>
      <c r="C144" s="38">
        <v>-2.1540064062</v>
      </c>
      <c r="D144" s="38">
        <v>-2.3205999293</v>
      </c>
      <c r="F144" s="73"/>
    </row>
    <row r="145">
      <c r="A145" s="34" t="s">
        <v>37</v>
      </c>
      <c r="B145" s="38">
        <v>-2859.1413666808</v>
      </c>
      <c r="C145" s="38">
        <v>-18.1664833586</v>
      </c>
      <c r="D145" s="38">
        <v>-19.4917394786</v>
      </c>
      <c r="F145" s="73"/>
    </row>
    <row r="146">
      <c r="A146" s="34" t="s">
        <v>39</v>
      </c>
      <c r="B146" s="38">
        <v>-379.2952922552</v>
      </c>
      <c r="C146" s="38">
        <v>-2.1447802087</v>
      </c>
      <c r="D146" s="38">
        <v>-2.3142196045</v>
      </c>
      <c r="F146" s="73"/>
    </row>
    <row r="147">
      <c r="A147" s="29">
        <v>19.0</v>
      </c>
      <c r="B147" s="49"/>
      <c r="C147" s="49"/>
      <c r="D147" s="49"/>
      <c r="F147" s="73"/>
    </row>
    <row r="148">
      <c r="A148" s="34" t="s">
        <v>27</v>
      </c>
      <c r="B148" s="38">
        <v>-4522.1938697212</v>
      </c>
      <c r="C148" s="38">
        <v>-25.71418848878</v>
      </c>
      <c r="D148" s="38">
        <v>-27.80680542478</v>
      </c>
      <c r="F148" s="73"/>
    </row>
    <row r="149">
      <c r="A149" s="34" t="s">
        <v>29</v>
      </c>
      <c r="B149" s="49"/>
      <c r="C149" s="38">
        <v>-23.87581406025</v>
      </c>
      <c r="D149" s="38">
        <v>-25.83818976743</v>
      </c>
      <c r="F149" s="73"/>
    </row>
    <row r="150">
      <c r="A150" s="34" t="s">
        <v>31</v>
      </c>
      <c r="B150" s="49"/>
      <c r="C150" s="70">
        <v>-1.796879203</v>
      </c>
      <c r="D150" s="38">
        <v>-1.92911866979</v>
      </c>
      <c r="F150" s="73"/>
    </row>
    <row r="151">
      <c r="A151" s="34" t="s">
        <v>34</v>
      </c>
      <c r="B151" s="49"/>
      <c r="C151" s="38">
        <v>-23.88350241368</v>
      </c>
      <c r="D151" s="38">
        <v>-25.84264967926</v>
      </c>
      <c r="E151" s="27"/>
      <c r="F151" s="73"/>
    </row>
    <row r="152">
      <c r="A152" s="34" t="s">
        <v>36</v>
      </c>
      <c r="B152" s="49"/>
      <c r="C152" s="70">
        <v>-1.8011809494</v>
      </c>
      <c r="D152" s="38">
        <v>-1.93145263473</v>
      </c>
      <c r="F152" s="73"/>
    </row>
    <row r="153">
      <c r="A153" s="34" t="s">
        <v>37</v>
      </c>
      <c r="B153" s="38">
        <v>-4252.13511127033</v>
      </c>
      <c r="C153" s="38">
        <v>-23.87397205924</v>
      </c>
      <c r="D153" s="38">
        <v>-25.83636797973</v>
      </c>
      <c r="F153" s="73"/>
    </row>
    <row r="154">
      <c r="A154" s="34" t="s">
        <v>39</v>
      </c>
      <c r="B154" s="38">
        <v>-270.0728008309</v>
      </c>
      <c r="C154" s="38">
        <v>-1.7972599465</v>
      </c>
      <c r="D154" s="38">
        <v>-1.9294784252</v>
      </c>
      <c r="F154" s="73"/>
    </row>
    <row r="155">
      <c r="A155" s="29">
        <v>20.0</v>
      </c>
      <c r="B155" s="49"/>
      <c r="C155" s="49"/>
      <c r="D155" s="49"/>
      <c r="F155" s="73"/>
    </row>
    <row r="156">
      <c r="A156" s="34" t="s">
        <v>27</v>
      </c>
      <c r="B156" s="38">
        <v>-4639.2814809887</v>
      </c>
      <c r="C156" s="38">
        <v>-26.6213917259</v>
      </c>
      <c r="D156" s="38">
        <v>-28.77198547197</v>
      </c>
      <c r="F156" s="73"/>
    </row>
    <row r="157">
      <c r="A157" s="34" t="s">
        <v>29</v>
      </c>
      <c r="B157" s="49"/>
      <c r="C157" s="38">
        <v>-23.87599021014</v>
      </c>
      <c r="D157" s="38">
        <v>-25.83833182725</v>
      </c>
      <c r="F157" s="73"/>
    </row>
    <row r="158">
      <c r="A158" s="34" t="s">
        <v>31</v>
      </c>
      <c r="B158" s="49"/>
      <c r="C158" s="70">
        <v>-2.6841782167</v>
      </c>
      <c r="D158" s="38">
        <v>-2.87529690489</v>
      </c>
      <c r="F158" s="73"/>
    </row>
    <row r="159">
      <c r="A159" s="34" t="s">
        <v>34</v>
      </c>
      <c r="B159" s="49"/>
      <c r="C159" s="38">
        <v>-23.88682608</v>
      </c>
      <c r="D159" s="38">
        <v>-25.84464609227</v>
      </c>
      <c r="F159" s="73"/>
    </row>
    <row r="160">
      <c r="A160" s="34" t="s">
        <v>36</v>
      </c>
      <c r="B160" s="49"/>
      <c r="C160" s="70">
        <v>-2.6896676429</v>
      </c>
      <c r="D160" s="38">
        <v>-2.87829576602</v>
      </c>
      <c r="F160" s="73"/>
    </row>
    <row r="161">
      <c r="A161" s="34" t="s">
        <v>37</v>
      </c>
      <c r="B161" s="38">
        <v>-4252.13511127033</v>
      </c>
      <c r="C161" s="38">
        <v>-23.87397205924</v>
      </c>
      <c r="D161" s="38">
        <v>-25.83636797973</v>
      </c>
      <c r="F161" s="73"/>
    </row>
    <row r="162">
      <c r="A162" s="34" t="s">
        <v>39</v>
      </c>
      <c r="B162" s="38">
        <v>-387.17399176565</v>
      </c>
      <c r="C162" s="38">
        <v>-2.68477417962</v>
      </c>
      <c r="D162" s="38">
        <v>-2.87578964236</v>
      </c>
      <c r="F162" s="73"/>
    </row>
    <row r="163">
      <c r="A163" s="29">
        <v>21.0</v>
      </c>
      <c r="B163" s="49"/>
      <c r="C163" s="49"/>
      <c r="D163" s="49"/>
      <c r="F163" s="73"/>
    </row>
    <row r="164">
      <c r="A164" s="34" t="s">
        <v>27</v>
      </c>
      <c r="B164" s="38">
        <v>-4651.5443718989</v>
      </c>
      <c r="C164" s="38">
        <v>-26.873137271</v>
      </c>
      <c r="D164" s="38">
        <v>-28.9764454036</v>
      </c>
      <c r="F164" s="73"/>
    </row>
    <row r="165">
      <c r="A165" s="34" t="s">
        <v>29</v>
      </c>
      <c r="B165" s="38"/>
      <c r="C165" s="38">
        <v>-23.6662256961</v>
      </c>
      <c r="D165" s="38">
        <v>-25.5498742159</v>
      </c>
    </row>
    <row r="166">
      <c r="A166" s="34" t="s">
        <v>31</v>
      </c>
      <c r="B166" s="38"/>
      <c r="C166" s="38">
        <v>-3.1325365283</v>
      </c>
      <c r="D166" s="38">
        <v>-3.3558116373</v>
      </c>
      <c r="F166" s="73"/>
    </row>
    <row r="167">
      <c r="A167" s="34" t="s">
        <v>34</v>
      </c>
      <c r="B167" s="38"/>
      <c r="C167" s="38">
        <v>-23.6793355033</v>
      </c>
      <c r="D167" s="38">
        <v>-25.5576032265</v>
      </c>
      <c r="F167" s="73"/>
    </row>
    <row r="168">
      <c r="A168" s="34" t="s">
        <v>36</v>
      </c>
      <c r="B168" s="38"/>
      <c r="C168" s="38">
        <v>-3.1379916133</v>
      </c>
      <c r="D168" s="38">
        <v>-3.3588770757</v>
      </c>
      <c r="F168" s="73"/>
    </row>
    <row r="169">
      <c r="A169" s="34" t="s">
        <v>37</v>
      </c>
      <c r="B169" s="38">
        <v>-4188.6034104021</v>
      </c>
      <c r="C169" s="38">
        <v>-23.6675517833</v>
      </c>
      <c r="D169" s="38">
        <v>-25.5510537883</v>
      </c>
      <c r="F169" s="73"/>
    </row>
    <row r="170">
      <c r="A170" s="34" t="s">
        <v>39</v>
      </c>
      <c r="B170" s="38">
        <v>-462.9563624334</v>
      </c>
      <c r="C170" s="38">
        <v>-3.1333087171</v>
      </c>
      <c r="D170" s="38">
        <v>-3.3565319708</v>
      </c>
      <c r="F170" s="73"/>
    </row>
    <row r="171">
      <c r="A171" s="97">
        <v>22.0</v>
      </c>
      <c r="B171" s="49"/>
      <c r="C171" s="98"/>
      <c r="D171" s="49"/>
      <c r="F171" s="73"/>
    </row>
    <row r="172">
      <c r="A172" s="99" t="s">
        <v>27</v>
      </c>
      <c r="B172" s="38">
        <v>-2888.83961388868</v>
      </c>
      <c r="C172" s="100">
        <v>-18.09393369189</v>
      </c>
      <c r="D172" s="38">
        <v>-19.44867942208</v>
      </c>
      <c r="F172" s="73"/>
    </row>
    <row r="173">
      <c r="A173" s="99" t="s">
        <v>29</v>
      </c>
      <c r="B173" s="49"/>
      <c r="C173" s="101">
        <v>-7.816984618</v>
      </c>
      <c r="D173" s="38">
        <v>-8.39135697018</v>
      </c>
      <c r="F173" s="73"/>
    </row>
    <row r="174">
      <c r="A174" s="99" t="s">
        <v>31</v>
      </c>
      <c r="B174" s="49"/>
      <c r="C174" s="101">
        <v>-10.2397567954</v>
      </c>
      <c r="D174" s="38">
        <v>-11.0197084467</v>
      </c>
      <c r="F174" s="73"/>
    </row>
    <row r="175">
      <c r="A175" s="99" t="s">
        <v>34</v>
      </c>
      <c r="B175" s="49"/>
      <c r="C175" s="101">
        <v>-7.8214247575</v>
      </c>
      <c r="D175" s="38">
        <v>-8.39391844416</v>
      </c>
      <c r="F175" s="73"/>
    </row>
    <row r="176">
      <c r="A176" s="99" t="s">
        <v>36</v>
      </c>
      <c r="B176" s="49"/>
      <c r="C176" s="101">
        <v>-10.246564969</v>
      </c>
      <c r="D176" s="38">
        <v>-11.02378728787</v>
      </c>
      <c r="F176" s="73"/>
    </row>
    <row r="177">
      <c r="A177" s="99" t="s">
        <v>37</v>
      </c>
      <c r="B177" s="38">
        <v>-1219.53932226706</v>
      </c>
      <c r="C177" s="100">
        <v>-7.8113183408</v>
      </c>
      <c r="D177" s="38">
        <v>-8.38593895828</v>
      </c>
      <c r="F177" s="73"/>
    </row>
    <row r="178">
      <c r="A178" s="99" t="s">
        <v>39</v>
      </c>
      <c r="B178" s="38">
        <v>-1669.28764979601</v>
      </c>
      <c r="C178" s="100">
        <v>-10.23730479135</v>
      </c>
      <c r="D178" s="38">
        <v>-11.01716468124</v>
      </c>
      <c r="F178" s="73"/>
    </row>
    <row r="179">
      <c r="A179" s="29">
        <v>23.0</v>
      </c>
      <c r="B179" s="49"/>
      <c r="C179" s="49"/>
      <c r="D179" s="49"/>
      <c r="F179" s="73"/>
    </row>
    <row r="180">
      <c r="A180" s="34" t="s">
        <v>27</v>
      </c>
      <c r="B180" s="38">
        <v>-2327.77307949104</v>
      </c>
      <c r="C180" s="38">
        <v>-14.56532745383</v>
      </c>
      <c r="D180" s="38">
        <v>-15.63031747385</v>
      </c>
      <c r="F180" s="73"/>
    </row>
    <row r="181">
      <c r="A181" s="34" t="s">
        <v>29</v>
      </c>
      <c r="B181" s="49"/>
      <c r="C181" s="70">
        <v>-8.7772185161</v>
      </c>
      <c r="D181" s="38">
        <v>-9.40745130819</v>
      </c>
      <c r="F181" s="73"/>
    </row>
    <row r="182">
      <c r="A182" s="34" t="s">
        <v>31</v>
      </c>
      <c r="B182" s="49"/>
      <c r="C182" s="70">
        <v>-5.7609552854</v>
      </c>
      <c r="D182" s="38">
        <v>-6.19509593916</v>
      </c>
      <c r="F182" s="73"/>
    </row>
    <row r="183">
      <c r="A183" s="34" t="s">
        <v>34</v>
      </c>
      <c r="B183" s="49"/>
      <c r="C183" s="70">
        <v>-8.7828320712</v>
      </c>
      <c r="D183" s="38">
        <v>-9.41072549</v>
      </c>
      <c r="F183" s="73"/>
    </row>
    <row r="184">
      <c r="A184" s="34" t="s">
        <v>36</v>
      </c>
      <c r="B184" s="49"/>
      <c r="C184" s="70">
        <v>-5.7629243701</v>
      </c>
      <c r="D184" s="38">
        <v>-6.19639804473</v>
      </c>
      <c r="F184" s="73"/>
    </row>
    <row r="185">
      <c r="A185" s="34" t="s">
        <v>37</v>
      </c>
      <c r="B185" s="38">
        <v>-1370.37334934932</v>
      </c>
      <c r="C185" s="38">
        <v>-8.77536536407</v>
      </c>
      <c r="D185" s="38">
        <v>-9.40556239792</v>
      </c>
      <c r="F185" s="73"/>
    </row>
    <row r="186">
      <c r="A186" s="34" t="s">
        <v>39</v>
      </c>
      <c r="B186" s="38">
        <v>-957.33265628574</v>
      </c>
      <c r="C186" s="38">
        <v>-5.75629141822</v>
      </c>
      <c r="D186" s="38">
        <v>-6.19056374205</v>
      </c>
      <c r="F186" s="73"/>
    </row>
    <row r="187">
      <c r="A187" s="29">
        <v>24.0</v>
      </c>
      <c r="B187" s="49"/>
      <c r="C187" s="49"/>
      <c r="D187" s="49"/>
      <c r="F187" s="73"/>
    </row>
    <row r="188">
      <c r="A188" s="34" t="s">
        <v>27</v>
      </c>
      <c r="B188" s="38">
        <v>-5075.56768420123</v>
      </c>
      <c r="C188" s="38">
        <v>-30.06865939633</v>
      </c>
      <c r="D188" s="38">
        <v>-32.37137004703</v>
      </c>
    </row>
    <row r="189">
      <c r="A189" s="34" t="s">
        <v>29</v>
      </c>
      <c r="B189" s="49"/>
      <c r="C189" s="38">
        <v>-23.67167875292</v>
      </c>
      <c r="D189" s="38">
        <v>-25.55487624387</v>
      </c>
      <c r="F189" s="73"/>
    </row>
    <row r="190">
      <c r="A190" s="34" t="s">
        <v>31</v>
      </c>
      <c r="B190" s="49"/>
      <c r="C190" s="70">
        <v>-6.281530425</v>
      </c>
      <c r="D190" s="38">
        <v>-6.70649898835</v>
      </c>
      <c r="F190" s="73"/>
    </row>
    <row r="191">
      <c r="A191" s="34" t="s">
        <v>34</v>
      </c>
      <c r="B191" s="49"/>
      <c r="C191" s="38">
        <v>-23.69874800898</v>
      </c>
      <c r="D191" s="38">
        <v>-25.57027855424</v>
      </c>
      <c r="F191" s="73"/>
    </row>
    <row r="192">
      <c r="A192" s="34" t="s">
        <v>36</v>
      </c>
      <c r="B192" s="49"/>
      <c r="C192" s="38">
        <v>-6.28959140386</v>
      </c>
      <c r="D192" s="38">
        <v>-6.71080830223</v>
      </c>
      <c r="F192" s="73"/>
    </row>
    <row r="193">
      <c r="A193" s="34" t="s">
        <v>37</v>
      </c>
      <c r="B193" s="38">
        <v>-4188.60325457729</v>
      </c>
      <c r="C193" s="38">
        <v>-23.6675520885</v>
      </c>
      <c r="D193" s="38">
        <v>-25.55105393429</v>
      </c>
      <c r="F193" s="73"/>
    </row>
    <row r="194">
      <c r="A194" s="34" t="s">
        <v>39</v>
      </c>
      <c r="B194" s="38">
        <v>-886.8501641712</v>
      </c>
      <c r="C194" s="38">
        <v>-6.28226033104</v>
      </c>
      <c r="D194" s="38">
        <v>-6.7068972882</v>
      </c>
      <c r="F194" s="73"/>
    </row>
    <row r="195">
      <c r="A195" s="29">
        <v>25.0</v>
      </c>
      <c r="B195" s="49"/>
      <c r="C195" s="49"/>
      <c r="D195" s="49"/>
      <c r="F195" s="73"/>
    </row>
    <row r="196">
      <c r="A196" s="34" t="s">
        <v>27</v>
      </c>
      <c r="B196" s="38">
        <v>-3205.86678197361</v>
      </c>
      <c r="C196" s="38">
        <v>-20.375045126</v>
      </c>
      <c r="D196" s="38">
        <v>-21.82854566159</v>
      </c>
      <c r="F196" s="73"/>
    </row>
    <row r="197">
      <c r="A197" s="34" t="s">
        <v>29</v>
      </c>
      <c r="B197" s="49"/>
      <c r="C197" s="70">
        <v>-15.9204406092</v>
      </c>
      <c r="D197" s="38">
        <v>-17.06100763384</v>
      </c>
      <c r="F197" s="73"/>
    </row>
    <row r="198">
      <c r="A198" s="34" t="s">
        <v>31</v>
      </c>
      <c r="B198" s="49"/>
      <c r="C198" s="70">
        <v>-4.3761674015</v>
      </c>
      <c r="D198" s="38">
        <v>-4.69087416517</v>
      </c>
      <c r="F198" s="73"/>
    </row>
    <row r="199">
      <c r="A199" s="34" t="s">
        <v>34</v>
      </c>
      <c r="B199" s="49"/>
      <c r="C199" s="70">
        <v>-15.92773914165</v>
      </c>
      <c r="D199" s="38">
        <v>-17.06541702659</v>
      </c>
      <c r="F199" s="73"/>
    </row>
    <row r="200">
      <c r="A200" s="34" t="s">
        <v>36</v>
      </c>
      <c r="B200" s="49"/>
      <c r="C200" s="70">
        <v>-4.3836331022</v>
      </c>
      <c r="D200" s="38">
        <v>-4.69511532952</v>
      </c>
      <c r="F200" s="73"/>
    </row>
    <row r="201">
      <c r="A201" s="34" t="s">
        <v>37</v>
      </c>
      <c r="B201" s="38">
        <v>-2517.15379285583</v>
      </c>
      <c r="C201" s="38">
        <v>-15.9190955748</v>
      </c>
      <c r="D201" s="38">
        <v>-17.05937945489</v>
      </c>
      <c r="F201" s="73"/>
    </row>
    <row r="202">
      <c r="A202" s="34" t="s">
        <v>39</v>
      </c>
      <c r="B202" s="38">
        <v>-688.74396715044</v>
      </c>
      <c r="C202" s="38">
        <v>-4.37577645408</v>
      </c>
      <c r="D202" s="38">
        <v>-4.69052594177</v>
      </c>
      <c r="F202" s="73"/>
    </row>
    <row r="203">
      <c r="A203" s="29">
        <v>26.0</v>
      </c>
      <c r="B203" s="49"/>
      <c r="C203" s="49"/>
      <c r="D203" s="49"/>
      <c r="F203" s="73"/>
    </row>
    <row r="204">
      <c r="A204" s="34" t="s">
        <v>27</v>
      </c>
      <c r="B204" s="38">
        <v>-3205.87139574139</v>
      </c>
      <c r="C204" s="38">
        <v>-20.374390823</v>
      </c>
      <c r="D204" s="38">
        <v>-21.8278542988</v>
      </c>
      <c r="F204" s="73"/>
    </row>
    <row r="205">
      <c r="A205" s="34" t="s">
        <v>29</v>
      </c>
      <c r="B205" s="49"/>
      <c r="C205" s="70">
        <v>-15.9205781602</v>
      </c>
      <c r="D205" s="38">
        <v>-17.06116327474</v>
      </c>
      <c r="F205" s="73"/>
    </row>
    <row r="206">
      <c r="A206" s="34" t="s">
        <v>31</v>
      </c>
      <c r="B206" s="49"/>
      <c r="C206" s="70">
        <v>-4.3755606447</v>
      </c>
      <c r="D206" s="38">
        <v>-4.69022263996</v>
      </c>
      <c r="F206" s="73"/>
    </row>
    <row r="207">
      <c r="A207" s="34" t="s">
        <v>34</v>
      </c>
      <c r="B207" s="49"/>
      <c r="C207" s="70">
        <v>-15.9278845717</v>
      </c>
      <c r="D207" s="38">
        <v>-17.06553213363</v>
      </c>
      <c r="F207" s="73"/>
    </row>
    <row r="208">
      <c r="A208" s="34" t="s">
        <v>36</v>
      </c>
      <c r="B208" s="49"/>
      <c r="C208" s="70">
        <v>-4.3829074571</v>
      </c>
      <c r="D208" s="38">
        <v>-4.69439809621</v>
      </c>
      <c r="F208" s="73"/>
    </row>
    <row r="209">
      <c r="A209" s="34" t="s">
        <v>37</v>
      </c>
      <c r="B209" s="38">
        <v>-2517.15379285583</v>
      </c>
      <c r="C209" s="38">
        <v>-15.9190955748</v>
      </c>
      <c r="D209" s="38">
        <v>-17.05937945489</v>
      </c>
      <c r="F209" s="73"/>
    </row>
    <row r="210">
      <c r="A210" s="34" t="s">
        <v>39</v>
      </c>
      <c r="B210" s="38">
        <v>-688.74885004727</v>
      </c>
      <c r="C210" s="38">
        <v>-4.37524707165</v>
      </c>
      <c r="D210" s="38">
        <v>-4.6899446239</v>
      </c>
      <c r="F210" s="73"/>
    </row>
    <row r="211">
      <c r="A211" s="29">
        <v>27.0</v>
      </c>
      <c r="B211" s="49"/>
      <c r="C211" s="49"/>
      <c r="D211" s="49"/>
      <c r="F211" s="73"/>
    </row>
    <row r="212">
      <c r="A212" s="34" t="s">
        <v>27</v>
      </c>
      <c r="B212" s="86">
        <v>-3803.0579478749</v>
      </c>
      <c r="C212" s="86">
        <v>-21.8872211193</v>
      </c>
      <c r="D212" s="86">
        <v>-23.6067862338</v>
      </c>
      <c r="F212" s="73"/>
    </row>
    <row r="213">
      <c r="A213" s="34" t="s">
        <v>29</v>
      </c>
      <c r="B213" s="38"/>
      <c r="C213" s="86">
        <v>-20.2933306251</v>
      </c>
      <c r="D213" s="86">
        <v>-21.9070571811</v>
      </c>
      <c r="F213" s="73"/>
    </row>
    <row r="214">
      <c r="A214" s="34" t="s">
        <v>31</v>
      </c>
      <c r="B214" s="38"/>
      <c r="C214" s="86">
        <v>-1.5518698873</v>
      </c>
      <c r="D214" s="86">
        <v>-1.658422734</v>
      </c>
      <c r="F214" s="73"/>
    </row>
    <row r="215">
      <c r="A215" s="34" t="s">
        <v>34</v>
      </c>
      <c r="B215" s="38"/>
      <c r="C215" s="86">
        <v>-20.3039567642</v>
      </c>
      <c r="D215" s="86">
        <v>-21.913247505</v>
      </c>
      <c r="F215" s="73"/>
    </row>
    <row r="216">
      <c r="A216" s="34" t="s">
        <v>36</v>
      </c>
      <c r="B216" s="38"/>
      <c r="C216" s="86">
        <v>-1.5545534148</v>
      </c>
      <c r="D216" s="86">
        <v>-1.6598889828</v>
      </c>
      <c r="F216" s="73"/>
    </row>
    <row r="217">
      <c r="A217" s="34" t="s">
        <v>37</v>
      </c>
      <c r="B217" s="86">
        <v>-3590.2294290218</v>
      </c>
      <c r="C217" s="86">
        <v>-20.2923371061</v>
      </c>
      <c r="D217" s="86">
        <v>-21.9063334491</v>
      </c>
      <c r="E217" s="27"/>
      <c r="F217" s="73"/>
    </row>
    <row r="218">
      <c r="A218" s="34" t="s">
        <v>39</v>
      </c>
      <c r="B218" s="86">
        <v>-212.7371513379</v>
      </c>
      <c r="C218" s="86">
        <v>-1.552047679</v>
      </c>
      <c r="D218" s="86">
        <v>-1.658536913</v>
      </c>
      <c r="F218" s="73"/>
    </row>
    <row r="219">
      <c r="A219" s="29">
        <v>28.0</v>
      </c>
      <c r="B219" s="49"/>
      <c r="C219" s="49"/>
      <c r="D219" s="49"/>
      <c r="F219" s="73"/>
    </row>
    <row r="220">
      <c r="A220" s="34" t="s">
        <v>27</v>
      </c>
      <c r="B220" s="38">
        <v>-3764.0187978312</v>
      </c>
      <c r="C220" s="86">
        <v>-21.5864585246</v>
      </c>
      <c r="D220" s="86">
        <v>-23.2866811349</v>
      </c>
    </row>
    <row r="221">
      <c r="A221" s="34" t="s">
        <v>29</v>
      </c>
      <c r="B221" s="38"/>
      <c r="C221" s="86">
        <v>-20.2943645272</v>
      </c>
      <c r="D221" s="86">
        <v>-21.9079730068</v>
      </c>
    </row>
    <row r="222">
      <c r="A222" s="34" t="s">
        <v>31</v>
      </c>
      <c r="B222" s="38"/>
      <c r="C222" s="86">
        <v>-1.2597316795</v>
      </c>
      <c r="D222" s="86">
        <v>-1.3465598447</v>
      </c>
    </row>
    <row r="223">
      <c r="A223" s="34" t="s">
        <v>34</v>
      </c>
      <c r="B223" s="38"/>
      <c r="C223" s="86">
        <v>-20.3030661714</v>
      </c>
      <c r="D223" s="86">
        <v>-21.9130642566</v>
      </c>
    </row>
    <row r="224">
      <c r="A224" s="34" t="s">
        <v>36</v>
      </c>
      <c r="B224" s="38"/>
      <c r="C224" s="86">
        <v>-1.2618474633</v>
      </c>
      <c r="D224" s="86">
        <v>-1.3477388579</v>
      </c>
    </row>
    <row r="225">
      <c r="A225" s="34" t="s">
        <v>37</v>
      </c>
      <c r="B225" s="38">
        <v>-3590.2294290218</v>
      </c>
      <c r="C225" s="86">
        <v>-20.2923371061</v>
      </c>
      <c r="D225" s="86">
        <v>-21.9063334491</v>
      </c>
    </row>
    <row r="226">
      <c r="A226" s="34" t="s">
        <v>39</v>
      </c>
      <c r="B226" s="102">
        <v>-173.6958217885</v>
      </c>
      <c r="C226" s="86">
        <v>-1.2597943217</v>
      </c>
      <c r="D226" s="86">
        <v>-1.3465679671</v>
      </c>
    </row>
    <row r="227">
      <c r="A227" s="29">
        <v>29.0</v>
      </c>
      <c r="B227" s="49"/>
      <c r="C227" s="49"/>
      <c r="D227" s="49"/>
      <c r="F227" s="73"/>
    </row>
    <row r="228">
      <c r="A228" s="34" t="s">
        <v>27</v>
      </c>
      <c r="B228" s="38">
        <v>-2629.55895870356</v>
      </c>
      <c r="C228" s="38">
        <v>-16.72324291392</v>
      </c>
      <c r="D228" s="38">
        <v>-17.9517871836</v>
      </c>
      <c r="F228" s="73"/>
    </row>
    <row r="229">
      <c r="A229" s="34" t="s">
        <v>29</v>
      </c>
      <c r="B229" s="49"/>
      <c r="C229" s="70">
        <v>-15.4126139204</v>
      </c>
      <c r="D229" s="38">
        <v>-16.53452683107</v>
      </c>
      <c r="F229" s="73"/>
    </row>
    <row r="230">
      <c r="A230" s="34" t="s">
        <v>31</v>
      </c>
      <c r="B230" s="49"/>
      <c r="C230" s="70">
        <v>-1.256049163</v>
      </c>
      <c r="D230" s="38">
        <v>-1.36577537217</v>
      </c>
      <c r="F230" s="73"/>
    </row>
    <row r="231">
      <c r="A231" s="34" t="s">
        <v>34</v>
      </c>
      <c r="B231" s="49"/>
      <c r="C231" s="70">
        <v>-15.4177969214</v>
      </c>
      <c r="D231" s="38">
        <v>-16.53736018468</v>
      </c>
      <c r="F231" s="73"/>
    </row>
    <row r="232">
      <c r="A232" s="34" t="s">
        <v>36</v>
      </c>
      <c r="B232" s="49"/>
      <c r="C232" s="70">
        <v>-1.2717708066</v>
      </c>
      <c r="D232" s="38">
        <v>-1.37525379546</v>
      </c>
      <c r="F232" s="73"/>
    </row>
    <row r="233">
      <c r="A233" s="34" t="s">
        <v>37</v>
      </c>
      <c r="B233" s="38">
        <v>-2402.22780408971</v>
      </c>
      <c r="C233" s="38">
        <v>-15.41518044563</v>
      </c>
      <c r="D233" s="38">
        <v>-16.53705113103</v>
      </c>
      <c r="F233" s="73"/>
    </row>
    <row r="234">
      <c r="A234" s="34" t="s">
        <v>39</v>
      </c>
      <c r="B234" s="38">
        <v>-227.28858539742</v>
      </c>
      <c r="C234" s="38">
        <v>-1.25628401674</v>
      </c>
      <c r="D234" s="38">
        <v>-1.36576931082</v>
      </c>
      <c r="F234" s="73"/>
    </row>
    <row r="235">
      <c r="A235" s="29">
        <v>30.0</v>
      </c>
      <c r="B235" s="49"/>
      <c r="C235" s="49"/>
      <c r="D235" s="49"/>
      <c r="F235" s="73"/>
    </row>
    <row r="236">
      <c r="A236" s="34" t="s">
        <v>27</v>
      </c>
      <c r="B236" s="38">
        <v>-2820.09341579079</v>
      </c>
      <c r="C236" s="38">
        <v>-17.89648052394</v>
      </c>
      <c r="D236" s="38">
        <v>-19.21019434988</v>
      </c>
      <c r="E236" s="27"/>
      <c r="F236" s="73"/>
    </row>
    <row r="237">
      <c r="A237" s="34" t="s">
        <v>29</v>
      </c>
      <c r="B237" s="49"/>
      <c r="C237" s="70">
        <v>-15.4093052182</v>
      </c>
      <c r="D237" s="38">
        <v>-16.53117650019</v>
      </c>
      <c r="F237" s="73"/>
    </row>
    <row r="238">
      <c r="A238" s="34" t="s">
        <v>31</v>
      </c>
      <c r="B238" s="49"/>
      <c r="C238" s="70">
        <v>-2.4265057552</v>
      </c>
      <c r="D238" s="38">
        <v>-2.6205735005</v>
      </c>
      <c r="E238" s="27"/>
      <c r="F238" s="73"/>
    </row>
    <row r="239">
      <c r="A239" s="34" t="s">
        <v>34</v>
      </c>
      <c r="B239" s="49"/>
      <c r="C239" s="70">
        <v>-15.41526910872</v>
      </c>
      <c r="D239" s="38">
        <v>-16.53453510956</v>
      </c>
      <c r="F239" s="73"/>
    </row>
    <row r="240">
      <c r="A240" s="34" t="s">
        <v>36</v>
      </c>
      <c r="B240" s="49"/>
      <c r="C240" s="70">
        <v>-2.4405915042</v>
      </c>
      <c r="D240" s="38">
        <v>-2.62898517246</v>
      </c>
      <c r="F240" s="73"/>
    </row>
    <row r="241">
      <c r="A241" s="34" t="s">
        <v>37</v>
      </c>
      <c r="B241" s="38">
        <v>-2402.22780408941</v>
      </c>
      <c r="C241" s="38">
        <v>-15.41518044563</v>
      </c>
      <c r="D241" s="38">
        <v>-16.53705113062</v>
      </c>
      <c r="F241" s="73"/>
    </row>
    <row r="242">
      <c r="A242" s="34" t="s">
        <v>39</v>
      </c>
      <c r="B242" s="38">
        <v>-417.83514013852</v>
      </c>
      <c r="C242" s="38">
        <v>-2.42584256851</v>
      </c>
      <c r="D242" s="38">
        <v>-2.61982966457</v>
      </c>
      <c r="F242" s="73"/>
    </row>
    <row r="243">
      <c r="A243" s="29" t="s">
        <v>85</v>
      </c>
      <c r="B243" s="49"/>
      <c r="C243" s="49"/>
      <c r="D243" s="49"/>
      <c r="F243" s="73"/>
    </row>
    <row r="244">
      <c r="A244" s="34" t="s">
        <v>27</v>
      </c>
      <c r="B244" s="38">
        <v>-2787.40236674917</v>
      </c>
      <c r="C244" s="38">
        <v>-14.94028102443</v>
      </c>
      <c r="D244" s="38">
        <v>-16.04632422915</v>
      </c>
      <c r="F244" s="73"/>
    </row>
    <row r="245">
      <c r="A245" s="34" t="s">
        <v>29</v>
      </c>
      <c r="B245" s="49"/>
      <c r="C245" s="70">
        <v>-8.7767925201</v>
      </c>
      <c r="D245" s="38">
        <v>-9.40706642078</v>
      </c>
      <c r="F245" s="73"/>
    </row>
    <row r="246">
      <c r="A246" s="34" t="s">
        <v>31</v>
      </c>
      <c r="B246" s="49"/>
      <c r="C246" s="70">
        <v>-6.0929137506</v>
      </c>
      <c r="D246" s="38">
        <v>-6.57243156787</v>
      </c>
      <c r="F246" s="73"/>
    </row>
    <row r="247">
      <c r="A247" s="34" t="s">
        <v>34</v>
      </c>
      <c r="B247" s="49"/>
      <c r="C247" s="70">
        <v>-8.7833012097</v>
      </c>
      <c r="D247" s="38">
        <v>-9.41097500899</v>
      </c>
      <c r="F247" s="73"/>
    </row>
    <row r="248">
      <c r="A248" s="34" t="s">
        <v>36</v>
      </c>
      <c r="B248" s="49"/>
      <c r="C248" s="70">
        <v>-6.0981096932</v>
      </c>
      <c r="D248" s="38">
        <v>-6.5756203581</v>
      </c>
      <c r="F248" s="73"/>
    </row>
    <row r="249">
      <c r="A249" s="34" t="s">
        <v>37</v>
      </c>
      <c r="B249" s="38">
        <v>-1370.37146424638</v>
      </c>
      <c r="C249" s="38">
        <v>-8.77712987434</v>
      </c>
      <c r="D249" s="38">
        <v>-9.40726376156</v>
      </c>
      <c r="F249" s="73"/>
    </row>
    <row r="250">
      <c r="A250" s="34" t="s">
        <v>39</v>
      </c>
      <c r="B250" s="38">
        <v>-1416.98792477306</v>
      </c>
      <c r="C250" s="38">
        <v>-6.09411022955</v>
      </c>
      <c r="D250" s="38">
        <v>-6.57222064027</v>
      </c>
      <c r="F250" s="73"/>
    </row>
    <row r="251">
      <c r="A251" s="29" t="s">
        <v>88</v>
      </c>
      <c r="B251" s="49"/>
      <c r="C251" s="49"/>
      <c r="D251" s="49"/>
      <c r="E251" s="27"/>
      <c r="F251" s="73"/>
    </row>
    <row r="252">
      <c r="A252" s="34" t="s">
        <v>27</v>
      </c>
      <c r="B252" s="38">
        <v>-5994.88798441324</v>
      </c>
      <c r="C252" s="38">
        <v>-30.75262733122</v>
      </c>
      <c r="D252" s="38">
        <v>-33.14598461738</v>
      </c>
      <c r="F252" s="73"/>
    </row>
    <row r="253">
      <c r="A253" s="34" t="s">
        <v>29</v>
      </c>
      <c r="B253" s="49"/>
      <c r="C253" s="38">
        <v>-23.67594421703</v>
      </c>
      <c r="D253" s="38">
        <v>-25.55930935924</v>
      </c>
      <c r="F253" s="73"/>
    </row>
    <row r="254">
      <c r="A254" s="34" t="s">
        <v>31</v>
      </c>
      <c r="B254" s="49"/>
      <c r="C254" s="70">
        <v>-6.9559557718</v>
      </c>
      <c r="D254" s="38">
        <v>-7.47184737579</v>
      </c>
      <c r="F254" s="73"/>
    </row>
    <row r="255">
      <c r="A255" s="34" t="s">
        <v>34</v>
      </c>
      <c r="B255" s="49"/>
      <c r="C255" s="38">
        <v>-23.70228099496</v>
      </c>
      <c r="D255" s="38">
        <v>-25.57438017957</v>
      </c>
      <c r="F255" s="73"/>
    </row>
    <row r="256">
      <c r="A256" s="34" t="s">
        <v>36</v>
      </c>
      <c r="B256" s="49"/>
      <c r="C256" s="38">
        <v>-6.96432099444</v>
      </c>
      <c r="D256" s="38">
        <v>-7.47646219871</v>
      </c>
      <c r="F256" s="73"/>
    </row>
    <row r="257">
      <c r="A257" s="34" t="s">
        <v>37</v>
      </c>
      <c r="B257" s="38">
        <v>-4188.60325470288</v>
      </c>
      <c r="C257" s="38">
        <v>-23.66755208852</v>
      </c>
      <c r="D257" s="38">
        <v>-25.5510538721</v>
      </c>
      <c r="F257" s="73"/>
    </row>
    <row r="258">
      <c r="A258" s="34" t="s">
        <v>39</v>
      </c>
      <c r="B258" s="38">
        <v>-1806.29255223776</v>
      </c>
      <c r="C258" s="38">
        <v>-6.95791378208</v>
      </c>
      <c r="D258" s="38">
        <v>-7.47353154579</v>
      </c>
      <c r="F258" s="73"/>
    </row>
    <row r="259">
      <c r="A259" s="29" t="s">
        <v>91</v>
      </c>
      <c r="B259" s="49"/>
      <c r="C259" s="49"/>
      <c r="D259" s="49"/>
      <c r="F259" s="73"/>
    </row>
    <row r="260">
      <c r="A260" s="34" t="s">
        <v>27</v>
      </c>
      <c r="B260" s="38">
        <v>-5044.80802074351</v>
      </c>
      <c r="C260" s="38">
        <v>-21.82820948526</v>
      </c>
      <c r="D260" s="38">
        <v>-23.45141744376</v>
      </c>
      <c r="F260" s="73"/>
    </row>
    <row r="261">
      <c r="A261" s="34" t="s">
        <v>29</v>
      </c>
      <c r="B261" s="49"/>
      <c r="C261" s="38">
        <v>-17.36952201557</v>
      </c>
      <c r="D261" s="38">
        <v>-18.67902148286</v>
      </c>
      <c r="F261" s="73"/>
    </row>
    <row r="262">
      <c r="A262" s="34" t="s">
        <v>31</v>
      </c>
      <c r="B262" s="49"/>
      <c r="C262" s="70">
        <v>-4.3761205997</v>
      </c>
      <c r="D262" s="38">
        <v>-4.69083727694</v>
      </c>
      <c r="F262" s="73"/>
    </row>
    <row r="263">
      <c r="A263" s="34" t="s">
        <v>34</v>
      </c>
      <c r="B263" s="49"/>
      <c r="C263" s="38">
        <v>-17.37882137923</v>
      </c>
      <c r="D263" s="38">
        <v>-18.68455348289</v>
      </c>
      <c r="F263" s="73"/>
    </row>
    <row r="264">
      <c r="A264" s="34" t="s">
        <v>36</v>
      </c>
      <c r="B264" s="49"/>
      <c r="C264" s="38">
        <v>-4.38497956954</v>
      </c>
      <c r="D264" s="38">
        <v>-4.69569186237</v>
      </c>
      <c r="F264" s="73"/>
    </row>
    <row r="265">
      <c r="A265" s="34" t="s">
        <v>37</v>
      </c>
      <c r="B265" s="38">
        <v>-4356.10128168178</v>
      </c>
      <c r="C265" s="38">
        <v>-17.36259822183</v>
      </c>
      <c r="D265" s="38">
        <v>-18.67258898743</v>
      </c>
      <c r="F265" s="73"/>
    </row>
    <row r="266">
      <c r="A266" s="34" t="s">
        <v>39</v>
      </c>
      <c r="B266" s="38">
        <v>-688.74314873722</v>
      </c>
      <c r="C266" s="38">
        <v>-4.3768061563</v>
      </c>
      <c r="D266" s="38">
        <v>-4.69144137925</v>
      </c>
      <c r="F266" s="73"/>
    </row>
    <row r="267">
      <c r="A267" s="29" t="s">
        <v>93</v>
      </c>
      <c r="B267" s="49"/>
      <c r="C267" s="49"/>
      <c r="D267" s="49"/>
      <c r="F267" s="73"/>
    </row>
    <row r="268">
      <c r="A268" s="34" t="s">
        <v>27</v>
      </c>
      <c r="B268" s="38">
        <v>-5044.8120041141</v>
      </c>
      <c r="C268" s="38">
        <v>-21.82810668903</v>
      </c>
      <c r="D268" s="38">
        <v>-23.45131029255</v>
      </c>
      <c r="F268" s="73"/>
    </row>
    <row r="269">
      <c r="A269" s="34" t="s">
        <v>29</v>
      </c>
      <c r="B269" s="49"/>
      <c r="C269" s="70">
        <v>-17.36985205046</v>
      </c>
      <c r="D269" s="38">
        <v>-18.6794232206</v>
      </c>
      <c r="F269" s="73"/>
    </row>
    <row r="270">
      <c r="A270" s="34" t="s">
        <v>31</v>
      </c>
      <c r="B270" s="49"/>
      <c r="C270" s="70">
        <v>-4.375566052</v>
      </c>
      <c r="D270" s="38">
        <v>-4.69023032125</v>
      </c>
      <c r="F270" s="73"/>
    </row>
    <row r="271">
      <c r="A271" s="34" t="s">
        <v>34</v>
      </c>
      <c r="B271" s="49"/>
      <c r="C271" s="38">
        <v>-17.37916003015</v>
      </c>
      <c r="D271" s="38">
        <v>-18.68469851697</v>
      </c>
      <c r="F271" s="73"/>
    </row>
    <row r="272">
      <c r="A272" s="34" t="s">
        <v>36</v>
      </c>
      <c r="B272" s="49"/>
      <c r="C272" s="70">
        <v>-4.3842982677</v>
      </c>
      <c r="D272" s="38">
        <v>-4.69502129584</v>
      </c>
      <c r="F272" s="73"/>
    </row>
    <row r="273">
      <c r="A273" s="34" t="s">
        <v>37</v>
      </c>
      <c r="B273" s="38">
        <v>-4356.10128168178</v>
      </c>
      <c r="C273" s="38">
        <v>-17.36259821692</v>
      </c>
      <c r="D273" s="38">
        <v>-18.67258898739</v>
      </c>
      <c r="F273" s="73"/>
    </row>
    <row r="274">
      <c r="A274" s="34" t="s">
        <v>39</v>
      </c>
      <c r="B274" s="38">
        <v>-688.74803278</v>
      </c>
      <c r="C274" s="38">
        <v>-4.37627176512</v>
      </c>
      <c r="D274" s="38">
        <v>-4.69085651035</v>
      </c>
      <c r="F274" s="73"/>
    </row>
    <row r="275">
      <c r="A275" s="29" t="s">
        <v>95</v>
      </c>
      <c r="B275" s="49"/>
      <c r="C275" s="49"/>
      <c r="D275" s="49"/>
      <c r="F275" s="73"/>
    </row>
    <row r="276">
      <c r="A276" s="34" t="s">
        <v>27</v>
      </c>
      <c r="B276" s="38">
        <v>-4262.68608080169</v>
      </c>
      <c r="C276" s="38">
        <v>-22.23320197821</v>
      </c>
      <c r="D276" s="38">
        <v>-23.99749028147</v>
      </c>
      <c r="F276" s="73"/>
    </row>
    <row r="277">
      <c r="A277" s="34" t="s">
        <v>29</v>
      </c>
      <c r="B277" s="49"/>
      <c r="C277" s="70">
        <v>-20.2966448912</v>
      </c>
      <c r="D277" s="38">
        <v>-21.91043832331</v>
      </c>
      <c r="F277" s="73"/>
    </row>
    <row r="278">
      <c r="A278" s="34" t="s">
        <v>31</v>
      </c>
      <c r="B278" s="49"/>
      <c r="C278" s="70">
        <v>-1.8885790657</v>
      </c>
      <c r="D278" s="38">
        <v>-2.04004662262</v>
      </c>
      <c r="F278" s="73"/>
    </row>
    <row r="279">
      <c r="A279" s="34" t="s">
        <v>34</v>
      </c>
      <c r="B279" s="49"/>
      <c r="C279" s="70">
        <v>-20.30698473112</v>
      </c>
      <c r="D279" s="38">
        <v>-21.91649403205</v>
      </c>
      <c r="F279" s="73"/>
    </row>
    <row r="280">
      <c r="A280" s="34" t="s">
        <v>36</v>
      </c>
      <c r="B280" s="49"/>
      <c r="C280" s="70">
        <v>-1.891841387</v>
      </c>
      <c r="D280" s="38">
        <v>-2.04201407682</v>
      </c>
      <c r="F280" s="73"/>
    </row>
    <row r="281">
      <c r="A281" s="34" t="s">
        <v>37</v>
      </c>
      <c r="B281" s="38">
        <v>-3590.20746165203</v>
      </c>
      <c r="C281" s="38">
        <v>-20.29732225784</v>
      </c>
      <c r="D281" s="38">
        <v>-21.91098600934</v>
      </c>
      <c r="F281" s="73"/>
    </row>
    <row r="282">
      <c r="A282" s="34" t="s">
        <v>39</v>
      </c>
      <c r="B282" s="38">
        <v>-672.46687978077</v>
      </c>
      <c r="C282" s="38">
        <v>-1.88928169626</v>
      </c>
      <c r="D282" s="38">
        <v>-2.04064637864</v>
      </c>
      <c r="F282" s="73"/>
    </row>
    <row r="283">
      <c r="A283" s="29" t="s">
        <v>100</v>
      </c>
      <c r="B283" s="49"/>
      <c r="C283" s="49"/>
      <c r="D283" s="49"/>
      <c r="F283" s="73"/>
    </row>
    <row r="284">
      <c r="A284" s="34" t="s">
        <v>27</v>
      </c>
      <c r="B284" s="38">
        <v>-4223.64353841269</v>
      </c>
      <c r="C284" s="38">
        <v>-21.93509568711</v>
      </c>
      <c r="D284" s="38">
        <v>-23.68001649376</v>
      </c>
      <c r="F284" s="73"/>
    </row>
    <row r="285">
      <c r="A285" s="34" t="s">
        <v>29</v>
      </c>
      <c r="B285" s="49"/>
      <c r="C285" s="70">
        <v>-20.2979134638</v>
      </c>
      <c r="D285" s="38">
        <v>-21.91157508849</v>
      </c>
      <c r="F285" s="73"/>
    </row>
    <row r="286">
      <c r="A286" s="34" t="s">
        <v>31</v>
      </c>
      <c r="B286" s="49"/>
      <c r="C286" s="70">
        <v>-1.5966192268</v>
      </c>
      <c r="D286" s="38">
        <v>-1.72835476359</v>
      </c>
      <c r="F286" s="73"/>
    </row>
    <row r="287">
      <c r="A287" s="34" t="s">
        <v>34</v>
      </c>
      <c r="B287" s="49"/>
      <c r="C287" s="70">
        <v>-20.30661082617</v>
      </c>
      <c r="D287" s="38">
        <v>-21.9167147508</v>
      </c>
      <c r="F287" s="73"/>
    </row>
    <row r="288">
      <c r="A288" s="34" t="s">
        <v>36</v>
      </c>
      <c r="B288" s="49"/>
      <c r="C288" s="70">
        <v>-1.5994196031</v>
      </c>
      <c r="D288" s="38">
        <v>-1.73009890837</v>
      </c>
      <c r="F288" s="73"/>
    </row>
    <row r="289">
      <c r="A289" s="34" t="s">
        <v>37</v>
      </c>
      <c r="B289" s="38">
        <v>-3590.20746165203</v>
      </c>
      <c r="C289" s="38">
        <v>-20.29732225784</v>
      </c>
      <c r="D289" s="38">
        <v>-21.91098600992</v>
      </c>
      <c r="F289" s="73"/>
    </row>
    <row r="290">
      <c r="A290" s="34" t="s">
        <v>39</v>
      </c>
      <c r="B290" s="38">
        <v>-633.4263501301</v>
      </c>
      <c r="C290" s="38">
        <v>-1.5971482457</v>
      </c>
      <c r="D290" s="38">
        <v>-1.72879827157</v>
      </c>
      <c r="F290" s="16"/>
    </row>
    <row r="291">
      <c r="A291" s="29" t="s">
        <v>102</v>
      </c>
      <c r="B291" s="49"/>
      <c r="C291" s="49"/>
      <c r="D291" s="49"/>
      <c r="F291" s="73"/>
    </row>
    <row r="292">
      <c r="A292" s="34" t="s">
        <v>27</v>
      </c>
      <c r="B292" s="38">
        <v>-2791.40940788098</v>
      </c>
      <c r="C292" s="38">
        <v>-16.76239451361</v>
      </c>
      <c r="D292" s="103">
        <v>-18.08832451079</v>
      </c>
      <c r="F292" s="73">
        <f>627*(B292-B297-B298+C292-C297-C298)</f>
        <v>-55.95215871</v>
      </c>
      <c r="I292">
        <f>627*(B292-B297-B298+D292-D297-D298)</f>
        <v>-114.465152</v>
      </c>
    </row>
    <row r="293">
      <c r="A293" s="34" t="s">
        <v>29</v>
      </c>
      <c r="B293" s="49"/>
      <c r="C293" s="70">
        <v>-15.4134389106</v>
      </c>
      <c r="D293" s="103">
        <v>-16.53531311993</v>
      </c>
      <c r="F293" s="73"/>
    </row>
    <row r="294">
      <c r="A294" s="34" t="s">
        <v>31</v>
      </c>
      <c r="B294" s="49"/>
      <c r="C294" s="70">
        <v>-1.2840428704</v>
      </c>
      <c r="D294" s="103">
        <v>-1.39508432983</v>
      </c>
      <c r="F294" s="73"/>
    </row>
    <row r="295">
      <c r="A295" s="34" t="s">
        <v>34</v>
      </c>
      <c r="B295" s="49"/>
      <c r="C295" s="70">
        <v>-15.42296483584</v>
      </c>
      <c r="D295" s="103">
        <v>-16.54007389187</v>
      </c>
      <c r="F295" s="73"/>
    </row>
    <row r="296">
      <c r="A296" s="34" t="s">
        <v>36</v>
      </c>
      <c r="B296" s="49"/>
      <c r="C296" s="70">
        <v>-1.3081971979</v>
      </c>
      <c r="D296" s="103">
        <v>-1.51101038574</v>
      </c>
      <c r="F296" s="73"/>
    </row>
    <row r="297">
      <c r="A297" s="34" t="s">
        <v>37</v>
      </c>
      <c r="B297" s="38">
        <v>-2402.22646563614</v>
      </c>
      <c r="C297" s="38">
        <v>-15.41588914988</v>
      </c>
      <c r="D297" s="103">
        <v>-16.53771658536</v>
      </c>
      <c r="F297" s="73"/>
    </row>
    <row r="298">
      <c r="A298" s="34" t="s">
        <v>39</v>
      </c>
      <c r="B298" s="38">
        <v>-389.15725643424</v>
      </c>
      <c r="C298" s="38">
        <v>-1.28295328165</v>
      </c>
      <c r="D298" s="103">
        <v>-1.39373368495</v>
      </c>
      <c r="F298" s="73"/>
    </row>
    <row r="299">
      <c r="A299" s="29" t="s">
        <v>106</v>
      </c>
      <c r="B299" s="49"/>
      <c r="C299" s="38"/>
      <c r="D299" s="104"/>
      <c r="F299" s="73"/>
    </row>
    <row r="300">
      <c r="A300" s="34" t="s">
        <v>27</v>
      </c>
      <c r="B300" s="38">
        <v>-2981.93880580113</v>
      </c>
      <c r="C300" s="38">
        <v>-17.94148996619</v>
      </c>
      <c r="D300" s="103">
        <v>-19.35636831817</v>
      </c>
      <c r="F300" s="73">
        <f>627*(B300-B305-B306+C300-C305-C306)</f>
        <v>-57.21021138</v>
      </c>
      <c r="I300">
        <f>627*(B300-B305-B306+D300-D305-D306)</f>
        <v>-116.8935654</v>
      </c>
    </row>
    <row r="301">
      <c r="A301" s="34" t="s">
        <v>29</v>
      </c>
      <c r="B301" s="49"/>
      <c r="C301" s="70">
        <v>-15.4130039526</v>
      </c>
      <c r="D301" s="103">
        <v>-16.5346684931</v>
      </c>
      <c r="F301" s="73"/>
    </row>
    <row r="302">
      <c r="A302" s="34" t="s">
        <v>31</v>
      </c>
      <c r="B302" s="49"/>
      <c r="C302" s="70">
        <v>-2.4516536505</v>
      </c>
      <c r="D302" s="103">
        <v>-2.64884309578</v>
      </c>
      <c r="F302" s="88">
        <f>C300-C305-C306</f>
        <v>-0.07631926656</v>
      </c>
      <c r="H302" s="73"/>
      <c r="I302" s="88">
        <f>D300-D305-D306</f>
        <v>-0.171508029</v>
      </c>
    </row>
    <row r="303">
      <c r="A303" s="34" t="s">
        <v>34</v>
      </c>
      <c r="B303" s="49"/>
      <c r="C303" s="70">
        <v>-15.4248620703</v>
      </c>
      <c r="D303" s="103">
        <v>-16.54069454605</v>
      </c>
      <c r="F303" s="73"/>
    </row>
    <row r="304">
      <c r="A304" s="34" t="s">
        <v>36</v>
      </c>
      <c r="B304" s="49"/>
      <c r="C304" s="70">
        <v>-2.4762525279</v>
      </c>
      <c r="D304" s="103">
        <v>-2.768759488</v>
      </c>
      <c r="E304" s="27"/>
      <c r="F304" s="73"/>
    </row>
    <row r="305">
      <c r="A305" s="34" t="s">
        <v>37</v>
      </c>
      <c r="B305" s="38">
        <v>-2402.22646563614</v>
      </c>
      <c r="C305" s="38">
        <v>-15.41588914988</v>
      </c>
      <c r="D305" s="103">
        <v>-16.53771658536</v>
      </c>
      <c r="F305" s="73"/>
    </row>
    <row r="306">
      <c r="A306" s="34" t="s">
        <v>39</v>
      </c>
      <c r="B306" s="38">
        <v>-579.69741507529</v>
      </c>
      <c r="C306" s="38">
        <v>-2.44928154975</v>
      </c>
      <c r="D306" s="103">
        <v>-2.64714370381</v>
      </c>
      <c r="F306" s="73"/>
    </row>
    <row r="307">
      <c r="F307" s="73"/>
    </row>
    <row r="308">
      <c r="A308" s="26" t="s">
        <v>139</v>
      </c>
      <c r="F308" s="26" t="s">
        <v>5</v>
      </c>
      <c r="G308" s="8" t="s">
        <v>14</v>
      </c>
      <c r="H308" s="8" t="s">
        <v>140</v>
      </c>
      <c r="I308" s="8" t="s">
        <v>16</v>
      </c>
      <c r="J308" s="8" t="s">
        <v>17</v>
      </c>
      <c r="N308" s="26"/>
      <c r="O308" s="26" t="s">
        <v>5</v>
      </c>
      <c r="P308" s="8" t="s">
        <v>18</v>
      </c>
      <c r="Q308" s="8" t="s">
        <v>19</v>
      </c>
      <c r="R308" s="8" t="s">
        <v>20</v>
      </c>
      <c r="S308" s="8" t="s">
        <v>21</v>
      </c>
      <c r="U308" s="8" t="s">
        <v>22</v>
      </c>
      <c r="V308" s="8" t="s">
        <v>23</v>
      </c>
    </row>
    <row r="309">
      <c r="A309" s="29">
        <v>11.0</v>
      </c>
      <c r="F309" s="11">
        <v>11.0</v>
      </c>
      <c r="G309" s="4">
        <f t="shared" ref="G309:H309" si="119">627.509*($B310-$B315-$B316+C310-C315-C316)</f>
        <v>8510.484197</v>
      </c>
      <c r="H309" s="4">
        <f t="shared" si="119"/>
        <v>9131.715682</v>
      </c>
      <c r="I309" s="4">
        <f>627.509*($B310-$B315-$B316+((D310-D315-D316)*4^3-(C310-C315-C316)*3^3)/(4^3-3^3))</f>
        <v>9585.046765</v>
      </c>
      <c r="J309" s="4">
        <f>627.509*(B310-B315-B316+((D310-D315-D316+0.5*((D311+D312)-(D313+D314)))*4^3-(C310-C315-C316+0.5*((C311+C312)-(C313+C314)))*3^3)/(4^3-3^3))</f>
        <v>9965.830027</v>
      </c>
      <c r="K309" s="27"/>
      <c r="L309" s="27"/>
      <c r="M309" s="27"/>
      <c r="N309" s="30"/>
      <c r="O309" s="30">
        <v>11.0</v>
      </c>
      <c r="P309">
        <f t="shared" ref="P309:P318" si="121">G309-U309</f>
        <v>8543.484197</v>
      </c>
      <c r="Q309">
        <f t="shared" ref="Q309:Q316" si="122">H309-U309</f>
        <v>9164.715682</v>
      </c>
      <c r="R309">
        <f>I309-U309</f>
        <v>9618.046765</v>
      </c>
      <c r="S309">
        <f>J309-U309</f>
        <v>9998.830027</v>
      </c>
      <c r="U309" s="27">
        <v>-33.0</v>
      </c>
      <c r="V309" s="43" t="s">
        <v>42</v>
      </c>
    </row>
    <row r="310">
      <c r="A310" s="34" t="s">
        <v>27</v>
      </c>
      <c r="B310" s="27">
        <v>-8152.43217944854</v>
      </c>
      <c r="C310" s="27"/>
      <c r="D310" s="27"/>
      <c r="F310" s="30">
        <v>12.0</v>
      </c>
      <c r="G310">
        <f t="shared" ref="G310:H310" si="120">627.509*($B318-$B323-$B324+C318-C323-C324)</f>
        <v>9919.689093</v>
      </c>
      <c r="H310">
        <f t="shared" si="120"/>
        <v>10643.70668</v>
      </c>
      <c r="I310">
        <f>627.509*($B388-$B393-$B394+((D388-D393-D394)*4^3-(C388-C393-C394)*3^3)/(4^3-3^3))</f>
        <v>-365517.0552</v>
      </c>
      <c r="J310">
        <f>627.509*(B388-B393-B394+((D388-D393-D394+0.5*((D389+D390)-(D391+D392)))*4^3-(C388-C393-C394+0.5*((C389+C390)-(C391+C392)))*3^3)/(4^3-3^3))</f>
        <v>-365517.0552</v>
      </c>
      <c r="N310" s="30"/>
      <c r="O310" s="30">
        <v>12.0</v>
      </c>
      <c r="P310">
        <f t="shared" si="121"/>
        <v>9953.589093</v>
      </c>
      <c r="Q310">
        <f t="shared" si="122"/>
        <v>10677.60668</v>
      </c>
      <c r="U310" s="27">
        <v>-33.9</v>
      </c>
      <c r="V310" s="43" t="s">
        <v>42</v>
      </c>
    </row>
    <row r="311">
      <c r="A311" s="34" t="s">
        <v>29</v>
      </c>
      <c r="C311" s="34"/>
      <c r="F311" s="30" t="s">
        <v>85</v>
      </c>
      <c r="G311">
        <f t="shared" ref="G311:H311" si="123">627.509*($B326-$B331-$B332+C326-C331-C332)</f>
        <v>5480.759078</v>
      </c>
      <c r="H311">
        <f t="shared" si="123"/>
        <v>-4193.039107</v>
      </c>
      <c r="I311">
        <f>627.509*($B326-$B331-$B332+((D326-D331-D332)*4^3-(C326-C331-C332)*3^3)/(4^3-3^3))</f>
        <v>-11252.29724</v>
      </c>
      <c r="J311">
        <f>627.509*(B520-B525-B526+((D520-D525-D526+0.5*((D521+D522)-(D523+D524)))*4^3-(C520-C525-C526+0.5*((C521+C522)-(C523+C524)))*3^3)/(4^3-3^3))</f>
        <v>0</v>
      </c>
      <c r="N311" s="30"/>
      <c r="O311" s="30" t="s">
        <v>85</v>
      </c>
      <c r="P311">
        <f t="shared" si="121"/>
        <v>5548.059078</v>
      </c>
      <c r="Q311">
        <f t="shared" si="122"/>
        <v>-4125.739107</v>
      </c>
      <c r="R311">
        <f t="shared" ref="R311:R316" si="125">I311-U311</f>
        <v>-11184.99724</v>
      </c>
      <c r="S311">
        <f t="shared" ref="S311:S316" si="126">J311-U311</f>
        <v>67.3</v>
      </c>
      <c r="U311" s="27">
        <v>-67.3</v>
      </c>
      <c r="V311" s="43" t="s">
        <v>87</v>
      </c>
    </row>
    <row r="312">
      <c r="A312" s="34" t="s">
        <v>31</v>
      </c>
      <c r="C312" s="34">
        <v>-15.1512457598</v>
      </c>
      <c r="F312" s="30" t="s">
        <v>88</v>
      </c>
      <c r="G312">
        <f t="shared" ref="G312:H312" si="124">627.509*($B334-$B339-$B340+C334-C339-C340)</f>
        <v>14856.51065</v>
      </c>
      <c r="H312">
        <f t="shared" si="124"/>
        <v>-4760.978691</v>
      </c>
      <c r="I312">
        <f>627.509*(B334-B339-B340+((D334-D339-D340)*4^3-(C334-C339-C340)*3^3)/(4^3-3^3))</f>
        <v>-19076.44389</v>
      </c>
      <c r="J312">
        <f>627.509*(B528-B533-B534+((D528-D533-D534+0.5*((D529+D530)-(D531+D532)))*4^3-(C528-C533-C534+0.5*((C529+C530)-(C531+C532)))*3^3)/(4^3-3^3))</f>
        <v>0</v>
      </c>
      <c r="N312" s="30"/>
      <c r="O312" s="30" t="s">
        <v>88</v>
      </c>
      <c r="P312">
        <f t="shared" si="121"/>
        <v>14931.91065</v>
      </c>
      <c r="Q312">
        <f t="shared" si="122"/>
        <v>-4685.578691</v>
      </c>
      <c r="R312">
        <f t="shared" si="125"/>
        <v>-19001.04389</v>
      </c>
      <c r="S312">
        <f t="shared" si="126"/>
        <v>75.4</v>
      </c>
      <c r="U312" s="27">
        <v>-75.4</v>
      </c>
      <c r="V312" s="43" t="s">
        <v>90</v>
      </c>
    </row>
    <row r="313">
      <c r="A313" s="34" t="s">
        <v>34</v>
      </c>
      <c r="C313" s="27"/>
      <c r="F313" s="30" t="s">
        <v>91</v>
      </c>
      <c r="G313">
        <f t="shared" ref="G313:H313" si="127">627.509*($B342-$B347-$B348+C342-C347-C348)</f>
        <v>2769.332653</v>
      </c>
      <c r="H313">
        <f t="shared" si="127"/>
        <v>2966.769088</v>
      </c>
      <c r="I313">
        <f>627.509*(B536-B541-B542+((D536-D541-D542)*4^3-(C536-C541-C542)*3^3)/(4^3-3^3))</f>
        <v>0</v>
      </c>
      <c r="J313">
        <f>627.509*(B536-B541-B542+((D536-D541-D542+0.5*((D537+D538)-(D539+D540)))*4^3-(C536-C541-C542+0.5*((C537+C538)-(C539+C540)))*3^3)/(4^3-3^3))</f>
        <v>0</v>
      </c>
      <c r="N313" s="30"/>
      <c r="O313" s="30" t="s">
        <v>91</v>
      </c>
      <c r="P313">
        <f t="shared" si="121"/>
        <v>2798.432653</v>
      </c>
      <c r="Q313">
        <f t="shared" si="122"/>
        <v>2995.869088</v>
      </c>
      <c r="R313">
        <f t="shared" si="125"/>
        <v>29.1</v>
      </c>
      <c r="S313">
        <f t="shared" si="126"/>
        <v>29.1</v>
      </c>
      <c r="U313" s="27">
        <v>-29.1</v>
      </c>
      <c r="V313" s="43" t="s">
        <v>41</v>
      </c>
    </row>
    <row r="314">
      <c r="A314" s="34" t="s">
        <v>36</v>
      </c>
      <c r="C314" s="27">
        <v>-13.48811710286</v>
      </c>
      <c r="F314" s="30" t="s">
        <v>93</v>
      </c>
      <c r="G314">
        <f t="shared" ref="G314:H314" si="128">627.509*($B350-$B355-$B356+C350-C355-C356)</f>
        <v>2769.562498</v>
      </c>
      <c r="H314">
        <f t="shared" si="128"/>
        <v>2966.967257</v>
      </c>
      <c r="I314">
        <f>627.509*(B544-B549-B550+((D544-D549-D550)*4^3-(C544-C549-C550)*3^3)/(4^3-3^3))</f>
        <v>0</v>
      </c>
      <c r="J314">
        <f>627.509*(B544-B549-B550+((D544-D549-D550+0.5*((D545+D546)-(D547+D548)))*4^3-(C544-C549-C550+0.5*((C545+C546)-(C547+C548)))*3^3)/(4^3-3^3))</f>
        <v>0</v>
      </c>
      <c r="N314" s="30"/>
      <c r="O314" s="30" t="s">
        <v>93</v>
      </c>
      <c r="P314">
        <f t="shared" si="121"/>
        <v>2798.962498</v>
      </c>
      <c r="Q314">
        <f t="shared" si="122"/>
        <v>2996.367257</v>
      </c>
      <c r="R314">
        <f t="shared" si="125"/>
        <v>29.4</v>
      </c>
      <c r="S314">
        <f t="shared" si="126"/>
        <v>29.4</v>
      </c>
      <c r="U314" s="27">
        <v>-29.4</v>
      </c>
      <c r="V314" s="43" t="s">
        <v>41</v>
      </c>
    </row>
    <row r="315">
      <c r="A315" s="34" t="s">
        <v>37</v>
      </c>
      <c r="B315" s="27">
        <v>-5880.52813632464</v>
      </c>
      <c r="C315" s="27"/>
      <c r="D315" s="27"/>
      <c r="F315" s="30" t="s">
        <v>95</v>
      </c>
      <c r="G315">
        <f t="shared" ref="G315:H315" si="129">627.509*($B358-$B363-$B364+C358-C363-C364)</f>
        <v>12729.38583</v>
      </c>
      <c r="H315">
        <f t="shared" si="129"/>
        <v>13741.97436</v>
      </c>
      <c r="I315">
        <f>627.509*(B358-B363-B364+((D358-D363-D364)*4^3-(C358-C363-C364)*3^3)/(4^3-3^3))</f>
        <v>14480.89031</v>
      </c>
      <c r="J315">
        <f>627.509*(B552-B557-B558+((D552-D557-D558+0.5*((D553+D554)-(D555+D556)))*4^3-(C552-C557-C558+0.5*((C553+C554)-(C555+C556)))*3^3)/(4^3-3^3))</f>
        <v>0</v>
      </c>
      <c r="N315" s="30"/>
      <c r="O315" s="30" t="s">
        <v>95</v>
      </c>
      <c r="P315">
        <f t="shared" si="121"/>
        <v>12765.68583</v>
      </c>
      <c r="Q315">
        <f t="shared" si="122"/>
        <v>13778.27436</v>
      </c>
      <c r="R315">
        <f t="shared" si="125"/>
        <v>14517.19031</v>
      </c>
      <c r="S315">
        <f t="shared" si="126"/>
        <v>36.3</v>
      </c>
      <c r="U315" s="27">
        <v>-36.3</v>
      </c>
      <c r="V315" s="43" t="s">
        <v>99</v>
      </c>
    </row>
    <row r="316">
      <c r="A316" s="34" t="s">
        <v>39</v>
      </c>
      <c r="B316" s="27">
        <v>-2271.99325348217</v>
      </c>
      <c r="C316" s="27">
        <v>-13.4731197393</v>
      </c>
      <c r="D316" s="27">
        <v>-14.46311587389</v>
      </c>
      <c r="F316" s="30" t="s">
        <v>100</v>
      </c>
      <c r="G316">
        <f t="shared" ref="G316:H316" si="130">627.509*($B366-$B371-$B372+C366-C371-C372)</f>
        <v>12730.64884</v>
      </c>
      <c r="H316">
        <f t="shared" si="130"/>
        <v>13743.23737</v>
      </c>
      <c r="I316">
        <f>627.509*(B560-B565-B566+((D560-D565-D566)*4^3-(C560-C565-C566)*3^3)/(4^3-3^3))</f>
        <v>0</v>
      </c>
      <c r="J316">
        <f>627.509*(B560-B565-B566+((D560-D565-D566+0.5*((D561+D562)-(D563+D564)))*4^3-(C560-C565-C566+0.5*((C561+C562)-(C563+C564)))*3^3)/(4^3-3^3))</f>
        <v>0</v>
      </c>
      <c r="N316" s="30"/>
      <c r="O316" s="30" t="s">
        <v>100</v>
      </c>
      <c r="P316">
        <f t="shared" si="121"/>
        <v>12762.64884</v>
      </c>
      <c r="Q316">
        <f t="shared" si="122"/>
        <v>13775.23737</v>
      </c>
      <c r="R316">
        <f t="shared" si="125"/>
        <v>32</v>
      </c>
      <c r="S316">
        <f t="shared" si="126"/>
        <v>32</v>
      </c>
      <c r="U316" s="27">
        <v>-32.0</v>
      </c>
      <c r="V316" s="43" t="s">
        <v>40</v>
      </c>
    </row>
    <row r="317">
      <c r="A317" s="29">
        <v>12.0</v>
      </c>
      <c r="F317" s="11" t="s">
        <v>102</v>
      </c>
      <c r="G317" s="4">
        <f t="shared" ref="G317:H317" si="131">627.509*($B374-$B379-$B380+C374-C379-C380)</f>
        <v>-55.9975808</v>
      </c>
      <c r="H317" s="4">
        <f t="shared" si="131"/>
        <v>-114.5580751</v>
      </c>
      <c r="I317" s="4">
        <f>627.509*(B568-B573-B574+((D568-D573-D574)*4^3-(C568-C573-C574)*3^3)/(4^3-3^3))</f>
        <v>0</v>
      </c>
      <c r="J317" s="4">
        <f>627.509*(B568-B573-B574+((D568-D573-D574+0.5*((D569+D570)-(D571+D572)))*4^3-(C568-C573-C574+0.5*((C569+C570)-(C571+C572)))*3^3)/(4^3-3^3))</f>
        <v>0</v>
      </c>
      <c r="K317" s="4"/>
      <c r="L317" s="4"/>
      <c r="M317" s="4"/>
      <c r="N317" s="11"/>
      <c r="O317" s="11" t="s">
        <v>102</v>
      </c>
      <c r="P317">
        <f t="shared" si="121"/>
        <v>-8.497580798</v>
      </c>
      <c r="U317" s="27">
        <v>-47.5</v>
      </c>
      <c r="V317" s="43" t="s">
        <v>104</v>
      </c>
    </row>
    <row r="318">
      <c r="A318" s="34" t="s">
        <v>27</v>
      </c>
      <c r="B318" s="27">
        <v>-8531.19316813487</v>
      </c>
      <c r="C318" s="27"/>
      <c r="F318" s="11" t="s">
        <v>106</v>
      </c>
      <c r="G318" s="4">
        <f t="shared" ref="G318:H318" si="132">627.509*($B382-$B387-$B388+C382-C387-C388)</f>
        <v>-57.25665475</v>
      </c>
      <c r="H318" s="4">
        <f t="shared" si="132"/>
        <v>-116.9884599</v>
      </c>
      <c r="I318" s="4">
        <f>627.509*(B576-B581-B582+((D576-D581-D582)*4^3-(C576-C581-C582)*3^3)/(4^3-3^3))</f>
        <v>0</v>
      </c>
      <c r="J318" s="4">
        <f>627.509*(B576-B581-B582+((D576-D581-D582+0.5*((D577+D578)-(D579+D580)))*4^3-(C576-C581-C582+0.5*((C577+C578)-(C579+C580)))*3^3)/(4^3-3^3))</f>
        <v>0</v>
      </c>
      <c r="K318" s="4"/>
      <c r="L318" s="4"/>
      <c r="M318" s="4"/>
      <c r="N318" s="11"/>
      <c r="O318" s="11" t="s">
        <v>106</v>
      </c>
      <c r="P318">
        <f t="shared" si="121"/>
        <v>-5.156654752</v>
      </c>
      <c r="U318" s="27">
        <v>-52.1</v>
      </c>
      <c r="V318" s="43" t="s">
        <v>108</v>
      </c>
    </row>
    <row r="319">
      <c r="A319" s="34" t="s">
        <v>29</v>
      </c>
      <c r="C319" s="34"/>
      <c r="F319" s="73"/>
    </row>
    <row r="320">
      <c r="A320" s="34" t="s">
        <v>31</v>
      </c>
      <c r="C320" s="34">
        <v>-17.6883427707</v>
      </c>
      <c r="F320" s="73"/>
    </row>
    <row r="321">
      <c r="A321" s="34" t="s">
        <v>34</v>
      </c>
      <c r="C321" s="27"/>
      <c r="F321" s="73"/>
    </row>
    <row r="322">
      <c r="A322" s="34" t="s">
        <v>36</v>
      </c>
      <c r="C322" s="27">
        <v>-15.73475301793</v>
      </c>
      <c r="F322" s="73"/>
    </row>
    <row r="323">
      <c r="A323" s="34" t="s">
        <v>37</v>
      </c>
      <c r="B323" s="27">
        <v>-5880.52813632464</v>
      </c>
      <c r="C323" s="27"/>
      <c r="D323" s="27"/>
      <c r="F323" s="73"/>
    </row>
    <row r="324">
      <c r="A324" s="34" t="s">
        <v>39</v>
      </c>
      <c r="B324" s="27">
        <v>-2650.7530025422</v>
      </c>
      <c r="C324" s="27">
        <v>-15.72007201066</v>
      </c>
      <c r="D324" s="27">
        <v>-16.87386835718</v>
      </c>
      <c r="F324" s="73"/>
    </row>
    <row r="325">
      <c r="A325" s="29" t="s">
        <v>85</v>
      </c>
      <c r="F325" s="73"/>
    </row>
    <row r="326">
      <c r="A326" s="34" t="s">
        <v>27</v>
      </c>
      <c r="B326" s="27">
        <v>-2787.40236674917</v>
      </c>
      <c r="C326" s="27"/>
      <c r="D326" s="27">
        <v>-16.04632422915</v>
      </c>
      <c r="F326" s="73"/>
    </row>
    <row r="327">
      <c r="A327" s="34" t="s">
        <v>29</v>
      </c>
      <c r="C327" s="34">
        <v>-8.7767925201</v>
      </c>
      <c r="F327" s="73"/>
    </row>
    <row r="328">
      <c r="A328" s="34" t="s">
        <v>31</v>
      </c>
      <c r="C328" s="34"/>
      <c r="F328" s="73"/>
    </row>
    <row r="329">
      <c r="A329" s="34" t="s">
        <v>34</v>
      </c>
      <c r="C329" s="34">
        <v>-8.7833012097</v>
      </c>
      <c r="F329" s="73"/>
    </row>
    <row r="330">
      <c r="A330" s="34" t="s">
        <v>36</v>
      </c>
      <c r="C330" s="34"/>
      <c r="F330" s="73"/>
    </row>
    <row r="331">
      <c r="A331" s="34" t="s">
        <v>37</v>
      </c>
      <c r="B331" s="27">
        <v>-1370.37146424638</v>
      </c>
      <c r="C331" s="27">
        <v>-8.77712987434</v>
      </c>
      <c r="D331" s="27">
        <v>-9.40726376156</v>
      </c>
      <c r="F331" s="73"/>
    </row>
    <row r="332">
      <c r="A332" s="34" t="s">
        <v>39</v>
      </c>
      <c r="B332" s="27">
        <v>-1416.98792477306</v>
      </c>
      <c r="C332" s="27"/>
      <c r="D332" s="27"/>
      <c r="F332" s="73"/>
    </row>
    <row r="333">
      <c r="A333" s="29" t="s">
        <v>88</v>
      </c>
      <c r="F333" s="73"/>
    </row>
    <row r="334">
      <c r="A334" s="34" t="s">
        <v>27</v>
      </c>
      <c r="B334" s="27">
        <v>-5994.88798441324</v>
      </c>
      <c r="C334" s="27"/>
      <c r="D334" s="27">
        <v>-33.14598461738</v>
      </c>
      <c r="F334" s="73"/>
    </row>
    <row r="335">
      <c r="A335" s="34" t="s">
        <v>29</v>
      </c>
      <c r="C335" s="27">
        <v>-23.67594421703</v>
      </c>
      <c r="F335" s="73"/>
    </row>
    <row r="336">
      <c r="A336" s="34" t="s">
        <v>31</v>
      </c>
      <c r="C336" s="34"/>
      <c r="F336" s="73"/>
    </row>
    <row r="337">
      <c r="A337" s="34" t="s">
        <v>34</v>
      </c>
      <c r="C337" s="27">
        <v>-23.70228099496</v>
      </c>
      <c r="F337" s="73"/>
    </row>
    <row r="338">
      <c r="A338" s="34" t="s">
        <v>36</v>
      </c>
      <c r="C338" s="27"/>
      <c r="D338" s="27"/>
      <c r="F338" s="73"/>
    </row>
    <row r="339">
      <c r="A339" s="34" t="s">
        <v>37</v>
      </c>
      <c r="B339" s="27">
        <v>-4188.60325470288</v>
      </c>
      <c r="C339" s="27">
        <v>-23.66755208852</v>
      </c>
      <c r="D339" s="27">
        <v>-25.5510538721</v>
      </c>
      <c r="F339" s="73"/>
    </row>
    <row r="340">
      <c r="A340" s="34" t="s">
        <v>39</v>
      </c>
      <c r="B340" s="27">
        <v>-1806.29255223776</v>
      </c>
      <c r="C340" s="27"/>
      <c r="D340" s="27"/>
      <c r="F340" s="73"/>
    </row>
    <row r="341">
      <c r="A341" s="29" t="s">
        <v>91</v>
      </c>
      <c r="F341" s="73"/>
    </row>
    <row r="342">
      <c r="A342" s="34" t="s">
        <v>27</v>
      </c>
      <c r="B342" s="27">
        <v>-5044.80802074351</v>
      </c>
      <c r="C342" s="27"/>
      <c r="D342" s="27"/>
      <c r="F342" s="73"/>
    </row>
    <row r="343">
      <c r="A343" s="34" t="s">
        <v>29</v>
      </c>
      <c r="C343" s="27"/>
      <c r="F343" s="73"/>
    </row>
    <row r="344">
      <c r="A344" s="34" t="s">
        <v>31</v>
      </c>
      <c r="C344" s="34">
        <v>-4.3761205997</v>
      </c>
      <c r="F344" s="73"/>
    </row>
    <row r="345">
      <c r="A345" s="34" t="s">
        <v>34</v>
      </c>
      <c r="C345" s="27"/>
      <c r="F345" s="73"/>
    </row>
    <row r="346">
      <c r="A346" s="34" t="s">
        <v>36</v>
      </c>
      <c r="C346" s="27">
        <v>-4.38497956954</v>
      </c>
      <c r="F346" s="73"/>
    </row>
    <row r="347">
      <c r="A347" s="34" t="s">
        <v>37</v>
      </c>
      <c r="B347" s="27">
        <v>-4356.10128168178</v>
      </c>
      <c r="C347" s="27"/>
      <c r="D347" s="27"/>
      <c r="F347" s="73"/>
    </row>
    <row r="348">
      <c r="A348" s="34" t="s">
        <v>39</v>
      </c>
      <c r="B348" s="27">
        <v>-688.74314873722</v>
      </c>
      <c r="C348" s="27">
        <v>-4.3768061563</v>
      </c>
      <c r="D348" s="27">
        <v>-4.69144137925</v>
      </c>
      <c r="F348" s="73"/>
    </row>
    <row r="349">
      <c r="A349" s="29" t="s">
        <v>93</v>
      </c>
      <c r="F349" s="73"/>
    </row>
    <row r="350">
      <c r="A350" s="34" t="s">
        <v>27</v>
      </c>
      <c r="B350" s="27">
        <v>-5044.8120041141</v>
      </c>
      <c r="C350" s="27"/>
      <c r="D350" s="27"/>
      <c r="F350" s="73"/>
    </row>
    <row r="351">
      <c r="A351" s="34" t="s">
        <v>29</v>
      </c>
      <c r="C351" s="34"/>
      <c r="F351" s="73"/>
    </row>
    <row r="352">
      <c r="A352" s="34" t="s">
        <v>31</v>
      </c>
      <c r="C352" s="34">
        <v>-4.375566052</v>
      </c>
      <c r="F352" s="73"/>
    </row>
    <row r="353">
      <c r="A353" s="34" t="s">
        <v>34</v>
      </c>
      <c r="C353" s="27"/>
      <c r="F353" s="73"/>
    </row>
    <row r="354">
      <c r="A354" s="34" t="s">
        <v>36</v>
      </c>
      <c r="C354" s="34">
        <v>-4.3842982677</v>
      </c>
      <c r="F354" s="73"/>
    </row>
    <row r="355">
      <c r="A355" s="34" t="s">
        <v>37</v>
      </c>
      <c r="B355" s="27">
        <v>-4356.10128168178</v>
      </c>
      <c r="C355" s="27"/>
      <c r="D355" s="27"/>
      <c r="F355" s="73"/>
    </row>
    <row r="356">
      <c r="A356" s="34" t="s">
        <v>39</v>
      </c>
      <c r="B356" s="27">
        <v>-688.74803278</v>
      </c>
      <c r="C356" s="27">
        <v>-4.37627176512</v>
      </c>
      <c r="D356" s="27">
        <v>-4.69085651035</v>
      </c>
      <c r="F356" s="73"/>
    </row>
    <row r="357">
      <c r="A357" s="29" t="s">
        <v>95</v>
      </c>
      <c r="F357" s="73"/>
    </row>
    <row r="358">
      <c r="A358" s="34" t="s">
        <v>27</v>
      </c>
      <c r="B358" s="27">
        <v>-4262.68608080169</v>
      </c>
      <c r="C358" s="27"/>
      <c r="D358" s="27"/>
      <c r="F358" s="73"/>
    </row>
    <row r="359">
      <c r="A359" s="34" t="s">
        <v>29</v>
      </c>
      <c r="C359" s="34">
        <v>-20.2966448912</v>
      </c>
      <c r="F359" s="73"/>
    </row>
    <row r="360">
      <c r="A360" s="34" t="s">
        <v>31</v>
      </c>
      <c r="C360" s="34"/>
      <c r="F360" s="73"/>
    </row>
    <row r="361">
      <c r="A361" s="34" t="s">
        <v>34</v>
      </c>
      <c r="C361" s="34">
        <v>-20.30698473112</v>
      </c>
      <c r="F361" s="73"/>
    </row>
    <row r="362">
      <c r="A362" s="34" t="s">
        <v>36</v>
      </c>
      <c r="C362" s="34"/>
      <c r="F362" s="73"/>
    </row>
    <row r="363">
      <c r="A363" s="34" t="s">
        <v>37</v>
      </c>
      <c r="B363" s="27">
        <v>-3590.20746165203</v>
      </c>
      <c r="C363" s="27">
        <v>-20.29732225784</v>
      </c>
      <c r="D363" s="27">
        <v>-21.91098600934</v>
      </c>
      <c r="F363" s="73"/>
    </row>
    <row r="364">
      <c r="A364" s="34" t="s">
        <v>39</v>
      </c>
      <c r="B364" s="27">
        <v>-672.46687978077</v>
      </c>
      <c r="C364" s="27"/>
      <c r="D364" s="27"/>
      <c r="F364" s="73"/>
    </row>
    <row r="365">
      <c r="A365" s="29" t="s">
        <v>100</v>
      </c>
      <c r="F365" s="73"/>
    </row>
    <row r="366">
      <c r="A366" s="34" t="s">
        <v>27</v>
      </c>
      <c r="B366" s="27">
        <v>-4223.64353841269</v>
      </c>
      <c r="C366" s="27"/>
      <c r="D366" s="27"/>
      <c r="F366" s="73"/>
    </row>
    <row r="367">
      <c r="A367" s="34" t="s">
        <v>29</v>
      </c>
      <c r="C367" s="34">
        <v>-20.2979134638</v>
      </c>
      <c r="F367" s="73"/>
    </row>
    <row r="368">
      <c r="A368" s="34" t="s">
        <v>31</v>
      </c>
      <c r="C368" s="34"/>
      <c r="F368" s="73"/>
    </row>
    <row r="369">
      <c r="A369" s="34" t="s">
        <v>34</v>
      </c>
      <c r="C369" s="34">
        <v>-20.30661082617</v>
      </c>
      <c r="F369" s="73"/>
    </row>
    <row r="370">
      <c r="A370" s="34" t="s">
        <v>36</v>
      </c>
      <c r="C370" s="34"/>
      <c r="F370" s="73"/>
    </row>
    <row r="371">
      <c r="A371" s="34" t="s">
        <v>37</v>
      </c>
      <c r="B371" s="27">
        <v>-3590.20746165203</v>
      </c>
      <c r="C371" s="27">
        <v>-20.29732225784</v>
      </c>
      <c r="D371" s="27">
        <v>-21.91098600992</v>
      </c>
      <c r="F371" s="73"/>
    </row>
    <row r="372">
      <c r="A372" s="34" t="s">
        <v>39</v>
      </c>
      <c r="B372" s="27">
        <v>-633.4263501301</v>
      </c>
      <c r="C372" s="27"/>
      <c r="D372" s="27"/>
      <c r="F372" s="73"/>
    </row>
    <row r="373">
      <c r="A373" s="29" t="s">
        <v>102</v>
      </c>
      <c r="F373" s="73"/>
    </row>
    <row r="374">
      <c r="A374" s="34" t="s">
        <v>27</v>
      </c>
      <c r="B374" s="27">
        <v>-2791.40940788098</v>
      </c>
      <c r="C374" s="27">
        <v>-16.76239451361</v>
      </c>
      <c r="D374" s="71">
        <v>-18.08832451079</v>
      </c>
      <c r="F374" s="73"/>
    </row>
    <row r="375">
      <c r="A375" s="34" t="s">
        <v>29</v>
      </c>
      <c r="C375" s="34">
        <v>-15.4134389106</v>
      </c>
      <c r="D375" s="105"/>
      <c r="F375" s="73"/>
    </row>
    <row r="376">
      <c r="A376" s="34" t="s">
        <v>31</v>
      </c>
      <c r="C376" s="34">
        <v>-1.2840428704</v>
      </c>
      <c r="D376" s="105"/>
      <c r="F376" s="73"/>
    </row>
    <row r="377">
      <c r="A377" s="34" t="s">
        <v>34</v>
      </c>
      <c r="C377" s="34">
        <v>-15.42296483584</v>
      </c>
      <c r="D377" s="105"/>
      <c r="F377" s="73"/>
    </row>
    <row r="378">
      <c r="A378" s="34" t="s">
        <v>36</v>
      </c>
      <c r="C378" s="34">
        <v>-1.3081971979</v>
      </c>
      <c r="D378" s="105"/>
      <c r="F378" s="73"/>
    </row>
    <row r="379">
      <c r="A379" s="34" t="s">
        <v>37</v>
      </c>
      <c r="B379" s="27">
        <v>-2402.22646563614</v>
      </c>
      <c r="C379" s="27">
        <v>-15.41588914988</v>
      </c>
      <c r="D379" s="71">
        <v>-16.53771658536</v>
      </c>
      <c r="F379" s="73"/>
    </row>
    <row r="380">
      <c r="A380" s="34" t="s">
        <v>39</v>
      </c>
      <c r="B380" s="27">
        <v>-389.15725643424</v>
      </c>
      <c r="C380" s="27">
        <v>-1.28295328165</v>
      </c>
      <c r="D380" s="71">
        <v>-1.39373368495</v>
      </c>
      <c r="F380" s="73"/>
    </row>
    <row r="381">
      <c r="A381" s="29" t="s">
        <v>106</v>
      </c>
      <c r="C381" s="27"/>
      <c r="D381" s="105"/>
      <c r="F381" s="73"/>
    </row>
    <row r="382">
      <c r="A382" s="34" t="s">
        <v>27</v>
      </c>
      <c r="B382" s="27">
        <v>-2981.93880580113</v>
      </c>
      <c r="C382" s="27">
        <v>-17.94148996619</v>
      </c>
      <c r="D382" s="71">
        <v>-19.35636831817</v>
      </c>
      <c r="F382" s="73"/>
    </row>
    <row r="383">
      <c r="A383" s="34" t="s">
        <v>29</v>
      </c>
      <c r="C383" s="34">
        <v>-15.4130039526</v>
      </c>
      <c r="D383" s="105"/>
      <c r="F383" s="73"/>
    </row>
    <row r="384">
      <c r="A384" s="34" t="s">
        <v>31</v>
      </c>
      <c r="C384" s="34">
        <v>-2.4516536505</v>
      </c>
      <c r="D384" s="105"/>
      <c r="F384" s="73"/>
    </row>
    <row r="385">
      <c r="A385" s="34" t="s">
        <v>34</v>
      </c>
      <c r="C385" s="34">
        <v>-15.4248620703</v>
      </c>
      <c r="D385" s="105"/>
      <c r="F385" s="73"/>
    </row>
    <row r="386">
      <c r="A386" s="34" t="s">
        <v>36</v>
      </c>
      <c r="C386" s="34">
        <v>-2.4762525279</v>
      </c>
      <c r="D386" s="105"/>
      <c r="F386" s="73"/>
    </row>
    <row r="387">
      <c r="A387" s="34" t="s">
        <v>37</v>
      </c>
      <c r="B387" s="27">
        <v>-2402.22646563614</v>
      </c>
      <c r="C387" s="27">
        <v>-15.41588914988</v>
      </c>
      <c r="D387" s="71">
        <v>-16.53771658536</v>
      </c>
      <c r="F387" s="73"/>
    </row>
    <row r="388">
      <c r="A388" s="34" t="s">
        <v>39</v>
      </c>
      <c r="B388" s="27">
        <v>-579.69741507529</v>
      </c>
      <c r="C388" s="27">
        <v>-2.44928154975</v>
      </c>
      <c r="D388" s="71">
        <v>-2.64714370381</v>
      </c>
      <c r="F388" s="73"/>
    </row>
    <row r="389">
      <c r="F389" s="73"/>
    </row>
    <row r="390">
      <c r="F390" s="73"/>
    </row>
    <row r="391">
      <c r="F391" s="73"/>
    </row>
    <row r="392">
      <c r="F392" s="73"/>
    </row>
    <row r="393">
      <c r="F393" s="73"/>
    </row>
    <row r="394">
      <c r="F394" s="73"/>
    </row>
    <row r="395">
      <c r="F395" s="73"/>
    </row>
    <row r="396">
      <c r="F396" s="73"/>
    </row>
    <row r="397">
      <c r="F397" s="73"/>
    </row>
    <row r="398">
      <c r="F398" s="73"/>
    </row>
    <row r="399">
      <c r="F399" s="73"/>
    </row>
    <row r="400">
      <c r="F400" s="73"/>
    </row>
    <row r="401">
      <c r="F401" s="73"/>
    </row>
    <row r="402">
      <c r="F402" s="73"/>
    </row>
    <row r="403">
      <c r="F403" s="73"/>
    </row>
    <row r="404">
      <c r="F404" s="73"/>
    </row>
    <row r="405">
      <c r="F405" s="73"/>
    </row>
    <row r="406">
      <c r="F406" s="73"/>
    </row>
    <row r="407">
      <c r="F407" s="73"/>
    </row>
    <row r="408">
      <c r="F408" s="73"/>
    </row>
    <row r="409">
      <c r="F409" s="73"/>
    </row>
    <row r="410">
      <c r="F410" s="73"/>
    </row>
    <row r="411">
      <c r="F411" s="73"/>
    </row>
    <row r="412">
      <c r="F412" s="73"/>
    </row>
    <row r="413">
      <c r="F413" s="73"/>
    </row>
    <row r="414">
      <c r="F414" s="73"/>
    </row>
    <row r="415">
      <c r="F415" s="73"/>
    </row>
    <row r="416">
      <c r="F416" s="73"/>
    </row>
    <row r="417">
      <c r="F417" s="73"/>
    </row>
    <row r="418">
      <c r="F418" s="73"/>
    </row>
    <row r="419">
      <c r="F419" s="73"/>
    </row>
    <row r="420">
      <c r="F420" s="73"/>
    </row>
    <row r="421">
      <c r="F421" s="73"/>
    </row>
    <row r="422">
      <c r="F422" s="73"/>
    </row>
    <row r="423">
      <c r="F423" s="73"/>
    </row>
    <row r="424">
      <c r="F424" s="73"/>
    </row>
    <row r="425">
      <c r="F425" s="73"/>
    </row>
    <row r="426">
      <c r="F426" s="73"/>
    </row>
    <row r="427">
      <c r="F427" s="73"/>
    </row>
    <row r="428">
      <c r="F428" s="73"/>
    </row>
    <row r="429">
      <c r="F429" s="73"/>
    </row>
    <row r="430">
      <c r="F430" s="73"/>
    </row>
    <row r="431">
      <c r="F431" s="73"/>
    </row>
    <row r="432">
      <c r="F432" s="73"/>
    </row>
    <row r="433">
      <c r="F433" s="73"/>
    </row>
    <row r="434">
      <c r="F434" s="73"/>
    </row>
    <row r="435">
      <c r="F435" s="73"/>
    </row>
    <row r="436">
      <c r="F436" s="73"/>
    </row>
    <row r="437">
      <c r="F437" s="73"/>
    </row>
    <row r="438">
      <c r="F438" s="73"/>
    </row>
    <row r="439">
      <c r="F439" s="73"/>
    </row>
    <row r="440">
      <c r="F440" s="73"/>
    </row>
    <row r="441">
      <c r="F441" s="73"/>
    </row>
    <row r="442">
      <c r="F442" s="73"/>
    </row>
    <row r="443">
      <c r="F443" s="73"/>
    </row>
    <row r="444">
      <c r="F444" s="73"/>
    </row>
    <row r="445">
      <c r="F445" s="73"/>
    </row>
    <row r="446">
      <c r="F446" s="73"/>
    </row>
    <row r="447">
      <c r="F447" s="73"/>
    </row>
    <row r="448">
      <c r="F448" s="73"/>
    </row>
    <row r="449">
      <c r="F449" s="73"/>
    </row>
    <row r="450">
      <c r="F450" s="73"/>
    </row>
    <row r="451">
      <c r="F451" s="73"/>
    </row>
    <row r="452">
      <c r="F452" s="73"/>
    </row>
    <row r="453">
      <c r="F453" s="73"/>
    </row>
    <row r="454">
      <c r="F454" s="73"/>
    </row>
    <row r="455">
      <c r="F455" s="73"/>
    </row>
    <row r="456">
      <c r="F456" s="73"/>
    </row>
    <row r="457">
      <c r="F457" s="73"/>
    </row>
    <row r="458">
      <c r="F458" s="73"/>
    </row>
    <row r="459">
      <c r="F459" s="73"/>
    </row>
    <row r="460">
      <c r="F460" s="73"/>
    </row>
    <row r="461">
      <c r="F461" s="73"/>
    </row>
    <row r="462">
      <c r="F462" s="73"/>
    </row>
    <row r="463">
      <c r="F463" s="73"/>
    </row>
    <row r="464">
      <c r="F464" s="73"/>
    </row>
    <row r="465">
      <c r="F465" s="73"/>
    </row>
    <row r="466">
      <c r="F466" s="73"/>
    </row>
    <row r="467">
      <c r="F467" s="73"/>
    </row>
    <row r="468">
      <c r="F468" s="73"/>
    </row>
    <row r="469">
      <c r="F469" s="73"/>
    </row>
    <row r="470">
      <c r="F470" s="73"/>
    </row>
    <row r="471">
      <c r="F471" s="73"/>
    </row>
    <row r="472">
      <c r="F472" s="73"/>
    </row>
    <row r="473">
      <c r="F473" s="73"/>
    </row>
    <row r="474">
      <c r="F474" s="73"/>
    </row>
    <row r="475">
      <c r="F475" s="73"/>
    </row>
    <row r="476">
      <c r="F476" s="73"/>
    </row>
    <row r="477">
      <c r="F477" s="73"/>
    </row>
    <row r="478">
      <c r="F478" s="73"/>
    </row>
    <row r="479">
      <c r="F479" s="73"/>
    </row>
    <row r="480">
      <c r="F480" s="73"/>
    </row>
    <row r="481">
      <c r="F481" s="73"/>
    </row>
    <row r="482">
      <c r="F482" s="73"/>
    </row>
    <row r="483">
      <c r="F483" s="73"/>
    </row>
    <row r="484">
      <c r="F484" s="73"/>
    </row>
    <row r="485">
      <c r="F485" s="73"/>
    </row>
    <row r="486">
      <c r="F486" s="73"/>
    </row>
    <row r="487">
      <c r="F487" s="73"/>
    </row>
    <row r="488">
      <c r="F488" s="73"/>
    </row>
    <row r="489">
      <c r="F489" s="73"/>
    </row>
    <row r="490">
      <c r="F490" s="73"/>
    </row>
    <row r="491">
      <c r="F491" s="73"/>
    </row>
    <row r="492">
      <c r="F492" s="73"/>
    </row>
    <row r="493">
      <c r="F493" s="73"/>
    </row>
    <row r="494">
      <c r="F494" s="73"/>
    </row>
    <row r="495">
      <c r="F495" s="73"/>
    </row>
    <row r="496">
      <c r="F496" s="73"/>
    </row>
    <row r="497">
      <c r="F497" s="73"/>
    </row>
    <row r="498">
      <c r="F498" s="73"/>
    </row>
    <row r="499">
      <c r="F499" s="73"/>
    </row>
    <row r="500">
      <c r="F500" s="73"/>
    </row>
    <row r="501">
      <c r="F501" s="73"/>
    </row>
    <row r="502">
      <c r="F502" s="73"/>
    </row>
    <row r="503">
      <c r="F503" s="73"/>
    </row>
    <row r="504">
      <c r="F504" s="73"/>
    </row>
    <row r="505">
      <c r="F505" s="73"/>
    </row>
    <row r="506">
      <c r="F506" s="73"/>
    </row>
    <row r="507">
      <c r="F507" s="73"/>
    </row>
    <row r="508">
      <c r="F508" s="73"/>
    </row>
    <row r="509">
      <c r="F509" s="73"/>
    </row>
    <row r="510">
      <c r="F510" s="73"/>
    </row>
    <row r="511">
      <c r="F511" s="73"/>
    </row>
    <row r="512">
      <c r="F512" s="73"/>
    </row>
    <row r="513">
      <c r="F513" s="73"/>
    </row>
    <row r="514">
      <c r="F514" s="73"/>
    </row>
    <row r="515">
      <c r="F515" s="73"/>
    </row>
    <row r="516">
      <c r="F516" s="73"/>
    </row>
    <row r="517">
      <c r="F517" s="73"/>
    </row>
    <row r="518">
      <c r="F518" s="73"/>
    </row>
    <row r="519">
      <c r="F519" s="73"/>
    </row>
    <row r="520">
      <c r="F520" s="73"/>
    </row>
    <row r="521">
      <c r="F521" s="73"/>
    </row>
    <row r="522">
      <c r="F522" s="73"/>
    </row>
    <row r="523">
      <c r="F523" s="73"/>
    </row>
    <row r="524">
      <c r="F524" s="73"/>
    </row>
    <row r="525">
      <c r="F525" s="73"/>
    </row>
    <row r="526">
      <c r="F526" s="73"/>
    </row>
    <row r="527">
      <c r="F527" s="73"/>
    </row>
    <row r="528">
      <c r="F528" s="73"/>
    </row>
    <row r="529">
      <c r="F529" s="73"/>
    </row>
    <row r="530">
      <c r="F530" s="73"/>
    </row>
    <row r="531">
      <c r="F531" s="73"/>
    </row>
    <row r="532">
      <c r="F532" s="73"/>
    </row>
    <row r="533">
      <c r="F533" s="73"/>
    </row>
    <row r="534">
      <c r="F534" s="73"/>
    </row>
    <row r="535">
      <c r="F535" s="73"/>
    </row>
    <row r="536">
      <c r="F536" s="73"/>
    </row>
    <row r="537">
      <c r="F537" s="73"/>
    </row>
    <row r="538">
      <c r="F538" s="73"/>
    </row>
    <row r="539">
      <c r="F539" s="73"/>
    </row>
    <row r="540">
      <c r="F540" s="73"/>
    </row>
    <row r="541">
      <c r="F541" s="73"/>
    </row>
    <row r="542">
      <c r="F542" s="73"/>
    </row>
    <row r="543">
      <c r="F543" s="73"/>
    </row>
    <row r="544">
      <c r="F544" s="73"/>
    </row>
    <row r="545">
      <c r="F545" s="73"/>
    </row>
    <row r="546">
      <c r="F546" s="73"/>
    </row>
    <row r="547">
      <c r="F547" s="73"/>
    </row>
    <row r="548">
      <c r="F548" s="73"/>
    </row>
    <row r="549">
      <c r="F549" s="73"/>
    </row>
    <row r="550">
      <c r="F550" s="73"/>
    </row>
    <row r="551">
      <c r="F551" s="73"/>
    </row>
    <row r="552">
      <c r="F552" s="73"/>
    </row>
    <row r="553">
      <c r="F553" s="73"/>
    </row>
    <row r="554">
      <c r="F554" s="73"/>
    </row>
    <row r="555">
      <c r="F555" s="73"/>
    </row>
    <row r="556">
      <c r="F556" s="73"/>
    </row>
    <row r="557">
      <c r="F557" s="73"/>
    </row>
    <row r="558">
      <c r="F558" s="73"/>
    </row>
    <row r="559">
      <c r="F559" s="73"/>
    </row>
    <row r="560">
      <c r="F560" s="73"/>
    </row>
    <row r="561">
      <c r="F561" s="73"/>
    </row>
    <row r="562">
      <c r="F562" s="73"/>
    </row>
    <row r="563">
      <c r="F563" s="73"/>
    </row>
    <row r="564">
      <c r="F564" s="73"/>
    </row>
    <row r="565">
      <c r="F565" s="73"/>
    </row>
    <row r="566">
      <c r="F566" s="73"/>
    </row>
    <row r="567">
      <c r="F567" s="73"/>
    </row>
    <row r="568">
      <c r="F568" s="73"/>
    </row>
    <row r="569">
      <c r="F569" s="73"/>
    </row>
    <row r="570">
      <c r="F570" s="73"/>
    </row>
    <row r="571">
      <c r="F571" s="73"/>
    </row>
    <row r="572">
      <c r="F572" s="73"/>
    </row>
    <row r="573">
      <c r="F573" s="73"/>
    </row>
    <row r="574">
      <c r="F574" s="73"/>
    </row>
    <row r="575">
      <c r="F575" s="73"/>
    </row>
    <row r="576">
      <c r="F576" s="73"/>
    </row>
    <row r="577">
      <c r="F577" s="73"/>
    </row>
    <row r="578">
      <c r="F578" s="73"/>
    </row>
    <row r="579">
      <c r="F579" s="73"/>
    </row>
    <row r="580">
      <c r="F580" s="73"/>
    </row>
    <row r="581">
      <c r="F581" s="73"/>
    </row>
    <row r="582">
      <c r="F582" s="73"/>
    </row>
    <row r="583">
      <c r="F583" s="73"/>
    </row>
    <row r="584">
      <c r="F584" s="73"/>
    </row>
    <row r="585">
      <c r="F585" s="73"/>
    </row>
    <row r="586">
      <c r="F586" s="73"/>
    </row>
    <row r="587">
      <c r="F587" s="73"/>
    </row>
    <row r="588">
      <c r="F588" s="73"/>
    </row>
    <row r="589">
      <c r="F589" s="73"/>
    </row>
    <row r="590">
      <c r="F590" s="73"/>
    </row>
    <row r="591">
      <c r="F591" s="73"/>
    </row>
    <row r="592">
      <c r="F592" s="73"/>
    </row>
    <row r="593">
      <c r="F593" s="73"/>
    </row>
    <row r="594">
      <c r="F594" s="73"/>
    </row>
    <row r="595">
      <c r="F595" s="73"/>
    </row>
    <row r="596">
      <c r="F596" s="73"/>
    </row>
    <row r="597">
      <c r="F597" s="73"/>
    </row>
    <row r="598">
      <c r="F598" s="73"/>
    </row>
    <row r="599">
      <c r="F599" s="73"/>
    </row>
    <row r="600">
      <c r="F600" s="73"/>
    </row>
    <row r="601">
      <c r="F601" s="73"/>
    </row>
    <row r="602">
      <c r="F602" s="73"/>
    </row>
    <row r="603">
      <c r="F603" s="73"/>
    </row>
    <row r="604">
      <c r="F604" s="73"/>
    </row>
    <row r="605">
      <c r="F605" s="73"/>
    </row>
    <row r="606">
      <c r="F606" s="73"/>
    </row>
    <row r="607">
      <c r="F607" s="73"/>
    </row>
    <row r="608">
      <c r="F608" s="73"/>
    </row>
    <row r="609">
      <c r="F609" s="73"/>
    </row>
    <row r="610">
      <c r="F610" s="73"/>
    </row>
    <row r="611">
      <c r="F611" s="73"/>
    </row>
    <row r="612">
      <c r="F612" s="73"/>
    </row>
    <row r="613">
      <c r="F613" s="73"/>
    </row>
    <row r="614">
      <c r="F614" s="73"/>
    </row>
    <row r="615">
      <c r="F615" s="73"/>
    </row>
    <row r="616">
      <c r="F616" s="73"/>
    </row>
    <row r="617">
      <c r="F617" s="73"/>
    </row>
    <row r="618">
      <c r="F618" s="73"/>
    </row>
    <row r="619">
      <c r="F619" s="73"/>
    </row>
    <row r="620">
      <c r="F620" s="73"/>
    </row>
    <row r="621">
      <c r="F621" s="73"/>
    </row>
    <row r="622">
      <c r="F622" s="73"/>
    </row>
    <row r="623">
      <c r="F623" s="73"/>
    </row>
    <row r="624">
      <c r="F624" s="73"/>
    </row>
    <row r="625">
      <c r="F625" s="73"/>
    </row>
    <row r="626">
      <c r="F626" s="73"/>
    </row>
    <row r="627">
      <c r="F627" s="73"/>
    </row>
    <row r="628">
      <c r="F628" s="73"/>
    </row>
    <row r="629">
      <c r="F629" s="73"/>
    </row>
    <row r="630">
      <c r="F630" s="73"/>
    </row>
    <row r="631">
      <c r="F631" s="73"/>
    </row>
    <row r="632">
      <c r="F632" s="73"/>
    </row>
    <row r="633">
      <c r="F633" s="73"/>
    </row>
    <row r="634">
      <c r="F634" s="73"/>
    </row>
    <row r="635">
      <c r="F635" s="73"/>
    </row>
    <row r="636">
      <c r="F636" s="73"/>
    </row>
    <row r="637">
      <c r="F637" s="73"/>
    </row>
    <row r="638">
      <c r="F638" s="73"/>
    </row>
    <row r="639">
      <c r="F639" s="73"/>
    </row>
    <row r="640">
      <c r="F640" s="73"/>
    </row>
    <row r="641">
      <c r="F641" s="73"/>
    </row>
    <row r="642">
      <c r="F642" s="73"/>
    </row>
    <row r="643">
      <c r="F643" s="73"/>
    </row>
    <row r="644">
      <c r="F644" s="73"/>
    </row>
    <row r="645">
      <c r="F645" s="73"/>
    </row>
    <row r="646">
      <c r="F646" s="73"/>
    </row>
    <row r="647">
      <c r="F647" s="73"/>
    </row>
    <row r="648">
      <c r="F648" s="73"/>
    </row>
    <row r="649">
      <c r="F649" s="73"/>
    </row>
    <row r="650">
      <c r="F650" s="73"/>
    </row>
    <row r="651">
      <c r="F651" s="73"/>
    </row>
    <row r="652">
      <c r="F652" s="73"/>
    </row>
    <row r="653">
      <c r="F653" s="73"/>
    </row>
    <row r="654">
      <c r="F654" s="73"/>
    </row>
    <row r="655">
      <c r="F655" s="73"/>
    </row>
    <row r="656">
      <c r="F656" s="73"/>
    </row>
    <row r="657">
      <c r="F657" s="73"/>
    </row>
    <row r="658">
      <c r="F658" s="73"/>
    </row>
    <row r="659">
      <c r="F659" s="73"/>
    </row>
    <row r="660">
      <c r="F660" s="73"/>
    </row>
    <row r="661">
      <c r="F661" s="73"/>
    </row>
    <row r="662">
      <c r="F662" s="73"/>
    </row>
    <row r="663">
      <c r="F663" s="73"/>
    </row>
    <row r="664">
      <c r="F664" s="73"/>
    </row>
    <row r="665">
      <c r="F665" s="73"/>
    </row>
    <row r="666">
      <c r="F666" s="73"/>
    </row>
    <row r="667">
      <c r="F667" s="73"/>
    </row>
    <row r="668">
      <c r="F668" s="73"/>
    </row>
    <row r="669">
      <c r="F669" s="73"/>
    </row>
    <row r="670">
      <c r="F670" s="73"/>
    </row>
    <row r="671">
      <c r="F671" s="73"/>
    </row>
    <row r="672">
      <c r="F672" s="73"/>
    </row>
    <row r="673">
      <c r="F673" s="73"/>
    </row>
    <row r="674">
      <c r="F674" s="73"/>
    </row>
    <row r="675">
      <c r="F675" s="73"/>
    </row>
    <row r="676">
      <c r="F676" s="73"/>
    </row>
    <row r="677">
      <c r="F677" s="73"/>
    </row>
    <row r="678">
      <c r="F678" s="73"/>
    </row>
    <row r="679">
      <c r="F679" s="73"/>
    </row>
    <row r="680">
      <c r="F680" s="73"/>
    </row>
    <row r="681">
      <c r="F681" s="73"/>
    </row>
    <row r="682">
      <c r="F682" s="73"/>
    </row>
    <row r="683">
      <c r="F683" s="73"/>
    </row>
    <row r="684">
      <c r="F684" s="73"/>
    </row>
    <row r="685">
      <c r="F685" s="73"/>
    </row>
    <row r="686">
      <c r="F686" s="73"/>
    </row>
    <row r="687">
      <c r="F687" s="73"/>
    </row>
    <row r="688">
      <c r="F688" s="73"/>
    </row>
    <row r="689">
      <c r="F689" s="73"/>
    </row>
    <row r="690">
      <c r="F690" s="73"/>
    </row>
    <row r="691">
      <c r="F691" s="73"/>
    </row>
    <row r="692">
      <c r="F692" s="73"/>
    </row>
    <row r="693">
      <c r="F693" s="73"/>
    </row>
    <row r="694">
      <c r="F694" s="73"/>
    </row>
    <row r="695">
      <c r="F695" s="73"/>
    </row>
    <row r="696">
      <c r="F696" s="73"/>
    </row>
    <row r="697">
      <c r="F697" s="73"/>
    </row>
    <row r="698">
      <c r="F698" s="73"/>
    </row>
    <row r="699">
      <c r="F699" s="73"/>
    </row>
    <row r="700">
      <c r="F700" s="73"/>
    </row>
    <row r="701">
      <c r="F701" s="73"/>
    </row>
    <row r="702">
      <c r="F702" s="73"/>
    </row>
    <row r="703">
      <c r="F703" s="73"/>
    </row>
    <row r="704">
      <c r="F704" s="73"/>
    </row>
    <row r="705">
      <c r="F705" s="73"/>
    </row>
    <row r="706">
      <c r="F706" s="73"/>
    </row>
    <row r="707">
      <c r="F707" s="73"/>
    </row>
    <row r="708">
      <c r="F708" s="73"/>
    </row>
    <row r="709">
      <c r="F709" s="73"/>
    </row>
    <row r="710">
      <c r="F710" s="73"/>
    </row>
    <row r="711">
      <c r="F711" s="73"/>
    </row>
    <row r="712">
      <c r="F712" s="73"/>
    </row>
    <row r="713">
      <c r="F713" s="73"/>
    </row>
    <row r="714">
      <c r="F714" s="73"/>
    </row>
    <row r="715">
      <c r="F715" s="73"/>
    </row>
    <row r="716">
      <c r="F716" s="73"/>
    </row>
    <row r="717">
      <c r="F717" s="73"/>
    </row>
    <row r="718">
      <c r="F718" s="73"/>
    </row>
    <row r="719">
      <c r="F719" s="73"/>
    </row>
    <row r="720">
      <c r="F720" s="73"/>
    </row>
    <row r="721">
      <c r="F721" s="73"/>
    </row>
    <row r="722">
      <c r="F722" s="73"/>
    </row>
    <row r="723">
      <c r="F723" s="73"/>
    </row>
    <row r="724">
      <c r="F724" s="73"/>
    </row>
    <row r="725">
      <c r="F725" s="73"/>
    </row>
    <row r="726">
      <c r="F726" s="73"/>
    </row>
    <row r="727">
      <c r="F727" s="73"/>
    </row>
    <row r="728">
      <c r="F728" s="73"/>
    </row>
    <row r="729">
      <c r="F729" s="73"/>
    </row>
    <row r="730">
      <c r="F730" s="73"/>
    </row>
    <row r="731">
      <c r="F731" s="73"/>
    </row>
    <row r="732">
      <c r="F732" s="73"/>
    </row>
    <row r="733">
      <c r="F733" s="73"/>
    </row>
    <row r="734">
      <c r="F734" s="73"/>
    </row>
    <row r="735">
      <c r="F735" s="73"/>
    </row>
    <row r="736">
      <c r="F736" s="73"/>
    </row>
    <row r="737">
      <c r="F737" s="73"/>
    </row>
    <row r="738">
      <c r="F738" s="73"/>
    </row>
    <row r="739">
      <c r="F739" s="73"/>
    </row>
    <row r="740">
      <c r="F740" s="73"/>
    </row>
    <row r="741">
      <c r="F741" s="73"/>
    </row>
    <row r="742">
      <c r="F742" s="73"/>
    </row>
    <row r="743">
      <c r="F743" s="73"/>
    </row>
    <row r="744">
      <c r="F744" s="73"/>
    </row>
    <row r="745">
      <c r="F745" s="73"/>
    </row>
    <row r="746">
      <c r="F746" s="73"/>
    </row>
    <row r="747">
      <c r="F747" s="73"/>
    </row>
    <row r="748">
      <c r="F748" s="73"/>
    </row>
    <row r="749">
      <c r="F749" s="73"/>
    </row>
    <row r="750">
      <c r="F750" s="73"/>
    </row>
    <row r="751">
      <c r="F751" s="73"/>
    </row>
    <row r="752">
      <c r="F752" s="73"/>
    </row>
    <row r="753">
      <c r="F753" s="73"/>
    </row>
    <row r="754">
      <c r="F754" s="73"/>
    </row>
    <row r="755">
      <c r="F755" s="73"/>
    </row>
    <row r="756">
      <c r="F756" s="73"/>
    </row>
    <row r="757">
      <c r="F757" s="73"/>
    </row>
    <row r="758">
      <c r="F758" s="73"/>
    </row>
    <row r="759">
      <c r="F759" s="73"/>
    </row>
    <row r="760">
      <c r="F760" s="73"/>
    </row>
    <row r="761">
      <c r="F761" s="73"/>
    </row>
    <row r="762">
      <c r="F762" s="73"/>
    </row>
    <row r="763">
      <c r="F763" s="73"/>
    </row>
    <row r="764">
      <c r="F764" s="73"/>
    </row>
    <row r="765">
      <c r="F765" s="73"/>
    </row>
    <row r="766">
      <c r="F766" s="73"/>
    </row>
    <row r="767">
      <c r="F767" s="73"/>
    </row>
    <row r="768">
      <c r="F768" s="73"/>
    </row>
    <row r="769">
      <c r="F769" s="73"/>
    </row>
    <row r="770">
      <c r="F770" s="73"/>
    </row>
    <row r="771">
      <c r="F771" s="73"/>
    </row>
    <row r="772">
      <c r="F772" s="73"/>
    </row>
    <row r="773">
      <c r="F773" s="73"/>
    </row>
    <row r="774">
      <c r="F774" s="73"/>
    </row>
    <row r="775">
      <c r="F775" s="73"/>
    </row>
    <row r="776">
      <c r="F776" s="73"/>
    </row>
    <row r="777">
      <c r="F777" s="73"/>
    </row>
    <row r="778">
      <c r="F778" s="73"/>
    </row>
    <row r="779">
      <c r="F779" s="73"/>
    </row>
    <row r="780">
      <c r="F780" s="73"/>
    </row>
    <row r="781">
      <c r="F781" s="73"/>
    </row>
    <row r="782">
      <c r="F782" s="73"/>
    </row>
    <row r="783">
      <c r="F783" s="73"/>
    </row>
    <row r="784">
      <c r="F784" s="73"/>
    </row>
    <row r="785">
      <c r="F785" s="73"/>
    </row>
    <row r="786">
      <c r="F786" s="73"/>
    </row>
    <row r="787">
      <c r="F787" s="73"/>
    </row>
    <row r="788">
      <c r="F788" s="73"/>
    </row>
    <row r="789">
      <c r="F789" s="73"/>
    </row>
    <row r="790">
      <c r="F790" s="73"/>
    </row>
    <row r="791">
      <c r="F791" s="73"/>
    </row>
    <row r="792">
      <c r="F792" s="73"/>
    </row>
    <row r="793">
      <c r="F793" s="73"/>
    </row>
    <row r="794">
      <c r="F794" s="73"/>
    </row>
    <row r="795">
      <c r="F795" s="73"/>
    </row>
    <row r="796">
      <c r="F796" s="73"/>
    </row>
    <row r="797">
      <c r="F797" s="73"/>
    </row>
    <row r="798">
      <c r="F798" s="73"/>
    </row>
    <row r="799">
      <c r="F799" s="73"/>
    </row>
    <row r="800">
      <c r="F800" s="73"/>
    </row>
    <row r="801">
      <c r="F801" s="73"/>
    </row>
    <row r="802">
      <c r="F802" s="73"/>
    </row>
    <row r="803">
      <c r="F803" s="73"/>
    </row>
    <row r="804">
      <c r="F804" s="73"/>
    </row>
    <row r="805">
      <c r="F805" s="73"/>
    </row>
    <row r="806">
      <c r="F806" s="73"/>
    </row>
    <row r="807">
      <c r="F807" s="73"/>
    </row>
    <row r="808">
      <c r="F808" s="73"/>
    </row>
    <row r="809">
      <c r="F809" s="73"/>
    </row>
    <row r="810">
      <c r="F810" s="73"/>
    </row>
    <row r="811">
      <c r="F811" s="73"/>
    </row>
    <row r="812">
      <c r="F812" s="73"/>
    </row>
    <row r="813">
      <c r="F813" s="73"/>
    </row>
    <row r="814">
      <c r="F814" s="73"/>
    </row>
    <row r="815">
      <c r="F815" s="73"/>
    </row>
    <row r="816">
      <c r="F816" s="73"/>
    </row>
    <row r="817">
      <c r="F817" s="73"/>
    </row>
    <row r="818">
      <c r="F818" s="73"/>
    </row>
    <row r="819">
      <c r="F819" s="73"/>
    </row>
    <row r="820">
      <c r="F820" s="73"/>
    </row>
    <row r="821">
      <c r="F821" s="73"/>
    </row>
    <row r="822">
      <c r="F822" s="73"/>
    </row>
    <row r="823">
      <c r="F823" s="73"/>
    </row>
    <row r="824">
      <c r="F824" s="73"/>
    </row>
    <row r="825">
      <c r="F825" s="73"/>
    </row>
    <row r="826">
      <c r="F826" s="73"/>
    </row>
    <row r="827">
      <c r="F827" s="73"/>
    </row>
    <row r="828">
      <c r="F828" s="73"/>
    </row>
    <row r="829">
      <c r="F829" s="73"/>
    </row>
    <row r="830">
      <c r="F830" s="73"/>
    </row>
    <row r="831">
      <c r="F831" s="73"/>
    </row>
    <row r="832">
      <c r="F832" s="73"/>
    </row>
    <row r="833">
      <c r="F833" s="73"/>
    </row>
    <row r="834">
      <c r="F834" s="73"/>
    </row>
    <row r="835">
      <c r="F835" s="73"/>
    </row>
    <row r="836">
      <c r="F836" s="73"/>
    </row>
    <row r="837">
      <c r="F837" s="73"/>
    </row>
    <row r="838">
      <c r="F838" s="73"/>
    </row>
    <row r="839">
      <c r="F839" s="73"/>
    </row>
    <row r="840">
      <c r="F840" s="73"/>
    </row>
    <row r="841">
      <c r="F841" s="73"/>
    </row>
    <row r="842">
      <c r="F842" s="73"/>
    </row>
    <row r="843">
      <c r="F843" s="73"/>
    </row>
    <row r="844">
      <c r="F844" s="73"/>
    </row>
    <row r="845">
      <c r="F845" s="73"/>
    </row>
    <row r="846">
      <c r="F846" s="73"/>
    </row>
    <row r="847">
      <c r="F847" s="73"/>
    </row>
    <row r="848">
      <c r="F848" s="73"/>
    </row>
    <row r="849">
      <c r="F849" s="73"/>
    </row>
    <row r="850">
      <c r="F850" s="73"/>
    </row>
    <row r="851">
      <c r="F851" s="73"/>
    </row>
    <row r="852">
      <c r="F852" s="73"/>
    </row>
    <row r="853">
      <c r="F853" s="73"/>
    </row>
    <row r="854">
      <c r="F854" s="73"/>
    </row>
    <row r="855">
      <c r="F855" s="73"/>
    </row>
    <row r="856">
      <c r="F856" s="73"/>
    </row>
    <row r="857">
      <c r="F857" s="73"/>
    </row>
    <row r="858">
      <c r="F858" s="73"/>
    </row>
    <row r="859">
      <c r="F859" s="73"/>
    </row>
    <row r="860">
      <c r="F860" s="73"/>
    </row>
    <row r="861">
      <c r="F861" s="73"/>
    </row>
    <row r="862">
      <c r="F862" s="73"/>
    </row>
    <row r="863">
      <c r="F863" s="73"/>
    </row>
    <row r="864">
      <c r="F864" s="73"/>
    </row>
    <row r="865">
      <c r="F865" s="73"/>
    </row>
    <row r="866">
      <c r="F866" s="73"/>
    </row>
    <row r="867">
      <c r="F867" s="73"/>
    </row>
    <row r="868">
      <c r="F868" s="73"/>
    </row>
    <row r="869">
      <c r="F869" s="73"/>
    </row>
    <row r="870">
      <c r="F870" s="73"/>
    </row>
    <row r="871">
      <c r="F871" s="73"/>
    </row>
    <row r="872">
      <c r="F872" s="73"/>
    </row>
    <row r="873">
      <c r="F873" s="73"/>
    </row>
    <row r="874">
      <c r="F874" s="73"/>
    </row>
    <row r="875">
      <c r="F875" s="73"/>
    </row>
    <row r="876">
      <c r="F876" s="73"/>
    </row>
    <row r="877">
      <c r="F877" s="73"/>
    </row>
    <row r="878">
      <c r="F878" s="73"/>
    </row>
    <row r="879">
      <c r="F879" s="73"/>
    </row>
    <row r="880">
      <c r="F880" s="73"/>
    </row>
    <row r="881">
      <c r="F881" s="73"/>
    </row>
    <row r="882">
      <c r="F882" s="73"/>
    </row>
    <row r="883">
      <c r="F883" s="73"/>
    </row>
    <row r="884">
      <c r="F884" s="73"/>
    </row>
    <row r="885">
      <c r="F885" s="73"/>
    </row>
    <row r="886">
      <c r="F886" s="73"/>
    </row>
    <row r="887">
      <c r="F887" s="73"/>
    </row>
    <row r="888">
      <c r="F888" s="73"/>
    </row>
    <row r="889">
      <c r="F889" s="73"/>
    </row>
    <row r="890">
      <c r="F890" s="73"/>
    </row>
    <row r="891">
      <c r="F891" s="73"/>
    </row>
    <row r="892">
      <c r="F892" s="73"/>
    </row>
    <row r="893">
      <c r="F893" s="73"/>
    </row>
    <row r="894">
      <c r="F894" s="73"/>
    </row>
    <row r="895">
      <c r="F895" s="73"/>
    </row>
    <row r="896">
      <c r="F896" s="73"/>
    </row>
    <row r="897">
      <c r="F897" s="73"/>
    </row>
    <row r="898">
      <c r="F898" s="73"/>
    </row>
    <row r="899">
      <c r="F899" s="73"/>
    </row>
    <row r="900">
      <c r="F900" s="73"/>
    </row>
    <row r="901">
      <c r="F901" s="73"/>
    </row>
    <row r="902">
      <c r="F902" s="73"/>
    </row>
    <row r="903">
      <c r="F903" s="73"/>
    </row>
    <row r="904">
      <c r="F904" s="73"/>
    </row>
    <row r="905">
      <c r="F905" s="73"/>
    </row>
    <row r="906">
      <c r="F906" s="73"/>
    </row>
    <row r="907">
      <c r="F907" s="73"/>
    </row>
    <row r="908">
      <c r="F908" s="73"/>
    </row>
    <row r="909">
      <c r="F909" s="73"/>
    </row>
    <row r="910">
      <c r="F910" s="73"/>
    </row>
    <row r="911">
      <c r="F911" s="73"/>
    </row>
    <row r="912">
      <c r="F912" s="73"/>
    </row>
    <row r="913">
      <c r="F913" s="73"/>
    </row>
    <row r="914">
      <c r="F914" s="73"/>
    </row>
    <row r="915">
      <c r="F915" s="73"/>
    </row>
    <row r="916">
      <c r="F916" s="73"/>
    </row>
    <row r="917">
      <c r="F917" s="73"/>
    </row>
    <row r="918">
      <c r="F918" s="73"/>
    </row>
    <row r="919">
      <c r="F919" s="73"/>
    </row>
    <row r="920">
      <c r="F920" s="73"/>
    </row>
    <row r="921">
      <c r="F921" s="73"/>
    </row>
    <row r="922">
      <c r="F922" s="73"/>
    </row>
    <row r="923">
      <c r="F923" s="73"/>
    </row>
    <row r="924">
      <c r="F924" s="73"/>
    </row>
    <row r="925">
      <c r="F925" s="73"/>
    </row>
    <row r="926">
      <c r="F926" s="73"/>
    </row>
    <row r="927">
      <c r="F927" s="73"/>
    </row>
    <row r="928">
      <c r="F928" s="73"/>
    </row>
    <row r="929">
      <c r="F929" s="73"/>
    </row>
    <row r="930">
      <c r="F930" s="73"/>
    </row>
    <row r="931">
      <c r="F931" s="73"/>
    </row>
    <row r="932">
      <c r="F932" s="73"/>
    </row>
    <row r="933">
      <c r="F933" s="73"/>
    </row>
    <row r="934">
      <c r="F934" s="73"/>
    </row>
    <row r="935">
      <c r="F935" s="73"/>
    </row>
    <row r="936">
      <c r="F936" s="73"/>
    </row>
    <row r="937">
      <c r="F937" s="73"/>
    </row>
    <row r="938">
      <c r="F938" s="73"/>
    </row>
    <row r="939">
      <c r="F939" s="73"/>
    </row>
    <row r="940">
      <c r="F940" s="73"/>
    </row>
    <row r="941">
      <c r="F941" s="73"/>
    </row>
    <row r="942">
      <c r="F942" s="73"/>
    </row>
    <row r="943">
      <c r="F943" s="73"/>
    </row>
    <row r="944">
      <c r="F944" s="73"/>
    </row>
    <row r="945">
      <c r="F945" s="73"/>
    </row>
    <row r="946">
      <c r="F946" s="73"/>
    </row>
    <row r="947">
      <c r="F947" s="73"/>
    </row>
    <row r="948">
      <c r="F948" s="73"/>
    </row>
    <row r="949">
      <c r="F949" s="73"/>
    </row>
    <row r="950">
      <c r="F950" s="73"/>
    </row>
    <row r="951">
      <c r="F951" s="73"/>
    </row>
    <row r="952">
      <c r="F952" s="73"/>
    </row>
    <row r="953">
      <c r="F953" s="73"/>
    </row>
    <row r="954">
      <c r="F954" s="73"/>
    </row>
    <row r="955">
      <c r="F955" s="73"/>
    </row>
    <row r="956">
      <c r="F956" s="73"/>
    </row>
    <row r="957">
      <c r="F957" s="73"/>
    </row>
    <row r="958">
      <c r="F958" s="73"/>
    </row>
    <row r="959">
      <c r="F959" s="73"/>
    </row>
    <row r="960">
      <c r="F960" s="73"/>
    </row>
    <row r="961">
      <c r="F961" s="73"/>
    </row>
    <row r="962">
      <c r="F962" s="73"/>
    </row>
    <row r="963">
      <c r="F963" s="73"/>
    </row>
    <row r="964">
      <c r="F964" s="73"/>
    </row>
    <row r="965">
      <c r="F965" s="73"/>
    </row>
    <row r="966">
      <c r="F966" s="73"/>
    </row>
    <row r="967">
      <c r="F967" s="73"/>
    </row>
    <row r="968">
      <c r="F968" s="73"/>
    </row>
    <row r="969">
      <c r="F969" s="73"/>
    </row>
    <row r="970">
      <c r="F970" s="73"/>
    </row>
    <row r="971">
      <c r="F971" s="73"/>
    </row>
    <row r="972">
      <c r="F972" s="73"/>
    </row>
    <row r="973">
      <c r="F973" s="73"/>
    </row>
    <row r="974">
      <c r="F974" s="73"/>
    </row>
    <row r="975">
      <c r="F975" s="73"/>
    </row>
    <row r="976">
      <c r="F976" s="73"/>
    </row>
    <row r="977">
      <c r="F977" s="73"/>
    </row>
    <row r="978">
      <c r="F978" s="73"/>
    </row>
    <row r="979">
      <c r="F979" s="73"/>
    </row>
    <row r="980">
      <c r="F980" s="73"/>
    </row>
    <row r="981">
      <c r="F981" s="73"/>
    </row>
    <row r="982">
      <c r="F982" s="73"/>
    </row>
    <row r="983">
      <c r="F983" s="73"/>
    </row>
    <row r="984">
      <c r="F984" s="73"/>
    </row>
    <row r="985">
      <c r="F985" s="73"/>
    </row>
    <row r="986">
      <c r="F986" s="73"/>
    </row>
    <row r="987">
      <c r="F987" s="73"/>
    </row>
    <row r="988">
      <c r="F988" s="73"/>
    </row>
    <row r="989">
      <c r="F989" s="73"/>
    </row>
    <row r="990">
      <c r="F990" s="73"/>
    </row>
    <row r="991">
      <c r="F991" s="73"/>
    </row>
    <row r="992">
      <c r="F992" s="73"/>
    </row>
    <row r="993">
      <c r="F993" s="73"/>
    </row>
    <row r="994">
      <c r="F994" s="73"/>
    </row>
    <row r="995">
      <c r="F995" s="73"/>
    </row>
    <row r="996">
      <c r="F996" s="73"/>
    </row>
    <row r="997">
      <c r="F997" s="73"/>
    </row>
    <row r="998">
      <c r="F998" s="73"/>
    </row>
    <row r="999">
      <c r="F999" s="73"/>
    </row>
    <row r="1000">
      <c r="F1000" s="73"/>
    </row>
    <row r="1001">
      <c r="F1001" s="7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7.0"/>
    <col customWidth="1" min="4" max="4" width="16.71"/>
    <col customWidth="1" min="8" max="15" width="16.71"/>
    <col customWidth="1" min="16" max="16" width="18.0"/>
    <col customWidth="1" min="18" max="18" width="22.86"/>
    <col customWidth="1" min="19" max="21" width="18.57"/>
    <col customWidth="1" min="22" max="22" width="19.43"/>
  </cols>
  <sheetData>
    <row r="1">
      <c r="A1" s="26" t="s">
        <v>142</v>
      </c>
      <c r="B1" s="8"/>
      <c r="C1" s="9"/>
      <c r="D1" s="9"/>
      <c r="F1" s="26"/>
      <c r="G1" s="107"/>
      <c r="H1" s="108"/>
      <c r="I1" s="8"/>
      <c r="J1" s="8"/>
      <c r="K1" s="8"/>
      <c r="L1" s="8"/>
      <c r="M1" s="8"/>
      <c r="N1" s="8"/>
      <c r="O1" s="8"/>
      <c r="P1" s="8"/>
      <c r="R1" s="26"/>
      <c r="S1" s="109" t="s">
        <v>1</v>
      </c>
      <c r="T1" s="109" t="s">
        <v>2</v>
      </c>
      <c r="U1" s="109" t="s">
        <v>3</v>
      </c>
      <c r="V1" s="109" t="s">
        <v>4</v>
      </c>
      <c r="X1" s="26" t="s">
        <v>24</v>
      </c>
      <c r="Y1" s="8"/>
      <c r="Z1" s="26"/>
      <c r="AF1" s="26" t="s">
        <v>143</v>
      </c>
    </row>
    <row r="2">
      <c r="A2" s="26" t="s">
        <v>5</v>
      </c>
      <c r="B2" s="8" t="s">
        <v>6</v>
      </c>
      <c r="C2" s="9" t="s">
        <v>144</v>
      </c>
      <c r="D2" s="9" t="s">
        <v>145</v>
      </c>
      <c r="F2" s="26"/>
      <c r="G2" s="1" t="s">
        <v>5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140</v>
      </c>
      <c r="O2" s="8" t="s">
        <v>16</v>
      </c>
      <c r="P2" s="8" t="s">
        <v>17</v>
      </c>
      <c r="R2" s="26" t="s">
        <v>5</v>
      </c>
      <c r="S2" s="8" t="s">
        <v>18</v>
      </c>
      <c r="T2" s="8" t="s">
        <v>19</v>
      </c>
      <c r="U2" s="8" t="s">
        <v>20</v>
      </c>
      <c r="V2" s="8" t="s">
        <v>21</v>
      </c>
      <c r="W2" s="28" t="s">
        <v>51</v>
      </c>
      <c r="X2" s="8" t="s">
        <v>22</v>
      </c>
      <c r="Y2" s="8" t="s">
        <v>23</v>
      </c>
      <c r="AF2" s="28" t="s">
        <v>58</v>
      </c>
      <c r="AG2" s="8" t="s">
        <v>146</v>
      </c>
      <c r="AH2" s="8" t="s">
        <v>59</v>
      </c>
      <c r="AI2" s="8"/>
      <c r="AJ2" s="8" t="s">
        <v>60</v>
      </c>
    </row>
    <row r="3">
      <c r="A3" s="29">
        <v>1.0</v>
      </c>
      <c r="F3" s="30"/>
      <c r="G3" s="11">
        <v>1.0</v>
      </c>
      <c r="H3" s="31">
        <f t="shared" ref="H3:J3" si="1">B4-B9-B10</f>
        <v>0.0239982999</v>
      </c>
      <c r="I3" s="31">
        <f t="shared" si="1"/>
        <v>-0.0736440211</v>
      </c>
      <c r="J3" s="31">
        <f t="shared" si="1"/>
        <v>-0.0713890385</v>
      </c>
      <c r="K3" s="13">
        <f t="shared" ref="K3:L3" si="2">627.509*(C5+C6-C7-C8)</f>
        <v>10.56706688</v>
      </c>
      <c r="L3" s="13">
        <f t="shared" si="2"/>
        <v>5.711331083</v>
      </c>
      <c r="M3">
        <f t="shared" ref="M3:N3" si="3">627.509*($B4-$B9-$B10+C4-C9-C10)</f>
        <v>-31.15313686</v>
      </c>
      <c r="N3">
        <f t="shared" si="3"/>
        <v>-29.73811499</v>
      </c>
      <c r="O3">
        <f>627.509*(B4-B9-B10+((D4-D9-D10)*4^3-(C4-C9-C10)*3^3)/(4^3-3^3))</f>
        <v>-28.70553146</v>
      </c>
      <c r="P3">
        <f>627.509*(B4-B9-B10+((D4-D9-D10+0.5*((D5+D6)-(D7+D8)))*4^3-(C4-C9-C10+0.5*((C5+C6)-(C7+C8)))*3^3)/(4^3-3^3))</f>
        <v>-27.6215533</v>
      </c>
      <c r="R3" s="30">
        <v>1.0</v>
      </c>
      <c r="S3">
        <f t="shared" ref="S3:S40" si="7">M3-X3</f>
        <v>-2.153136865</v>
      </c>
      <c r="T3">
        <f t="shared" ref="T3:T40" si="8">N3-X3</f>
        <v>-0.7381149882</v>
      </c>
      <c r="U3">
        <f t="shared" ref="U3:U40" si="9">O3-X3</f>
        <v>0.2944685432</v>
      </c>
      <c r="V3">
        <f t="shared" ref="V3:V40" si="10">P3-X3</f>
        <v>1.378446697</v>
      </c>
      <c r="W3" s="32">
        <f t="shared" ref="W3:W40" si="11">ABS(V3/X3)*100</f>
        <v>4.753264474</v>
      </c>
      <c r="X3" s="27">
        <v>-29.0</v>
      </c>
      <c r="Y3" s="33" t="s">
        <v>25</v>
      </c>
      <c r="Z3">
        <f t="shared" ref="Z3:AA3" si="4">AVERAGE(U3:U4)</f>
        <v>1.128556674</v>
      </c>
      <c r="AA3">
        <f t="shared" si="4"/>
        <v>2.084666506</v>
      </c>
      <c r="AB3" s="26"/>
      <c r="AC3" s="26" t="s">
        <v>26</v>
      </c>
      <c r="AE3" s="26">
        <v>1.0</v>
      </c>
      <c r="AF3" s="32">
        <f t="shared" ref="AF3:AF32" si="12">H3*627.509</f>
        <v>15.05914917</v>
      </c>
      <c r="AG3">
        <f t="shared" ref="AG3:AG32" si="13">J3*627.509</f>
        <v>-44.79726416</v>
      </c>
      <c r="AH3">
        <f t="shared" ref="AH3:AH32" si="14">627.509*(J3*4^3-I3*3^3)/(4^3-3^3)</f>
        <v>-43.76468063</v>
      </c>
      <c r="AJ3">
        <f t="shared" ref="AJ3:AJ32" si="15">X3-AF3</f>
        <v>-44.05914917</v>
      </c>
    </row>
    <row r="4">
      <c r="A4" s="34" t="s">
        <v>27</v>
      </c>
      <c r="B4" s="38">
        <v>-2282.7577420069</v>
      </c>
      <c r="C4" s="38">
        <v>-14.0965733759</v>
      </c>
      <c r="D4" s="38">
        <v>-15.1104183755</v>
      </c>
      <c r="E4" s="27"/>
      <c r="F4" s="30"/>
      <c r="G4" s="11">
        <v>2.0</v>
      </c>
      <c r="H4" s="31">
        <f t="shared" ref="H4:J4" si="5">B12-B17-B18</f>
        <v>0.0211740216</v>
      </c>
      <c r="I4" s="31">
        <f t="shared" si="5"/>
        <v>-0.0538399577</v>
      </c>
      <c r="J4" s="31">
        <f t="shared" si="5"/>
        <v>-0.0523098475</v>
      </c>
      <c r="K4" s="13">
        <f t="shared" ref="K4:K33" si="17">627.509*(OFFSET($C$5,8*$G3,0)+OFFSET($C$6,8*$G3,0)-OFFSET($C$7,8*$G3,0)-OFFSET($C$8,8*$G3,0))</f>
        <v>7.561736336</v>
      </c>
      <c r="L4" s="13">
        <f t="shared" ref="L4:L33" si="18">627.509*(OFFSET($D$5,8*$G3,0)+OFFSET($D$6,8*$G3,0)-OFFSET($D$7,8*$G3,0)-OFFSET($D$8,8*$G3,0))</f>
        <v>4.147761762</v>
      </c>
      <c r="M4">
        <f t="shared" ref="M4:N4" si="6">627.509*($B12-$B17-$B18+C12-C17-C18)</f>
        <v>-20.4981689</v>
      </c>
      <c r="N4">
        <f t="shared" si="6"/>
        <v>-19.53801097</v>
      </c>
      <c r="O4" s="18">
        <f>627.509*(B12-B17-B18+((D12-D17-D18)*4^3-(C12-C17-C18)*3^3)/(4^3-3^3))</f>
        <v>-18.83735519</v>
      </c>
      <c r="P4">
        <f>627.509*(B12-B17-B18+((D12-D17-D18+0.5*((D13+D14)-(D15+D16)))*4^3-(C12-C17-C18+0.5*((C13+C14)-(C15+C16)))*3^3)/(4^3-3^3))</f>
        <v>-18.00911369</v>
      </c>
      <c r="R4" s="30">
        <v>2.0</v>
      </c>
      <c r="S4">
        <f t="shared" si="7"/>
        <v>0.3018311038</v>
      </c>
      <c r="T4">
        <f t="shared" si="8"/>
        <v>1.261989025</v>
      </c>
      <c r="U4">
        <f t="shared" si="9"/>
        <v>1.962644806</v>
      </c>
      <c r="V4">
        <f t="shared" si="10"/>
        <v>2.790886315</v>
      </c>
      <c r="W4" s="32">
        <f t="shared" si="11"/>
        <v>13.41772267</v>
      </c>
      <c r="X4" s="27">
        <v>-20.8</v>
      </c>
      <c r="Y4" s="33" t="s">
        <v>28</v>
      </c>
      <c r="AE4" s="26">
        <v>2.0</v>
      </c>
      <c r="AF4" s="32">
        <f t="shared" si="12"/>
        <v>13.28688912</v>
      </c>
      <c r="AG4">
        <f t="shared" si="13"/>
        <v>-32.82490009</v>
      </c>
      <c r="AH4">
        <f t="shared" si="14"/>
        <v>-32.12424431</v>
      </c>
      <c r="AJ4">
        <f t="shared" si="15"/>
        <v>-34.08688912</v>
      </c>
    </row>
    <row r="5">
      <c r="A5" s="34" t="s">
        <v>29</v>
      </c>
      <c r="B5" s="38"/>
      <c r="C5" s="38">
        <v>-10.1547629513</v>
      </c>
      <c r="D5" s="38">
        <v>-10.8808826715</v>
      </c>
      <c r="F5" s="30"/>
      <c r="G5" s="11">
        <v>3.0</v>
      </c>
      <c r="H5" s="31">
        <f t="shared" ref="H5:J5" si="16">B20-B25-B26</f>
        <v>0.0395268662</v>
      </c>
      <c r="I5" s="31">
        <f t="shared" si="16"/>
        <v>-0.0765609455</v>
      </c>
      <c r="J5" s="31">
        <f t="shared" si="16"/>
        <v>-0.073719642</v>
      </c>
      <c r="K5" s="13">
        <f t="shared" si="17"/>
        <v>17.43271276</v>
      </c>
      <c r="L5" s="13">
        <f t="shared" si="18"/>
        <v>10.01625549</v>
      </c>
      <c r="M5">
        <f t="shared" ref="M5:N5" si="19">627.509*($B20-$B25-$B26+C20-C25-C26)</f>
        <v>-23.23921807</v>
      </c>
      <c r="N5">
        <f t="shared" si="19"/>
        <v>-21.45627455</v>
      </c>
      <c r="O5">
        <f>627.509*(B20-B25-B26+((D20-D25-D26)*4^3-(C20-C25-C26)*3^3)/(4^3-3^3))</f>
        <v>-20.15520766</v>
      </c>
      <c r="P5">
        <f>627.509*(B20-B25-B26+((D20-D25-D26+0.5*((D21+D22)-(D23+D24)))*4^3-(C20-C25-C26+0.5*((C21+C22)-(C23+C24)))*3^3)/(4^3-3^3))</f>
        <v>-17.8530846</v>
      </c>
      <c r="R5" s="30">
        <v>3.0</v>
      </c>
      <c r="S5">
        <f t="shared" si="7"/>
        <v>0.2607819327</v>
      </c>
      <c r="T5">
        <f t="shared" si="8"/>
        <v>2.043725451</v>
      </c>
      <c r="U5">
        <f t="shared" si="9"/>
        <v>3.344792342</v>
      </c>
      <c r="V5">
        <f t="shared" si="10"/>
        <v>5.646915404</v>
      </c>
      <c r="W5" s="32">
        <f t="shared" si="11"/>
        <v>24.02942725</v>
      </c>
      <c r="X5" s="27">
        <v>-23.5</v>
      </c>
      <c r="Y5" s="33" t="s">
        <v>30</v>
      </c>
      <c r="AE5" s="26">
        <v>3.0</v>
      </c>
      <c r="AF5" s="32">
        <f t="shared" si="12"/>
        <v>24.80346428</v>
      </c>
      <c r="AG5">
        <f t="shared" si="13"/>
        <v>-46.25973883</v>
      </c>
      <c r="AH5">
        <f t="shared" si="14"/>
        <v>-44.95867194</v>
      </c>
      <c r="AJ5">
        <f t="shared" si="15"/>
        <v>-48.30346428</v>
      </c>
    </row>
    <row r="6">
      <c r="A6" s="34" t="s">
        <v>31</v>
      </c>
      <c r="B6" s="38"/>
      <c r="C6" s="38">
        <v>-3.8678885129</v>
      </c>
      <c r="D6" s="38">
        <v>-4.1579127792</v>
      </c>
      <c r="F6" s="30"/>
      <c r="G6" s="11">
        <v>4.0</v>
      </c>
      <c r="H6" s="31">
        <f t="shared" ref="H6:J6" si="20">B28-B33-B34</f>
        <v>0.0022690941</v>
      </c>
      <c r="I6" s="31">
        <f t="shared" si="20"/>
        <v>-0.0357201477</v>
      </c>
      <c r="J6" s="31">
        <f t="shared" si="20"/>
        <v>-0.0351582925</v>
      </c>
      <c r="K6" s="13">
        <f t="shared" si="17"/>
        <v>11.46239032</v>
      </c>
      <c r="L6" s="13">
        <f t="shared" si="18"/>
        <v>6.764397171</v>
      </c>
      <c r="M6">
        <f t="shared" ref="M6:N6" si="21">627.509*($B28-$B33-$B34+C28-C33-C34)</f>
        <v>-20.99083719</v>
      </c>
      <c r="N6">
        <f t="shared" si="21"/>
        <v>-20.638268</v>
      </c>
      <c r="O6">
        <f>627.509*(B28-B33-B34+((D28-D33-D34)*4^3-(C28-C33-C34)*3^3)/(4^3-3^3))</f>
        <v>-20.38098778</v>
      </c>
      <c r="P6">
        <f>627.509*(B28-B33-B34+((D28-D33-D34+0.5*((D29+D30)-(D31+D32)))*4^3-(C28-C33-C34+0.5*((C29+C30)-(C31+C32)))*3^3)/(4^3-3^3))</f>
        <v>-18.71292183</v>
      </c>
      <c r="R6" s="30">
        <v>4.0</v>
      </c>
      <c r="S6">
        <f t="shared" si="7"/>
        <v>-0.6908371933</v>
      </c>
      <c r="T6">
        <f t="shared" si="8"/>
        <v>-0.3382679986</v>
      </c>
      <c r="U6">
        <f t="shared" si="9"/>
        <v>-0.08098777547</v>
      </c>
      <c r="V6">
        <f t="shared" si="10"/>
        <v>1.587078173</v>
      </c>
      <c r="W6" s="32">
        <f t="shared" si="11"/>
        <v>7.818119078</v>
      </c>
      <c r="X6" s="27">
        <v>-20.3</v>
      </c>
      <c r="Y6" s="33" t="s">
        <v>32</v>
      </c>
      <c r="Z6">
        <f t="shared" ref="Z6:AA6" si="22">AVERAGE(U6:U14)</f>
        <v>-3.14033415</v>
      </c>
      <c r="AA6">
        <f t="shared" si="22"/>
        <v>-1.204039829</v>
      </c>
      <c r="AB6" s="26"/>
      <c r="AC6" s="26" t="s">
        <v>33</v>
      </c>
      <c r="AE6" s="26">
        <v>4.0</v>
      </c>
      <c r="AF6" s="32">
        <f t="shared" si="12"/>
        <v>1.42387697</v>
      </c>
      <c r="AG6">
        <f t="shared" si="13"/>
        <v>-22.06214497</v>
      </c>
      <c r="AH6">
        <f t="shared" si="14"/>
        <v>-21.80486475</v>
      </c>
      <c r="AJ6">
        <f t="shared" si="15"/>
        <v>-21.72387697</v>
      </c>
    </row>
    <row r="7">
      <c r="A7" s="34" t="s">
        <v>34</v>
      </c>
      <c r="B7" s="38"/>
      <c r="C7" s="38">
        <v>-10.1639658158</v>
      </c>
      <c r="D7" s="38">
        <v>-10.8856474301</v>
      </c>
      <c r="F7" s="30"/>
      <c r="G7" s="11">
        <v>5.0</v>
      </c>
      <c r="H7" s="31">
        <f t="shared" ref="H7:J7" si="23">B36-B41-B42</f>
        <v>0.02995851543</v>
      </c>
      <c r="I7" s="31">
        <f t="shared" si="23"/>
        <v>-0.08456483124</v>
      </c>
      <c r="J7" s="31">
        <f t="shared" si="23"/>
        <v>-0.08214325694</v>
      </c>
      <c r="K7" s="13">
        <f t="shared" si="17"/>
        <v>13.87445429</v>
      </c>
      <c r="L7" s="13">
        <f t="shared" si="18"/>
        <v>7.903702047</v>
      </c>
      <c r="M7">
        <f t="shared" ref="M7:N7" si="24">627.509*($B36-$B41-$B42+C36-C41-C42)</f>
        <v>-34.26595463</v>
      </c>
      <c r="N7">
        <f t="shared" si="24"/>
        <v>-32.74639496</v>
      </c>
      <c r="O7">
        <f>627.509*(B36-B41-B42+((D36-D41-D42)*4^3-(C36-C41-C42)*3^3)/(4^3-3^3))</f>
        <v>-31.63752709</v>
      </c>
      <c r="P7">
        <f>627.509*(B36-B41-B42+((D36-D41-D42+0.5*((D37+D38)-(D39+D40)))*4^3-(C36-C41-C42+0.5*((C37+C38)-(C39+C40)))*3^3)/(4^3-3^3))</f>
        <v>-29.86419378</v>
      </c>
      <c r="R7" s="30">
        <v>5.0</v>
      </c>
      <c r="S7">
        <f t="shared" si="7"/>
        <v>-5.265954628</v>
      </c>
      <c r="T7">
        <f t="shared" si="8"/>
        <v>-3.74639496</v>
      </c>
      <c r="U7">
        <f t="shared" si="9"/>
        <v>-2.637527095</v>
      </c>
      <c r="V7">
        <f t="shared" si="10"/>
        <v>-0.8641937802</v>
      </c>
      <c r="W7" s="32">
        <f t="shared" si="11"/>
        <v>2.979978553</v>
      </c>
      <c r="X7" s="27">
        <v>-29.0</v>
      </c>
      <c r="Y7" s="43" t="s">
        <v>35</v>
      </c>
      <c r="AE7" s="26">
        <v>5.0</v>
      </c>
      <c r="AF7" s="32">
        <f t="shared" si="12"/>
        <v>18.79923806</v>
      </c>
      <c r="AG7">
        <f t="shared" si="13"/>
        <v>-51.54563302</v>
      </c>
      <c r="AH7">
        <f t="shared" si="14"/>
        <v>-50.43676515</v>
      </c>
      <c r="AJ7">
        <f t="shared" si="15"/>
        <v>-47.79923806</v>
      </c>
    </row>
    <row r="8">
      <c r="A8" s="34" t="s">
        <v>36</v>
      </c>
      <c r="B8" s="38"/>
      <c r="C8" s="38">
        <v>-3.8755253541</v>
      </c>
      <c r="D8" s="38">
        <v>-4.1622496129</v>
      </c>
      <c r="F8" s="30"/>
      <c r="G8" s="11">
        <v>6.0</v>
      </c>
      <c r="H8" s="31">
        <f t="shared" ref="H8:J8" si="25">B44-B49-B50</f>
        <v>0.04346592968</v>
      </c>
      <c r="I8" s="31">
        <f t="shared" si="25"/>
        <v>-0.08088371729</v>
      </c>
      <c r="J8" s="31">
        <f t="shared" si="25"/>
        <v>-0.07887183886</v>
      </c>
      <c r="K8" s="13">
        <f t="shared" si="17"/>
        <v>12.22669666</v>
      </c>
      <c r="L8" s="13">
        <f t="shared" si="18"/>
        <v>6.722724574</v>
      </c>
      <c r="M8">
        <f t="shared" ref="M8:N8" si="26">627.509*($B44-$B49-$B50+C44-C49-C50)</f>
        <v>-23.47999849</v>
      </c>
      <c r="N8">
        <f t="shared" si="26"/>
        <v>-22.21752666</v>
      </c>
      <c r="O8">
        <f>627.509*(B44-B49-B50+((D44-D49-D50)*4^3-(C44-C49-C50)*3^3)/(4^3-3^3))</f>
        <v>-21.29626344</v>
      </c>
      <c r="P8">
        <f>627.509*(B44-B49-B50+((D44-D49-D50+0.5*((D45+D46)-(D47+D48)))*4^3-(C44-C49-C50+0.5*((C45+C46)-(C47+C48)))*3^3)/(4^3-3^3))</f>
        <v>-19.94310719</v>
      </c>
      <c r="R8" s="30">
        <v>6.0</v>
      </c>
      <c r="S8">
        <f t="shared" si="7"/>
        <v>2.020001515</v>
      </c>
      <c r="T8">
        <f t="shared" si="8"/>
        <v>3.282473336</v>
      </c>
      <c r="U8">
        <f t="shared" si="9"/>
        <v>4.203736558</v>
      </c>
      <c r="V8">
        <f t="shared" si="10"/>
        <v>5.556892812</v>
      </c>
      <c r="W8" s="32">
        <f t="shared" si="11"/>
        <v>21.79173652</v>
      </c>
      <c r="X8" s="27">
        <v>-25.5</v>
      </c>
      <c r="Y8" s="43" t="s">
        <v>30</v>
      </c>
      <c r="AE8" s="26">
        <v>6.0</v>
      </c>
      <c r="AF8" s="32">
        <f t="shared" si="12"/>
        <v>27.27526207</v>
      </c>
      <c r="AG8">
        <f t="shared" si="13"/>
        <v>-49.49278873</v>
      </c>
      <c r="AH8">
        <f t="shared" si="14"/>
        <v>-48.57152551</v>
      </c>
      <c r="AJ8">
        <f t="shared" si="15"/>
        <v>-52.77526207</v>
      </c>
    </row>
    <row r="9">
      <c r="A9" s="34" t="s">
        <v>37</v>
      </c>
      <c r="B9" s="38">
        <v>-1608.201971404</v>
      </c>
      <c r="C9" s="38">
        <v>-10.1544135309</v>
      </c>
      <c r="D9" s="38">
        <v>-10.8806104724</v>
      </c>
      <c r="F9" s="30"/>
      <c r="G9" s="11">
        <v>7.0</v>
      </c>
      <c r="H9" s="31">
        <f t="shared" ref="H9:J9" si="27">B52-B57-B58</f>
        <v>0.0641580084</v>
      </c>
      <c r="I9" s="31">
        <f t="shared" si="27"/>
        <v>-0.1251871391</v>
      </c>
      <c r="J9" s="31">
        <f t="shared" si="27"/>
        <v>-0.1220728945</v>
      </c>
      <c r="K9" s="13">
        <f t="shared" si="17"/>
        <v>14.94263167</v>
      </c>
      <c r="L9" s="13">
        <f t="shared" si="18"/>
        <v>8.058130757</v>
      </c>
      <c r="M9">
        <f t="shared" ref="M9:N9" si="28">627.509*($B52-$B57-$B58+C52-C57-C58)</f>
        <v>-38.29632877</v>
      </c>
      <c r="N9">
        <f t="shared" si="28"/>
        <v>-36.34211227</v>
      </c>
      <c r="O9">
        <f>627.509*(B52-B57-B58+((D52-D57-D58)*4^3-(C52-C57-C58)*3^3)/(4^3-3^3))</f>
        <v>-34.91606239</v>
      </c>
      <c r="P9">
        <f>627.509*(B52-B57-B58+((D52-D57-D58+0.5*((D53+D54)-(D55+D56)))*4^3-(C52-C57-C58+0.5*((C53+C54)-(C55+C56)))*3^3)/(4^3-3^3))</f>
        <v>-33.3989095</v>
      </c>
      <c r="R9" s="30">
        <v>7.0</v>
      </c>
      <c r="S9">
        <f t="shared" si="7"/>
        <v>-3.19632877</v>
      </c>
      <c r="T9">
        <f t="shared" si="8"/>
        <v>-1.242112268</v>
      </c>
      <c r="U9">
        <f t="shared" si="9"/>
        <v>0.1839376119</v>
      </c>
      <c r="V9">
        <f t="shared" si="10"/>
        <v>1.701090495</v>
      </c>
      <c r="W9" s="32">
        <f t="shared" si="11"/>
        <v>4.846411667</v>
      </c>
      <c r="X9" s="27">
        <v>-35.1</v>
      </c>
      <c r="Y9" s="43" t="s">
        <v>38</v>
      </c>
      <c r="AE9" s="26">
        <v>7.0</v>
      </c>
      <c r="AF9" s="32">
        <f t="shared" si="12"/>
        <v>40.25972769</v>
      </c>
      <c r="AG9">
        <f t="shared" si="13"/>
        <v>-76.60183996</v>
      </c>
      <c r="AH9">
        <f t="shared" si="14"/>
        <v>-75.17579008</v>
      </c>
      <c r="AJ9">
        <f t="shared" si="15"/>
        <v>-75.35972769</v>
      </c>
    </row>
    <row r="10">
      <c r="A10" s="34" t="s">
        <v>39</v>
      </c>
      <c r="B10" s="38">
        <v>-674.5797689028</v>
      </c>
      <c r="C10" s="38">
        <v>-3.8685158239</v>
      </c>
      <c r="D10" s="38">
        <v>-4.1584188646</v>
      </c>
      <c r="F10" s="30"/>
      <c r="G10" s="11">
        <v>8.0</v>
      </c>
      <c r="H10" s="31">
        <f t="shared" ref="H10:J10" si="29">B60-B65-B66</f>
        <v>0.06944577264</v>
      </c>
      <c r="I10" s="31">
        <f t="shared" si="29"/>
        <v>-0.1382384048</v>
      </c>
      <c r="J10" s="31">
        <f t="shared" si="29"/>
        <v>-0.1349584669</v>
      </c>
      <c r="K10" s="13">
        <f t="shared" si="17"/>
        <v>16.41893394</v>
      </c>
      <c r="L10" s="13">
        <f t="shared" si="18"/>
        <v>8.939683663</v>
      </c>
      <c r="M10">
        <f t="shared" ref="M10:N10" si="30">627.509*($B60-$B65-$B66+C60-C65-C66)</f>
        <v>-43.16799583</v>
      </c>
      <c r="N10">
        <f t="shared" si="30"/>
        <v>-41.10980526</v>
      </c>
      <c r="O10">
        <f>627.509*(B60-B65-B66+((D60-D65-D66)*4^3-(C60-C65-C66)*3^3)/(4^3-3^3))</f>
        <v>-39.60788242</v>
      </c>
      <c r="P10">
        <f>627.509*(B60-B65-B66+((D60-D65-D66+0.5*((D61+D62)-(D63+D64)))*4^3-(C60-C65-C66+0.5*((C61+C62)-(C63+C64)))*3^3)/(4^3-3^3))</f>
        <v>-37.86695623</v>
      </c>
      <c r="R10" s="30">
        <v>8.0</v>
      </c>
      <c r="S10">
        <f t="shared" si="7"/>
        <v>-6.367995827</v>
      </c>
      <c r="T10">
        <f t="shared" si="8"/>
        <v>-4.309805262</v>
      </c>
      <c r="U10">
        <f t="shared" si="9"/>
        <v>-2.807882418</v>
      </c>
      <c r="V10">
        <f t="shared" si="10"/>
        <v>-1.066956229</v>
      </c>
      <c r="W10" s="32">
        <f t="shared" si="11"/>
        <v>2.899337578</v>
      </c>
      <c r="X10" s="27">
        <v>-36.8</v>
      </c>
      <c r="Y10" s="43" t="s">
        <v>40</v>
      </c>
      <c r="AE10" s="26">
        <v>8.0</v>
      </c>
      <c r="AF10" s="32">
        <f t="shared" si="12"/>
        <v>43.57784734</v>
      </c>
      <c r="AG10">
        <f t="shared" si="13"/>
        <v>-84.68765261</v>
      </c>
      <c r="AH10">
        <f t="shared" si="14"/>
        <v>-83.18572976</v>
      </c>
      <c r="AJ10">
        <f t="shared" si="15"/>
        <v>-80.37784734</v>
      </c>
    </row>
    <row r="11">
      <c r="A11" s="29">
        <v>2.0</v>
      </c>
      <c r="B11" s="49"/>
      <c r="C11" s="49"/>
      <c r="D11" s="49"/>
      <c r="F11" s="30"/>
      <c r="G11" s="11">
        <v>9.0</v>
      </c>
      <c r="H11" s="31">
        <f t="shared" ref="H11:J11" si="31">B68-B73-B74</f>
        <v>0.0558314218</v>
      </c>
      <c r="I11" s="31">
        <f t="shared" si="31"/>
        <v>-0.1241194254</v>
      </c>
      <c r="J11" s="31">
        <f t="shared" si="31"/>
        <v>-0.1169286678</v>
      </c>
      <c r="K11" s="13">
        <f t="shared" si="17"/>
        <v>17.20383996</v>
      </c>
      <c r="L11" s="13">
        <f t="shared" si="18"/>
        <v>9.414501651</v>
      </c>
      <c r="M11">
        <f t="shared" ref="M11:N11" si="32">627.509*($B68-$B73-$B74+C68-C73-C74)</f>
        <v>-42.85133685</v>
      </c>
      <c r="N11">
        <f t="shared" si="32"/>
        <v>-38.33907174</v>
      </c>
      <c r="O11">
        <f>627.509*(B68-B73-B74+((D68-D73-D74)*4^3-(C68-C73-C74)*3^3)/(4^3-3^3))</f>
        <v>-35.04633774</v>
      </c>
      <c r="P11">
        <f>627.509*(B68-B73-B74+((D68-D73-D74+0.5*((D69+D70)-(D71+D72)))*4^3-(C68-C73-C74+0.5*((C69+C70)-(C71+C72)))*3^3)/(4^3-3^3))</f>
        <v>-33.18114278</v>
      </c>
      <c r="R11" s="30">
        <v>9.0</v>
      </c>
      <c r="S11">
        <f t="shared" si="7"/>
        <v>-14.45133685</v>
      </c>
      <c r="T11">
        <f t="shared" si="8"/>
        <v>-9.93907174</v>
      </c>
      <c r="U11">
        <f t="shared" si="9"/>
        <v>-6.646337741</v>
      </c>
      <c r="V11">
        <f t="shared" si="10"/>
        <v>-4.781142783</v>
      </c>
      <c r="W11" s="32">
        <f t="shared" si="11"/>
        <v>16.8350098</v>
      </c>
      <c r="X11" s="27">
        <v>-28.4</v>
      </c>
      <c r="Y11" s="43" t="s">
        <v>35</v>
      </c>
      <c r="AE11" s="26">
        <v>9.0</v>
      </c>
      <c r="AF11" s="32">
        <f t="shared" si="12"/>
        <v>35.03471966</v>
      </c>
      <c r="AG11">
        <f t="shared" si="13"/>
        <v>-73.3737914</v>
      </c>
      <c r="AH11">
        <f t="shared" si="14"/>
        <v>-70.0810574</v>
      </c>
      <c r="AJ11">
        <f t="shared" si="15"/>
        <v>-63.43471966</v>
      </c>
    </row>
    <row r="12">
      <c r="A12" s="34" t="s">
        <v>27</v>
      </c>
      <c r="B12" s="38">
        <v>-2022.432705292</v>
      </c>
      <c r="C12" s="38">
        <v>-12.6192521163</v>
      </c>
      <c r="D12" s="38">
        <v>-13.5246136969</v>
      </c>
      <c r="F12" s="30"/>
      <c r="G12" s="11">
        <v>10.0</v>
      </c>
      <c r="H12" s="31">
        <f t="shared" ref="H12:J12" si="33">B76-B81-B82</f>
        <v>0.062451893</v>
      </c>
      <c r="I12" s="31">
        <f t="shared" si="33"/>
        <v>-0.1332048997</v>
      </c>
      <c r="J12" s="31">
        <f t="shared" si="33"/>
        <v>-0.1251489119</v>
      </c>
      <c r="K12" s="13">
        <f t="shared" si="17"/>
        <v>18.43096405</v>
      </c>
      <c r="L12" s="13">
        <f t="shared" si="18"/>
        <v>10.02747723</v>
      </c>
      <c r="M12">
        <f t="shared" ref="M12:N12" si="34">627.509*($B76-$B81-$B82+C76-C81-C82)</f>
        <v>-44.39814848</v>
      </c>
      <c r="N12">
        <f t="shared" si="34"/>
        <v>-39.34294363</v>
      </c>
      <c r="O12">
        <f>627.509*(B76-B81-B82+((D76-D81-D82)*4^3-(C76-C81-C82)*3^3)/(4^3-3^3))</f>
        <v>-35.65401037</v>
      </c>
      <c r="P12">
        <f>627.509*(B76-B81-B82+((D76-D81-D82+0.5*((D77+D78)-(D79+D80)))*4^3-(C76-C81-C82+0.5*((C77+C78)-(C79+C80)))*3^3)/(4^3-3^3))</f>
        <v>-33.70640884</v>
      </c>
      <c r="R12" s="30">
        <v>10.0</v>
      </c>
      <c r="S12">
        <f t="shared" si="7"/>
        <v>-14.59814848</v>
      </c>
      <c r="T12">
        <f t="shared" si="8"/>
        <v>-9.542943633</v>
      </c>
      <c r="U12">
        <f t="shared" si="9"/>
        <v>-5.854010365</v>
      </c>
      <c r="V12">
        <f t="shared" si="10"/>
        <v>-3.906408835</v>
      </c>
      <c r="W12" s="32">
        <f t="shared" si="11"/>
        <v>13.10875448</v>
      </c>
      <c r="X12" s="27">
        <v>-29.8</v>
      </c>
      <c r="Y12" s="43" t="s">
        <v>41</v>
      </c>
      <c r="AE12" s="26">
        <v>10.0</v>
      </c>
      <c r="AF12" s="32">
        <f t="shared" si="12"/>
        <v>39.18912492</v>
      </c>
      <c r="AG12">
        <f t="shared" si="13"/>
        <v>-78.53206856</v>
      </c>
      <c r="AH12">
        <f t="shared" si="14"/>
        <v>-74.84313529</v>
      </c>
      <c r="AJ12">
        <f t="shared" si="15"/>
        <v>-68.98912492</v>
      </c>
    </row>
    <row r="13">
      <c r="A13" s="34" t="s">
        <v>29</v>
      </c>
      <c r="B13" s="38"/>
      <c r="C13" s="38">
        <v>-10.1540358891</v>
      </c>
      <c r="D13" s="38">
        <v>-10.8801779713</v>
      </c>
      <c r="F13" s="53"/>
      <c r="G13" s="11">
        <v>11.0</v>
      </c>
      <c r="H13" s="31">
        <f t="shared" ref="H13:J13" si="35">B84-B89-B90</f>
        <v>0.08630550199</v>
      </c>
      <c r="I13" s="31">
        <f t="shared" si="35"/>
        <v>-0.1674976349</v>
      </c>
      <c r="J13" s="31">
        <f t="shared" si="35"/>
        <v>-0.1579329709</v>
      </c>
      <c r="K13" s="13">
        <f t="shared" si="17"/>
        <v>22.75752289</v>
      </c>
      <c r="L13" s="13">
        <f t="shared" si="18"/>
        <v>12.83173027</v>
      </c>
      <c r="M13" s="4">
        <f t="shared" ref="M13:N13" si="36">627.509*($B84-$B89-$B90+C84-C89-C90)</f>
        <v>-50.9487941</v>
      </c>
      <c r="N13" s="4">
        <f t="shared" si="36"/>
        <v>-44.94688141</v>
      </c>
      <c r="O13" s="4">
        <f>627.509*(B84-B89-B90+((D84-D89-D90)*4^3-(C84-C89-C90)*3^3)/(4^3-3^3))</f>
        <v>-40.56710729</v>
      </c>
      <c r="P13" s="4">
        <f>627.509*(B84-B89-B90+((D84-D89-D90+0.5*((D85+D86)-(D87+D88)))*4^3-(C84-C89-C90+0.5*((C85+C86)-(C87+C88)))*3^3)/(4^3-3^3))</f>
        <v>-37.77281514</v>
      </c>
      <c r="R13" s="30">
        <v>11.0</v>
      </c>
      <c r="S13">
        <f t="shared" si="7"/>
        <v>-17.9487941</v>
      </c>
      <c r="T13">
        <f t="shared" si="8"/>
        <v>-11.94688141</v>
      </c>
      <c r="U13">
        <f t="shared" si="9"/>
        <v>-7.567107287</v>
      </c>
      <c r="V13">
        <f t="shared" si="10"/>
        <v>-4.772815138</v>
      </c>
      <c r="W13" s="32">
        <f t="shared" si="11"/>
        <v>14.46307618</v>
      </c>
      <c r="X13" s="27">
        <v>-33.0</v>
      </c>
      <c r="Y13" s="43" t="s">
        <v>42</v>
      </c>
      <c r="AE13" s="26">
        <v>11.0</v>
      </c>
      <c r="AF13" s="32">
        <f t="shared" si="12"/>
        <v>54.15747925</v>
      </c>
      <c r="AG13">
        <f t="shared" si="13"/>
        <v>-99.10436066</v>
      </c>
      <c r="AH13">
        <f t="shared" si="14"/>
        <v>-94.72458654</v>
      </c>
      <c r="AJ13">
        <f t="shared" si="15"/>
        <v>-87.15747925</v>
      </c>
    </row>
    <row r="14">
      <c r="A14" s="34" t="s">
        <v>31</v>
      </c>
      <c r="B14" s="38"/>
      <c r="C14" s="38">
        <v>-2.4103029511</v>
      </c>
      <c r="D14" s="38">
        <v>-2.5910849423</v>
      </c>
      <c r="F14" s="30"/>
      <c r="G14" s="11">
        <v>12.0</v>
      </c>
      <c r="H14" s="31">
        <f t="shared" ref="H14:J14" si="37">B92-B97-B98</f>
        <v>0.0853417453</v>
      </c>
      <c r="I14" s="31">
        <f t="shared" si="37"/>
        <v>-0.1676879863</v>
      </c>
      <c r="J14" s="31">
        <f t="shared" si="37"/>
        <v>-0.1578151547</v>
      </c>
      <c r="K14" s="13">
        <f t="shared" si="17"/>
        <v>22.89847815</v>
      </c>
      <c r="L14" s="13">
        <f t="shared" si="18"/>
        <v>12.85955327</v>
      </c>
      <c r="M14">
        <f t="shared" ref="M14:N14" si="38">627.509*($B92-$B97-$B98+C92-C97-C98)</f>
        <v>-51.67300736</v>
      </c>
      <c r="N14">
        <f t="shared" si="38"/>
        <v>-45.47771665</v>
      </c>
      <c r="O14">
        <f>627.509*(B92-B97-B98+((D92-D97-D98)*4^3-(C92-C97-C98)*3^3)/(4^3-3^3))</f>
        <v>-40.95682884</v>
      </c>
      <c r="P14">
        <f>627.509*(B92-B97-B98+((D92-D97-D98+0.5*((D93+D94)-(D95+D96)))*4^3-(C92-C97-C98+0.5*((C93+C94)-(C95+C96)))*3^3)/(4^3-3^3))</f>
        <v>-38.18990317</v>
      </c>
      <c r="R14" s="30">
        <v>12.0</v>
      </c>
      <c r="S14">
        <f t="shared" si="7"/>
        <v>-17.77300736</v>
      </c>
      <c r="T14">
        <f t="shared" si="8"/>
        <v>-11.57771665</v>
      </c>
      <c r="U14">
        <f t="shared" si="9"/>
        <v>-7.056828838</v>
      </c>
      <c r="V14">
        <f t="shared" si="10"/>
        <v>-4.289903173</v>
      </c>
      <c r="W14" s="32">
        <f t="shared" si="11"/>
        <v>12.65458163</v>
      </c>
      <c r="X14" s="27">
        <v>-33.9</v>
      </c>
      <c r="Y14" s="43" t="s">
        <v>42</v>
      </c>
      <c r="AE14" s="26">
        <v>12.0</v>
      </c>
      <c r="AF14" s="32">
        <f t="shared" si="12"/>
        <v>53.55271325</v>
      </c>
      <c r="AG14">
        <f t="shared" si="13"/>
        <v>-99.0304299</v>
      </c>
      <c r="AH14">
        <f t="shared" si="14"/>
        <v>-94.50954209</v>
      </c>
      <c r="AJ14">
        <f t="shared" si="15"/>
        <v>-87.45271325</v>
      </c>
    </row>
    <row r="15">
      <c r="A15" s="34" t="s">
        <v>34</v>
      </c>
      <c r="B15" s="38"/>
      <c r="C15" s="38">
        <v>-10.161218045</v>
      </c>
      <c r="D15" s="38">
        <v>-10.8839069914</v>
      </c>
      <c r="F15" s="30"/>
      <c r="G15" s="11">
        <v>13.0</v>
      </c>
      <c r="H15" s="31">
        <f t="shared" ref="H15:J15" si="39">B100-B105-B106</f>
        <v>0.01624894805</v>
      </c>
      <c r="I15" s="31">
        <f t="shared" si="39"/>
        <v>-0.06108158521</v>
      </c>
      <c r="J15" s="31">
        <f t="shared" si="39"/>
        <v>-0.05869281203</v>
      </c>
      <c r="K15" s="13">
        <f t="shared" si="17"/>
        <v>9.550642828</v>
      </c>
      <c r="L15" s="13">
        <f t="shared" si="18"/>
        <v>5.563417058</v>
      </c>
      <c r="M15">
        <f t="shared" ref="M15:N15" si="40">627.509*($B100-$B105-$B106+C100-C105-C106)</f>
        <v>-28.13288331</v>
      </c>
      <c r="N15">
        <f t="shared" si="40"/>
        <v>-26.63390664</v>
      </c>
      <c r="O15">
        <f>627.509*(B100-B105-B106+((D100-D105-D106)*4^3-(C100-C105-C106)*3^3)/(4^3-3^3))</f>
        <v>-25.5400588</v>
      </c>
      <c r="P15">
        <f>627.509*(B100-B105-B106+((D100-D105-D106+0.5*((D101+D102)-(D103+D104)))*4^3-(C100-C105-C106+0.5*((C101+C102)-(C103+C104)))*3^3)/(4^3-3^3))</f>
        <v>-24.21314886</v>
      </c>
      <c r="R15" s="30">
        <v>13.0</v>
      </c>
      <c r="S15">
        <f t="shared" si="7"/>
        <v>2.667116689</v>
      </c>
      <c r="T15">
        <f t="shared" si="8"/>
        <v>4.166093358</v>
      </c>
      <c r="U15">
        <f t="shared" si="9"/>
        <v>5.259941198</v>
      </c>
      <c r="V15">
        <f t="shared" si="10"/>
        <v>6.586851135</v>
      </c>
      <c r="W15" s="32">
        <f t="shared" si="11"/>
        <v>21.38588031</v>
      </c>
      <c r="X15" s="27">
        <v>-30.8</v>
      </c>
      <c r="Y15" s="43" t="s">
        <v>35</v>
      </c>
      <c r="Z15">
        <f t="shared" ref="Z15:AA15" si="41">AVERAGE(U15:U16)</f>
        <v>4.627122323</v>
      </c>
      <c r="AA15">
        <f t="shared" si="41"/>
        <v>6.029311723</v>
      </c>
      <c r="AB15" s="26"/>
      <c r="AC15" s="26" t="s">
        <v>43</v>
      </c>
      <c r="AE15" s="26">
        <v>13.0</v>
      </c>
      <c r="AF15" s="32">
        <f t="shared" si="12"/>
        <v>10.19636114</v>
      </c>
      <c r="AG15">
        <f t="shared" si="13"/>
        <v>-36.83026778</v>
      </c>
      <c r="AH15">
        <f t="shared" si="14"/>
        <v>-35.73641994</v>
      </c>
      <c r="AJ15">
        <f t="shared" si="15"/>
        <v>-40.99636114</v>
      </c>
    </row>
    <row r="16">
      <c r="A16" s="34" t="s">
        <v>36</v>
      </c>
      <c r="B16" s="38"/>
      <c r="C16" s="38">
        <v>-2.4151711982</v>
      </c>
      <c r="D16" s="38">
        <v>-2.5939658063</v>
      </c>
      <c r="F16" s="30"/>
      <c r="G16" s="11">
        <v>14.0</v>
      </c>
      <c r="H16" s="31">
        <f t="shared" ref="H16:J16" si="42">B108-B113-B114</f>
        <v>0.02331117503</v>
      </c>
      <c r="I16" s="31">
        <f t="shared" si="42"/>
        <v>-0.07068050281</v>
      </c>
      <c r="J16" s="31">
        <f t="shared" si="42"/>
        <v>-0.06845189012</v>
      </c>
      <c r="K16" s="13">
        <f t="shared" si="17"/>
        <v>10.68416099</v>
      </c>
      <c r="L16" s="13">
        <f t="shared" si="18"/>
        <v>6.215703791</v>
      </c>
      <c r="M16">
        <f t="shared" ref="M16:N16" si="43">627.509*($B108-$B113-$B114+C108-C113-C114)</f>
        <v>-29.72467951</v>
      </c>
      <c r="N16">
        <f t="shared" si="43"/>
        <v>-28.32620499</v>
      </c>
      <c r="O16">
        <f>627.509*(B108-B113-B114+((D108-D113-D114)*4^3-(C108-C113-C114)*3^3)/(4^3-3^3))</f>
        <v>-27.30569655</v>
      </c>
      <c r="P16">
        <f>627.509*(B108-B113-B114+((D108-D113-D114+0.5*((D109+D110)-(D111+D112)))*4^3-(C108-C113-C114+0.5*((C109+C110)-(C111+C112)))*3^3)/(4^3-3^3))</f>
        <v>-25.82822769</v>
      </c>
      <c r="R16" s="30">
        <v>14.0</v>
      </c>
      <c r="S16">
        <f t="shared" si="7"/>
        <v>1.575320494</v>
      </c>
      <c r="T16">
        <f t="shared" si="8"/>
        <v>2.973795015</v>
      </c>
      <c r="U16">
        <f t="shared" si="9"/>
        <v>3.994303448</v>
      </c>
      <c r="V16">
        <f t="shared" si="10"/>
        <v>5.471772311</v>
      </c>
      <c r="W16" s="32">
        <f t="shared" si="11"/>
        <v>17.48170067</v>
      </c>
      <c r="X16" s="27">
        <v>-31.3</v>
      </c>
      <c r="Y16" s="43" t="s">
        <v>41</v>
      </c>
      <c r="AE16" s="26">
        <v>14.0</v>
      </c>
      <c r="AF16" s="32">
        <f t="shared" si="12"/>
        <v>14.62797213</v>
      </c>
      <c r="AG16">
        <f t="shared" si="13"/>
        <v>-42.95417712</v>
      </c>
      <c r="AH16">
        <f t="shared" si="14"/>
        <v>-41.93366868</v>
      </c>
      <c r="AJ16">
        <f t="shared" si="15"/>
        <v>-45.92797213</v>
      </c>
    </row>
    <row r="17">
      <c r="A17" s="34" t="s">
        <v>37</v>
      </c>
      <c r="B17" s="38">
        <v>-1608.201971404</v>
      </c>
      <c r="C17" s="38">
        <v>-10.1544135309</v>
      </c>
      <c r="D17" s="38">
        <v>-10.8806104724</v>
      </c>
      <c r="F17" s="53"/>
      <c r="G17" s="11">
        <v>15.0</v>
      </c>
      <c r="H17" s="31">
        <f t="shared" ref="H17:J17" si="44">B116-B121-B122</f>
        <v>0.01820084755</v>
      </c>
      <c r="I17" s="31">
        <f t="shared" si="44"/>
        <v>-0.05668296244</v>
      </c>
      <c r="J17" s="31">
        <f t="shared" si="44"/>
        <v>-0.04990934232</v>
      </c>
      <c r="K17" s="13">
        <f t="shared" si="17"/>
        <v>7.104054665</v>
      </c>
      <c r="L17" s="13">
        <f t="shared" si="18"/>
        <v>6.733851696</v>
      </c>
      <c r="M17" s="54">
        <f t="shared" ref="M17:N17" si="45">627.509*($B116-$B121-$B122+C116-C121-C122)</f>
        <v>-24.14787343</v>
      </c>
      <c r="N17" s="54">
        <f t="shared" si="45"/>
        <v>-19.89736584</v>
      </c>
      <c r="O17" s="54">
        <f>627.509*(B116-B121-B122+((D116-D121-D122)*4^3-(C116-C121-C122)*3^3)/(4^3-3^3))</f>
        <v>-16.79564409</v>
      </c>
      <c r="P17" s="54">
        <f>627.509*(B116-B121-B122+((D116-D121-D122+0.5*((D117+D118)-(D119+D120)))*4^3-(C116-C121-C122+0.5*((C117+C118)-(C119+C120)))*3^3)/(4^3-3^3))</f>
        <v>-13.5637923</v>
      </c>
      <c r="R17" s="30">
        <v>15.0</v>
      </c>
      <c r="S17">
        <f t="shared" si="7"/>
        <v>-6.747873432</v>
      </c>
      <c r="T17">
        <f t="shared" si="8"/>
        <v>-2.497365845</v>
      </c>
      <c r="U17">
        <f t="shared" si="9"/>
        <v>0.6043559087</v>
      </c>
      <c r="V17">
        <f t="shared" si="10"/>
        <v>3.8362077</v>
      </c>
      <c r="W17" s="32">
        <f t="shared" si="11"/>
        <v>22.04717069</v>
      </c>
      <c r="X17" s="27">
        <v>-17.4</v>
      </c>
      <c r="Y17" s="43" t="s">
        <v>44</v>
      </c>
      <c r="Z17">
        <f t="shared" ref="Z17:AA17" si="46">AVERAGE(U17:U18)</f>
        <v>0.7140308916</v>
      </c>
      <c r="AA17">
        <f t="shared" si="46"/>
        <v>4.521894302</v>
      </c>
      <c r="AB17" s="26"/>
      <c r="AC17" s="26" t="s">
        <v>45</v>
      </c>
      <c r="AE17" s="26">
        <v>15.0</v>
      </c>
      <c r="AF17" s="32">
        <f t="shared" si="12"/>
        <v>11.42119565</v>
      </c>
      <c r="AG17">
        <f t="shared" si="13"/>
        <v>-31.31856149</v>
      </c>
      <c r="AH17">
        <f t="shared" si="14"/>
        <v>-28.21683974</v>
      </c>
      <c r="AJ17">
        <f t="shared" si="15"/>
        <v>-28.82119565</v>
      </c>
    </row>
    <row r="18">
      <c r="A18" s="34" t="s">
        <v>39</v>
      </c>
      <c r="B18" s="38">
        <v>-414.2519079096</v>
      </c>
      <c r="C18" s="38">
        <v>-2.4109986277</v>
      </c>
      <c r="D18" s="38">
        <v>-2.591693377</v>
      </c>
      <c r="F18" s="53"/>
      <c r="G18" s="11">
        <v>16.0</v>
      </c>
      <c r="H18" s="31">
        <f t="shared" ref="H18:J18" si="47">B124-B129-B130</f>
        <v>0.02763863566</v>
      </c>
      <c r="I18" s="31">
        <f t="shared" si="47"/>
        <v>-0.07529033571</v>
      </c>
      <c r="J18" s="31">
        <f t="shared" si="47"/>
        <v>-0.07010748347</v>
      </c>
      <c r="K18" s="13">
        <f t="shared" si="17"/>
        <v>9.628702469</v>
      </c>
      <c r="L18" s="13">
        <f t="shared" si="18"/>
        <v>9.130964357</v>
      </c>
      <c r="M18" s="54">
        <f t="shared" ref="M18:N18" si="48">627.509*($B124-$B129-$B130+C124-C129-C130)</f>
        <v>-29.90187065</v>
      </c>
      <c r="N18" s="54">
        <f t="shared" si="48"/>
        <v>-26.64958422</v>
      </c>
      <c r="O18" s="54">
        <f>627.509*(B124-B129-B130+((D124-D129-D130)*4^3-(C124-C129-C130)*3^3)/(4^3-3^3))</f>
        <v>-24.27629413</v>
      </c>
      <c r="P18" s="54">
        <f>627.509*(B124-B129-B130+((D124-D129-D130+0.5*((D125+D126)-(D127+D128)))*4^3-(C124-C129-C130+0.5*((C125+C126)-(C127+C128)))*3^3)/(4^3-3^3))</f>
        <v>-19.8924191</v>
      </c>
      <c r="R18" s="30">
        <v>16.0</v>
      </c>
      <c r="S18">
        <f t="shared" si="7"/>
        <v>-4.801870647</v>
      </c>
      <c r="T18">
        <f t="shared" si="8"/>
        <v>-1.54958422</v>
      </c>
      <c r="U18">
        <f t="shared" si="9"/>
        <v>0.8237058744</v>
      </c>
      <c r="V18">
        <f t="shared" si="10"/>
        <v>5.207580904</v>
      </c>
      <c r="W18" s="32">
        <f t="shared" si="11"/>
        <v>20.74733428</v>
      </c>
      <c r="X18" s="27">
        <v>-25.1</v>
      </c>
      <c r="Y18" s="43" t="s">
        <v>44</v>
      </c>
      <c r="AE18" s="26">
        <v>16.0</v>
      </c>
      <c r="AF18" s="32">
        <f t="shared" si="12"/>
        <v>17.34349262</v>
      </c>
      <c r="AG18">
        <f t="shared" si="13"/>
        <v>-43.99307684</v>
      </c>
      <c r="AH18">
        <f t="shared" si="14"/>
        <v>-41.61978675</v>
      </c>
      <c r="AJ18">
        <f t="shared" si="15"/>
        <v>-42.44349262</v>
      </c>
    </row>
    <row r="19">
      <c r="A19" s="29">
        <v>3.0</v>
      </c>
      <c r="B19" s="49"/>
      <c r="C19" s="49"/>
      <c r="D19" s="49"/>
      <c r="F19" s="30"/>
      <c r="G19" s="11">
        <v>17.0</v>
      </c>
      <c r="H19" s="31">
        <f t="shared" ref="H19:J19" si="49">B132-B137-B138</f>
        <v>-0.0035159163</v>
      </c>
      <c r="I19" s="31">
        <f t="shared" si="49"/>
        <v>-0.0534383083</v>
      </c>
      <c r="J19" s="31">
        <f t="shared" si="49"/>
        <v>-0.0525747338</v>
      </c>
      <c r="K19" s="13">
        <f t="shared" si="17"/>
        <v>10.06827473</v>
      </c>
      <c r="L19" s="13">
        <f t="shared" si="18"/>
        <v>5.646545798</v>
      </c>
      <c r="M19">
        <f t="shared" ref="M19:N19" si="50">627.509*($B132-$B137-$B138+C132-C137-C138)</f>
        <v>-35.73928852</v>
      </c>
      <c r="N19">
        <f t="shared" si="50"/>
        <v>-35.19738775</v>
      </c>
      <c r="O19">
        <f>627.509*(B132-B137-B138+((D132-D137-D138)*4^3-(C132-C137-C138)*3^3)/(4^3-3^3))</f>
        <v>-34.80194665</v>
      </c>
      <c r="P19">
        <f>627.509*(B132-B137-B138+((D132-D137-D138+0.5*((D133+D134)-(D135+D136)))*4^3-(C132-C137-C138+0.5*((C133+C134)-(C135+C136)))*3^3)/(4^3-3^3))</f>
        <v>-33.59200728</v>
      </c>
      <c r="R19" s="30">
        <v>17.0</v>
      </c>
      <c r="S19">
        <f t="shared" si="7"/>
        <v>-2.339288524</v>
      </c>
      <c r="T19">
        <f t="shared" si="8"/>
        <v>-1.797387753</v>
      </c>
      <c r="U19">
        <f t="shared" si="9"/>
        <v>-1.40194665</v>
      </c>
      <c r="V19">
        <f t="shared" si="10"/>
        <v>-0.1920072789</v>
      </c>
      <c r="W19" s="32">
        <f t="shared" si="11"/>
        <v>0.5748720925</v>
      </c>
      <c r="X19" s="27">
        <v>-33.4</v>
      </c>
      <c r="Y19" s="43" t="s">
        <v>38</v>
      </c>
      <c r="Z19" s="27">
        <f t="shared" ref="Z19:AA19" si="51">AVERAGE(U19:U25)</f>
        <v>0.8299922622</v>
      </c>
      <c r="AA19" s="27">
        <f t="shared" si="51"/>
        <v>1.939764229</v>
      </c>
      <c r="AB19" s="27">
        <f>(SUMIF(V19:V25,"&gt;0")-SUMIF(V19:V25,"&lt;0"))/7</f>
        <v>2.712915937</v>
      </c>
      <c r="AC19" s="26" t="s">
        <v>46</v>
      </c>
      <c r="AE19" s="26">
        <v>17.0</v>
      </c>
      <c r="AF19" s="32">
        <f t="shared" si="12"/>
        <v>-2.206269121</v>
      </c>
      <c r="AG19">
        <f t="shared" si="13"/>
        <v>-32.99111863</v>
      </c>
      <c r="AH19">
        <f t="shared" si="14"/>
        <v>-32.59567753</v>
      </c>
      <c r="AJ19">
        <f t="shared" si="15"/>
        <v>-31.19373088</v>
      </c>
    </row>
    <row r="20">
      <c r="A20" s="34" t="s">
        <v>27</v>
      </c>
      <c r="B20" s="38">
        <v>-3805.1743856972</v>
      </c>
      <c r="C20" s="38">
        <v>-21.6698375927</v>
      </c>
      <c r="D20" s="38">
        <v>-23.358076191</v>
      </c>
      <c r="F20" s="30"/>
      <c r="G20" s="11">
        <v>18.0</v>
      </c>
      <c r="H20" s="31">
        <f t="shared" ref="H20:J20" si="52">B140-B145-B146</f>
        <v>0.0143298574</v>
      </c>
      <c r="I20" s="31">
        <f t="shared" si="52"/>
        <v>-0.0500856983</v>
      </c>
      <c r="J20" s="31">
        <f t="shared" si="52"/>
        <v>-0.0495788891</v>
      </c>
      <c r="K20" s="13">
        <f t="shared" si="17"/>
        <v>8.219884718</v>
      </c>
      <c r="L20" s="13">
        <f t="shared" si="18"/>
        <v>4.747976442</v>
      </c>
      <c r="M20">
        <f t="shared" ref="M20:N20" si="53">627.509*($B140-$B145-$B146+C140-C145-C146)</f>
        <v>-22.43711197</v>
      </c>
      <c r="N20">
        <f t="shared" si="53"/>
        <v>-22.11908463</v>
      </c>
      <c r="O20">
        <f>627.509*(B140-B145-B146+((D140-D145-D146)*4^3-(C140-C145-C146)*3^3)/(4^3-3^3))</f>
        <v>-21.88701063</v>
      </c>
      <c r="P20">
        <f>627.509*(B140-B145-B146+((D140-D145-D146+0.5*((D141+D142)-(D143+D144)))*4^3-(C140-C145-C146+0.5*((C141+C142)-(C143+C144)))*3^3)/(4^3-3^3))</f>
        <v>-20.77979976</v>
      </c>
      <c r="R20" s="30">
        <v>18.0</v>
      </c>
      <c r="S20">
        <f t="shared" si="7"/>
        <v>0.8628880329</v>
      </c>
      <c r="T20">
        <f t="shared" si="8"/>
        <v>1.180915367</v>
      </c>
      <c r="U20">
        <f t="shared" si="9"/>
        <v>1.412989368</v>
      </c>
      <c r="V20">
        <f t="shared" si="10"/>
        <v>2.520200245</v>
      </c>
      <c r="W20" s="32">
        <f t="shared" si="11"/>
        <v>10.81631006</v>
      </c>
      <c r="X20" s="27">
        <v>-23.3</v>
      </c>
      <c r="Y20" s="43" t="s">
        <v>28</v>
      </c>
      <c r="Z20" s="27"/>
      <c r="AE20" s="26">
        <v>18.0</v>
      </c>
      <c r="AF20" s="32">
        <f t="shared" si="12"/>
        <v>8.992114487</v>
      </c>
      <c r="AG20">
        <f t="shared" si="13"/>
        <v>-31.11119912</v>
      </c>
      <c r="AH20">
        <f t="shared" si="14"/>
        <v>-30.87912512</v>
      </c>
      <c r="AJ20">
        <f t="shared" si="15"/>
        <v>-32.29211449</v>
      </c>
    </row>
    <row r="21">
      <c r="A21" s="34" t="s">
        <v>29</v>
      </c>
      <c r="B21" s="38"/>
      <c r="C21" s="38">
        <v>-15.2622239899</v>
      </c>
      <c r="D21" s="38">
        <v>-16.4422476173</v>
      </c>
      <c r="F21" s="30"/>
      <c r="G21" s="11">
        <v>19.0</v>
      </c>
      <c r="H21" s="31">
        <f t="shared" ref="H21:J21" si="54">B148-B153-B154</f>
        <v>0.01214614273</v>
      </c>
      <c r="I21" s="31">
        <f t="shared" si="54"/>
        <v>-0.04018354667</v>
      </c>
      <c r="J21" s="31">
        <f t="shared" si="54"/>
        <v>-0.03828660272</v>
      </c>
      <c r="K21" s="13">
        <f t="shared" si="17"/>
        <v>7.074585512</v>
      </c>
      <c r="L21" s="13">
        <f t="shared" si="18"/>
        <v>4.015642202</v>
      </c>
      <c r="M21">
        <f t="shared" ref="M21:N21" si="55">627.509*($B148-$B153-$B154+C148-C153-C154)</f>
        <v>-17.59372331</v>
      </c>
      <c r="N21">
        <f t="shared" si="55"/>
        <v>-16.40337391</v>
      </c>
      <c r="O21">
        <f>627.509*(B148-B153-B154+((D148-D153-D154)*4^3-(C148-C153-C154)*3^3)/(4^3-3^3))</f>
        <v>-15.53474056</v>
      </c>
      <c r="P21">
        <f>627.509*(B148-B153-B154+((D148-D153-D154+0.5*((D149+D150)-(D151+D152)))*4^3-(C148-C153-C154+0.5*((C149+C150)-(C151+C152)))*3^3)/(4^3-3^3))</f>
        <v>-14.6430204</v>
      </c>
      <c r="R21" s="30">
        <v>19.0</v>
      </c>
      <c r="S21">
        <f t="shared" si="7"/>
        <v>-0.09372330889</v>
      </c>
      <c r="T21">
        <f t="shared" si="8"/>
        <v>1.096626092</v>
      </c>
      <c r="U21">
        <f t="shared" si="9"/>
        <v>1.965259439</v>
      </c>
      <c r="V21">
        <f t="shared" si="10"/>
        <v>2.856979602</v>
      </c>
      <c r="W21" s="32">
        <f t="shared" si="11"/>
        <v>16.32559773</v>
      </c>
      <c r="X21" s="27">
        <v>-17.5</v>
      </c>
      <c r="Y21" s="43" t="s">
        <v>44</v>
      </c>
      <c r="AE21" s="26">
        <v>19.0</v>
      </c>
      <c r="AF21" s="32">
        <f t="shared" si="12"/>
        <v>7.621813878</v>
      </c>
      <c r="AG21">
        <f t="shared" si="13"/>
        <v>-24.02518779</v>
      </c>
      <c r="AH21">
        <f t="shared" si="14"/>
        <v>-23.15655444</v>
      </c>
      <c r="AJ21">
        <f t="shared" si="15"/>
        <v>-25.12181388</v>
      </c>
    </row>
    <row r="22">
      <c r="A22" s="34" t="s">
        <v>31</v>
      </c>
      <c r="B22" s="38"/>
      <c r="C22" s="38">
        <v>-6.2922199544</v>
      </c>
      <c r="D22" s="38">
        <v>-6.8050819966</v>
      </c>
      <c r="F22" s="30"/>
      <c r="G22" s="11">
        <v>20.0</v>
      </c>
      <c r="H22" s="31">
        <f t="shared" ref="H22:J22" si="56">B156-B161-B162</f>
        <v>0.02499934881</v>
      </c>
      <c r="I22" s="31">
        <f t="shared" si="56"/>
        <v>-0.05898386499</v>
      </c>
      <c r="J22" s="31">
        <f t="shared" si="56"/>
        <v>-0.05627233452</v>
      </c>
      <c r="K22" s="13">
        <f t="shared" si="17"/>
        <v>9.67504458</v>
      </c>
      <c r="L22" s="13">
        <f t="shared" si="18"/>
        <v>5.53402079</v>
      </c>
      <c r="M22">
        <f t="shared" ref="M22:N22" si="57">627.509*($B156-$B161-$B162+C156-C161-C162)</f>
        <v>-21.32558976</v>
      </c>
      <c r="N22">
        <f t="shared" si="57"/>
        <v>-19.62407999</v>
      </c>
      <c r="O22">
        <f>627.509*(B156-B161-B162+((D156-D161-D162)*4^3-(C156-C161-C162)*3^3)/(4^3-3^3))</f>
        <v>-18.38243772</v>
      </c>
      <c r="P22">
        <f>627.509*(B156-B161-B162+((D156-D161-D162+0.5*((D157+D158)-(D159+D160)))*4^3-(C156-C161-C162+0.5*((C157+C158)-(C159+C160)))*3^3)/(4^3-3^3))</f>
        <v>-17.12634141</v>
      </c>
      <c r="R22" s="30">
        <v>20.0</v>
      </c>
      <c r="S22">
        <f t="shared" si="7"/>
        <v>-2.125589763</v>
      </c>
      <c r="T22">
        <f t="shared" si="8"/>
        <v>-0.4240799897</v>
      </c>
      <c r="U22">
        <f t="shared" si="9"/>
        <v>0.8175622775</v>
      </c>
      <c r="V22">
        <f t="shared" si="10"/>
        <v>2.073658587</v>
      </c>
      <c r="W22" s="32">
        <f t="shared" si="11"/>
        <v>10.80030514</v>
      </c>
      <c r="X22" s="27">
        <v>-19.2</v>
      </c>
      <c r="Y22" s="43" t="s">
        <v>61</v>
      </c>
      <c r="AE22" s="26">
        <v>20.0</v>
      </c>
      <c r="AF22" s="32">
        <f t="shared" si="12"/>
        <v>15.68731637</v>
      </c>
      <c r="AG22">
        <f t="shared" si="13"/>
        <v>-35.31139636</v>
      </c>
      <c r="AH22">
        <f t="shared" si="14"/>
        <v>-34.0697541</v>
      </c>
      <c r="AJ22">
        <f t="shared" si="15"/>
        <v>-34.88731637</v>
      </c>
    </row>
    <row r="23">
      <c r="A23" s="34" t="s">
        <v>34</v>
      </c>
      <c r="B23" s="38"/>
      <c r="C23" s="38">
        <v>-15.2755965825</v>
      </c>
      <c r="D23" s="38">
        <v>-16.4499180596</v>
      </c>
      <c r="F23" s="30"/>
      <c r="G23" s="11">
        <v>21.0</v>
      </c>
      <c r="H23" s="31">
        <f t="shared" ref="H23:J23" si="58">B164-B169-B170</f>
        <v>0.0199175229</v>
      </c>
      <c r="I23" s="31">
        <f t="shared" si="58"/>
        <v>-0.0682999009</v>
      </c>
      <c r="J23" s="31">
        <f t="shared" si="58"/>
        <v>-0.0648834181</v>
      </c>
      <c r="K23" s="13">
        <f t="shared" si="17"/>
        <v>11.21985138</v>
      </c>
      <c r="L23" s="13">
        <f t="shared" si="18"/>
        <v>6.532894605</v>
      </c>
      <c r="M23">
        <f t="shared" ref="M23:N23" si="59">627.509*($B164-$B169-$B170+C164-C169-C170)</f>
        <v>-30.36037764</v>
      </c>
      <c r="N23">
        <f t="shared" si="59"/>
        <v>-28.21650393</v>
      </c>
      <c r="O23">
        <f>627.509*(B164-B169-B170+((D164-D169-D170)*4^3-(C164-C169-C170)*3^3)/(4^3-3^3))</f>
        <v>-26.65205555</v>
      </c>
      <c r="P23">
        <f>627.509*(B164-B169-B170+((D164-D169-D170+0.5*((D165+D166)-(D167+D168)))*4^3-(C164-C169-C170+0.5*((C165+C166)-(C167+C168)))*3^3)/(4^3-3^3))</f>
        <v>-25.0957141</v>
      </c>
      <c r="R23" s="30">
        <v>21.0</v>
      </c>
      <c r="S23">
        <f t="shared" si="7"/>
        <v>-6.160377637</v>
      </c>
      <c r="T23">
        <f t="shared" si="8"/>
        <v>-4.016503932</v>
      </c>
      <c r="U23">
        <f t="shared" si="9"/>
        <v>-2.452055552</v>
      </c>
      <c r="V23">
        <f t="shared" si="10"/>
        <v>-0.8957141002</v>
      </c>
      <c r="W23" s="32">
        <f t="shared" si="11"/>
        <v>3.701297935</v>
      </c>
      <c r="X23" s="27">
        <v>-24.2</v>
      </c>
      <c r="Y23" s="43" t="s">
        <v>35</v>
      </c>
      <c r="AE23" s="26">
        <v>21.0</v>
      </c>
      <c r="AF23" s="32">
        <f t="shared" si="12"/>
        <v>12.49842488</v>
      </c>
      <c r="AG23">
        <f t="shared" si="13"/>
        <v>-40.71492881</v>
      </c>
      <c r="AH23">
        <f t="shared" si="14"/>
        <v>-39.15048043</v>
      </c>
      <c r="AJ23">
        <f t="shared" si="15"/>
        <v>-36.69842488</v>
      </c>
    </row>
    <row r="24">
      <c r="A24" s="34" t="s">
        <v>36</v>
      </c>
      <c r="B24" s="38"/>
      <c r="C24" s="38">
        <v>-6.3066281789</v>
      </c>
      <c r="D24" s="38">
        <v>-6.8133734855</v>
      </c>
      <c r="F24" s="30"/>
      <c r="G24" s="11">
        <v>22.0</v>
      </c>
      <c r="H24" s="31">
        <f t="shared" ref="H24:J24" si="60">B172-B177-B178</f>
        <v>-0.01129943327</v>
      </c>
      <c r="I24" s="31">
        <f t="shared" si="60"/>
        <v>-0.04373868223</v>
      </c>
      <c r="J24" s="31">
        <f t="shared" si="60"/>
        <v>-0.04395024867</v>
      </c>
      <c r="K24" s="13">
        <f t="shared" si="17"/>
        <v>6.798115739</v>
      </c>
      <c r="L24" s="13">
        <f t="shared" si="18"/>
        <v>4.024313322</v>
      </c>
      <c r="M24">
        <f t="shared" ref="M24:N24" si="61">627.509*($B172-$B177-$B178+C172-C177-C178)</f>
        <v>-34.53691282</v>
      </c>
      <c r="N24">
        <f t="shared" si="61"/>
        <v>-34.66967266</v>
      </c>
      <c r="O24">
        <f>627.509*(B172-B177-B178+((D172-D177-D178)*4^3-(C172-C177-C178)*3^3)/(4^3-3^3))</f>
        <v>-34.76655147</v>
      </c>
      <c r="P24">
        <f>627.509*(B172-B177-B178+((D172-D177-D178+0.5*((D173+D174)-(D175+D176)))*4^3-(C172-C177-C178+0.5*((C173+C174)-(C175+C176)))*3^3)/(4^3-3^3))</f>
        <v>-33.76645785</v>
      </c>
      <c r="R24" s="30">
        <v>22.0</v>
      </c>
      <c r="S24">
        <f t="shared" si="7"/>
        <v>8.063087181</v>
      </c>
      <c r="T24">
        <f t="shared" si="8"/>
        <v>7.930327335</v>
      </c>
      <c r="U24">
        <f t="shared" si="9"/>
        <v>7.833448529</v>
      </c>
      <c r="V24">
        <f t="shared" si="10"/>
        <v>8.833542146</v>
      </c>
      <c r="W24" s="32">
        <f t="shared" si="11"/>
        <v>20.73601443</v>
      </c>
      <c r="X24" s="27">
        <v>-42.6</v>
      </c>
      <c r="Y24" s="43" t="s">
        <v>40</v>
      </c>
      <c r="AE24" s="26">
        <v>22.0</v>
      </c>
      <c r="AF24" s="32">
        <f t="shared" si="12"/>
        <v>-7.090496072</v>
      </c>
      <c r="AG24">
        <f t="shared" si="13"/>
        <v>-27.57917659</v>
      </c>
      <c r="AH24">
        <f t="shared" si="14"/>
        <v>-27.6760554</v>
      </c>
      <c r="AJ24">
        <f t="shared" si="15"/>
        <v>-35.50950393</v>
      </c>
    </row>
    <row r="25">
      <c r="A25" s="34" t="s">
        <v>37</v>
      </c>
      <c r="B25" s="38">
        <v>-2622.7337524196</v>
      </c>
      <c r="C25" s="38">
        <v>-15.3006779761</v>
      </c>
      <c r="D25" s="38">
        <v>-16.4790887234</v>
      </c>
      <c r="F25" s="30"/>
      <c r="G25" s="11">
        <v>23.0</v>
      </c>
      <c r="H25" s="31">
        <f t="shared" ref="H25:J25" si="62">B180-B185-B186</f>
        <v>-0.06825685947</v>
      </c>
      <c r="I25" s="31">
        <f t="shared" si="62"/>
        <v>-0.03223592045</v>
      </c>
      <c r="J25" s="31">
        <f t="shared" si="62"/>
        <v>-0.03279348084</v>
      </c>
      <c r="K25" s="13">
        <f t="shared" si="17"/>
        <v>4.603816729</v>
      </c>
      <c r="L25" s="13">
        <f t="shared" si="18"/>
        <v>2.805956217</v>
      </c>
      <c r="M25">
        <f t="shared" ref="M25:N25" si="63">627.509*($B180-$B185-$B186+C180-C185-C186)</f>
        <v>-63.06012383</v>
      </c>
      <c r="N25" s="21">
        <f t="shared" si="63"/>
        <v>-63.409998</v>
      </c>
      <c r="O25">
        <f>627.509*(B180-B185-B186+((D180-D185-D186)*4^3-(C180-C185-C186)*3^3)/(4^3-3^3))</f>
        <v>-63.66531158</v>
      </c>
      <c r="P25">
        <f>627.509*(B180-B185-B186+((D180-D185-D186+0.5*((D181+D182)-(D183+D184)))*4^3-(C180-C185-C186+0.5*((C181+C182)-(C183+C184)))*3^3)/(4^3-3^3))</f>
        <v>-62.9183096</v>
      </c>
      <c r="R25" s="30">
        <v>23.0</v>
      </c>
      <c r="S25">
        <f t="shared" si="7"/>
        <v>-1.760123835</v>
      </c>
      <c r="T25" s="21">
        <f t="shared" si="8"/>
        <v>-2.109997998</v>
      </c>
      <c r="U25">
        <f t="shared" si="9"/>
        <v>-2.365311576</v>
      </c>
      <c r="V25">
        <f t="shared" si="10"/>
        <v>-1.6183096</v>
      </c>
      <c r="W25" s="32">
        <f t="shared" si="11"/>
        <v>2.639983034</v>
      </c>
      <c r="X25" s="27">
        <v>-61.3</v>
      </c>
      <c r="Y25" s="43" t="s">
        <v>62</v>
      </c>
      <c r="Z25">
        <f t="shared" ref="Z25:AA25" si="64">AVERAGE(U25:U32)</f>
        <v>-1.191208996</v>
      </c>
      <c r="AA25">
        <f t="shared" si="64"/>
        <v>0.3627514411</v>
      </c>
      <c r="AB25" s="26"/>
      <c r="AC25" s="26" t="s">
        <v>63</v>
      </c>
      <c r="AE25" s="26">
        <v>23.0</v>
      </c>
      <c r="AF25" s="32">
        <f t="shared" si="12"/>
        <v>-42.83179363</v>
      </c>
      <c r="AG25">
        <f t="shared" si="13"/>
        <v>-20.57820437</v>
      </c>
      <c r="AH25">
        <f t="shared" si="14"/>
        <v>-20.83351795</v>
      </c>
      <c r="AJ25">
        <f t="shared" si="15"/>
        <v>-18.46820637</v>
      </c>
    </row>
    <row r="26">
      <c r="A26" s="34" t="s">
        <v>39</v>
      </c>
      <c r="B26" s="38">
        <v>-1182.4801601438</v>
      </c>
      <c r="C26" s="38">
        <v>-6.2925986711</v>
      </c>
      <c r="D26" s="38">
        <v>-6.8052678256</v>
      </c>
      <c r="F26" s="30"/>
      <c r="G26" s="11">
        <v>24.0</v>
      </c>
      <c r="H26" s="31">
        <f t="shared" ref="H26:J26" si="65">B188-B193-B194</f>
        <v>-0.117340013</v>
      </c>
      <c r="I26" s="31">
        <f t="shared" si="65"/>
        <v>-0.1126056096</v>
      </c>
      <c r="J26" s="31">
        <f t="shared" si="65"/>
        <v>-0.107130053</v>
      </c>
      <c r="K26" s="13">
        <f t="shared" si="17"/>
        <v>21.25023004</v>
      </c>
      <c r="L26" s="13">
        <f t="shared" si="18"/>
        <v>11.94562183</v>
      </c>
      <c r="M26">
        <f t="shared" ref="M26:N26" si="66">627.509*($B188-$B193-$B194+C188-C193-C194)</f>
        <v>-144.2929477</v>
      </c>
      <c r="N26">
        <f t="shared" si="66"/>
        <v>-140.8569867</v>
      </c>
      <c r="O26">
        <f>627.509*(B188-B193-B194+((D188-D193-D194)*4^3-(C188-C193-C194)*3^3)/(4^3-3^3))</f>
        <v>-138.3496637</v>
      </c>
      <c r="P26">
        <f>627.509*(B188-B193-B194+((D188-D193-D194+0.5*((D189+D190)-(D191+D192)))*4^3-(C188-C193-C194+0.5*((C189+C190)-(C191+C192)))*3^3)/(4^3-3^3))</f>
        <v>-135.7717774</v>
      </c>
      <c r="R26" s="30">
        <v>24.0</v>
      </c>
      <c r="S26">
        <f t="shared" si="7"/>
        <v>-8.792947692</v>
      </c>
      <c r="T26">
        <f t="shared" si="8"/>
        <v>-5.356986658</v>
      </c>
      <c r="U26">
        <f t="shared" si="9"/>
        <v>-2.849663741</v>
      </c>
      <c r="V26">
        <f t="shared" si="10"/>
        <v>-0.2717774411</v>
      </c>
      <c r="W26" s="32">
        <f t="shared" si="11"/>
        <v>0.2005737572</v>
      </c>
      <c r="X26" s="27">
        <v>-135.5</v>
      </c>
      <c r="Y26" s="43" t="s">
        <v>64</v>
      </c>
      <c r="AE26" s="26">
        <v>24.0</v>
      </c>
      <c r="AF26" s="32">
        <f t="shared" si="12"/>
        <v>-73.63191424</v>
      </c>
      <c r="AG26">
        <f t="shared" si="13"/>
        <v>-67.22507242</v>
      </c>
      <c r="AH26">
        <f t="shared" si="14"/>
        <v>-64.71774951</v>
      </c>
      <c r="AJ26">
        <f t="shared" si="15"/>
        <v>-61.86808576</v>
      </c>
    </row>
    <row r="27">
      <c r="A27" s="29">
        <v>4.0</v>
      </c>
      <c r="B27" s="49"/>
      <c r="C27" s="49"/>
      <c r="D27" s="49"/>
      <c r="F27" s="30"/>
      <c r="G27" s="11">
        <v>25.0</v>
      </c>
      <c r="H27" s="31">
        <f t="shared" ref="H27:J27" si="67">B196-B201-B202</f>
        <v>0.03009905431</v>
      </c>
      <c r="I27" s="31">
        <f t="shared" si="67"/>
        <v>-0.07784468761</v>
      </c>
      <c r="J27" s="31">
        <f t="shared" si="67"/>
        <v>-0.07653582772</v>
      </c>
      <c r="K27" s="13">
        <f t="shared" si="17"/>
        <v>9.021460259</v>
      </c>
      <c r="L27" s="13">
        <f t="shared" si="18"/>
        <v>6.436706675</v>
      </c>
      <c r="M27">
        <f t="shared" ref="M27:N27" si="68">627.509*($B196-$B201-$B202+C196-C201-C202)</f>
        <v>-29.96081461</v>
      </c>
      <c r="N27">
        <f t="shared" si="68"/>
        <v>-29.13949325</v>
      </c>
      <c r="O27">
        <f>627.509*(B196-B201-B202+((D196-D201-D202)*4^3-(C196-C201-C202)*3^3)/(4^3-3^3))</f>
        <v>-28.54015063</v>
      </c>
      <c r="P27">
        <f>627.509*(B196-B201-B202+((D196-D201-D202+0.5*((D197+D198)-(D199+D200)))*4^3-(C196-C201-C202+0.5*((C197+C198)-(C199+C200)))*3^3)/(4^3-3^3))</f>
        <v>-26.26488306</v>
      </c>
      <c r="R27" s="30">
        <v>25.0</v>
      </c>
      <c r="S27">
        <f t="shared" si="7"/>
        <v>-3.960814606</v>
      </c>
      <c r="T27">
        <f t="shared" si="8"/>
        <v>-3.139493246</v>
      </c>
      <c r="U27">
        <f t="shared" si="9"/>
        <v>-2.540150631</v>
      </c>
      <c r="V27">
        <f t="shared" si="10"/>
        <v>-0.2648830609</v>
      </c>
      <c r="W27" s="32">
        <f t="shared" si="11"/>
        <v>1.018781003</v>
      </c>
      <c r="X27" s="27">
        <v>-26.0</v>
      </c>
      <c r="Y27" s="43" t="s">
        <v>28</v>
      </c>
      <c r="AE27" s="26">
        <v>25.0</v>
      </c>
      <c r="AF27" s="32">
        <f t="shared" si="12"/>
        <v>18.88742747</v>
      </c>
      <c r="AG27">
        <f t="shared" si="13"/>
        <v>-48.02692072</v>
      </c>
      <c r="AH27">
        <f t="shared" si="14"/>
        <v>-47.4275781</v>
      </c>
      <c r="AJ27">
        <f t="shared" si="15"/>
        <v>-44.88742747</v>
      </c>
    </row>
    <row r="28">
      <c r="A28" s="34" t="s">
        <v>27</v>
      </c>
      <c r="B28" s="38">
        <v>-3698.4197593972</v>
      </c>
      <c r="C28" s="38">
        <v>-18.9469295417</v>
      </c>
      <c r="D28" s="38">
        <v>-20.4268862739</v>
      </c>
      <c r="F28" s="30"/>
      <c r="G28" s="11">
        <v>26.0</v>
      </c>
      <c r="H28" s="31">
        <f t="shared" ref="H28:J28" si="69">B204-B209-B210</f>
        <v>0.03038077945</v>
      </c>
      <c r="I28" s="31">
        <f t="shared" si="69"/>
        <v>-0.07775289641</v>
      </c>
      <c r="J28" s="31">
        <f t="shared" si="69"/>
        <v>-0.07643871042</v>
      </c>
      <c r="K28" s="13">
        <f t="shared" si="17"/>
        <v>8.960391209</v>
      </c>
      <c r="L28" s="13">
        <f t="shared" si="18"/>
        <v>5.296765593</v>
      </c>
      <c r="M28">
        <f t="shared" ref="M28:N28" si="70">627.509*($B204-$B209-$B210+C204-C209-C210)</f>
        <v>-29.72642974</v>
      </c>
      <c r="N28">
        <f t="shared" si="70"/>
        <v>-28.9017662</v>
      </c>
      <c r="O28">
        <f>627.509*(B204-B209-B210+((D204-D209-D210)*4^3-(C204-C209-C210)*3^3)/(4^3-3^3))</f>
        <v>-28.29998471</v>
      </c>
      <c r="P28">
        <f>627.509*(B204-B209-B210+((D204-D209-D210+0.5*((D205+D206)-(D207+D208)))*4^3-(C204-C209-C210+0.5*((C205+C206)-(C207+C208)))*3^3)/(4^3-3^3))</f>
        <v>-26.98833017</v>
      </c>
      <c r="R28" s="30">
        <v>26.0</v>
      </c>
      <c r="S28">
        <f t="shared" si="7"/>
        <v>-3.926429741</v>
      </c>
      <c r="T28">
        <f t="shared" si="8"/>
        <v>-3.101766205</v>
      </c>
      <c r="U28">
        <f t="shared" si="9"/>
        <v>-2.499984705</v>
      </c>
      <c r="V28">
        <f t="shared" si="10"/>
        <v>-1.188330175</v>
      </c>
      <c r="W28" s="32">
        <f t="shared" si="11"/>
        <v>4.605930909</v>
      </c>
      <c r="X28" s="27">
        <v>-25.8</v>
      </c>
      <c r="Y28" s="43" t="s">
        <v>28</v>
      </c>
      <c r="AE28" s="26">
        <v>26.0</v>
      </c>
      <c r="AF28" s="32">
        <f t="shared" si="12"/>
        <v>19.06421253</v>
      </c>
      <c r="AG28">
        <f t="shared" si="13"/>
        <v>-47.96597874</v>
      </c>
      <c r="AH28">
        <f t="shared" si="14"/>
        <v>-47.36419724</v>
      </c>
      <c r="AJ28">
        <f t="shared" si="15"/>
        <v>-44.86421253</v>
      </c>
    </row>
    <row r="29">
      <c r="A29" s="34" t="s">
        <v>29</v>
      </c>
      <c r="B29" s="38"/>
      <c r="C29" s="38">
        <v>-15.2645680338</v>
      </c>
      <c r="D29" s="38">
        <v>-16.4444126843</v>
      </c>
      <c r="F29" s="30"/>
      <c r="G29" s="11">
        <v>27.0</v>
      </c>
      <c r="H29" s="31">
        <f t="shared" ref="H29:J29" si="71">B212-B217-B218</f>
        <v>-0.093075959</v>
      </c>
      <c r="I29" s="31">
        <f t="shared" si="71"/>
        <v>-0.0398041935</v>
      </c>
      <c r="J29" s="31">
        <f t="shared" si="71"/>
        <v>-0.0389052081</v>
      </c>
      <c r="K29" s="13">
        <f t="shared" si="17"/>
        <v>8.008714574</v>
      </c>
      <c r="L29" s="13">
        <f t="shared" si="18"/>
        <v>4.618147654</v>
      </c>
      <c r="M29">
        <f t="shared" ref="M29:N29" si="72">627.509*($B212-$B217-$B218+C212-C217-C218)</f>
        <v>-83.38349162</v>
      </c>
      <c r="N29">
        <f t="shared" si="72"/>
        <v>-82.81937019</v>
      </c>
      <c r="O29">
        <f>627.509*(B212-B217-B218+((D212-D217-D218)*4^3-(C212-C217-C218)*3^3)/(4^3-3^3))</f>
        <v>-82.40771401</v>
      </c>
      <c r="P29">
        <f>627.509*(B212-B217-B218+((D212-D217-D218+0.5*((D213+D214)-(D215+D216)))*4^3-(C212-C217-C218+0.5*((C213+C214)-(C215+C216)))*3^3)/(4^3-3^3))</f>
        <v>-81.33573892</v>
      </c>
      <c r="R29" s="30">
        <v>27.0</v>
      </c>
      <c r="S29">
        <f t="shared" si="7"/>
        <v>-1.183491615</v>
      </c>
      <c r="T29">
        <f t="shared" si="8"/>
        <v>-0.6193701857</v>
      </c>
      <c r="U29">
        <f t="shared" si="9"/>
        <v>-0.2077140075</v>
      </c>
      <c r="V29">
        <f t="shared" si="10"/>
        <v>0.8642610782</v>
      </c>
      <c r="W29" s="32">
        <f t="shared" si="11"/>
        <v>1.051412504</v>
      </c>
      <c r="X29" s="27">
        <v>-82.2</v>
      </c>
      <c r="Y29" s="43" t="s">
        <v>77</v>
      </c>
      <c r="AE29" s="26">
        <v>27.0</v>
      </c>
      <c r="AF29" s="32">
        <f t="shared" si="12"/>
        <v>-58.40600196</v>
      </c>
      <c r="AG29">
        <f t="shared" si="13"/>
        <v>-24.41336823</v>
      </c>
      <c r="AH29">
        <f t="shared" si="14"/>
        <v>-24.00171205</v>
      </c>
      <c r="AJ29">
        <f t="shared" si="15"/>
        <v>-23.79399804</v>
      </c>
    </row>
    <row r="30">
      <c r="A30" s="34" t="s">
        <v>31</v>
      </c>
      <c r="B30" s="38"/>
      <c r="C30" s="38">
        <v>-3.6111813161</v>
      </c>
      <c r="D30" s="38">
        <v>-3.9133344251</v>
      </c>
      <c r="F30" s="30"/>
      <c r="G30" s="11">
        <v>28.0</v>
      </c>
      <c r="H30" s="31">
        <f t="shared" ref="H30:J30" si="73">B220-B225-B226</f>
        <v>-0.0949402876</v>
      </c>
      <c r="I30" s="31">
        <f t="shared" si="73"/>
        <v>-0.0318900136</v>
      </c>
      <c r="J30" s="31">
        <f t="shared" si="73"/>
        <v>-0.031347578</v>
      </c>
      <c r="K30" s="13">
        <f t="shared" si="17"/>
        <v>6.505186004</v>
      </c>
      <c r="L30" s="13">
        <f t="shared" si="18"/>
        <v>3.78341711</v>
      </c>
      <c r="M30">
        <f t="shared" ref="M30:N30" si="74">627.509*($B220-$B225-$B226+C220-C225-C226)</f>
        <v>-79.58715548</v>
      </c>
      <c r="N30">
        <f t="shared" si="74"/>
        <v>-79.24677225</v>
      </c>
      <c r="O30">
        <f>627.509*(B220-B225-B226+((D220-D225-D226)*4^3-(C220-C225-C226)*3^3)/(4^3-3^3))</f>
        <v>-78.9983845</v>
      </c>
      <c r="P30">
        <f>627.509*(B220-B225-B226+((D220-D225-D226+0.5*((D221+D222)-(D223+D224)))*4^3-(C220-C225-C226+0.5*((C221+C222)-(C223+C224)))*3^3)/(4^3-3^3))</f>
        <v>-78.09975378</v>
      </c>
      <c r="R30" s="30">
        <v>28.0</v>
      </c>
      <c r="S30">
        <f t="shared" si="7"/>
        <v>0.5128445242</v>
      </c>
      <c r="T30">
        <f t="shared" si="8"/>
        <v>0.8532277452</v>
      </c>
      <c r="U30">
        <f t="shared" si="9"/>
        <v>1.101615501</v>
      </c>
      <c r="V30">
        <f t="shared" si="10"/>
        <v>2.000246216</v>
      </c>
      <c r="W30" s="32">
        <f t="shared" si="11"/>
        <v>2.497186287</v>
      </c>
      <c r="X30" s="27">
        <v>-80.1</v>
      </c>
      <c r="Y30" s="43" t="s">
        <v>77</v>
      </c>
      <c r="AE30" s="26">
        <v>28.0</v>
      </c>
      <c r="AF30" s="32">
        <f t="shared" si="12"/>
        <v>-59.57588493</v>
      </c>
      <c r="AG30">
        <f t="shared" si="13"/>
        <v>-19.67088732</v>
      </c>
      <c r="AH30">
        <f t="shared" si="14"/>
        <v>-19.42249957</v>
      </c>
      <c r="AJ30">
        <f t="shared" si="15"/>
        <v>-20.52411507</v>
      </c>
    </row>
    <row r="31">
      <c r="A31" s="34" t="s">
        <v>34</v>
      </c>
      <c r="B31" s="38"/>
      <c r="C31" s="38">
        <v>-15.2725675522</v>
      </c>
      <c r="D31" s="38">
        <v>-16.4490406966</v>
      </c>
      <c r="F31" s="30"/>
      <c r="G31" s="11">
        <v>29.0</v>
      </c>
      <c r="H31" s="31">
        <f t="shared" ref="H31:J31" si="75">B228-B233-B234</f>
        <v>-0.0401425246</v>
      </c>
      <c r="I31" s="31">
        <f t="shared" si="75"/>
        <v>-0.05039429947</v>
      </c>
      <c r="J31" s="31">
        <f t="shared" si="75"/>
        <v>-0.04767415222</v>
      </c>
      <c r="K31" s="13">
        <f t="shared" si="17"/>
        <v>12.50137091</v>
      </c>
      <c r="L31" s="13">
        <f t="shared" si="18"/>
        <v>7.358404651</v>
      </c>
      <c r="M31">
        <f t="shared" ref="M31:N31" si="76">627.509*($B228-$B233-$B234+C228-C233-C234)</f>
        <v>-56.81267194</v>
      </c>
      <c r="N31">
        <f t="shared" si="76"/>
        <v>-55.10575505</v>
      </c>
      <c r="O31">
        <f>627.509*(B228-B233-B234+((D228-D233-D234)*4^3-(C228-C233-C234)*3^3)/(4^3-3^3))</f>
        <v>-53.86016706</v>
      </c>
      <c r="P31">
        <f>627.509*(B228-B233-B234+((D228-D233-D234+0.5*((D229+D230)-(D231+D232)))*4^3-(C228-C233-C234+0.5*((C229+C230)-(C231+C232)))*3^3)/(4^3-3^3))</f>
        <v>-52.05745242</v>
      </c>
      <c r="R31" s="30">
        <v>29.0</v>
      </c>
      <c r="S31">
        <f t="shared" si="7"/>
        <v>-3.312671935</v>
      </c>
      <c r="T31">
        <f t="shared" si="8"/>
        <v>-1.605755055</v>
      </c>
      <c r="U31">
        <f t="shared" si="9"/>
        <v>-0.3601670605</v>
      </c>
      <c r="V31">
        <f t="shared" si="10"/>
        <v>1.442547577</v>
      </c>
      <c r="W31" s="32">
        <f t="shared" si="11"/>
        <v>2.696350612</v>
      </c>
      <c r="X31" s="27">
        <v>-53.5</v>
      </c>
      <c r="Y31" s="43" t="s">
        <v>62</v>
      </c>
      <c r="AE31" s="26">
        <v>29.0</v>
      </c>
      <c r="AF31" s="32">
        <f t="shared" si="12"/>
        <v>-25.18979547</v>
      </c>
      <c r="AG31">
        <f t="shared" si="13"/>
        <v>-29.91595959</v>
      </c>
      <c r="AH31">
        <f t="shared" si="14"/>
        <v>-28.67037159</v>
      </c>
      <c r="AJ31">
        <f t="shared" si="15"/>
        <v>-28.31020453</v>
      </c>
    </row>
    <row r="32">
      <c r="A32" s="34" t="s">
        <v>36</v>
      </c>
      <c r="B32" s="38"/>
      <c r="C32" s="38">
        <v>-3.6214482932</v>
      </c>
      <c r="D32" s="38">
        <v>-3.919486174</v>
      </c>
      <c r="F32" s="44" t="s">
        <v>80</v>
      </c>
      <c r="G32" s="11">
        <v>30.0</v>
      </c>
      <c r="H32" s="31">
        <f t="shared" ref="H32:J32" si="77">B236-B241-B242</f>
        <v>-0.02797409506</v>
      </c>
      <c r="I32" s="31">
        <f t="shared" si="77"/>
        <v>-0.05401366263</v>
      </c>
      <c r="J32" s="31">
        <f t="shared" si="77"/>
        <v>-0.05185803808</v>
      </c>
      <c r="K32" s="13">
        <f t="shared" si="17"/>
        <v>12.13566726</v>
      </c>
      <c r="L32" s="13">
        <f t="shared" si="18"/>
        <v>7.139186158</v>
      </c>
      <c r="M32">
        <f t="shared" ref="M32:N32" si="78">627.509*($B236-$B241-$B242+C236-C241-C242)</f>
        <v>-51.44805584</v>
      </c>
      <c r="N32">
        <f t="shared" si="78"/>
        <v>-50.09538203</v>
      </c>
      <c r="O32">
        <f>627.509*(B236-B241-B242+((D236-D241-D242)*4^3-(C236-C241-C242)*3^3)/(4^3-3^3))</f>
        <v>-49.10829574</v>
      </c>
      <c r="P32">
        <f>627.509*(B236-B241-B242+((D236-D241-D242+0.5*((D237+D238)-(D239+D240)))*4^3-(C236-C241-C242+0.5*((C237+C238)-(C239+C240)))*3^3)/(4^3-3^3))</f>
        <v>-47.36174307</v>
      </c>
      <c r="R32" s="30">
        <v>30.0</v>
      </c>
      <c r="S32">
        <f t="shared" si="7"/>
        <v>-2.14805584</v>
      </c>
      <c r="T32">
        <f t="shared" si="8"/>
        <v>-0.7953820343</v>
      </c>
      <c r="U32">
        <f t="shared" si="9"/>
        <v>0.1917042564</v>
      </c>
      <c r="V32">
        <f t="shared" si="10"/>
        <v>1.938256934</v>
      </c>
      <c r="W32" s="32">
        <f t="shared" si="11"/>
        <v>3.931555647</v>
      </c>
      <c r="X32" s="27">
        <v>-49.3</v>
      </c>
      <c r="Y32" s="43" t="s">
        <v>84</v>
      </c>
      <c r="AE32" s="26">
        <v>30.0</v>
      </c>
      <c r="AF32" s="32">
        <f t="shared" si="12"/>
        <v>-17.55399642</v>
      </c>
      <c r="AG32">
        <f t="shared" si="13"/>
        <v>-32.54138562</v>
      </c>
      <c r="AH32">
        <f t="shared" si="14"/>
        <v>-31.55429933</v>
      </c>
      <c r="AJ32">
        <f t="shared" si="15"/>
        <v>-31.74600358</v>
      </c>
    </row>
    <row r="33">
      <c r="A33" s="34" t="s">
        <v>37</v>
      </c>
      <c r="B33" s="38">
        <v>-2622.7337524196</v>
      </c>
      <c r="C33" s="38">
        <v>-15.3006779761</v>
      </c>
      <c r="D33" s="38">
        <v>-16.4790887234</v>
      </c>
      <c r="F33" s="46">
        <v>31.0</v>
      </c>
      <c r="G33" s="11" t="s">
        <v>85</v>
      </c>
      <c r="H33" s="31">
        <f t="shared" ref="H33:J33" si="79">B244-B249-B250</f>
        <v>-0.04397320771</v>
      </c>
      <c r="I33" s="31">
        <f t="shared" si="79"/>
        <v>-0.06667425268</v>
      </c>
      <c r="J33" s="31">
        <f t="shared" si="79"/>
        <v>-0.0619270024</v>
      </c>
      <c r="K33" s="13">
        <f t="shared" si="17"/>
        <v>7.116544993</v>
      </c>
      <c r="L33" s="13">
        <f t="shared" si="18"/>
        <v>4.326717131</v>
      </c>
      <c r="M33">
        <f t="shared" ref="M33:N33" si="80">627.509*($B244-$B249-$B250+C244-C249-C250)</f>
        <v>-69.43227722</v>
      </c>
      <c r="N33">
        <f t="shared" si="80"/>
        <v>-66.45333495</v>
      </c>
      <c r="O33">
        <f>627.509*(B244-B249-B250+((D244-D249-D250)*4^3-(C244-C249-C250)*3^3)/(4^3-3^3))</f>
        <v>-64.2795122</v>
      </c>
      <c r="P33">
        <f>627.509*(B244-B249-B250+((D244-D249-D250+0.5*((D245+D246)-(D247+D248)))*4^3-(C244-C249-C250+0.5*((C245+C246)-(C247+C248)))*3^3)/(4^3-3^3))</f>
        <v>-63.1340638</v>
      </c>
      <c r="R33" s="30" t="s">
        <v>85</v>
      </c>
      <c r="S33">
        <f t="shared" si="7"/>
        <v>-2.132277222</v>
      </c>
      <c r="T33">
        <f t="shared" si="8"/>
        <v>0.8466650542</v>
      </c>
      <c r="U33">
        <f t="shared" si="9"/>
        <v>3.020487796</v>
      </c>
      <c r="V33">
        <f t="shared" si="10"/>
        <v>4.165936196</v>
      </c>
      <c r="W33" s="32">
        <f t="shared" si="11"/>
        <v>6.19009836</v>
      </c>
      <c r="X33" s="27">
        <v>-67.3</v>
      </c>
      <c r="Y33" s="43" t="s">
        <v>87</v>
      </c>
    </row>
    <row r="34">
      <c r="A34" s="34" t="s">
        <v>39</v>
      </c>
      <c r="B34" s="38">
        <v>-1075.6882760717</v>
      </c>
      <c r="C34" s="38">
        <v>-3.6105314179</v>
      </c>
      <c r="D34" s="38">
        <v>-3.912639258</v>
      </c>
      <c r="F34" s="46">
        <v>32.0</v>
      </c>
      <c r="G34" s="11" t="s">
        <v>88</v>
      </c>
      <c r="H34" s="31">
        <f t="shared" ref="H34:J34" si="81">B252-B257-B258</f>
        <v>0.0046144231</v>
      </c>
      <c r="I34" s="31">
        <f t="shared" si="81"/>
        <v>-0.1208804344</v>
      </c>
      <c r="J34" s="31">
        <f t="shared" si="81"/>
        <v>-0.1149693495</v>
      </c>
      <c r="K34" s="13">
        <f t="shared" ref="K34:K40" si="84">627.509*(OFFSET($C$5,8*$F33,0)+OFFSET($C$6,8*$F33,0)-OFFSET($C$7,8*$F33,0)-OFFSET($C$8,8*$F33,0))</f>
        <v>20.97344053</v>
      </c>
      <c r="L34" s="13">
        <f t="shared" ref="L34:L40" si="85">627.509*(OFFSET($D$5,8*$F33,0)+OFFSET($D$6,8*$F33,0)-OFFSET($D$7,8*$F33,0)-OFFSET($D$8,8*$F33,0))</f>
        <v>11.92125851</v>
      </c>
      <c r="M34">
        <f t="shared" ref="M34:N34" si="82">627.509*($B252-$B257-$B258+C252-C257-C258)</f>
        <v>-72.9579685</v>
      </c>
      <c r="N34">
        <f t="shared" si="82"/>
        <v>-69.24870954</v>
      </c>
      <c r="O34">
        <f>627.509*(B252-B257-B258+((D252-D257-D258)*4^3-(C252-C257-C258)*3^3)/(4^3-3^3))</f>
        <v>-66.54195301</v>
      </c>
      <c r="P34">
        <f>627.509*(B252-B257-B258+((D252-D257-D258+0.5*((D253+D254)-(D255+D256)))*4^3-(C252-C257-C258+0.5*((C253+C254)-(C255+C256)))*3^3)/(4^3-3^3))</f>
        <v>-63.88414692</v>
      </c>
      <c r="R34" s="30" t="s">
        <v>88</v>
      </c>
      <c r="S34">
        <f t="shared" si="7"/>
        <v>2.442031503</v>
      </c>
      <c r="T34">
        <f t="shared" si="8"/>
        <v>6.151290458</v>
      </c>
      <c r="U34">
        <f t="shared" si="9"/>
        <v>8.858046994</v>
      </c>
      <c r="V34">
        <f t="shared" si="10"/>
        <v>11.51585308</v>
      </c>
      <c r="W34" s="32">
        <f t="shared" si="11"/>
        <v>15.2730147</v>
      </c>
      <c r="X34" s="27">
        <v>-75.4</v>
      </c>
      <c r="Y34" s="43" t="s">
        <v>90</v>
      </c>
    </row>
    <row r="35">
      <c r="A35" s="29">
        <v>5.0</v>
      </c>
      <c r="B35" s="49"/>
      <c r="C35" s="49"/>
      <c r="D35" s="49"/>
      <c r="F35" s="46">
        <v>33.0</v>
      </c>
      <c r="G35" s="11" t="s">
        <v>91</v>
      </c>
      <c r="H35" s="31">
        <f t="shared" ref="H35:J35" si="83">B260-B265-B266</f>
        <v>0.03543504068</v>
      </c>
      <c r="I35" s="31">
        <f t="shared" si="83"/>
        <v>-0.08707678324</v>
      </c>
      <c r="J35" s="31">
        <f t="shared" si="83"/>
        <v>-0.0854485651</v>
      </c>
      <c r="K35" s="13">
        <f t="shared" si="84"/>
        <v>10.53884584</v>
      </c>
      <c r="L35" s="13">
        <f t="shared" si="85"/>
        <v>6.457978264</v>
      </c>
      <c r="M35">
        <f t="shared" ref="M35:N35" si="86">627.509*($B260-$B265-$B266+C260-C265-C266)</f>
        <v>-32.40565823</v>
      </c>
      <c r="N35">
        <f t="shared" si="86"/>
        <v>-31.3839367</v>
      </c>
      <c r="O35">
        <f>627.509*(B260-B265-B266+((D260-D265-D266)*4^3-(C260-C265-C266)*3^3)/(4^3-3^3))</f>
        <v>-30.63835611</v>
      </c>
      <c r="P35">
        <f>627.509*(B260-B265-B266+((D260-D265-D266+0.5*((D261+D262)-(D263+D264)))*4^3-(C260-C265-C266+0.5*((C261+C262)-(C263+C264)))*3^3)/(4^3-3^3))</f>
        <v>-28.89833218</v>
      </c>
      <c r="R35" s="30" t="s">
        <v>91</v>
      </c>
      <c r="S35">
        <f t="shared" si="7"/>
        <v>-3.305658232</v>
      </c>
      <c r="T35">
        <f t="shared" si="8"/>
        <v>-2.283936695</v>
      </c>
      <c r="U35">
        <f t="shared" si="9"/>
        <v>-1.538356114</v>
      </c>
      <c r="V35">
        <f t="shared" si="10"/>
        <v>0.2016678205</v>
      </c>
      <c r="W35" s="32">
        <f t="shared" si="11"/>
        <v>0.6930165653</v>
      </c>
      <c r="X35" s="27">
        <v>-29.1</v>
      </c>
      <c r="Y35" s="43" t="s">
        <v>41</v>
      </c>
    </row>
    <row r="36">
      <c r="A36" s="34" t="s">
        <v>27</v>
      </c>
      <c r="B36" s="38">
        <v>-3006.26488628308</v>
      </c>
      <c r="C36" s="38">
        <v>-17.47481535457</v>
      </c>
      <c r="D36" s="38">
        <v>-18.79890322491</v>
      </c>
      <c r="E36" s="27"/>
      <c r="F36" s="46">
        <v>34.0</v>
      </c>
      <c r="G36" s="11" t="s">
        <v>93</v>
      </c>
      <c r="H36" s="31">
        <f t="shared" ref="H36:J36" si="87">B268-B273-B274</f>
        <v>0.04028541807</v>
      </c>
      <c r="I36" s="31">
        <f t="shared" si="87"/>
        <v>-0.0873634649</v>
      </c>
      <c r="J36" s="31">
        <f t="shared" si="87"/>
        <v>-0.0858555609</v>
      </c>
      <c r="K36" s="13">
        <f t="shared" si="84"/>
        <v>17.31721456</v>
      </c>
      <c r="L36" s="13">
        <f t="shared" si="85"/>
        <v>1.884835009</v>
      </c>
      <c r="M36">
        <f t="shared" ref="M36:N36" si="88">627.509*($B268-$B273-$B274+C268-C273-C274)</f>
        <v>-29.54189809</v>
      </c>
      <c r="N36">
        <f t="shared" si="88"/>
        <v>-28.59567476</v>
      </c>
      <c r="O36">
        <f>627.509*(B268-B273-B274+((D268-D273-D274)*4^3-(C268-C273-C274)*3^3)/(4^3-3^3))</f>
        <v>-27.90518746</v>
      </c>
      <c r="P36">
        <f>627.509*(B268-B273-B274+((D268-D273-D274+0.5*((D269+D270)-(D271+D272)))*4^3-(C268-C273-C274+0.5*((C269+C270)-(C271+C272)))*3^3)/(4^3-3^3))</f>
        <v>-32.59350303</v>
      </c>
      <c r="R36" s="30" t="s">
        <v>93</v>
      </c>
      <c r="S36">
        <f t="shared" si="7"/>
        <v>-0.1418980883</v>
      </c>
      <c r="T36">
        <f t="shared" si="8"/>
        <v>0.8043252428</v>
      </c>
      <c r="U36">
        <f t="shared" si="9"/>
        <v>1.494812538</v>
      </c>
      <c r="V36">
        <f t="shared" si="10"/>
        <v>-3.193503034</v>
      </c>
      <c r="W36" s="32">
        <f t="shared" si="11"/>
        <v>10.86225522</v>
      </c>
      <c r="X36" s="27">
        <v>-29.4</v>
      </c>
      <c r="Y36" s="43" t="s">
        <v>41</v>
      </c>
    </row>
    <row r="37">
      <c r="A37" s="34" t="s">
        <v>29</v>
      </c>
      <c r="B37" s="49"/>
      <c r="C37" s="70">
        <v>-11.0854594308</v>
      </c>
      <c r="D37" s="38">
        <v>-11.89937850921</v>
      </c>
      <c r="F37" s="46">
        <v>35.0</v>
      </c>
      <c r="G37" s="11" t="s">
        <v>95</v>
      </c>
      <c r="H37" s="31">
        <f t="shared" ref="H37:J37" si="89">B276-B281-B282</f>
        <v>-0.01315253574</v>
      </c>
      <c r="I37" s="31">
        <f t="shared" si="89"/>
        <v>-0.04372395621</v>
      </c>
      <c r="J37" s="31">
        <f t="shared" si="89"/>
        <v>-0.04298654379</v>
      </c>
      <c r="K37" s="13">
        <f t="shared" si="84"/>
        <v>8.164164485</v>
      </c>
      <c r="L37" s="13">
        <f t="shared" si="85"/>
        <v>4.819979272</v>
      </c>
      <c r="M37">
        <f t="shared" ref="M37:N37" si="90">627.509*($B276-$B281-$B282+C276-C281-C282)</f>
        <v>-35.69051059</v>
      </c>
      <c r="N37">
        <f t="shared" si="90"/>
        <v>-35.22777766</v>
      </c>
      <c r="O37">
        <f>627.509*(B276-B281-B282+((D276-D281-D282)*4^3-(C276-C281-C282)*3^3)/(4^3-3^3))</f>
        <v>-34.89010768</v>
      </c>
      <c r="P37">
        <f>627.509*(B276-B281-B282+((D276-D281-D282+0.5*((D277+D278)-(D279+D280)))*4^3-(C276-C281-C282+0.5*((C277+C278)-(C279+C280)))*3^3)/(4^3-3^3))</f>
        <v>-33.70029373</v>
      </c>
      <c r="R37" s="30" t="s">
        <v>95</v>
      </c>
      <c r="S37">
        <f t="shared" si="7"/>
        <v>0.6094894131</v>
      </c>
      <c r="T37">
        <f t="shared" si="8"/>
        <v>1.072222343</v>
      </c>
      <c r="U37">
        <f t="shared" si="9"/>
        <v>1.409892319</v>
      </c>
      <c r="V37">
        <f t="shared" si="10"/>
        <v>2.599706269</v>
      </c>
      <c r="W37" s="32">
        <f t="shared" si="11"/>
        <v>7.16172526</v>
      </c>
      <c r="X37" s="27">
        <v>-36.3</v>
      </c>
      <c r="Y37" s="43" t="s">
        <v>99</v>
      </c>
    </row>
    <row r="38">
      <c r="A38" s="34" t="s">
        <v>31</v>
      </c>
      <c r="B38" s="49"/>
      <c r="C38" s="70">
        <v>-6.294237969</v>
      </c>
      <c r="D38" s="38">
        <v>-6.80693542667</v>
      </c>
      <c r="F38" s="46">
        <v>36.0</v>
      </c>
      <c r="G38" s="11" t="s">
        <v>100</v>
      </c>
      <c r="H38" s="31">
        <f t="shared" ref="H38:J38" si="91">B284-B289-B290</f>
        <v>-0.0108508536</v>
      </c>
      <c r="I38" s="31">
        <f t="shared" si="91"/>
        <v>-0.03837071137</v>
      </c>
      <c r="J38" s="31">
        <f t="shared" si="91"/>
        <v>-0.03793743688</v>
      </c>
      <c r="K38" s="13">
        <f t="shared" si="84"/>
        <v>6.90178236</v>
      </c>
      <c r="L38" s="13">
        <f t="shared" si="85"/>
        <v>1.03190885</v>
      </c>
      <c r="M38">
        <f t="shared" ref="M38:N38" si="92">627.509*($B284-$B289-$B290+C284-C289-C290)</f>
        <v>-30.88697501</v>
      </c>
      <c r="N38">
        <f t="shared" si="92"/>
        <v>-30.61509137</v>
      </c>
      <c r="O38">
        <f>627.509*(B284-B289-B290+((D284-D289-D290)*4^3-(C284-C289-C290)*3^3)/(4^3-3^3))</f>
        <v>-30.41668979</v>
      </c>
      <c r="P38">
        <f>627.509*(B284-B289-B290+((D284-D289-D290+0.5*((D285+D286)-(D287+D288)))*4^3-(C284-C289-C290+0.5*((C285+C286)-(C287+C288)))*3^3)/(4^3-3^3))</f>
        <v>-32.04244597</v>
      </c>
      <c r="R38" s="30" t="s">
        <v>100</v>
      </c>
      <c r="S38">
        <f t="shared" si="7"/>
        <v>1.113024987</v>
      </c>
      <c r="T38">
        <f t="shared" si="8"/>
        <v>1.384908629</v>
      </c>
      <c r="U38">
        <f t="shared" si="9"/>
        <v>1.583310205</v>
      </c>
      <c r="V38">
        <f t="shared" si="10"/>
        <v>-0.04244597404</v>
      </c>
      <c r="W38" s="32">
        <f t="shared" si="11"/>
        <v>0.1326436689</v>
      </c>
      <c r="X38" s="27">
        <v>-32.0</v>
      </c>
      <c r="Y38" s="43" t="s">
        <v>40</v>
      </c>
    </row>
    <row r="39">
      <c r="A39" s="34" t="s">
        <v>34</v>
      </c>
      <c r="B39" s="49"/>
      <c r="C39" s="70">
        <v>-11.0958776483</v>
      </c>
      <c r="D39" s="38">
        <v>-11.90515571895</v>
      </c>
      <c r="F39" s="46">
        <v>37.0</v>
      </c>
      <c r="G39" s="53" t="s">
        <v>102</v>
      </c>
      <c r="H39" s="31">
        <f t="shared" ref="H39:J39" si="93">B292-B297-B298</f>
        <v>-0.02586970457</v>
      </c>
      <c r="I39" s="78">
        <f t="shared" si="93"/>
        <v>-0.06286203353</v>
      </c>
      <c r="J39" s="78">
        <f t="shared" si="93"/>
        <v>-0.1547514669</v>
      </c>
      <c r="K39" s="13">
        <f t="shared" si="84"/>
        <v>20.61382056</v>
      </c>
      <c r="L39" s="47">
        <f t="shared" si="85"/>
        <v>74.61020148</v>
      </c>
      <c r="M39" s="54">
        <f t="shared" ref="M39:N39" si="94">627.509*($B292-$B297-$B298+C292-C297-C298)</f>
        <v>-55.67996424</v>
      </c>
      <c r="N39" s="54">
        <f t="shared" si="94"/>
        <v>-113.3414107</v>
      </c>
      <c r="O39" s="54">
        <f>627.509*(B292-B297-B298+((D292-D297-D298)*4^3-(C292-C297-C298)*3^3)/(4^3-3^3))</f>
        <v>-155.4186824</v>
      </c>
      <c r="P39" s="54">
        <f>627.509*(B292-B297-B298+((D292-D297-D298+0.5*((D293+D294)-(D295+D296)))*4^3-(C292-C297-C298+0.5*((C293+C294)-(C295+C296)))*3^3)/(4^3-3^3))</f>
        <v>-98.41219946</v>
      </c>
      <c r="R39" s="80" t="s">
        <v>102</v>
      </c>
      <c r="S39">
        <f t="shared" si="7"/>
        <v>-8.179964243</v>
      </c>
      <c r="T39">
        <f t="shared" si="8"/>
        <v>-65.84141069</v>
      </c>
      <c r="U39">
        <f t="shared" si="9"/>
        <v>-107.9186824</v>
      </c>
      <c r="V39">
        <f t="shared" si="10"/>
        <v>-50.91219946</v>
      </c>
      <c r="W39" s="32">
        <f t="shared" si="11"/>
        <v>107.1835778</v>
      </c>
      <c r="X39" s="27">
        <v>-47.5</v>
      </c>
      <c r="Y39" s="43" t="s">
        <v>104</v>
      </c>
    </row>
    <row r="40">
      <c r="A40" s="34" t="s">
        <v>36</v>
      </c>
      <c r="B40" s="49"/>
      <c r="C40" s="70">
        <v>-6.3059301185</v>
      </c>
      <c r="D40" s="38">
        <v>-6.81375357739</v>
      </c>
      <c r="F40" s="46">
        <v>38.0</v>
      </c>
      <c r="G40" s="53" t="s">
        <v>106</v>
      </c>
      <c r="H40" s="31">
        <f t="shared" ref="H40:J40" si="95">B300-B305-B306</f>
        <v>-0.01568836438</v>
      </c>
      <c r="I40" s="78">
        <f t="shared" si="95"/>
        <v>-0.07456002881</v>
      </c>
      <c r="J40" s="78">
        <f t="shared" si="95"/>
        <v>-0.1684989252</v>
      </c>
      <c r="K40" s="13">
        <f t="shared" si="84"/>
        <v>22.21249443</v>
      </c>
      <c r="L40" s="47">
        <f t="shared" si="85"/>
        <v>77.84448536</v>
      </c>
      <c r="M40" s="54">
        <f t="shared" ref="M40:N40" si="96">627.509*($B300-$B305-$B306+C300-C305-C306)</f>
        <v>-56.63167896</v>
      </c>
      <c r="N40" s="54">
        <f t="shared" si="96"/>
        <v>-115.5791819</v>
      </c>
      <c r="O40" s="54">
        <f>627.509*(B300-B305-B306+((D300-D305-D306)*4^3-(C300-C305-C306)*3^3)/(4^3-3^3))</f>
        <v>-158.5949273</v>
      </c>
      <c r="P40" s="54">
        <f>627.509*(B300-B305-B306+((D300-D305-D306+0.5*((D301+D302)-(D303+D304)))*4^3-(C300-C305-C306+0.5*((C301+C302)-(C303+C304)))*3^3)/(4^3-3^3))</f>
        <v>-99.37452578</v>
      </c>
      <c r="R40" s="80" t="s">
        <v>106</v>
      </c>
      <c r="S40">
        <f t="shared" si="7"/>
        <v>-4.531678962</v>
      </c>
      <c r="T40">
        <f t="shared" si="8"/>
        <v>-63.47918192</v>
      </c>
      <c r="U40">
        <f t="shared" si="9"/>
        <v>-106.4949273</v>
      </c>
      <c r="V40">
        <f t="shared" si="10"/>
        <v>-47.27452578</v>
      </c>
      <c r="W40" s="32">
        <f t="shared" si="11"/>
        <v>90.73805332</v>
      </c>
      <c r="X40" s="27">
        <v>-52.1</v>
      </c>
      <c r="Y40" s="43" t="s">
        <v>108</v>
      </c>
    </row>
    <row r="41">
      <c r="A41" s="34" t="s">
        <v>37</v>
      </c>
      <c r="B41" s="38">
        <v>-1823.81474509544</v>
      </c>
      <c r="C41" s="38">
        <v>-11.09758825692</v>
      </c>
      <c r="D41" s="38">
        <v>-11.91143375533</v>
      </c>
      <c r="X41" s="74" t="s">
        <v>123</v>
      </c>
    </row>
    <row r="42">
      <c r="A42" s="34" t="s">
        <v>39</v>
      </c>
      <c r="B42" s="94">
        <v>-1182.48009970307</v>
      </c>
      <c r="C42" s="38">
        <v>-6.29266226641</v>
      </c>
      <c r="D42" s="38">
        <v>-6.80532621264</v>
      </c>
      <c r="R42" s="26" t="s">
        <v>110</v>
      </c>
      <c r="S42">
        <f t="shared" ref="S42:W42" si="97">AVERAGE(S3:S32)</f>
        <v>-3.784497573</v>
      </c>
      <c r="T42">
        <f t="shared" si="97"/>
        <v>-1.853526977</v>
      </c>
      <c r="U42">
        <f t="shared" si="97"/>
        <v>-0.444440326</v>
      </c>
      <c r="V42">
        <f t="shared" si="97"/>
        <v>1.272699091</v>
      </c>
      <c r="W42" s="66">
        <f t="shared" si="97"/>
        <v>10.09518923</v>
      </c>
      <c r="X42" s="32">
        <f>(MAX(W3:W32)-MIN(W3:W32))</f>
        <v>23.8288535</v>
      </c>
    </row>
    <row r="43">
      <c r="A43" s="29">
        <v>6.0</v>
      </c>
      <c r="B43" s="81"/>
      <c r="C43" s="49"/>
      <c r="D43" s="49"/>
      <c r="R43" s="26" t="s">
        <v>111</v>
      </c>
      <c r="S43">
        <f t="shared" ref="S43:W43" si="98">(SUMIF(S3:S32,"&gt;0")-SUMIF(S3:S32,"&lt;0"))/30</f>
        <v>4.868755671</v>
      </c>
      <c r="T43">
        <f t="shared" si="98"/>
        <v>3.506138492</v>
      </c>
      <c r="U43">
        <f t="shared" si="98"/>
        <v>2.710738037</v>
      </c>
      <c r="V43">
        <f t="shared" si="98"/>
        <v>2.880195198</v>
      </c>
      <c r="W43" s="66">
        <f t="shared" si="98"/>
        <v>10.09518923</v>
      </c>
    </row>
    <row r="44">
      <c r="A44" s="34" t="s">
        <v>27</v>
      </c>
      <c r="B44" s="94">
        <v>-2498.35107573309</v>
      </c>
      <c r="C44" s="38">
        <v>-15.0469630764</v>
      </c>
      <c r="D44" s="38">
        <v>-16.14870161938</v>
      </c>
      <c r="R44" s="26" t="s">
        <v>112</v>
      </c>
      <c r="S44">
        <f t="shared" ref="S44:W44" si="99">AVERAGE(S33:S40)</f>
        <v>-1.765866356</v>
      </c>
      <c r="T44">
        <f t="shared" si="99"/>
        <v>-15.1681397</v>
      </c>
      <c r="U44">
        <f t="shared" si="99"/>
        <v>-24.948177</v>
      </c>
      <c r="V44">
        <f t="shared" si="99"/>
        <v>-10.36743886</v>
      </c>
      <c r="W44" s="66">
        <f t="shared" si="99"/>
        <v>29.77929811</v>
      </c>
    </row>
    <row r="45">
      <c r="A45" s="34" t="s">
        <v>29</v>
      </c>
      <c r="B45" s="81"/>
      <c r="C45" s="70">
        <v>-11.0881589414</v>
      </c>
      <c r="D45" s="38">
        <v>-11.9022416786</v>
      </c>
      <c r="R45" s="26" t="s">
        <v>113</v>
      </c>
      <c r="S45">
        <f t="shared" ref="S45:W45" si="100">(SUMIF(S35:S40,"&gt;0")-SUMIF(S35:S40,"&lt;0"))/30</f>
        <v>0.5960571309</v>
      </c>
      <c r="T45">
        <f t="shared" si="100"/>
        <v>4.495532851</v>
      </c>
      <c r="U45">
        <f t="shared" si="100"/>
        <v>7.347999364</v>
      </c>
      <c r="V45">
        <f t="shared" si="100"/>
        <v>3.474134945</v>
      </c>
      <c r="W45" s="66">
        <f t="shared" si="100"/>
        <v>7.225709062</v>
      </c>
    </row>
    <row r="46">
      <c r="A46" s="34" t="s">
        <v>31</v>
      </c>
      <c r="B46" s="81"/>
      <c r="C46" s="70">
        <v>-3.8696273028</v>
      </c>
      <c r="D46" s="38">
        <v>-4.15956372934</v>
      </c>
      <c r="R46" s="26" t="s">
        <v>114</v>
      </c>
      <c r="S46">
        <f t="shared" ref="S46:W46" si="101">STDEVA(S3:S32)</f>
        <v>5.985122702</v>
      </c>
      <c r="T46">
        <f t="shared" si="101"/>
        <v>4.51713553</v>
      </c>
      <c r="U46">
        <f t="shared" si="101"/>
        <v>3.598995557</v>
      </c>
      <c r="V46">
        <f t="shared" si="101"/>
        <v>3.414324035</v>
      </c>
      <c r="W46" s="66">
        <f t="shared" si="101"/>
        <v>7.893718244</v>
      </c>
    </row>
    <row r="47">
      <c r="A47" s="34" t="s">
        <v>34</v>
      </c>
      <c r="B47" s="49"/>
      <c r="C47" s="70">
        <v>-11.0984480647</v>
      </c>
      <c r="D47" s="38">
        <v>-11.90783528544</v>
      </c>
    </row>
    <row r="48">
      <c r="A48" s="34" t="s">
        <v>36</v>
      </c>
      <c r="B48" s="49"/>
      <c r="C48" s="70">
        <v>-3.8788226756</v>
      </c>
      <c r="D48" s="38">
        <v>-4.16468347414</v>
      </c>
      <c r="E48" s="27"/>
    </row>
    <row r="49">
      <c r="A49" s="34" t="s">
        <v>37</v>
      </c>
      <c r="B49" s="38">
        <v>-1823.81474509544</v>
      </c>
      <c r="C49" s="38">
        <v>-11.09758825692</v>
      </c>
      <c r="D49" s="38">
        <v>-11.91143375533</v>
      </c>
    </row>
    <row r="50">
      <c r="A50" s="34" t="s">
        <v>39</v>
      </c>
      <c r="B50" s="38">
        <v>-674.57979656733</v>
      </c>
      <c r="C50" s="38">
        <v>-3.86849110219</v>
      </c>
      <c r="D50" s="38">
        <v>-4.15839602519</v>
      </c>
    </row>
    <row r="51">
      <c r="A51" s="29">
        <v>7.0</v>
      </c>
      <c r="B51" s="49"/>
      <c r="C51" s="49"/>
      <c r="D51" s="49"/>
    </row>
    <row r="52">
      <c r="A52" s="34" t="s">
        <v>27</v>
      </c>
      <c r="B52" s="38">
        <v>-3968.52852972761</v>
      </c>
      <c r="C52" s="38">
        <v>-24.33332436721</v>
      </c>
      <c r="D52" s="38">
        <v>-26.09483856322</v>
      </c>
    </row>
    <row r="53">
      <c r="A53" s="34" t="s">
        <v>29</v>
      </c>
      <c r="B53" s="49"/>
      <c r="C53" s="70">
        <v>-14.886588382</v>
      </c>
      <c r="D53" s="38">
        <v>-15.9721657206</v>
      </c>
    </row>
    <row r="54">
      <c r="A54" s="34" t="s">
        <v>31</v>
      </c>
      <c r="B54" s="49"/>
      <c r="C54" s="70">
        <v>-9.320000983</v>
      </c>
      <c r="D54" s="38">
        <v>-9.99934637787</v>
      </c>
    </row>
    <row r="55">
      <c r="A55" s="34" t="s">
        <v>34</v>
      </c>
      <c r="B55" s="49"/>
      <c r="C55" s="70">
        <v>-14.8994283161</v>
      </c>
      <c r="D55" s="38">
        <v>-15.97891576991</v>
      </c>
    </row>
    <row r="56">
      <c r="A56" s="34" t="s">
        <v>36</v>
      </c>
      <c r="B56" s="49"/>
      <c r="C56" s="70">
        <v>-9.3309736662</v>
      </c>
      <c r="D56" s="38">
        <v>-10.00543778702</v>
      </c>
    </row>
    <row r="57">
      <c r="A57" s="34" t="s">
        <v>37</v>
      </c>
      <c r="B57" s="38">
        <v>-2442.25070367125</v>
      </c>
      <c r="C57" s="38">
        <v>-14.88661154741</v>
      </c>
      <c r="D57" s="38">
        <v>-15.97218860613</v>
      </c>
    </row>
    <row r="58">
      <c r="A58" s="34" t="s">
        <v>39</v>
      </c>
      <c r="B58" s="38">
        <v>-1526.34198406476</v>
      </c>
      <c r="C58" s="38">
        <v>-9.32152568071</v>
      </c>
      <c r="D58" s="38">
        <v>-10.00057706258</v>
      </c>
    </row>
    <row r="59">
      <c r="A59" s="29">
        <v>8.0</v>
      </c>
      <c r="B59" s="49"/>
      <c r="C59" s="49"/>
      <c r="D59" s="49"/>
    </row>
    <row r="60">
      <c r="A60" s="34" t="s">
        <v>27</v>
      </c>
      <c r="B60" s="38">
        <v>-4579.12856475642</v>
      </c>
      <c r="C60" s="38">
        <v>-28.0562135437</v>
      </c>
      <c r="D60" s="38">
        <v>-30.08857922673</v>
      </c>
    </row>
    <row r="61">
      <c r="A61" s="34" t="s">
        <v>29</v>
      </c>
      <c r="B61" s="49"/>
      <c r="C61" s="70">
        <v>-16.7435832832</v>
      </c>
      <c r="D61" s="38">
        <v>-17.96469536726</v>
      </c>
    </row>
    <row r="62">
      <c r="A62" s="34" t="s">
        <v>31</v>
      </c>
      <c r="B62" s="49"/>
      <c r="C62" s="70">
        <v>-11.172357889</v>
      </c>
      <c r="D62" s="38">
        <v>-11.9872648734</v>
      </c>
    </row>
    <row r="63">
      <c r="A63" s="34" t="s">
        <v>34</v>
      </c>
      <c r="B63" s="49"/>
      <c r="C63" s="70">
        <v>-16.7576559606</v>
      </c>
      <c r="D63" s="38">
        <v>-17.97215703539</v>
      </c>
    </row>
    <row r="64">
      <c r="A64" s="34" t="s">
        <v>36</v>
      </c>
      <c r="B64" s="49"/>
      <c r="C64" s="70">
        <v>-11.1844504681</v>
      </c>
      <c r="D64" s="38">
        <v>-11.99404950877</v>
      </c>
    </row>
    <row r="65">
      <c r="A65" s="34" t="s">
        <v>37</v>
      </c>
      <c r="B65" s="38">
        <v>-2747.54676836007</v>
      </c>
      <c r="C65" s="38">
        <v>-16.74384132234</v>
      </c>
      <c r="D65" s="38">
        <v>-17.96490753667</v>
      </c>
      <c r="X65" s="130"/>
    </row>
    <row r="66">
      <c r="A66" s="34" t="s">
        <v>39</v>
      </c>
      <c r="B66" s="38">
        <v>-1831.65124216899</v>
      </c>
      <c r="C66" s="38">
        <v>-11.17413381654</v>
      </c>
      <c r="D66" s="38">
        <v>-11.98871322316</v>
      </c>
      <c r="E66" s="27"/>
    </row>
    <row r="67">
      <c r="A67" s="29">
        <v>9.0</v>
      </c>
      <c r="B67" s="49"/>
      <c r="C67" s="49"/>
      <c r="D67" s="49"/>
    </row>
    <row r="68">
      <c r="A68" s="34" t="s">
        <v>27</v>
      </c>
      <c r="B68" s="38">
        <v>-4560.9641646171</v>
      </c>
      <c r="C68" s="38">
        <v>-27.3460561475</v>
      </c>
      <c r="D68" s="38">
        <v>-29.3378399601</v>
      </c>
    </row>
    <row r="69">
      <c r="A69" s="34" t="s">
        <v>29</v>
      </c>
      <c r="B69" s="38"/>
      <c r="C69" s="38">
        <v>-13.9667924138</v>
      </c>
      <c r="D69" s="38">
        <v>-14.9834932993</v>
      </c>
    </row>
    <row r="70">
      <c r="A70" s="34" t="s">
        <v>31</v>
      </c>
      <c r="B70" s="38"/>
      <c r="C70" s="38">
        <v>-13.2555926121</v>
      </c>
      <c r="D70" s="38">
        <v>-14.2378445908</v>
      </c>
    </row>
    <row r="71">
      <c r="A71" s="34" t="s">
        <v>34</v>
      </c>
      <c r="B71" s="38"/>
      <c r="C71" s="38">
        <v>-13.9826691029</v>
      </c>
      <c r="D71" s="38">
        <v>-14.9913917139</v>
      </c>
    </row>
    <row r="72">
      <c r="A72" s="34" t="s">
        <v>36</v>
      </c>
      <c r="B72" s="38"/>
      <c r="C72" s="38">
        <v>-13.2671320078</v>
      </c>
      <c r="D72" s="38">
        <v>-14.2449491509</v>
      </c>
    </row>
    <row r="73">
      <c r="A73" s="34" t="s">
        <v>37</v>
      </c>
      <c r="B73" s="38">
        <v>-2288.8867963155</v>
      </c>
      <c r="C73" s="38">
        <v>-13.9663768374</v>
      </c>
      <c r="D73" s="38">
        <v>-14.9830926379</v>
      </c>
    </row>
    <row r="74">
      <c r="A74" s="34" t="s">
        <v>39</v>
      </c>
      <c r="B74" s="38">
        <v>-2272.1331997234</v>
      </c>
      <c r="C74" s="38">
        <v>-13.2555598847</v>
      </c>
      <c r="D74" s="38">
        <v>-14.2378186544</v>
      </c>
    </row>
    <row r="75">
      <c r="A75" s="29">
        <v>10.0</v>
      </c>
      <c r="B75" s="49"/>
      <c r="C75" s="49"/>
      <c r="D75" s="49"/>
    </row>
    <row r="76">
      <c r="A76" s="34" t="s">
        <v>27</v>
      </c>
      <c r="B76" s="38">
        <v>-4939.7405034996</v>
      </c>
      <c r="C76" s="38">
        <v>-29.5655471172</v>
      </c>
      <c r="D76" s="38">
        <v>-31.7189755547</v>
      </c>
    </row>
    <row r="77">
      <c r="A77" s="34" t="s">
        <v>29</v>
      </c>
      <c r="B77" s="38"/>
      <c r="C77" s="38">
        <v>-13.967667757</v>
      </c>
      <c r="D77" s="38">
        <v>-14.9843724344</v>
      </c>
    </row>
    <row r="78">
      <c r="A78" s="34" t="s">
        <v>31</v>
      </c>
      <c r="B78" s="38"/>
      <c r="C78" s="38">
        <v>-15.4659410444</v>
      </c>
      <c r="D78" s="38">
        <v>-16.6106904544</v>
      </c>
    </row>
    <row r="79">
      <c r="A79" s="34" t="s">
        <v>34</v>
      </c>
      <c r="B79" s="38"/>
      <c r="C79" s="38">
        <v>-13.9842367303</v>
      </c>
      <c r="D79" s="38">
        <v>-14.99271988</v>
      </c>
      <c r="W79" s="32"/>
    </row>
    <row r="80">
      <c r="A80" s="34" t="s">
        <v>36</v>
      </c>
      <c r="B80" s="38"/>
      <c r="C80" s="38">
        <v>-15.4787437041</v>
      </c>
      <c r="D80" s="38">
        <v>-16.618322823</v>
      </c>
    </row>
    <row r="81">
      <c r="A81" s="34" t="s">
        <v>37</v>
      </c>
      <c r="B81" s="38">
        <v>-2288.8867963155</v>
      </c>
      <c r="C81" s="38">
        <v>-13.9663768374</v>
      </c>
      <c r="D81" s="38">
        <v>-14.9830926379</v>
      </c>
    </row>
    <row r="82">
      <c r="A82" s="34" t="s">
        <v>39</v>
      </c>
      <c r="B82" s="38">
        <v>-2650.9161590771</v>
      </c>
      <c r="C82" s="38">
        <v>-15.4659653801</v>
      </c>
      <c r="D82" s="38">
        <v>-16.6107340049</v>
      </c>
    </row>
    <row r="83">
      <c r="A83" s="29">
        <v>11.0</v>
      </c>
      <c r="B83" s="49"/>
      <c r="C83" s="49"/>
      <c r="D83" s="49"/>
    </row>
    <row r="84">
      <c r="A84" s="34" t="s">
        <v>27</v>
      </c>
      <c r="B84" s="38">
        <v>-8152.74650166594</v>
      </c>
      <c r="C84" s="38">
        <v>-27.79934945309</v>
      </c>
      <c r="D84" s="38">
        <v>-29.90511139504</v>
      </c>
    </row>
    <row r="85">
      <c r="A85" s="34" t="s">
        <v>29</v>
      </c>
      <c r="B85" s="49"/>
      <c r="C85" s="70">
        <v>-14.3841645461</v>
      </c>
      <c r="D85" s="38">
        <v>-15.51715369085</v>
      </c>
    </row>
    <row r="86">
      <c r="A86" s="34" t="s">
        <v>31</v>
      </c>
      <c r="B86" s="49"/>
      <c r="C86" s="70">
        <v>-13.2561370102</v>
      </c>
      <c r="D86" s="38">
        <v>-14.23833857236</v>
      </c>
      <c r="E86" s="27"/>
    </row>
    <row r="87">
      <c r="A87" s="34" t="s">
        <v>34</v>
      </c>
      <c r="B87" s="49"/>
      <c r="C87" s="70">
        <v>-14.4063038334</v>
      </c>
      <c r="D87" s="38">
        <v>-15.52919228611</v>
      </c>
    </row>
    <row r="88">
      <c r="A88" s="34" t="s">
        <v>36</v>
      </c>
      <c r="B88" s="49"/>
      <c r="C88" s="70">
        <v>-13.2702641715</v>
      </c>
      <c r="D88" s="38">
        <v>-14.24674865635</v>
      </c>
    </row>
    <row r="89">
      <c r="A89" s="34" t="s">
        <v>37</v>
      </c>
      <c r="B89" s="38">
        <v>-5880.69961468999</v>
      </c>
      <c r="C89" s="38">
        <v>-14.37628465169</v>
      </c>
      <c r="D89" s="38">
        <v>-15.50935285199</v>
      </c>
    </row>
    <row r="90">
      <c r="A90" s="34" t="s">
        <v>39</v>
      </c>
      <c r="B90" s="38">
        <v>-2272.13319247794</v>
      </c>
      <c r="C90" s="38">
        <v>-13.25556716654</v>
      </c>
      <c r="D90" s="38">
        <v>-14.23782557211</v>
      </c>
    </row>
    <row r="91">
      <c r="A91" s="29">
        <v>12.0</v>
      </c>
      <c r="B91" s="49"/>
      <c r="C91" s="49"/>
      <c r="D91" s="49"/>
    </row>
    <row r="92">
      <c r="A92" s="34" t="s">
        <v>27</v>
      </c>
      <c r="B92" s="38">
        <v>-8531.53043011017</v>
      </c>
      <c r="C92" s="38">
        <v>-30.00993630838</v>
      </c>
      <c r="D92" s="38">
        <v>-32.27790166827</v>
      </c>
    </row>
    <row r="93">
      <c r="A93" s="34" t="s">
        <v>29</v>
      </c>
      <c r="B93" s="49"/>
      <c r="C93" s="70">
        <v>-14.3839395935</v>
      </c>
      <c r="D93" s="38">
        <v>-15.51686085629</v>
      </c>
    </row>
    <row r="94">
      <c r="A94" s="34" t="s">
        <v>31</v>
      </c>
      <c r="B94" s="49"/>
      <c r="C94" s="70">
        <v>-15.4662176475</v>
      </c>
      <c r="D94" s="38">
        <v>-16.61096195582</v>
      </c>
      <c r="E94" s="27"/>
    </row>
    <row r="95">
      <c r="A95" s="34" t="s">
        <v>34</v>
      </c>
      <c r="B95" s="49"/>
      <c r="C95" s="38">
        <v>-14.40628219994</v>
      </c>
      <c r="D95" s="38">
        <v>-15.52905412407</v>
      </c>
    </row>
    <row r="96">
      <c r="A96" s="34" t="s">
        <v>36</v>
      </c>
      <c r="B96" s="49"/>
      <c r="C96" s="38">
        <v>-15.48036611633</v>
      </c>
      <c r="D96" s="38">
        <v>-16.6192617061</v>
      </c>
      <c r="E96" s="27"/>
    </row>
    <row r="97">
      <c r="A97" s="34" t="s">
        <v>37</v>
      </c>
      <c r="B97" s="38">
        <v>-5880.69961468999</v>
      </c>
      <c r="C97" s="38">
        <v>-14.37628465167</v>
      </c>
      <c r="D97" s="38">
        <v>-15.50935285199</v>
      </c>
      <c r="E97" s="27"/>
    </row>
    <row r="98">
      <c r="A98" s="34" t="s">
        <v>39</v>
      </c>
      <c r="B98" s="38">
        <v>-2650.91615716548</v>
      </c>
      <c r="C98" s="38">
        <v>-15.46596367038</v>
      </c>
      <c r="D98" s="38">
        <v>-16.61073366159</v>
      </c>
      <c r="E98" s="27"/>
    </row>
    <row r="99">
      <c r="A99" s="29">
        <v>13.0</v>
      </c>
      <c r="B99" s="49"/>
      <c r="C99" s="49"/>
      <c r="D99" s="49"/>
    </row>
    <row r="100">
      <c r="A100" s="34" t="s">
        <v>27</v>
      </c>
      <c r="B100" s="38">
        <v>-5108.85347741018</v>
      </c>
      <c r="C100" s="38">
        <v>-30.64403949898</v>
      </c>
      <c r="D100" s="38">
        <v>-32.94268340335</v>
      </c>
    </row>
    <row r="101">
      <c r="A101" s="34" t="s">
        <v>29</v>
      </c>
      <c r="B101" s="49"/>
      <c r="C101" s="38">
        <v>-28.79812292064</v>
      </c>
      <c r="D101" s="38">
        <v>-30.96377616803</v>
      </c>
    </row>
    <row r="102">
      <c r="A102" s="34" t="s">
        <v>31</v>
      </c>
      <c r="B102" s="49"/>
      <c r="C102" s="70">
        <v>-1.7844310458</v>
      </c>
      <c r="D102" s="38">
        <v>-1.91993156717</v>
      </c>
    </row>
    <row r="103">
      <c r="A103" s="34" t="s">
        <v>34</v>
      </c>
      <c r="B103" s="49"/>
      <c r="C103" s="38">
        <v>-28.80797998114</v>
      </c>
      <c r="D103" s="38">
        <v>-30.96956741748</v>
      </c>
    </row>
    <row r="104">
      <c r="A104" s="34" t="s">
        <v>36</v>
      </c>
      <c r="B104" s="49"/>
      <c r="C104" s="38">
        <v>-1.78979391494</v>
      </c>
      <c r="D104" s="38">
        <v>-1.92300619384</v>
      </c>
    </row>
    <row r="105">
      <c r="A105" s="34" t="s">
        <v>37</v>
      </c>
      <c r="B105" s="38">
        <v>-4822.79405379792</v>
      </c>
      <c r="C105" s="38">
        <v>-28.79833871491</v>
      </c>
      <c r="D105" s="38">
        <v>-30.96387901778</v>
      </c>
    </row>
    <row r="106">
      <c r="A106" s="34" t="s">
        <v>39</v>
      </c>
      <c r="B106" s="38">
        <v>-286.07567256031</v>
      </c>
      <c r="C106" s="38">
        <v>-1.78461919886</v>
      </c>
      <c r="D106" s="38">
        <v>-1.92011157354</v>
      </c>
    </row>
    <row r="107">
      <c r="A107" s="29">
        <v>14.0</v>
      </c>
      <c r="B107" s="49"/>
      <c r="C107" s="49"/>
      <c r="D107" s="49"/>
    </row>
    <row r="108">
      <c r="A108" s="34" t="s">
        <v>27</v>
      </c>
      <c r="B108" s="38">
        <v>-5451.34946288271</v>
      </c>
      <c r="C108" s="38">
        <v>-30.6123304308</v>
      </c>
      <c r="D108" s="38">
        <v>-32.91445309412</v>
      </c>
    </row>
    <row r="109">
      <c r="A109" s="34" t="s">
        <v>29</v>
      </c>
      <c r="B109" s="49"/>
      <c r="C109" s="38">
        <v>-28.79818005542</v>
      </c>
      <c r="D109" s="38">
        <v>-30.9637570101</v>
      </c>
      <c r="E109" s="16"/>
    </row>
    <row r="110">
      <c r="A110" s="34" t="s">
        <v>31</v>
      </c>
      <c r="B110" s="49"/>
      <c r="C110" s="70">
        <v>-1.7426994484</v>
      </c>
      <c r="D110" s="38">
        <v>-1.88158441955</v>
      </c>
    </row>
    <row r="111">
      <c r="A111" s="34" t="s">
        <v>34</v>
      </c>
      <c r="B111" s="49"/>
      <c r="C111" s="38">
        <v>-28.80850049752</v>
      </c>
      <c r="D111" s="38">
        <v>-30.96976225173</v>
      </c>
      <c r="E111" s="27"/>
    </row>
    <row r="112">
      <c r="A112" s="34" t="s">
        <v>36</v>
      </c>
      <c r="B112" s="49"/>
      <c r="C112" s="38">
        <v>-1.74940531348</v>
      </c>
      <c r="D112" s="38">
        <v>-1.8854845399</v>
      </c>
    </row>
    <row r="113">
      <c r="A113" s="34" t="s">
        <v>37</v>
      </c>
      <c r="B113" s="38">
        <v>-4822.79405379792</v>
      </c>
      <c r="C113" s="38">
        <v>-28.79833871491</v>
      </c>
      <c r="D113" s="38">
        <v>-30.96387901778</v>
      </c>
    </row>
    <row r="114">
      <c r="A114" s="34" t="s">
        <v>39</v>
      </c>
      <c r="B114" s="38">
        <v>-628.57872025982</v>
      </c>
      <c r="C114" s="38">
        <v>-1.74331121308</v>
      </c>
      <c r="D114" s="38">
        <v>-1.88212218622</v>
      </c>
    </row>
    <row r="115">
      <c r="A115" s="92">
        <v>15.0</v>
      </c>
      <c r="B115" s="49"/>
      <c r="C115" s="49"/>
      <c r="D115" s="49"/>
    </row>
    <row r="116">
      <c r="A116" s="34" t="s">
        <v>27</v>
      </c>
      <c r="B116" s="38">
        <v>-3675.36608300336</v>
      </c>
      <c r="C116" s="81">
        <v>-14.46901646438</v>
      </c>
      <c r="D116" s="94">
        <v>-16.00819287073</v>
      </c>
    </row>
    <row r="117">
      <c r="A117" s="34" t="s">
        <v>29</v>
      </c>
      <c r="B117" s="49"/>
      <c r="C117" s="124">
        <v>-11.73427518726</v>
      </c>
      <c r="D117" s="38">
        <v>-13.28721587094</v>
      </c>
    </row>
    <row r="118">
      <c r="A118" s="34" t="s">
        <v>31</v>
      </c>
      <c r="B118" s="49"/>
      <c r="C118" s="81">
        <v>-2.69305397479</v>
      </c>
      <c r="D118" s="81">
        <v>-2.88228602401</v>
      </c>
    </row>
    <row r="119">
      <c r="A119" s="34" t="s">
        <v>34</v>
      </c>
      <c r="B119" s="49"/>
      <c r="C119" s="81">
        <v>-11.74299763284</v>
      </c>
      <c r="D119" s="38">
        <v>-13.29666074618</v>
      </c>
    </row>
    <row r="120">
      <c r="A120" s="34" t="s">
        <v>36</v>
      </c>
      <c r="B120" s="49"/>
      <c r="C120" s="81">
        <v>-2.69565256949</v>
      </c>
      <c r="D120" s="81">
        <v>-2.88357223262</v>
      </c>
    </row>
    <row r="121">
      <c r="A121" s="34" t="s">
        <v>37</v>
      </c>
      <c r="B121" s="38">
        <v>-3290.87405571436</v>
      </c>
      <c r="C121" s="38">
        <v>-11.71957100969</v>
      </c>
      <c r="D121" s="81">
        <v>-13.07623765491</v>
      </c>
      <c r="E121" s="27"/>
    </row>
    <row r="122">
      <c r="A122" s="34" t="s">
        <v>39</v>
      </c>
      <c r="B122" s="38">
        <v>-384.51022813655</v>
      </c>
      <c r="C122" s="81">
        <v>-2.69276249225</v>
      </c>
      <c r="D122" s="81">
        <v>-2.8820458735</v>
      </c>
    </row>
    <row r="123">
      <c r="A123" s="92">
        <v>16.0</v>
      </c>
      <c r="B123" s="49"/>
      <c r="C123" s="49"/>
      <c r="D123" s="38"/>
    </row>
    <row r="124">
      <c r="A124" s="34" t="s">
        <v>27</v>
      </c>
      <c r="B124" s="38">
        <v>-3844.03743942681</v>
      </c>
      <c r="C124" s="38">
        <v>-15.46941028498</v>
      </c>
      <c r="D124" s="38">
        <v>-17.08369445299</v>
      </c>
      <c r="E124" s="82"/>
    </row>
    <row r="125">
      <c r="A125" s="34" t="s">
        <v>29</v>
      </c>
      <c r="B125" s="49"/>
      <c r="C125" s="38">
        <v>-11.73781847304</v>
      </c>
      <c r="D125" s="38">
        <v>-13.08378126393</v>
      </c>
      <c r="E125" s="27"/>
    </row>
    <row r="126">
      <c r="A126" s="34" t="s">
        <v>31</v>
      </c>
      <c r="B126" s="49"/>
      <c r="C126" s="38">
        <v>-3.67691937058</v>
      </c>
      <c r="D126" s="38">
        <v>-3.93961383266</v>
      </c>
    </row>
    <row r="127">
      <c r="A127" s="34" t="s">
        <v>34</v>
      </c>
      <c r="B127" s="49"/>
      <c r="C127" s="38">
        <v>-11.74999089993</v>
      </c>
      <c r="D127" s="38">
        <v>-13.09671156803</v>
      </c>
      <c r="E127" s="27"/>
    </row>
    <row r="128">
      <c r="A128" s="34" t="s">
        <v>36</v>
      </c>
      <c r="B128" s="49"/>
      <c r="C128" s="38">
        <v>-3.68009126938</v>
      </c>
      <c r="D128" s="38">
        <v>-3.94123465748</v>
      </c>
      <c r="E128" s="27"/>
    </row>
    <row r="129">
      <c r="A129" s="34" t="s">
        <v>37</v>
      </c>
      <c r="B129" s="38">
        <v>-3290.87405571436</v>
      </c>
      <c r="C129" s="38">
        <v>-11.71957100969</v>
      </c>
      <c r="D129" s="38">
        <v>-13.07623765491</v>
      </c>
    </row>
    <row r="130">
      <c r="A130" s="34" t="s">
        <v>39</v>
      </c>
      <c r="B130" s="38">
        <v>-553.19102234811</v>
      </c>
      <c r="C130" s="38">
        <v>-3.67454893958</v>
      </c>
      <c r="D130" s="38">
        <v>-3.93734931461</v>
      </c>
    </row>
    <row r="131">
      <c r="A131" s="29">
        <v>17.0</v>
      </c>
      <c r="B131" s="49"/>
      <c r="C131" s="49"/>
      <c r="D131" s="49"/>
    </row>
    <row r="132">
      <c r="A132" s="34" t="s">
        <v>27</v>
      </c>
      <c r="B132" s="38">
        <v>-3273.0641943557</v>
      </c>
      <c r="C132" s="38">
        <v>-20.1286408329</v>
      </c>
      <c r="D132" s="38">
        <v>-21.6240021139</v>
      </c>
    </row>
    <row r="133">
      <c r="A133" s="34" t="s">
        <v>29</v>
      </c>
      <c r="B133" s="38"/>
      <c r="C133" s="38">
        <v>-17.7762548775</v>
      </c>
      <c r="D133" s="38">
        <v>-19.0848913156</v>
      </c>
    </row>
    <row r="134">
      <c r="A134" s="34" t="s">
        <v>31</v>
      </c>
      <c r="B134" s="38"/>
      <c r="C134" s="38">
        <v>-2.2966573879</v>
      </c>
      <c r="D134" s="38">
        <v>-2.484308336</v>
      </c>
    </row>
    <row r="135">
      <c r="A135" s="34" t="s">
        <v>34</v>
      </c>
      <c r="B135" s="38"/>
      <c r="C135" s="38">
        <v>-17.7837841357</v>
      </c>
      <c r="D135" s="38">
        <v>-19.0889076195</v>
      </c>
    </row>
    <row r="136">
      <c r="A136" s="34" t="s">
        <v>36</v>
      </c>
      <c r="B136" s="38"/>
      <c r="C136" s="38">
        <v>-2.3051729589</v>
      </c>
      <c r="D136" s="38">
        <v>-2.4892903824</v>
      </c>
    </row>
    <row r="137">
      <c r="A137" s="34" t="s">
        <v>37</v>
      </c>
      <c r="B137" s="38">
        <v>-2859.3368144963</v>
      </c>
      <c r="C137" s="38">
        <v>-17.7799478704</v>
      </c>
      <c r="D137" s="38">
        <v>-19.0887213986</v>
      </c>
    </row>
    <row r="138">
      <c r="A138" s="34" t="s">
        <v>39</v>
      </c>
      <c r="B138" s="38">
        <v>-413.7238639431</v>
      </c>
      <c r="C138" s="38">
        <v>-2.2952546542</v>
      </c>
      <c r="D138" s="38">
        <v>-2.4827059815</v>
      </c>
    </row>
    <row r="139">
      <c r="A139" s="29">
        <v>18.0</v>
      </c>
      <c r="B139" s="49"/>
      <c r="C139" s="49"/>
      <c r="D139" s="49"/>
    </row>
    <row r="140">
      <c r="A140" s="34" t="s">
        <v>27</v>
      </c>
      <c r="B140" s="38">
        <v>-3238.640749848</v>
      </c>
      <c r="C140" s="38">
        <v>-19.9318819679</v>
      </c>
      <c r="D140" s="38">
        <v>-21.4073586688</v>
      </c>
    </row>
    <row r="141">
      <c r="A141" s="34" t="s">
        <v>29</v>
      </c>
      <c r="B141" s="38"/>
      <c r="C141" s="38">
        <v>-17.7758453865</v>
      </c>
      <c r="D141" s="38">
        <v>-19.0845457109</v>
      </c>
    </row>
    <row r="142">
      <c r="A142" s="34" t="s">
        <v>31</v>
      </c>
      <c r="B142" s="38"/>
      <c r="C142" s="38">
        <v>-2.1037852928</v>
      </c>
      <c r="D142" s="38">
        <v>-2.2710332628</v>
      </c>
    </row>
    <row r="143">
      <c r="A143" s="34" t="s">
        <v>34</v>
      </c>
      <c r="B143" s="38"/>
      <c r="C143" s="38">
        <v>-17.7819474751</v>
      </c>
      <c r="D143" s="38">
        <v>-19.0878664744</v>
      </c>
    </row>
    <row r="144">
      <c r="A144" s="34" t="s">
        <v>36</v>
      </c>
      <c r="B144" s="38"/>
      <c r="C144" s="38">
        <v>-2.1107824342</v>
      </c>
      <c r="D144" s="38">
        <v>-2.2752788871</v>
      </c>
    </row>
    <row r="145">
      <c r="A145" s="34" t="s">
        <v>37</v>
      </c>
      <c r="B145" s="38">
        <v>-2859.3368144963</v>
      </c>
      <c r="C145" s="38">
        <v>-17.7799478704</v>
      </c>
      <c r="D145" s="38">
        <v>-19.0887213986</v>
      </c>
    </row>
    <row r="146">
      <c r="A146" s="34" t="s">
        <v>39</v>
      </c>
      <c r="B146" s="38">
        <v>-379.3182652091</v>
      </c>
      <c r="C146" s="38">
        <v>-2.1018483992</v>
      </c>
      <c r="D146" s="38">
        <v>-2.2690583811</v>
      </c>
    </row>
    <row r="147">
      <c r="A147" s="29">
        <v>19.0</v>
      </c>
      <c r="B147" s="49"/>
      <c r="C147" s="49"/>
      <c r="D147" s="49"/>
    </row>
    <row r="148">
      <c r="A148" s="34" t="s">
        <v>27</v>
      </c>
      <c r="B148" s="38">
        <v>-4522.47227678764</v>
      </c>
      <c r="C148" s="38">
        <v>-25.18199476847</v>
      </c>
      <c r="D148" s="38">
        <v>-27.24595962308</v>
      </c>
    </row>
    <row r="149">
      <c r="A149" s="34" t="s">
        <v>29</v>
      </c>
      <c r="B149" s="49"/>
      <c r="C149" s="38">
        <v>-23.38879988264</v>
      </c>
      <c r="D149" s="38">
        <v>-25.32435964123</v>
      </c>
    </row>
    <row r="150">
      <c r="A150" s="34" t="s">
        <v>31</v>
      </c>
      <c r="B150" s="49"/>
      <c r="C150" s="70">
        <v>-1.7545456878</v>
      </c>
      <c r="D150" s="38">
        <v>-1.88483665294</v>
      </c>
    </row>
    <row r="151">
      <c r="A151" s="34" t="s">
        <v>34</v>
      </c>
      <c r="B151" s="49"/>
      <c r="C151" s="38">
        <v>-23.3959865049</v>
      </c>
      <c r="D151" s="38">
        <v>-25.32853999352</v>
      </c>
    </row>
    <row r="152">
      <c r="A152" s="34" t="s">
        <v>36</v>
      </c>
      <c r="B152" s="49"/>
      <c r="C152" s="70">
        <v>-1.7586331437</v>
      </c>
      <c r="D152" s="38">
        <v>-1.88705563867</v>
      </c>
    </row>
    <row r="153">
      <c r="A153" s="34" t="s">
        <v>37</v>
      </c>
      <c r="B153" s="38">
        <v>-4252.3917526098</v>
      </c>
      <c r="C153" s="38">
        <v>-23.38690177704</v>
      </c>
      <c r="D153" s="38">
        <v>-25.32248487876</v>
      </c>
    </row>
    <row r="154">
      <c r="A154" s="34" t="s">
        <v>39</v>
      </c>
      <c r="B154" s="38">
        <v>-270.09267032057</v>
      </c>
      <c r="C154" s="38">
        <v>-1.75490944476</v>
      </c>
      <c r="D154" s="38">
        <v>-1.8851881416</v>
      </c>
    </row>
    <row r="155">
      <c r="A155" s="29">
        <v>20.0</v>
      </c>
      <c r="B155" s="49"/>
      <c r="C155" s="49"/>
      <c r="D155" s="49"/>
    </row>
    <row r="156">
      <c r="A156" s="34" t="s">
        <v>27</v>
      </c>
      <c r="B156" s="38">
        <v>-4639.5713917445</v>
      </c>
      <c r="C156" s="38">
        <v>-26.0651706019</v>
      </c>
      <c r="D156" s="38">
        <v>-28.18626264007</v>
      </c>
    </row>
    <row r="157">
      <c r="A157" s="34" t="s">
        <v>29</v>
      </c>
      <c r="B157" s="49"/>
      <c r="C157" s="70">
        <v>-23.3888853055</v>
      </c>
      <c r="D157" s="38">
        <v>-25.32440864007</v>
      </c>
    </row>
    <row r="158">
      <c r="A158" s="34" t="s">
        <v>31</v>
      </c>
      <c r="B158" s="49"/>
      <c r="C158" s="70">
        <v>-2.6186934176</v>
      </c>
      <c r="D158" s="38">
        <v>-2.807011757</v>
      </c>
    </row>
    <row r="159">
      <c r="A159" s="34" t="s">
        <v>34</v>
      </c>
      <c r="B159" s="49"/>
      <c r="C159" s="70">
        <v>-23.3990574351</v>
      </c>
      <c r="D159" s="38">
        <v>-25.33036393535</v>
      </c>
    </row>
    <row r="160">
      <c r="A160" s="34" t="s">
        <v>36</v>
      </c>
      <c r="B160" s="49"/>
      <c r="C160" s="70">
        <v>-2.6239394646</v>
      </c>
      <c r="D160" s="38">
        <v>-2.80987549187</v>
      </c>
    </row>
    <row r="161">
      <c r="A161" s="34" t="s">
        <v>37</v>
      </c>
      <c r="B161" s="38">
        <v>-4252.3917526098</v>
      </c>
      <c r="C161" s="38">
        <v>-23.38690177704</v>
      </c>
      <c r="D161" s="38">
        <v>-25.32248487876</v>
      </c>
    </row>
    <row r="162">
      <c r="A162" s="34" t="s">
        <v>39</v>
      </c>
      <c r="B162" s="38">
        <v>-387.20463848351</v>
      </c>
      <c r="C162" s="38">
        <v>-2.61928495987</v>
      </c>
      <c r="D162" s="38">
        <v>-2.80750542679</v>
      </c>
    </row>
    <row r="163">
      <c r="A163" s="29">
        <v>21.0</v>
      </c>
      <c r="B163" s="49"/>
      <c r="C163" s="49"/>
      <c r="D163" s="49"/>
    </row>
    <row r="164">
      <c r="A164" s="34" t="s">
        <v>27</v>
      </c>
      <c r="B164" s="38">
        <v>-4651.8366531804</v>
      </c>
      <c r="C164" s="38">
        <v>-26.33957</v>
      </c>
      <c r="D164" s="38">
        <v>-28.4183457155</v>
      </c>
    </row>
    <row r="165">
      <c r="A165" s="34" t="s">
        <v>29</v>
      </c>
      <c r="B165" s="38"/>
      <c r="C165" s="38">
        <v>-23.2088815242</v>
      </c>
      <c r="D165" s="38">
        <v>-25.0709783136</v>
      </c>
    </row>
    <row r="166">
      <c r="A166" s="34" t="s">
        <v>31</v>
      </c>
      <c r="B166" s="38"/>
      <c r="C166" s="38">
        <v>-3.0604168261</v>
      </c>
      <c r="D166" s="38">
        <v>-3.2807217084</v>
      </c>
    </row>
    <row r="167">
      <c r="A167" s="34" t="s">
        <v>34</v>
      </c>
      <c r="B167" s="38"/>
      <c r="C167" s="38">
        <v>-23.2214844907</v>
      </c>
      <c r="D167" s="38">
        <v>-25.0784340729</v>
      </c>
    </row>
    <row r="168">
      <c r="A168" s="34" t="s">
        <v>36</v>
      </c>
      <c r="B168" s="38"/>
      <c r="C168" s="38">
        <v>-3.0656938444</v>
      </c>
      <c r="D168" s="38">
        <v>-3.2836767872</v>
      </c>
    </row>
    <row r="169">
      <c r="A169" s="34" t="s">
        <v>37</v>
      </c>
      <c r="B169" s="38">
        <v>-4188.8656839103</v>
      </c>
      <c r="C169" s="38">
        <v>-23.2101295874</v>
      </c>
      <c r="D169" s="38">
        <v>-25.0720695996</v>
      </c>
    </row>
    <row r="170">
      <c r="A170" s="34" t="s">
        <v>39</v>
      </c>
      <c r="B170" s="38">
        <v>-462.990886793</v>
      </c>
      <c r="C170" s="38">
        <v>-3.0611405117</v>
      </c>
      <c r="D170" s="38">
        <v>-3.2813926978</v>
      </c>
    </row>
    <row r="171">
      <c r="A171" s="29">
        <v>22.0</v>
      </c>
      <c r="B171" s="49"/>
      <c r="C171" s="49"/>
      <c r="D171" s="49"/>
    </row>
    <row r="172">
      <c r="A172" s="34" t="s">
        <v>27</v>
      </c>
      <c r="B172" s="38">
        <v>-2889.03894175497</v>
      </c>
      <c r="C172" s="38">
        <v>-17.69888454266</v>
      </c>
      <c r="D172" s="38">
        <v>-19.03553969244</v>
      </c>
    </row>
    <row r="173">
      <c r="A173" s="34" t="s">
        <v>29</v>
      </c>
      <c r="B173" s="49"/>
      <c r="C173" s="70">
        <v>-7.6441331132</v>
      </c>
      <c r="D173" s="38">
        <v>-8.21088264159</v>
      </c>
    </row>
    <row r="174">
      <c r="A174" s="34" t="s">
        <v>31</v>
      </c>
      <c r="B174" s="49"/>
      <c r="C174" s="70">
        <v>-10.0190292452</v>
      </c>
      <c r="D174" s="38">
        <v>-10.78854492777</v>
      </c>
    </row>
    <row r="175">
      <c r="A175" s="34" t="s">
        <v>34</v>
      </c>
      <c r="B175" s="49"/>
      <c r="C175" s="70">
        <v>-7.6484038636</v>
      </c>
      <c r="D175" s="38">
        <v>-8.21335949685</v>
      </c>
    </row>
    <row r="176">
      <c r="A176" s="34" t="s">
        <v>36</v>
      </c>
      <c r="B176" s="49"/>
      <c r="C176" s="70">
        <v>-10.02559199</v>
      </c>
      <c r="D176" s="38">
        <v>-10.79248122885</v>
      </c>
    </row>
    <row r="177">
      <c r="A177" s="34" t="s">
        <v>37</v>
      </c>
      <c r="B177" s="38">
        <v>-1219.62551556092</v>
      </c>
      <c r="C177" s="38">
        <v>-7.63853995081</v>
      </c>
      <c r="D177" s="38">
        <v>-8.20555930546</v>
      </c>
    </row>
    <row r="178">
      <c r="A178" s="34" t="s">
        <v>39</v>
      </c>
      <c r="B178" s="38">
        <v>-1669.40212676078</v>
      </c>
      <c r="C178" s="38">
        <v>-10.01660590962</v>
      </c>
      <c r="D178" s="38">
        <v>-10.78603013831</v>
      </c>
    </row>
    <row r="179">
      <c r="A179" s="29">
        <v>23.0</v>
      </c>
      <c r="B179" s="49"/>
      <c r="C179" s="49"/>
      <c r="D179" s="49"/>
    </row>
    <row r="180">
      <c r="A180" s="34" t="s">
        <v>27</v>
      </c>
      <c r="B180" s="38">
        <v>-2327.92885310621</v>
      </c>
      <c r="C180" s="38">
        <v>-14.26812985781</v>
      </c>
      <c r="D180" s="38">
        <v>-15.32017966456</v>
      </c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>
      <c r="A181" s="34" t="s">
        <v>29</v>
      </c>
      <c r="B181" s="49"/>
      <c r="C181" s="70">
        <v>-8.5918388144</v>
      </c>
      <c r="D181" s="38">
        <v>-9.21422805842</v>
      </c>
    </row>
    <row r="182">
      <c r="A182" s="34" t="s">
        <v>31</v>
      </c>
      <c r="B182" s="49"/>
      <c r="C182" s="70">
        <v>-5.6504792376</v>
      </c>
      <c r="D182" s="38">
        <v>-6.0794862603</v>
      </c>
    </row>
    <row r="183">
      <c r="A183" s="34" t="s">
        <v>34</v>
      </c>
      <c r="B183" s="49"/>
      <c r="C183" s="70">
        <v>-8.5972488659</v>
      </c>
      <c r="D183" s="38">
        <v>-9.21742032532</v>
      </c>
    </row>
    <row r="184">
      <c r="A184" s="34" t="s">
        <v>36</v>
      </c>
      <c r="B184" s="49"/>
      <c r="C184" s="70">
        <v>-5.6524058406</v>
      </c>
      <c r="D184" s="38">
        <v>-6.08076557264</v>
      </c>
    </row>
    <row r="185">
      <c r="A185" s="34" t="s">
        <v>37</v>
      </c>
      <c r="B185" s="38">
        <v>-1370.46978354406</v>
      </c>
      <c r="C185" s="38">
        <v>-8.58998668758</v>
      </c>
      <c r="D185" s="38">
        <v>-9.21234449925</v>
      </c>
    </row>
    <row r="186">
      <c r="A186" s="34" t="s">
        <v>39</v>
      </c>
      <c r="B186" s="38">
        <v>-957.39081270268</v>
      </c>
      <c r="C186" s="38">
        <v>-5.64590724978</v>
      </c>
      <c r="D186" s="38">
        <v>-6.07504168447</v>
      </c>
    </row>
    <row r="187">
      <c r="A187" s="10">
        <v>24.0</v>
      </c>
      <c r="B187" s="49"/>
      <c r="C187" s="49"/>
      <c r="D187" s="49"/>
    </row>
    <row r="188">
      <c r="A188" s="34" t="s">
        <v>27</v>
      </c>
      <c r="B188" s="131">
        <v>-5075.90608522328</v>
      </c>
      <c r="C188" s="38">
        <v>-29.45166047568</v>
      </c>
      <c r="D188" s="38">
        <v>-31.72698661511</v>
      </c>
    </row>
    <row r="189">
      <c r="A189" s="34" t="s">
        <v>29</v>
      </c>
      <c r="B189" s="31"/>
      <c r="C189" s="38">
        <v>-23.21379541737</v>
      </c>
      <c r="D189" s="38">
        <v>-25.07536071085</v>
      </c>
      <c r="E189" s="27"/>
    </row>
    <row r="190">
      <c r="A190" s="34" t="s">
        <v>31</v>
      </c>
      <c r="B190" s="31"/>
      <c r="C190" s="70">
        <v>-6.1284871894</v>
      </c>
      <c r="D190" s="38">
        <v>-6.54768145591</v>
      </c>
    </row>
    <row r="191">
      <c r="A191" s="34" t="s">
        <v>34</v>
      </c>
      <c r="B191" s="31"/>
      <c r="C191" s="38">
        <v>-23.2397373627</v>
      </c>
      <c r="D191" s="38">
        <v>-25.0901918902</v>
      </c>
    </row>
    <row r="192">
      <c r="A192" s="34" t="s">
        <v>36</v>
      </c>
      <c r="B192" s="31"/>
      <c r="C192" s="70">
        <v>-6.1364096668</v>
      </c>
      <c r="D192" s="38">
        <v>-6.55188685107</v>
      </c>
    </row>
    <row r="193">
      <c r="A193" s="34" t="s">
        <v>37</v>
      </c>
      <c r="B193" s="131">
        <v>-4188.86568403752</v>
      </c>
      <c r="C193" s="38">
        <v>-23.21012936483</v>
      </c>
      <c r="D193" s="38">
        <v>-25.07206936918</v>
      </c>
      <c r="E193" s="27"/>
    </row>
    <row r="194">
      <c r="A194" s="34" t="s">
        <v>39</v>
      </c>
      <c r="B194" s="131">
        <v>-886.92306117273</v>
      </c>
      <c r="C194" s="38">
        <v>-6.12892550128</v>
      </c>
      <c r="D194" s="38">
        <v>-6.54778719294</v>
      </c>
      <c r="E194" s="16"/>
    </row>
    <row r="195">
      <c r="A195" s="29">
        <v>25.0</v>
      </c>
      <c r="B195" s="49"/>
      <c r="C195" s="49"/>
      <c r="D195" s="49"/>
    </row>
    <row r="196">
      <c r="A196" s="34" t="s">
        <v>27</v>
      </c>
      <c r="B196" s="38">
        <v>-3206.09281984561</v>
      </c>
      <c r="C196" s="38">
        <v>-19.94277594391</v>
      </c>
      <c r="D196" s="38">
        <v>-21.37887232291</v>
      </c>
    </row>
    <row r="197">
      <c r="A197" s="34" t="s">
        <v>29</v>
      </c>
      <c r="B197" s="49"/>
      <c r="C197" s="70">
        <v>-15.5815378238</v>
      </c>
      <c r="D197" s="38">
        <v>-16.70650688985</v>
      </c>
    </row>
    <row r="198">
      <c r="A198" s="34" t="s">
        <v>31</v>
      </c>
      <c r="B198" s="49"/>
      <c r="C198" s="70">
        <v>-4.2851910133</v>
      </c>
      <c r="D198" s="38">
        <v>-4.5961493909</v>
      </c>
    </row>
    <row r="199">
      <c r="A199" s="34" t="s">
        <v>34</v>
      </c>
      <c r="B199" s="49"/>
      <c r="C199" s="70">
        <v>-15.5886375736</v>
      </c>
      <c r="D199" s="38">
        <v>-16.71257244627</v>
      </c>
    </row>
    <row r="200">
      <c r="A200" s="34" t="s">
        <v>36</v>
      </c>
      <c r="B200" s="49"/>
      <c r="C200" s="70">
        <v>-4.2924678864</v>
      </c>
      <c r="D200" s="38">
        <v>-4.60034138724</v>
      </c>
    </row>
    <row r="201">
      <c r="A201" s="34" t="s">
        <v>37</v>
      </c>
      <c r="B201" s="38">
        <v>-2517.33103572164</v>
      </c>
      <c r="C201" s="38">
        <v>-15.5801021449</v>
      </c>
      <c r="D201" s="38">
        <v>-16.70650688985</v>
      </c>
    </row>
    <row r="202">
      <c r="A202" s="34" t="s">
        <v>39</v>
      </c>
      <c r="B202" s="38">
        <v>-688.79188317828</v>
      </c>
      <c r="C202" s="38">
        <v>-4.2848291114</v>
      </c>
      <c r="D202" s="38">
        <v>-4.59582960534</v>
      </c>
    </row>
    <row r="203">
      <c r="A203" s="29">
        <v>26.0</v>
      </c>
      <c r="B203" s="49"/>
      <c r="C203" s="49"/>
      <c r="D203" s="49"/>
    </row>
    <row r="204">
      <c r="A204" s="34" t="s">
        <v>27</v>
      </c>
      <c r="B204" s="38">
        <v>-3206.09738802377</v>
      </c>
      <c r="C204" s="38">
        <v>-19.94220095813</v>
      </c>
      <c r="D204" s="38">
        <v>-21.37823879897</v>
      </c>
      <c r="E204" t="str">
        <f>E203</f>
        <v/>
      </c>
    </row>
    <row r="205">
      <c r="A205" s="34" t="s">
        <v>29</v>
      </c>
      <c r="B205" s="49"/>
      <c r="C205" s="70">
        <v>-15.5816707623</v>
      </c>
      <c r="D205" s="38">
        <v>-16.70837076377</v>
      </c>
    </row>
    <row r="206">
      <c r="A206" s="34" t="s">
        <v>31</v>
      </c>
      <c r="B206" s="49"/>
      <c r="C206" s="70">
        <v>-4.284637809</v>
      </c>
      <c r="D206" s="38">
        <v>-4.59555038488</v>
      </c>
    </row>
    <row r="207">
      <c r="A207" s="34" t="s">
        <v>34</v>
      </c>
      <c r="B207" s="49"/>
      <c r="C207" s="70">
        <v>-15.5887864953</v>
      </c>
      <c r="D207" s="38">
        <v>-16.71268408385</v>
      </c>
    </row>
    <row r="208">
      <c r="A208" s="34" t="s">
        <v>36</v>
      </c>
      <c r="B208" s="49"/>
      <c r="C208" s="70">
        <v>-4.2918013791</v>
      </c>
      <c r="D208" s="38">
        <v>-4.59967800444</v>
      </c>
    </row>
    <row r="209">
      <c r="A209" s="34" t="s">
        <v>37</v>
      </c>
      <c r="B209" s="38">
        <v>-2517.33103572164</v>
      </c>
      <c r="C209" s="38">
        <v>-15.5801021449</v>
      </c>
      <c r="D209" s="38">
        <v>-16.70650688985</v>
      </c>
    </row>
    <row r="210">
      <c r="A210" s="34" t="s">
        <v>39</v>
      </c>
      <c r="B210" s="38">
        <v>-688.79673308158</v>
      </c>
      <c r="C210" s="38">
        <v>-4.28434591682</v>
      </c>
      <c r="D210" s="38">
        <v>-4.5952931987</v>
      </c>
      <c r="E210" s="16"/>
    </row>
    <row r="211">
      <c r="A211" s="29">
        <v>27.0</v>
      </c>
      <c r="B211" s="49"/>
      <c r="C211" s="49"/>
      <c r="D211" s="49"/>
    </row>
    <row r="212">
      <c r="A212" s="34" t="s">
        <v>27</v>
      </c>
      <c r="B212" s="38">
        <v>-3803.2947859096</v>
      </c>
      <c r="C212" s="38">
        <v>-21.451659183</v>
      </c>
      <c r="D212" s="38">
        <v>-23.151041117</v>
      </c>
    </row>
    <row r="213">
      <c r="A213" s="34" t="s">
        <v>29</v>
      </c>
      <c r="B213" s="38"/>
      <c r="C213" s="38">
        <v>-19.9008751212</v>
      </c>
      <c r="D213" s="38">
        <v>-21.496058206</v>
      </c>
    </row>
    <row r="214">
      <c r="A214" s="34" t="s">
        <v>31</v>
      </c>
      <c r="B214" s="38"/>
      <c r="C214" s="38">
        <v>-1.511716398</v>
      </c>
      <c r="D214" s="38">
        <v>-1.6165876682</v>
      </c>
    </row>
    <row r="215">
      <c r="A215" s="34" t="s">
        <v>34</v>
      </c>
      <c r="B215" s="38"/>
      <c r="C215" s="38">
        <v>-19.9110368009</v>
      </c>
      <c r="D215" s="38">
        <v>-21.5020097065</v>
      </c>
    </row>
    <row r="216">
      <c r="A216" s="34" t="s">
        <v>36</v>
      </c>
      <c r="B216" s="38"/>
      <c r="C216" s="38">
        <v>-1.514317427</v>
      </c>
      <c r="D216" s="38">
        <v>-1.61799566</v>
      </c>
    </row>
    <row r="217">
      <c r="A217" s="34" t="s">
        <v>37</v>
      </c>
      <c r="B217" s="38">
        <v>-3590.4480770508</v>
      </c>
      <c r="C217" s="38">
        <v>-19.900043537</v>
      </c>
      <c r="D217" s="38">
        <v>-21.4955228829</v>
      </c>
    </row>
    <row r="218">
      <c r="A218" s="34" t="s">
        <v>39</v>
      </c>
      <c r="B218" s="38">
        <v>-212.7536328998</v>
      </c>
      <c r="C218" s="38">
        <v>-1.5118114525</v>
      </c>
      <c r="D218" s="38">
        <v>-1.616613026</v>
      </c>
    </row>
    <row r="219">
      <c r="A219" s="29">
        <v>28.0</v>
      </c>
      <c r="B219" s="49"/>
      <c r="C219" s="49"/>
      <c r="D219" s="49"/>
    </row>
    <row r="220">
      <c r="A220" s="34" t="s">
        <v>27</v>
      </c>
      <c r="B220" s="38">
        <v>-3764.2519286947</v>
      </c>
      <c r="C220" s="38">
        <v>-21.1590505009</v>
      </c>
      <c r="D220" s="38">
        <v>-22.8393640961</v>
      </c>
    </row>
    <row r="221">
      <c r="A221" s="34" t="s">
        <v>29</v>
      </c>
      <c r="B221" s="38"/>
      <c r="C221" s="38">
        <v>-19.9019053551</v>
      </c>
      <c r="D221" s="38">
        <v>-21.4969640546</v>
      </c>
    </row>
    <row r="222">
      <c r="A222" s="34" t="s">
        <v>31</v>
      </c>
      <c r="B222" s="38"/>
      <c r="C222" s="38">
        <v>-1.227127219</v>
      </c>
      <c r="D222" s="38">
        <v>-1.312564012</v>
      </c>
    </row>
    <row r="223">
      <c r="A223" s="34" t="s">
        <v>34</v>
      </c>
      <c r="B223" s="38"/>
      <c r="C223" s="38">
        <v>-19.9102188067</v>
      </c>
      <c r="D223" s="38">
        <v>-21.5018614951</v>
      </c>
    </row>
    <row r="224">
      <c r="A224" s="34" t="s">
        <v>36</v>
      </c>
      <c r="B224" s="38"/>
      <c r="C224" s="38">
        <v>-1.229180449</v>
      </c>
      <c r="D224" s="38">
        <v>-1.313695835</v>
      </c>
    </row>
    <row r="225">
      <c r="A225" s="34" t="s">
        <v>37</v>
      </c>
      <c r="B225" s="38">
        <v>-3590.4480770508</v>
      </c>
      <c r="C225" s="38">
        <v>-19.900043537</v>
      </c>
      <c r="D225" s="38">
        <v>-21.4955228829</v>
      </c>
    </row>
    <row r="226">
      <c r="A226" s="34" t="s">
        <v>39</v>
      </c>
      <c r="B226" s="38">
        <v>-173.7089113563</v>
      </c>
      <c r="C226" s="38">
        <v>-1.2271169503</v>
      </c>
      <c r="D226" s="38">
        <v>-1.3124936352</v>
      </c>
    </row>
    <row r="227">
      <c r="A227" s="29">
        <v>29.0</v>
      </c>
      <c r="B227" s="49"/>
      <c r="C227" s="49"/>
      <c r="D227" s="49"/>
    </row>
    <row r="228">
      <c r="A228" s="34" t="s">
        <v>27</v>
      </c>
      <c r="B228" s="38">
        <v>-2629.73895091758</v>
      </c>
      <c r="C228" s="38">
        <v>-16.3666180988</v>
      </c>
      <c r="D228" s="38">
        <v>-17.57969915075</v>
      </c>
    </row>
    <row r="229">
      <c r="A229" s="34" t="s">
        <v>29</v>
      </c>
      <c r="B229" s="49"/>
      <c r="C229" s="70">
        <v>-15.0825434356</v>
      </c>
      <c r="D229" s="38">
        <v>-16.1903996952</v>
      </c>
    </row>
    <row r="230">
      <c r="A230" s="34" t="s">
        <v>31</v>
      </c>
      <c r="B230" s="49"/>
      <c r="C230" s="70">
        <v>-1.2308705258</v>
      </c>
      <c r="D230" s="38">
        <v>-1.33903856145</v>
      </c>
    </row>
    <row r="231">
      <c r="A231" s="34" t="s">
        <v>34</v>
      </c>
      <c r="B231" s="49"/>
      <c r="C231" s="70">
        <v>-15.087504533</v>
      </c>
      <c r="D231" s="38">
        <v>-16.19313053699</v>
      </c>
    </row>
    <row r="232">
      <c r="A232" s="34" t="s">
        <v>36</v>
      </c>
      <c r="B232" s="49"/>
      <c r="C232" s="70">
        <v>-1.2458316461</v>
      </c>
      <c r="D232" s="38">
        <v>-1.34803409275</v>
      </c>
    </row>
    <row r="233">
      <c r="A233" s="34" t="s">
        <v>37</v>
      </c>
      <c r="B233" s="38">
        <v>-2402.39698648122</v>
      </c>
      <c r="C233" s="38">
        <v>-15.08511762601</v>
      </c>
      <c r="D233" s="38">
        <v>-16.19299675403</v>
      </c>
    </row>
    <row r="234">
      <c r="A234" s="34" t="s">
        <v>39</v>
      </c>
      <c r="B234" s="38">
        <v>-227.30182191176</v>
      </c>
      <c r="C234" s="38">
        <v>-1.23110617332</v>
      </c>
      <c r="D234" s="38">
        <v>-1.3390282445</v>
      </c>
    </row>
    <row r="235">
      <c r="A235" s="29">
        <v>30.0</v>
      </c>
      <c r="B235" s="49"/>
      <c r="C235" s="49"/>
      <c r="D235" s="49"/>
    </row>
    <row r="236">
      <c r="A236" s="34" t="s">
        <v>27</v>
      </c>
      <c r="B236" s="38">
        <v>-2820.2861105668</v>
      </c>
      <c r="C236" s="38">
        <v>-17.51648184512</v>
      </c>
      <c r="D236" s="38">
        <v>-18.81374208924</v>
      </c>
    </row>
    <row r="237">
      <c r="A237" s="34" t="s">
        <v>29</v>
      </c>
      <c r="B237" s="49"/>
      <c r="C237" s="70">
        <v>-15.0794603381</v>
      </c>
      <c r="D237" s="38">
        <v>-16.1872647818</v>
      </c>
    </row>
    <row r="238">
      <c r="A238" s="34" t="s">
        <v>31</v>
      </c>
      <c r="B238" s="49"/>
      <c r="C238" s="70">
        <v>-2.3778242658</v>
      </c>
      <c r="D238" s="38">
        <v>-2.56947370979</v>
      </c>
    </row>
    <row r="239">
      <c r="A239" s="34" t="s">
        <v>34</v>
      </c>
      <c r="B239" s="49"/>
      <c r="C239" s="70">
        <v>-15.0851897602</v>
      </c>
      <c r="D239" s="38">
        <v>-16.19050117126</v>
      </c>
    </row>
    <row r="240">
      <c r="A240" s="34" t="s">
        <v>36</v>
      </c>
      <c r="B240" s="49"/>
      <c r="C240" s="70">
        <v>-2.3914342751</v>
      </c>
      <c r="D240" s="38">
        <v>-2.57761434625</v>
      </c>
    </row>
    <row r="241">
      <c r="A241" s="34" t="s">
        <v>37</v>
      </c>
      <c r="B241" s="38">
        <v>-2402.39698648122</v>
      </c>
      <c r="C241" s="38">
        <v>-15.08511762603</v>
      </c>
      <c r="D241" s="38">
        <v>-16.19299682311</v>
      </c>
    </row>
    <row r="242">
      <c r="A242" s="34" t="s">
        <v>39</v>
      </c>
      <c r="B242" s="38">
        <v>-417.86114999052</v>
      </c>
      <c r="C242" s="38">
        <v>-2.37735055646</v>
      </c>
      <c r="D242" s="38">
        <v>-2.56888722805</v>
      </c>
    </row>
    <row r="243">
      <c r="A243" s="29" t="s">
        <v>85</v>
      </c>
      <c r="B243" s="49"/>
      <c r="C243" s="49"/>
      <c r="D243" s="49"/>
    </row>
    <row r="244">
      <c r="A244" s="34" t="s">
        <v>27</v>
      </c>
      <c r="B244" s="38">
        <v>-2787.5656407477</v>
      </c>
      <c r="C244" s="38">
        <v>-14.63164874167</v>
      </c>
      <c r="D244" s="38">
        <v>-15.72209498975</v>
      </c>
    </row>
    <row r="245">
      <c r="A245" s="34" t="s">
        <v>29</v>
      </c>
      <c r="B245" s="49"/>
      <c r="C245" s="70">
        <v>-8.5914147864</v>
      </c>
      <c r="D245" s="38">
        <v>-9.21384571475</v>
      </c>
      <c r="E245" s="73"/>
      <c r="F245" s="73"/>
      <c r="G245" s="73"/>
    </row>
    <row r="246">
      <c r="A246" s="34" t="s">
        <v>31</v>
      </c>
      <c r="B246" s="49"/>
      <c r="C246" s="70">
        <v>-5.9742887535</v>
      </c>
      <c r="D246" s="38">
        <v>-6.44816398461</v>
      </c>
      <c r="E246" s="73"/>
      <c r="F246" s="73"/>
      <c r="G246" s="73"/>
    </row>
    <row r="247">
      <c r="A247" s="34" t="s">
        <v>34</v>
      </c>
      <c r="B247" s="49"/>
      <c r="C247" s="70">
        <v>-8.5976920343</v>
      </c>
      <c r="D247" s="38">
        <v>-9.21765424473</v>
      </c>
    </row>
    <row r="248">
      <c r="A248" s="34" t="s">
        <v>36</v>
      </c>
      <c r="B248" s="49"/>
      <c r="C248" s="70">
        <v>-5.9793524505</v>
      </c>
      <c r="D248" s="38">
        <v>-6.45125052248</v>
      </c>
    </row>
    <row r="249">
      <c r="A249" s="34" t="s">
        <v>37</v>
      </c>
      <c r="B249" s="38">
        <v>-1370.46789917941</v>
      </c>
      <c r="C249" s="38">
        <v>-8.59171829034</v>
      </c>
      <c r="D249" s="38">
        <v>-9.21400933103</v>
      </c>
    </row>
    <row r="250">
      <c r="A250" s="34" t="s">
        <v>39</v>
      </c>
      <c r="B250" s="38">
        <v>-1417.05376836058</v>
      </c>
      <c r="C250" s="38">
        <v>-5.97325619865</v>
      </c>
      <c r="D250" s="38">
        <v>-6.44615865632</v>
      </c>
    </row>
    <row r="251">
      <c r="A251" s="29" t="s">
        <v>88</v>
      </c>
      <c r="B251" s="49"/>
      <c r="C251" s="49"/>
      <c r="D251" s="49"/>
    </row>
    <row r="252">
      <c r="A252" s="34" t="s">
        <v>27</v>
      </c>
      <c r="B252" s="38">
        <v>-5995.23639651558</v>
      </c>
      <c r="C252" s="38">
        <v>-30.12112799165</v>
      </c>
      <c r="D252" s="38">
        <v>-32.48561063354</v>
      </c>
    </row>
    <row r="253">
      <c r="A253" s="34" t="s">
        <v>29</v>
      </c>
      <c r="B253" s="49"/>
      <c r="C253" s="70">
        <v>-23.217857216</v>
      </c>
      <c r="D253" s="38">
        <v>-25.07953986403</v>
      </c>
    </row>
    <row r="254">
      <c r="A254" s="34" t="s">
        <v>31</v>
      </c>
      <c r="B254" s="49"/>
      <c r="C254" s="70">
        <v>-6.7882824383</v>
      </c>
      <c r="D254" s="38">
        <v>-7.29700897616</v>
      </c>
    </row>
    <row r="255">
      <c r="A255" s="34" t="s">
        <v>34</v>
      </c>
      <c r="B255" s="49"/>
      <c r="C255" s="38">
        <v>-23.2431077235</v>
      </c>
      <c r="D255" s="38">
        <v>-25.09405528834</v>
      </c>
    </row>
    <row r="256">
      <c r="A256" s="34" t="s">
        <v>36</v>
      </c>
      <c r="B256" s="49"/>
      <c r="C256" s="38">
        <v>-6.79645526103</v>
      </c>
      <c r="D256" s="38">
        <v>-7.30149130091</v>
      </c>
    </row>
    <row r="257">
      <c r="A257" s="34" t="s">
        <v>37</v>
      </c>
      <c r="B257" s="38">
        <v>-4188.86568404709</v>
      </c>
      <c r="C257" s="38">
        <v>-23.21012936487</v>
      </c>
      <c r="D257" s="38">
        <v>-25.07206935329</v>
      </c>
    </row>
    <row r="258">
      <c r="A258" s="34" t="s">
        <v>39</v>
      </c>
      <c r="B258" s="38">
        <v>-1806.37532689159</v>
      </c>
      <c r="C258" s="38">
        <v>-6.79011819236</v>
      </c>
      <c r="D258" s="38">
        <v>-7.2985719307</v>
      </c>
    </row>
    <row r="259">
      <c r="A259" s="29" t="s">
        <v>91</v>
      </c>
      <c r="B259" s="49"/>
      <c r="C259" s="49"/>
      <c r="D259" s="49"/>
    </row>
    <row r="260">
      <c r="A260" s="34" t="s">
        <v>27</v>
      </c>
      <c r="B260" s="38">
        <v>-5045.0654005189</v>
      </c>
      <c r="C260" s="38">
        <v>-21.35334211362</v>
      </c>
      <c r="D260" s="38">
        <v>-22.95825371531</v>
      </c>
    </row>
    <row r="261">
      <c r="A261" s="34" t="s">
        <v>29</v>
      </c>
      <c r="B261" s="49"/>
      <c r="C261" s="70">
        <v>-16.97732494688</v>
      </c>
      <c r="D261" s="38">
        <v>-18.28321563275</v>
      </c>
    </row>
    <row r="262">
      <c r="A262" s="34" t="s">
        <v>31</v>
      </c>
      <c r="B262" s="49"/>
      <c r="C262" s="70">
        <v>-4.285150487</v>
      </c>
      <c r="D262" s="38">
        <v>-4.59611882668</v>
      </c>
    </row>
    <row r="263">
      <c r="A263" s="34" t="s">
        <v>34</v>
      </c>
      <c r="B263" s="49"/>
      <c r="C263" s="70">
        <v>-16.98548243795</v>
      </c>
      <c r="D263" s="38">
        <v>-18.28870582121</v>
      </c>
    </row>
    <row r="264">
      <c r="A264" s="34" t="s">
        <v>36</v>
      </c>
      <c r="B264" s="49"/>
      <c r="C264" s="70">
        <v>-4.2937877285</v>
      </c>
      <c r="D264" s="38">
        <v>-4.60092008944</v>
      </c>
    </row>
    <row r="265">
      <c r="A265" s="34" t="s">
        <v>37</v>
      </c>
      <c r="B265" s="38">
        <v>-4356.30975894056</v>
      </c>
      <c r="C265" s="38">
        <v>-16.98046934343</v>
      </c>
      <c r="D265" s="38">
        <v>-18.27612496099</v>
      </c>
    </row>
    <row r="266">
      <c r="A266" s="34" t="s">
        <v>39</v>
      </c>
      <c r="B266" s="38">
        <v>-688.79107661902</v>
      </c>
      <c r="C266" s="38">
        <v>-4.28579598695</v>
      </c>
      <c r="D266" s="38">
        <v>-4.59668018922</v>
      </c>
      <c r="E266" s="16"/>
    </row>
    <row r="267">
      <c r="A267" s="29" t="s">
        <v>93</v>
      </c>
      <c r="B267" s="49"/>
      <c r="C267" s="49"/>
      <c r="D267" s="49"/>
    </row>
    <row r="268">
      <c r="A268" s="34" t="s">
        <v>27</v>
      </c>
      <c r="B268" s="38">
        <v>-5045.0654005189</v>
      </c>
      <c r="C268" s="38">
        <v>-21.35314161595</v>
      </c>
      <c r="D268" s="38">
        <v>-22.95812170051</v>
      </c>
      <c r="E268" s="27"/>
    </row>
    <row r="269">
      <c r="A269" s="34" t="s">
        <v>29</v>
      </c>
      <c r="B269" s="49"/>
      <c r="C269" s="70">
        <v>-16.97810559843</v>
      </c>
      <c r="D269" s="38">
        <v>-18.29072602372</v>
      </c>
    </row>
    <row r="270">
      <c r="A270" s="34" t="s">
        <v>31</v>
      </c>
      <c r="B270" s="49"/>
      <c r="C270" s="70">
        <v>-4.2846469908</v>
      </c>
      <c r="D270" s="38">
        <v>-4.59556168108</v>
      </c>
    </row>
    <row r="271">
      <c r="A271" s="34" t="s">
        <v>34</v>
      </c>
      <c r="B271" s="49"/>
      <c r="C271" s="70">
        <v>-16.99718600239</v>
      </c>
      <c r="D271" s="38">
        <v>-18.28899019844</v>
      </c>
    </row>
    <row r="272">
      <c r="A272" s="34" t="s">
        <v>36</v>
      </c>
      <c r="B272" s="49"/>
      <c r="C272" s="70">
        <v>-4.2931633457</v>
      </c>
      <c r="D272" s="38">
        <v>-4.60030118441</v>
      </c>
    </row>
    <row r="273">
      <c r="A273" s="34" t="s">
        <v>37</v>
      </c>
      <c r="B273" s="38">
        <v>-4356.30975894056</v>
      </c>
      <c r="C273" s="38">
        <v>-16.98046934343</v>
      </c>
      <c r="D273" s="38">
        <v>-18.27612496099</v>
      </c>
      <c r="F273" s="73"/>
      <c r="G273" s="73"/>
    </row>
    <row r="274">
      <c r="A274" s="34" t="s">
        <v>39</v>
      </c>
      <c r="B274" s="38">
        <v>-688.79592699641</v>
      </c>
      <c r="C274" s="38">
        <v>-4.28530880762</v>
      </c>
      <c r="D274" s="38">
        <v>-4.59614117862</v>
      </c>
    </row>
    <row r="275">
      <c r="A275" s="29" t="s">
        <v>95</v>
      </c>
      <c r="B275" s="49"/>
      <c r="C275" s="49"/>
      <c r="D275" s="49"/>
    </row>
    <row r="276">
      <c r="A276" s="34" t="s">
        <v>27</v>
      </c>
      <c r="B276" s="38">
        <v>-4262.93430090437</v>
      </c>
      <c r="C276" s="38">
        <v>-21.79034203949</v>
      </c>
      <c r="D276" s="38">
        <v>-23.53363697762</v>
      </c>
      <c r="F276" s="27"/>
      <c r="G276" s="27"/>
    </row>
    <row r="277">
      <c r="A277" s="34" t="s">
        <v>29</v>
      </c>
      <c r="B277" s="49"/>
      <c r="C277" s="38">
        <v>-19.90388837161</v>
      </c>
      <c r="D277" s="38">
        <v>-21.49907277343</v>
      </c>
    </row>
    <row r="278">
      <c r="A278" s="34" t="s">
        <v>31</v>
      </c>
      <c r="B278" s="49"/>
      <c r="C278" s="70">
        <v>-1.8413966401</v>
      </c>
      <c r="D278" s="38">
        <v>-1.99049104989</v>
      </c>
    </row>
    <row r="279">
      <c r="A279" s="34" t="s">
        <v>34</v>
      </c>
      <c r="B279" s="49"/>
      <c r="C279" s="70">
        <v>-19.9137822892</v>
      </c>
      <c r="D279" s="38">
        <v>-21.50489507324</v>
      </c>
    </row>
    <row r="280">
      <c r="A280" s="34" t="s">
        <v>36</v>
      </c>
      <c r="B280" s="49"/>
      <c r="C280" s="70">
        <v>-1.8445131566</v>
      </c>
      <c r="D280" s="38">
        <v>-1.99234988178</v>
      </c>
    </row>
    <row r="281">
      <c r="A281" s="34" t="s">
        <v>37</v>
      </c>
      <c r="B281" s="38">
        <v>-3590.43291667182</v>
      </c>
      <c r="C281" s="38">
        <v>-19.90447543641</v>
      </c>
      <c r="D281" s="38">
        <v>-21.49952298622</v>
      </c>
      <c r="F281" s="73"/>
      <c r="G281" s="73"/>
    </row>
    <row r="282">
      <c r="A282" s="34" t="s">
        <v>39</v>
      </c>
      <c r="B282" s="38">
        <v>-672.48823169681</v>
      </c>
      <c r="C282" s="38">
        <v>-1.84214264687</v>
      </c>
      <c r="D282" s="38">
        <v>-1.99112744761</v>
      </c>
    </row>
    <row r="283">
      <c r="A283" s="29" t="s">
        <v>100</v>
      </c>
      <c r="B283" s="49"/>
      <c r="C283" s="49"/>
      <c r="D283" s="49"/>
    </row>
    <row r="284">
      <c r="A284" s="34" t="s">
        <v>27</v>
      </c>
      <c r="B284" s="38">
        <v>-4223.88802310408</v>
      </c>
      <c r="C284" s="38">
        <v>-21.50040542461</v>
      </c>
      <c r="D284" s="38">
        <v>-23.22458070433</v>
      </c>
    </row>
    <row r="285">
      <c r="A285" s="34" t="s">
        <v>29</v>
      </c>
      <c r="B285" s="49"/>
      <c r="C285" s="70">
        <v>-19.905137613</v>
      </c>
      <c r="D285" s="38">
        <v>-21.50513046897</v>
      </c>
    </row>
    <row r="286">
      <c r="A286" s="34" t="s">
        <v>31</v>
      </c>
      <c r="B286" s="49"/>
      <c r="C286" s="70">
        <v>-1.5569992074</v>
      </c>
      <c r="D286" s="38">
        <v>-1.68665056519</v>
      </c>
    </row>
    <row r="287">
      <c r="A287" s="34" t="s">
        <v>34</v>
      </c>
      <c r="B287" s="49"/>
      <c r="C287" s="70">
        <v>-19.9134572162</v>
      </c>
      <c r="D287" s="38">
        <v>-21.50513046897</v>
      </c>
    </row>
    <row r="288">
      <c r="A288" s="34" t="s">
        <v>36</v>
      </c>
      <c r="B288" s="49"/>
      <c r="C288" s="70">
        <v>-1.5596783028</v>
      </c>
      <c r="D288" s="38">
        <v>-1.68829501786</v>
      </c>
    </row>
    <row r="289">
      <c r="A289" s="34" t="s">
        <v>37</v>
      </c>
      <c r="B289" s="38">
        <v>-3590.43291667182</v>
      </c>
      <c r="C289" s="38">
        <v>-19.9044753577</v>
      </c>
      <c r="D289" s="38">
        <v>-21.49952293162</v>
      </c>
      <c r="F289" s="73"/>
      <c r="G289" s="73"/>
    </row>
    <row r="290">
      <c r="A290" s="34" t="s">
        <v>39</v>
      </c>
      <c r="B290" s="38">
        <v>-633.44425557866</v>
      </c>
      <c r="C290" s="38">
        <v>-1.55755935554</v>
      </c>
      <c r="D290" s="38">
        <v>-1.68712033583</v>
      </c>
    </row>
    <row r="291">
      <c r="A291" s="92" t="s">
        <v>102</v>
      </c>
      <c r="B291" s="49"/>
      <c r="C291" s="49"/>
      <c r="D291" s="49"/>
    </row>
    <row r="292">
      <c r="A292" s="34" t="s">
        <v>27</v>
      </c>
      <c r="B292" s="38">
        <v>-2791.59198097102</v>
      </c>
      <c r="C292" s="38">
        <v>-16.40407584562</v>
      </c>
      <c r="D292" s="132">
        <v>-17.71333552232</v>
      </c>
      <c r="F292" s="48"/>
      <c r="G292" s="48"/>
      <c r="H292" s="48"/>
      <c r="I292" s="48"/>
      <c r="J292" s="48"/>
      <c r="K292" s="48"/>
      <c r="L292" s="48"/>
      <c r="M292" s="48"/>
    </row>
    <row r="293">
      <c r="A293" s="34" t="s">
        <v>29</v>
      </c>
      <c r="B293" s="49"/>
      <c r="C293" s="70">
        <v>-15.0831711559</v>
      </c>
      <c r="D293" s="38">
        <v>-16.19096542857</v>
      </c>
      <c r="F293" s="73"/>
      <c r="G293" s="73"/>
    </row>
    <row r="294">
      <c r="A294" s="34" t="s">
        <v>31</v>
      </c>
      <c r="B294" s="49"/>
      <c r="C294" s="70">
        <v>-1.256700779</v>
      </c>
      <c r="D294" s="38">
        <v>-1.36644265077</v>
      </c>
      <c r="E294" s="73"/>
      <c r="F294" s="73"/>
      <c r="G294" s="73"/>
    </row>
    <row r="295">
      <c r="A295" s="34" t="s">
        <v>34</v>
      </c>
      <c r="B295" s="49"/>
      <c r="C295" s="70">
        <v>-15.0923238596</v>
      </c>
      <c r="D295" s="38">
        <v>-16.19556331117</v>
      </c>
      <c r="F295" s="73"/>
      <c r="G295" s="73"/>
    </row>
    <row r="296">
      <c r="A296" s="34" t="s">
        <v>36</v>
      </c>
      <c r="B296" s="49"/>
      <c r="C296" s="70">
        <v>-1.2803983142</v>
      </c>
      <c r="D296" s="132">
        <v>-1.48074378233</v>
      </c>
      <c r="F296" s="73"/>
      <c r="G296" s="73"/>
    </row>
    <row r="297">
      <c r="A297" s="34" t="s">
        <v>37</v>
      </c>
      <c r="B297" s="38">
        <v>-2402.39224732174</v>
      </c>
      <c r="C297" s="38">
        <v>-15.08576306117</v>
      </c>
      <c r="D297" s="132">
        <v>-16.19359763388</v>
      </c>
      <c r="F297" s="73"/>
      <c r="G297" s="73"/>
    </row>
    <row r="298">
      <c r="A298" s="34" t="s">
        <v>39</v>
      </c>
      <c r="B298" s="38">
        <v>-389.17386394471</v>
      </c>
      <c r="C298" s="38">
        <v>-1.25545075092</v>
      </c>
      <c r="D298" s="132">
        <v>-1.36498642153</v>
      </c>
      <c r="F298" s="73"/>
      <c r="G298" s="73"/>
    </row>
    <row r="299">
      <c r="A299" s="92" t="s">
        <v>106</v>
      </c>
      <c r="B299" s="49"/>
      <c r="C299" s="49"/>
      <c r="D299" s="49"/>
      <c r="F299" s="73"/>
      <c r="G299" s="73"/>
    </row>
    <row r="300">
      <c r="A300" s="34" t="s">
        <v>27</v>
      </c>
      <c r="B300" s="38">
        <v>-2982.13429360136</v>
      </c>
      <c r="C300" s="38">
        <v>-17.55935993363</v>
      </c>
      <c r="D300" s="132">
        <v>-18.95663224671</v>
      </c>
      <c r="F300" s="48"/>
      <c r="G300" s="48"/>
      <c r="H300" s="48"/>
      <c r="I300" s="48"/>
      <c r="J300" s="48"/>
      <c r="K300" s="48"/>
      <c r="L300" s="48"/>
      <c r="M300" s="48"/>
    </row>
    <row r="301">
      <c r="A301" s="34" t="s">
        <v>29</v>
      </c>
      <c r="B301" s="49"/>
      <c r="C301" s="70">
        <v>-15.0830687916</v>
      </c>
      <c r="D301" s="38">
        <v>-16.19068263067</v>
      </c>
    </row>
    <row r="302">
      <c r="A302" s="34" t="s">
        <v>31</v>
      </c>
      <c r="B302" s="49"/>
      <c r="C302" s="70">
        <v>-2.4014951979</v>
      </c>
      <c r="D302" s="38">
        <v>-2.59630889834</v>
      </c>
    </row>
    <row r="303">
      <c r="A303" s="34" t="s">
        <v>34</v>
      </c>
      <c r="B303" s="49"/>
      <c r="C303" s="70">
        <v>-15.0944319475</v>
      </c>
      <c r="D303" s="38">
        <v>-16.19649742095</v>
      </c>
    </row>
    <row r="304">
      <c r="A304" s="34" t="s">
        <v>36</v>
      </c>
      <c r="B304" s="49"/>
      <c r="C304" s="70">
        <v>-2.4255299318</v>
      </c>
      <c r="D304" s="132">
        <v>-2.71454728556</v>
      </c>
    </row>
    <row r="305">
      <c r="A305" s="34" t="s">
        <v>37</v>
      </c>
      <c r="B305" s="38">
        <v>-2402.39224732174</v>
      </c>
      <c r="C305" s="38">
        <v>-15.0857630612</v>
      </c>
      <c r="D305" s="132">
        <v>-16.19359763388</v>
      </c>
      <c r="F305" s="73"/>
      <c r="G305" s="73"/>
    </row>
    <row r="306">
      <c r="A306" s="34" t="s">
        <v>39</v>
      </c>
      <c r="B306" s="38">
        <v>-579.72635791524</v>
      </c>
      <c r="C306" s="38">
        <v>-2.39903684362</v>
      </c>
      <c r="D306" s="132">
        <v>-2.5945356876</v>
      </c>
    </row>
    <row r="307">
      <c r="A307" s="26"/>
    </row>
    <row r="308">
      <c r="A308" s="26" t="s">
        <v>139</v>
      </c>
    </row>
    <row r="309">
      <c r="A309" s="26" t="s">
        <v>5</v>
      </c>
      <c r="B309" s="8" t="s">
        <v>6</v>
      </c>
      <c r="C309" s="9" t="s">
        <v>144</v>
      </c>
      <c r="D309" s="9" t="s">
        <v>145</v>
      </c>
      <c r="F309" s="26"/>
      <c r="G309" s="26" t="s">
        <v>5</v>
      </c>
      <c r="H309" s="8" t="s">
        <v>14</v>
      </c>
      <c r="I309" s="8" t="s">
        <v>140</v>
      </c>
      <c r="J309" s="8" t="s">
        <v>16</v>
      </c>
      <c r="K309" s="8"/>
      <c r="L309" s="8"/>
      <c r="M309" s="8" t="s">
        <v>17</v>
      </c>
      <c r="O309" s="26" t="s">
        <v>5</v>
      </c>
      <c r="P309" s="8" t="s">
        <v>18</v>
      </c>
      <c r="Q309" s="8" t="s">
        <v>19</v>
      </c>
      <c r="R309" s="8" t="s">
        <v>20</v>
      </c>
      <c r="S309" s="8" t="s">
        <v>21</v>
      </c>
      <c r="U309" s="8" t="s">
        <v>22</v>
      </c>
      <c r="V309" s="8" t="s">
        <v>23</v>
      </c>
      <c r="W309" s="26" t="s">
        <v>24</v>
      </c>
    </row>
    <row r="310">
      <c r="A310" s="29">
        <v>11.0</v>
      </c>
      <c r="F310" s="11"/>
      <c r="G310" s="11">
        <v>11.0</v>
      </c>
      <c r="H310" s="4">
        <f t="shared" ref="H310:I310" si="102">627.509*($B311-$B316-$B317+C311-C316-C317)</f>
        <v>-50.96982045</v>
      </c>
      <c r="I310" s="4">
        <f t="shared" si="102"/>
        <v>-44.83401155</v>
      </c>
      <c r="J310" s="4">
        <f>627.509*($B311-$B316-$B317+((D311-D316-D317)*4^3-(C311-C316-C317)*3^3)/(4^3-3^3))</f>
        <v>-40.35652938</v>
      </c>
      <c r="K310" s="4"/>
      <c r="L310" s="4"/>
      <c r="M310" s="4">
        <f>627.509*(B311-B316-B317+((D311-D316-D317+0.5*((D312+D313)-(D314+D315)))*4^3-(C311-C316-C317+0.5*((C312+C313)-(C314+C315)))*3^3)/(4^3-3^3))</f>
        <v>-37.66909234</v>
      </c>
      <c r="N310" s="27"/>
      <c r="O310" s="30">
        <v>11.0</v>
      </c>
      <c r="P310">
        <f t="shared" ref="P310:P317" si="104">H310-U310</f>
        <v>-17.96982045</v>
      </c>
      <c r="Q310">
        <f t="shared" ref="Q310:Q317" si="105">I310-U310</f>
        <v>-11.83401155</v>
      </c>
      <c r="R310">
        <f t="shared" ref="R310:R317" si="106">J310-U310</f>
        <v>-7.356529381</v>
      </c>
      <c r="S310">
        <f t="shared" ref="S310:S317" si="107">M310-U310</f>
        <v>-4.669092335</v>
      </c>
      <c r="U310" s="27">
        <v>-33.0</v>
      </c>
      <c r="V310" s="43" t="s">
        <v>42</v>
      </c>
    </row>
    <row r="311">
      <c r="A311" s="34" t="s">
        <v>27</v>
      </c>
      <c r="B311" s="27">
        <v>-8152.74650166594</v>
      </c>
      <c r="C311" s="27">
        <v>-27.81184301296</v>
      </c>
      <c r="D311" s="27">
        <v>-29.91557796352</v>
      </c>
      <c r="F311" s="30"/>
      <c r="G311" s="30">
        <v>12.0</v>
      </c>
      <c r="H311">
        <f t="shared" ref="H311:I311" si="103">627.509*($B319-$B324-$B325+C319-C324-C325)</f>
        <v>-51.68566796</v>
      </c>
      <c r="I311">
        <f t="shared" si="103"/>
        <v>-45.36044721</v>
      </c>
      <c r="J311">
        <f>627.509*($B319-$B324-$B325+((D319-D324-D325)*4^3-(C319-C324-C325)*3^3)/(4^3-3^3))</f>
        <v>-40.74474559</v>
      </c>
      <c r="M311">
        <f>627.509*(B319-B324-B325+((D319-D324-D325+0.5*((D320+D321)-(D322+D323)))*4^3-(C319-C324-C325+0.5*((C320+C321)-(C322+C323)))*3^3)/(4^3-3^3))</f>
        <v>-38.08489257</v>
      </c>
      <c r="O311" s="30">
        <v>12.0</v>
      </c>
      <c r="P311">
        <f t="shared" si="104"/>
        <v>-17.78566796</v>
      </c>
      <c r="Q311">
        <f t="shared" si="105"/>
        <v>-11.46044721</v>
      </c>
      <c r="R311">
        <f t="shared" si="106"/>
        <v>-6.844745586</v>
      </c>
      <c r="S311">
        <f t="shared" si="107"/>
        <v>-4.184892573</v>
      </c>
      <c r="U311" s="27">
        <v>-33.9</v>
      </c>
      <c r="V311" s="43" t="s">
        <v>42</v>
      </c>
    </row>
    <row r="312">
      <c r="A312" s="34" t="s">
        <v>29</v>
      </c>
      <c r="C312" s="34">
        <v>-14.39665891513</v>
      </c>
      <c r="D312" s="27">
        <v>-15.52776942188</v>
      </c>
      <c r="F312" s="30"/>
      <c r="G312" s="30" t="s">
        <v>85</v>
      </c>
      <c r="H312">
        <f t="shared" ref="H312:I312" si="108">627.509*($B327-$B332-$B333+C327-C332-C333)</f>
        <v>-69.39865223</v>
      </c>
      <c r="I312">
        <f t="shared" si="108"/>
        <v>-67.97058615</v>
      </c>
      <c r="J312">
        <f>627.509*($B327-$B332-$B333+((D327-D332-D333)*4^3-(C327-C332-C333)*3^3)/(4^3-3^3))</f>
        <v>-66.92848387</v>
      </c>
      <c r="M312">
        <f>627.509*(B327-B332-B333+((D327-D332-D333+0.5*((D328+D329)-(D330+D331)))*4^3-(C327-C332-C333+0.5*((C328+C329)-(C330+C331)))*3^3)/(4^3-3^3))</f>
        <v>-66.2987682</v>
      </c>
      <c r="O312" s="30" t="s">
        <v>85</v>
      </c>
      <c r="P312">
        <f t="shared" si="104"/>
        <v>-2.098652227</v>
      </c>
      <c r="Q312">
        <f t="shared" si="105"/>
        <v>-0.6705861456</v>
      </c>
      <c r="R312">
        <f t="shared" si="106"/>
        <v>0.3715161302</v>
      </c>
      <c r="S312">
        <f t="shared" si="107"/>
        <v>1.001231803</v>
      </c>
      <c r="U312" s="27">
        <v>-67.3</v>
      </c>
      <c r="V312" s="43" t="s">
        <v>87</v>
      </c>
    </row>
    <row r="313">
      <c r="A313" s="34" t="s">
        <v>31</v>
      </c>
      <c r="C313" s="34">
        <v>-13.2561370102</v>
      </c>
      <c r="D313" s="27">
        <v>-14.23833857236</v>
      </c>
      <c r="F313" s="30"/>
      <c r="G313" s="30" t="s">
        <v>88</v>
      </c>
      <c r="H313">
        <f t="shared" ref="H313:I313" si="109">627.509*($B335-$B340-$B341+C335-C340-C341)</f>
        <v>-72.98365575</v>
      </c>
      <c r="I313">
        <f t="shared" si="109"/>
        <v>-69.26938193</v>
      </c>
      <c r="J313">
        <f>627.509*(B335-B340-B341+((D335-D340-D341)*4^3-(C335-C340-C341)*3^3)/(4^3-3^3))</f>
        <v>-66.55896591</v>
      </c>
      <c r="M313">
        <f>627.509*(B532-B537-B538+((D532-D537-D538+0.5*((D533+D534)-(D535+D536)))*4^3-(C532-C537-C538+0.5*((C533+C534)-(C535+C536)))*3^3)/(4^3-3^3))</f>
        <v>0</v>
      </c>
      <c r="O313" s="30" t="s">
        <v>88</v>
      </c>
      <c r="P313">
        <f t="shared" si="104"/>
        <v>2.416344252</v>
      </c>
      <c r="Q313">
        <f t="shared" si="105"/>
        <v>6.130618066</v>
      </c>
      <c r="R313">
        <f t="shared" si="106"/>
        <v>8.841034091</v>
      </c>
      <c r="S313">
        <f t="shared" si="107"/>
        <v>75.4</v>
      </c>
      <c r="U313" s="27">
        <v>-75.4</v>
      </c>
      <c r="V313" s="43" t="s">
        <v>90</v>
      </c>
    </row>
    <row r="314">
      <c r="A314" s="34" t="s">
        <v>34</v>
      </c>
      <c r="C314" s="34">
        <v>-14.41880370775</v>
      </c>
      <c r="D314" s="27">
        <v>-15.53961344816</v>
      </c>
      <c r="F314" s="30"/>
      <c r="G314" s="30" t="s">
        <v>91</v>
      </c>
      <c r="H314">
        <f t="shared" ref="H314:I314" si="110">627.509*($B343-$B348-$B349+C343-C348-C349)</f>
        <v>-32.39793161</v>
      </c>
      <c r="I314">
        <f t="shared" si="110"/>
        <v>14379.59512</v>
      </c>
      <c r="J314">
        <f>627.509*(B540-B545-B546+((D540-D545-D546)*4^3-(C540-C545-C546)*3^3)/(4^3-3^3))</f>
        <v>0</v>
      </c>
      <c r="M314">
        <f>627.509*(B540-B545-B546+((D540-D545-D546+0.5*((D541+D542)-(D543+D544)))*4^3-(C540-C545-C546+0.5*((C541+C542)-(C543+C544)))*3^3)/(4^3-3^3))</f>
        <v>0</v>
      </c>
      <c r="O314" s="30" t="s">
        <v>91</v>
      </c>
      <c r="P314">
        <f t="shared" si="104"/>
        <v>-3.297931613</v>
      </c>
      <c r="Q314">
        <f t="shared" si="105"/>
        <v>14408.69512</v>
      </c>
      <c r="R314">
        <f t="shared" si="106"/>
        <v>29.1</v>
      </c>
      <c r="S314">
        <f t="shared" si="107"/>
        <v>29.1</v>
      </c>
      <c r="U314" s="27">
        <v>-29.1</v>
      </c>
      <c r="V314" s="43" t="s">
        <v>41</v>
      </c>
    </row>
    <row r="315">
      <c r="A315" s="34" t="s">
        <v>36</v>
      </c>
      <c r="C315" s="34">
        <v>-13.2702641715</v>
      </c>
      <c r="D315" s="27">
        <v>-14.24674865635</v>
      </c>
      <c r="F315" s="30"/>
      <c r="G315" s="30" t="s">
        <v>93</v>
      </c>
      <c r="H315">
        <f t="shared" ref="H315:I315" si="111">627.509*($B351-$B356-$B357+C351-C356-C357)</f>
        <v>-23.97754968</v>
      </c>
      <c r="I315">
        <f t="shared" si="111"/>
        <v>-28.59793078</v>
      </c>
      <c r="J315">
        <f>627.509*(B548-B553-B554+((D548-D553-D554)*4^3-(C548-C553-C554)*3^3)/(4^3-3^3))</f>
        <v>0</v>
      </c>
      <c r="M315">
        <f>627.509*(B548-B553-B554+((D548-D553-D554+0.5*((D549+D550)-(D551+D552)))*4^3-(C548-C553-C554+0.5*((C549+C550)-(C551+C552)))*3^3)/(4^3-3^3))</f>
        <v>0</v>
      </c>
      <c r="O315" s="30" t="s">
        <v>93</v>
      </c>
      <c r="P315">
        <f t="shared" si="104"/>
        <v>5.422450319</v>
      </c>
      <c r="Q315">
        <f t="shared" si="105"/>
        <v>0.8020692162</v>
      </c>
      <c r="R315">
        <f t="shared" si="106"/>
        <v>29.4</v>
      </c>
      <c r="S315">
        <f t="shared" si="107"/>
        <v>29.4</v>
      </c>
      <c r="U315" s="27">
        <v>-29.4</v>
      </c>
      <c r="V315" s="43" t="s">
        <v>41</v>
      </c>
    </row>
    <row r="316">
      <c r="A316" s="34" t="s">
        <v>37</v>
      </c>
      <c r="B316" s="27">
        <v>-5880.69961468999</v>
      </c>
      <c r="C316" s="27">
        <v>-14.38874470392</v>
      </c>
      <c r="D316" s="27">
        <v>-15.51999929018</v>
      </c>
      <c r="F316" s="30"/>
      <c r="G316" s="30" t="s">
        <v>95</v>
      </c>
      <c r="H316">
        <f t="shared" ref="H316:I316" si="112">627.509*($B359-$B364-$B365+C359-C364-C365)</f>
        <v>-35.722718</v>
      </c>
      <c r="I316">
        <f t="shared" si="112"/>
        <v>-35.24315316</v>
      </c>
      <c r="J316">
        <f>627.509*(B359-B364-B365+((D359-D364-D365)*4^3-(C359-C364-C365)*3^3)/(4^3-3^3))</f>
        <v>-34.89320045</v>
      </c>
      <c r="M316">
        <f>627.509*(B556-B561-B562+((D556-D561-D562+0.5*((D557+D558)-(D559+D560)))*4^3-(C556-C561-C562+0.5*((C557+C558)-(C559+C560)))*3^3)/(4^3-3^3))</f>
        <v>0</v>
      </c>
      <c r="O316" s="30" t="s">
        <v>95</v>
      </c>
      <c r="P316">
        <f t="shared" si="104"/>
        <v>0.5772819991</v>
      </c>
      <c r="Q316">
        <f t="shared" si="105"/>
        <v>1.056846835</v>
      </c>
      <c r="R316">
        <f t="shared" si="106"/>
        <v>1.406799554</v>
      </c>
      <c r="S316">
        <f t="shared" si="107"/>
        <v>36.3</v>
      </c>
      <c r="U316" s="27">
        <v>-36.3</v>
      </c>
      <c r="V316" s="43" t="s">
        <v>99</v>
      </c>
    </row>
    <row r="317">
      <c r="A317" s="34" t="s">
        <v>39</v>
      </c>
      <c r="B317" s="27">
        <v>-2272.13319247794</v>
      </c>
      <c r="C317" s="27">
        <v>-13.25556716654</v>
      </c>
      <c r="D317" s="27">
        <v>-14.23782557211</v>
      </c>
      <c r="F317" s="30"/>
      <c r="G317" s="30" t="s">
        <v>100</v>
      </c>
      <c r="H317">
        <f t="shared" ref="H317:I317" si="113">627.509*($B367-$B372-$B373+C367-C372-C373)</f>
        <v>-30.90500568</v>
      </c>
      <c r="I317">
        <f t="shared" si="113"/>
        <v>-30.62987696</v>
      </c>
      <c r="J317">
        <f>627.509*(B564-B569-B570+((D564-D569-D570)*4^3-(C564-C569-C570)*3^3)/(4^3-3^3))</f>
        <v>0</v>
      </c>
      <c r="M317">
        <f>627.509*(B564-B569-B570+((D564-D569-D570+0.5*((D565+D566)-(D567+D568)))*4^3-(C564-C569-C570+0.5*((C565+C566)-(C567+C568)))*3^3)/(4^3-3^3))</f>
        <v>0</v>
      </c>
      <c r="O317" s="30" t="s">
        <v>100</v>
      </c>
      <c r="P317">
        <f t="shared" si="104"/>
        <v>1.094994319</v>
      </c>
      <c r="Q317">
        <f t="shared" si="105"/>
        <v>1.370123036</v>
      </c>
      <c r="R317">
        <f t="shared" si="106"/>
        <v>32</v>
      </c>
      <c r="S317">
        <f t="shared" si="107"/>
        <v>32</v>
      </c>
      <c r="U317" s="27">
        <v>-32.0</v>
      </c>
      <c r="V317" s="43" t="s">
        <v>40</v>
      </c>
    </row>
    <row r="318">
      <c r="A318" s="29">
        <v>12.0</v>
      </c>
      <c r="F318" s="42"/>
      <c r="G318" s="42" t="s">
        <v>258</v>
      </c>
    </row>
    <row r="319">
      <c r="A319" s="34" t="s">
        <v>27</v>
      </c>
      <c r="B319" s="27">
        <v>-8531.53043011017</v>
      </c>
      <c r="C319" s="27">
        <v>-30.02241653659</v>
      </c>
      <c r="D319" s="27">
        <v>-32.28836122557</v>
      </c>
      <c r="E319" s="42"/>
      <c r="F319" s="133"/>
      <c r="G319" s="133">
        <v>11.0</v>
      </c>
      <c r="H319" s="48">
        <v>-50.94879410486281</v>
      </c>
      <c r="I319" s="48">
        <v>-44.94688141308809</v>
      </c>
      <c r="J319" s="48">
        <v>-40.56710728665789</v>
      </c>
      <c r="K319" s="48"/>
      <c r="L319" s="48"/>
      <c r="M319" s="48">
        <v>-37.77281513845938</v>
      </c>
      <c r="O319" s="53">
        <v>11.0</v>
      </c>
      <c r="P319" s="48">
        <f t="shared" ref="P319:R319" si="114">H319-$U310</f>
        <v>-17.9487941</v>
      </c>
      <c r="Q319" s="48">
        <f t="shared" si="114"/>
        <v>-11.94688141</v>
      </c>
      <c r="R319" s="48">
        <f t="shared" si="114"/>
        <v>-7.567107287</v>
      </c>
      <c r="S319" s="48">
        <f t="shared" ref="S319:S320" si="116">M319-$U310</f>
        <v>-4.772815138</v>
      </c>
    </row>
    <row r="320">
      <c r="A320" s="34" t="s">
        <v>29</v>
      </c>
      <c r="C320" s="34">
        <v>-14.39642186502</v>
      </c>
      <c r="D320" s="27">
        <v>-15.52747186515</v>
      </c>
      <c r="F320" s="42"/>
      <c r="G320" s="42">
        <v>12.0</v>
      </c>
      <c r="H320" s="48">
        <v>-51.67300736223496</v>
      </c>
      <c r="I320" s="48">
        <v>-45.47771665264848</v>
      </c>
      <c r="J320" s="48">
        <v>-40.95682883754483</v>
      </c>
      <c r="K320" s="48"/>
      <c r="L320" s="48"/>
      <c r="M320" s="48">
        <v>-38.1899031730166</v>
      </c>
      <c r="O320" s="53">
        <v>12.0</v>
      </c>
      <c r="P320" s="48">
        <f t="shared" ref="P320:R320" si="115">H320-$U311</f>
        <v>-17.77300736</v>
      </c>
      <c r="Q320" s="48">
        <f t="shared" si="115"/>
        <v>-11.57771665</v>
      </c>
      <c r="R320" s="48">
        <f t="shared" si="115"/>
        <v>-7.056828838</v>
      </c>
      <c r="S320" s="48">
        <f t="shared" si="116"/>
        <v>-4.289903173</v>
      </c>
    </row>
    <row r="321">
      <c r="A321" s="34" t="s">
        <v>31</v>
      </c>
      <c r="C321" s="34">
        <v>-15.4662176475</v>
      </c>
      <c r="D321" s="27">
        <v>-16.61096195582</v>
      </c>
    </row>
    <row r="322">
      <c r="A322" s="34" t="s">
        <v>34</v>
      </c>
      <c r="C322" s="27">
        <v>-14.41876803205</v>
      </c>
      <c r="D322" s="27">
        <v>-15.53946934266</v>
      </c>
    </row>
    <row r="323">
      <c r="A323" s="34" t="s">
        <v>36</v>
      </c>
      <c r="C323" s="27">
        <v>-15.48036611633</v>
      </c>
      <c r="D323" s="27">
        <v>-16.6192617061</v>
      </c>
    </row>
    <row r="324">
      <c r="A324" s="34" t="s">
        <v>37</v>
      </c>
      <c r="B324" s="27">
        <v>-5880.69961468999</v>
      </c>
      <c r="C324" s="27">
        <v>-14.38874470392</v>
      </c>
      <c r="D324" s="27">
        <v>-15.51999929018</v>
      </c>
    </row>
    <row r="325">
      <c r="A325" s="34" t="s">
        <v>39</v>
      </c>
      <c r="B325" s="27">
        <v>-2650.91615716548</v>
      </c>
      <c r="C325" s="27">
        <v>-15.46596367038</v>
      </c>
      <c r="D325" s="27">
        <v>-16.61073366159</v>
      </c>
    </row>
    <row r="326">
      <c r="A326" s="29" t="s">
        <v>85</v>
      </c>
    </row>
    <row r="327">
      <c r="A327" s="34" t="s">
        <v>27</v>
      </c>
      <c r="B327" s="27">
        <v>-2787.5656407477</v>
      </c>
      <c r="C327" s="27">
        <v>-14.63389082233</v>
      </c>
      <c r="D327" s="27">
        <v>-15.72643827719</v>
      </c>
    </row>
    <row r="328">
      <c r="A328" s="34" t="s">
        <v>29</v>
      </c>
      <c r="C328" s="34">
        <v>-8.5914147864</v>
      </c>
      <c r="D328" s="27">
        <v>-9.21384571475</v>
      </c>
    </row>
    <row r="329">
      <c r="A329" s="34" t="s">
        <v>31</v>
      </c>
      <c r="C329" s="34"/>
      <c r="D329" s="27"/>
    </row>
    <row r="330">
      <c r="A330" s="34" t="s">
        <v>34</v>
      </c>
      <c r="C330" s="34">
        <v>-8.5976920343</v>
      </c>
      <c r="D330" s="27">
        <v>-9.21765424473</v>
      </c>
    </row>
    <row r="331">
      <c r="A331" s="34" t="s">
        <v>36</v>
      </c>
      <c r="C331" s="34"/>
      <c r="D331" s="27"/>
    </row>
    <row r="332">
      <c r="A332" s="34" t="s">
        <v>37</v>
      </c>
      <c r="B332" s="27">
        <v>-1370.46789917941</v>
      </c>
      <c r="C332" s="27">
        <v>-8.59171829034</v>
      </c>
      <c r="D332" s="27">
        <v>-9.21400933103</v>
      </c>
    </row>
    <row r="333">
      <c r="A333" s="34" t="s">
        <v>39</v>
      </c>
      <c r="B333" s="27">
        <v>-1417.05376836058</v>
      </c>
      <c r="C333" s="27">
        <v>-5.97555186419</v>
      </c>
      <c r="D333" s="27">
        <v>-6.44808404824</v>
      </c>
    </row>
    <row r="334">
      <c r="A334" s="29" t="s">
        <v>88</v>
      </c>
    </row>
    <row r="335">
      <c r="A335" s="34" t="s">
        <v>27</v>
      </c>
      <c r="B335" s="27">
        <v>-5995.23639651558</v>
      </c>
      <c r="C335" s="27">
        <v>-30.12565707944</v>
      </c>
      <c r="D335" s="27">
        <v>-32.48931065912</v>
      </c>
    </row>
    <row r="336">
      <c r="A336" s="34" t="s">
        <v>29</v>
      </c>
      <c r="C336" s="34">
        <v>-23.217857216</v>
      </c>
      <c r="D336" s="27">
        <v>-25.07953986403</v>
      </c>
    </row>
    <row r="337">
      <c r="A337" s="34" t="s">
        <v>31</v>
      </c>
      <c r="C337" s="34"/>
      <c r="D337" s="27"/>
    </row>
    <row r="338">
      <c r="A338" s="34" t="s">
        <v>34</v>
      </c>
      <c r="C338" s="27">
        <v>-23.2431077235</v>
      </c>
      <c r="D338" s="27">
        <v>-25.09405528834</v>
      </c>
    </row>
    <row r="339">
      <c r="A339" s="34" t="s">
        <v>36</v>
      </c>
      <c r="C339" s="27"/>
      <c r="D339" s="27"/>
    </row>
    <row r="340">
      <c r="A340" s="34" t="s">
        <v>37</v>
      </c>
      <c r="B340" s="27">
        <v>-4188.86568404709</v>
      </c>
      <c r="C340" s="27">
        <v>-23.21012936487</v>
      </c>
      <c r="D340" s="27">
        <v>-25.07206935329</v>
      </c>
    </row>
    <row r="341">
      <c r="A341" s="34" t="s">
        <v>39</v>
      </c>
      <c r="B341" s="27">
        <v>-1806.37532689159</v>
      </c>
      <c r="C341" s="27">
        <v>-6.79460634488</v>
      </c>
      <c r="D341" s="27">
        <v>-7.3022390127</v>
      </c>
      <c r="E341" s="27"/>
    </row>
    <row r="342">
      <c r="A342" s="29" t="s">
        <v>91</v>
      </c>
    </row>
    <row r="343">
      <c r="A343" s="34" t="s">
        <v>27</v>
      </c>
      <c r="B343" s="27">
        <v>-5045.0654005189</v>
      </c>
      <c r="C343" s="27">
        <v>-21.36219507332</v>
      </c>
      <c r="D343" s="27"/>
    </row>
    <row r="344">
      <c r="A344" s="34" t="s">
        <v>29</v>
      </c>
      <c r="C344" s="34"/>
    </row>
    <row r="345">
      <c r="A345" s="34" t="s">
        <v>31</v>
      </c>
      <c r="C345" s="34">
        <v>-4.285150487</v>
      </c>
      <c r="D345" s="27">
        <v>-4.59611882668</v>
      </c>
    </row>
    <row r="346">
      <c r="A346" s="34" t="s">
        <v>34</v>
      </c>
      <c r="C346" s="34"/>
    </row>
    <row r="347">
      <c r="A347" s="34" t="s">
        <v>36</v>
      </c>
      <c r="C347" s="34">
        <v>-4.2937877285</v>
      </c>
      <c r="D347" s="27">
        <v>-4.60092008944</v>
      </c>
    </row>
    <row r="348">
      <c r="A348" s="34" t="s">
        <v>37</v>
      </c>
      <c r="B348" s="27">
        <v>-4356.30975894056</v>
      </c>
      <c r="C348" s="27">
        <v>-16.98933461629</v>
      </c>
      <c r="D348" s="27">
        <v>-18.28324553243</v>
      </c>
    </row>
    <row r="349">
      <c r="A349" s="34" t="s">
        <v>39</v>
      </c>
      <c r="B349" s="27">
        <v>-688.79107661902</v>
      </c>
      <c r="C349" s="27">
        <v>-4.28579598695</v>
      </c>
      <c r="D349" s="27">
        <v>-4.59668018922</v>
      </c>
    </row>
    <row r="350">
      <c r="A350" s="29" t="s">
        <v>93</v>
      </c>
    </row>
    <row r="351">
      <c r="A351" s="34" t="s">
        <v>27</v>
      </c>
      <c r="B351" s="27">
        <v>-5045.0654005189</v>
      </c>
      <c r="C351" s="27">
        <v>-21.35314161595</v>
      </c>
      <c r="D351" s="27">
        <v>-22.96524586716</v>
      </c>
    </row>
    <row r="352">
      <c r="A352" s="34" t="s">
        <v>29</v>
      </c>
      <c r="C352" s="34"/>
    </row>
    <row r="353">
      <c r="A353" s="34" t="s">
        <v>31</v>
      </c>
      <c r="C353" s="34">
        <v>-4.2846469908</v>
      </c>
      <c r="D353" s="27">
        <v>-4.59556168108</v>
      </c>
    </row>
    <row r="354">
      <c r="A354" s="34" t="s">
        <v>34</v>
      </c>
      <c r="C354" s="34"/>
    </row>
    <row r="355">
      <c r="A355" s="34" t="s">
        <v>36</v>
      </c>
      <c r="C355" s="34">
        <v>-4.2931633457</v>
      </c>
      <c r="D355" s="27">
        <v>-4.60030118441</v>
      </c>
    </row>
    <row r="356">
      <c r="A356" s="34" t="s">
        <v>37</v>
      </c>
      <c r="B356" s="27">
        <v>-4356.30975894056</v>
      </c>
      <c r="C356" s="27">
        <v>-16.98933670375</v>
      </c>
      <c r="D356" s="27">
        <v>-18.28324553243</v>
      </c>
    </row>
    <row r="357">
      <c r="A357" s="34" t="s">
        <v>39</v>
      </c>
      <c r="B357" s="27">
        <v>-688.79592699641</v>
      </c>
      <c r="C357" s="27">
        <v>-4.28530880762</v>
      </c>
      <c r="D357" s="27">
        <v>-4.59614117862</v>
      </c>
    </row>
    <row r="358">
      <c r="A358" s="29" t="s">
        <v>95</v>
      </c>
    </row>
    <row r="359">
      <c r="A359" s="34" t="s">
        <v>27</v>
      </c>
      <c r="B359" s="27">
        <v>-4262.93430090437</v>
      </c>
      <c r="C359" s="27">
        <v>-21.79263834067</v>
      </c>
      <c r="D359" s="27">
        <v>-23.53555150715</v>
      </c>
    </row>
    <row r="360">
      <c r="A360" s="34" t="s">
        <v>29</v>
      </c>
      <c r="C360" s="27">
        <v>-19.90388837161</v>
      </c>
    </row>
    <row r="361">
      <c r="A361" s="34" t="s">
        <v>31</v>
      </c>
      <c r="C361" s="34"/>
      <c r="D361" s="27"/>
    </row>
    <row r="362">
      <c r="A362" s="34" t="s">
        <v>34</v>
      </c>
      <c r="C362" s="34">
        <v>-19.9137822892</v>
      </c>
    </row>
    <row r="363">
      <c r="A363" s="34" t="s">
        <v>36</v>
      </c>
      <c r="C363" s="34"/>
      <c r="D363" s="27"/>
    </row>
    <row r="364">
      <c r="A364" s="34" t="s">
        <v>37</v>
      </c>
      <c r="B364" s="27">
        <v>-3590.43291667182</v>
      </c>
      <c r="C364" s="27">
        <v>-19.90447543641</v>
      </c>
      <c r="D364" s="27">
        <v>-21.49952298622</v>
      </c>
    </row>
    <row r="365">
      <c r="A365" s="34" t="s">
        <v>39</v>
      </c>
      <c r="B365" s="27">
        <v>-672.48823169681</v>
      </c>
      <c r="C365" s="27">
        <v>-1.84438762223</v>
      </c>
      <c r="D365" s="27">
        <v>-1.99301747469</v>
      </c>
    </row>
    <row r="366">
      <c r="A366" s="29" t="s">
        <v>100</v>
      </c>
    </row>
    <row r="367">
      <c r="A367" s="34" t="s">
        <v>27</v>
      </c>
      <c r="B367" s="27">
        <v>-4223.88802310408</v>
      </c>
      <c r="C367" s="27">
        <v>-21.502679274</v>
      </c>
      <c r="D367" s="27">
        <v>-23.22649511441</v>
      </c>
    </row>
    <row r="368">
      <c r="A368" s="34" t="s">
        <v>29</v>
      </c>
      <c r="C368" s="34">
        <v>-19.905137613</v>
      </c>
      <c r="D368" s="16">
        <v>-21.50513046897</v>
      </c>
    </row>
    <row r="369">
      <c r="A369" s="34" t="s">
        <v>31</v>
      </c>
      <c r="C369" s="34"/>
      <c r="D369" s="27"/>
    </row>
    <row r="370">
      <c r="A370" s="34" t="s">
        <v>34</v>
      </c>
      <c r="C370" s="34">
        <v>-19.9134572162</v>
      </c>
      <c r="D370" s="27">
        <v>-21.50513046897</v>
      </c>
    </row>
    <row r="371">
      <c r="A371" s="34" t="s">
        <v>36</v>
      </c>
      <c r="C371" s="34"/>
      <c r="D371" s="27"/>
    </row>
    <row r="372">
      <c r="A372" s="34" t="s">
        <v>37</v>
      </c>
      <c r="B372" s="27">
        <v>-3590.43291667182</v>
      </c>
      <c r="C372" s="27">
        <v>-19.9044753577</v>
      </c>
      <c r="D372" s="27">
        <v>-21.49952293162</v>
      </c>
    </row>
    <row r="373">
      <c r="A373" s="34" t="s">
        <v>39</v>
      </c>
      <c r="B373" s="27">
        <v>-633.44425557866</v>
      </c>
      <c r="C373" s="27">
        <v>-1.55980447121</v>
      </c>
      <c r="D373" s="27">
        <v>-1.68901118355</v>
      </c>
    </row>
    <row r="374">
      <c r="A374" s="134"/>
    </row>
    <row r="375">
      <c r="A375" s="10" t="s">
        <v>259</v>
      </c>
    </row>
    <row r="376">
      <c r="A376" s="26" t="s">
        <v>5</v>
      </c>
      <c r="B376" s="8" t="s">
        <v>6</v>
      </c>
      <c r="C376" s="9" t="s">
        <v>144</v>
      </c>
      <c r="D376" s="9" t="s">
        <v>145</v>
      </c>
    </row>
    <row r="377">
      <c r="A377" s="10" t="s">
        <v>102</v>
      </c>
    </row>
    <row r="378">
      <c r="A378" s="34" t="s">
        <v>27</v>
      </c>
      <c r="B378" s="27">
        <v>-2791.59198097102</v>
      </c>
      <c r="C378" s="27">
        <v>-16.40407584562</v>
      </c>
    </row>
    <row r="379">
      <c r="A379" s="34" t="s">
        <v>29</v>
      </c>
      <c r="C379" s="34">
        <v>-15.0831711559</v>
      </c>
    </row>
    <row r="380">
      <c r="A380" s="34" t="s">
        <v>31</v>
      </c>
      <c r="C380" s="34">
        <v>-1.256700779</v>
      </c>
    </row>
    <row r="381">
      <c r="A381" s="34" t="s">
        <v>34</v>
      </c>
      <c r="C381" s="34">
        <v>-15.0923238596</v>
      </c>
    </row>
    <row r="382">
      <c r="A382" s="34" t="s">
        <v>36</v>
      </c>
      <c r="C382" s="34">
        <v>-1.2803983142</v>
      </c>
    </row>
    <row r="383">
      <c r="A383" s="34" t="s">
        <v>37</v>
      </c>
      <c r="B383" s="27">
        <v>-2402.39224732174</v>
      </c>
      <c r="C383" s="27">
        <v>-15.08576306117</v>
      </c>
    </row>
    <row r="384">
      <c r="A384" s="34" t="s">
        <v>39</v>
      </c>
      <c r="B384" s="27">
        <v>-389.17386394471</v>
      </c>
      <c r="C384" s="27">
        <v>-1.25545075092</v>
      </c>
    </row>
    <row r="385">
      <c r="A385" s="10" t="s">
        <v>106</v>
      </c>
    </row>
    <row r="386">
      <c r="A386" s="34" t="s">
        <v>27</v>
      </c>
      <c r="B386" s="27">
        <v>-2982.13429360136</v>
      </c>
      <c r="C386" s="27">
        <v>-17.55936008375</v>
      </c>
    </row>
    <row r="387">
      <c r="A387" s="34" t="s">
        <v>29</v>
      </c>
      <c r="C387" s="34">
        <v>-15.0830687916</v>
      </c>
    </row>
    <row r="388">
      <c r="A388" s="34" t="s">
        <v>31</v>
      </c>
      <c r="C388" s="34">
        <v>-2.4014951979</v>
      </c>
    </row>
    <row r="389">
      <c r="A389" s="34" t="s">
        <v>34</v>
      </c>
      <c r="C389" s="34">
        <v>-15.0944319475</v>
      </c>
    </row>
    <row r="390">
      <c r="A390" s="34" t="s">
        <v>36</v>
      </c>
      <c r="C390" s="34">
        <v>-2.4255299318</v>
      </c>
    </row>
    <row r="391">
      <c r="A391" s="34" t="s">
        <v>37</v>
      </c>
      <c r="B391" s="27">
        <v>-2402.39224732174</v>
      </c>
      <c r="C391" s="27">
        <v>-15.0857630612</v>
      </c>
    </row>
    <row r="392">
      <c r="A392" s="34" t="s">
        <v>39</v>
      </c>
      <c r="B392" s="27">
        <v>-579.72635791524</v>
      </c>
      <c r="C392" s="27">
        <v>-2.39903684362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4" width="23.0"/>
  </cols>
  <sheetData>
    <row r="2">
      <c r="B2" s="26" t="s">
        <v>5</v>
      </c>
      <c r="C2" s="26" t="s">
        <v>55</v>
      </c>
      <c r="E2" s="26" t="s">
        <v>131</v>
      </c>
      <c r="F2" s="26" t="s">
        <v>141</v>
      </c>
    </row>
    <row r="3">
      <c r="B3" s="27">
        <v>1.0</v>
      </c>
      <c r="C3" s="60">
        <v>-29.6</v>
      </c>
      <c r="E3">
        <f t="shared" ref="E3:E32" si="1">C3-F3</f>
        <v>-0.6</v>
      </c>
      <c r="F3" s="106">
        <v>-29.0</v>
      </c>
    </row>
    <row r="4">
      <c r="B4" s="27">
        <v>2.0</v>
      </c>
      <c r="C4" s="60">
        <v>-19.6</v>
      </c>
      <c r="E4">
        <f t="shared" si="1"/>
        <v>1.2</v>
      </c>
      <c r="F4" s="106">
        <v>-20.8</v>
      </c>
    </row>
    <row r="5">
      <c r="B5" s="27">
        <v>3.0</v>
      </c>
      <c r="C5" s="60">
        <v>-20.8</v>
      </c>
      <c r="E5">
        <f t="shared" si="1"/>
        <v>2.7</v>
      </c>
      <c r="F5" s="106">
        <v>-23.5</v>
      </c>
    </row>
    <row r="6">
      <c r="B6" s="27">
        <v>4.0</v>
      </c>
      <c r="C6" s="60">
        <v>-20.7</v>
      </c>
      <c r="E6">
        <f t="shared" si="1"/>
        <v>-0.4</v>
      </c>
      <c r="F6" s="106">
        <v>-20.3</v>
      </c>
    </row>
    <row r="7">
      <c r="B7" s="27">
        <v>5.0</v>
      </c>
      <c r="C7" s="60">
        <v>-32.7</v>
      </c>
      <c r="E7">
        <f t="shared" si="1"/>
        <v>-3.7</v>
      </c>
      <c r="F7" s="106">
        <v>-29.0</v>
      </c>
    </row>
    <row r="8">
      <c r="B8" s="27">
        <v>6.0</v>
      </c>
      <c r="C8" s="60">
        <v>-24.8</v>
      </c>
      <c r="E8">
        <f t="shared" si="1"/>
        <v>0.7</v>
      </c>
      <c r="F8" s="106">
        <v>-25.5</v>
      </c>
    </row>
    <row r="9">
      <c r="B9" s="27">
        <v>7.0</v>
      </c>
      <c r="C9" s="60">
        <v>-34.8</v>
      </c>
      <c r="E9">
        <f t="shared" si="1"/>
        <v>0.3</v>
      </c>
      <c r="F9" s="106">
        <v>-35.1</v>
      </c>
    </row>
    <row r="10">
      <c r="B10" s="27">
        <v>8.0</v>
      </c>
      <c r="C10" s="60">
        <v>-40.2</v>
      </c>
      <c r="E10">
        <f t="shared" si="1"/>
        <v>-3.4</v>
      </c>
      <c r="F10" s="106">
        <v>-36.8</v>
      </c>
    </row>
    <row r="11">
      <c r="B11" s="27">
        <v>9.0</v>
      </c>
      <c r="C11" s="60">
        <v>-35.1</v>
      </c>
      <c r="E11">
        <f t="shared" si="1"/>
        <v>-6.7</v>
      </c>
      <c r="F11" s="106">
        <v>-28.4</v>
      </c>
    </row>
    <row r="12">
      <c r="B12" s="27">
        <v>10.0</v>
      </c>
      <c r="C12" s="60">
        <v>-36.2</v>
      </c>
      <c r="E12">
        <f t="shared" si="1"/>
        <v>-6.4</v>
      </c>
      <c r="F12" s="106">
        <v>-29.8</v>
      </c>
    </row>
    <row r="13">
      <c r="B13" s="27">
        <v>11.0</v>
      </c>
      <c r="C13" s="60">
        <v>-42.5</v>
      </c>
      <c r="E13">
        <f t="shared" si="1"/>
        <v>-9.5</v>
      </c>
      <c r="F13" s="106">
        <v>-33.0</v>
      </c>
    </row>
    <row r="14">
      <c r="B14" s="27">
        <v>12.0</v>
      </c>
      <c r="C14" s="60">
        <v>-42.5</v>
      </c>
      <c r="E14">
        <f t="shared" si="1"/>
        <v>-8.6</v>
      </c>
      <c r="F14" s="106">
        <v>-33.9</v>
      </c>
    </row>
    <row r="15">
      <c r="B15" s="27">
        <v>13.0</v>
      </c>
      <c r="C15" s="60">
        <v>-24.0</v>
      </c>
      <c r="E15">
        <f t="shared" si="1"/>
        <v>6.8</v>
      </c>
      <c r="F15" s="106">
        <v>-30.8</v>
      </c>
    </row>
    <row r="16">
      <c r="B16" s="27">
        <v>14.0</v>
      </c>
      <c r="C16" s="60">
        <v>-25.6</v>
      </c>
      <c r="E16">
        <f t="shared" si="1"/>
        <v>5.7</v>
      </c>
      <c r="F16" s="106">
        <v>-31.3</v>
      </c>
    </row>
    <row r="17">
      <c r="B17" s="27">
        <v>15.0</v>
      </c>
      <c r="C17" s="60">
        <v>-21.2</v>
      </c>
      <c r="E17">
        <f t="shared" si="1"/>
        <v>-3.8</v>
      </c>
      <c r="F17" s="106">
        <v>-17.4</v>
      </c>
    </row>
    <row r="18">
      <c r="B18" s="27">
        <v>16.0</v>
      </c>
      <c r="C18" s="60">
        <v>-25.3</v>
      </c>
      <c r="E18">
        <f t="shared" si="1"/>
        <v>-0.2</v>
      </c>
      <c r="F18" s="106">
        <v>-25.1</v>
      </c>
    </row>
    <row r="19">
      <c r="B19" s="27">
        <v>17.0</v>
      </c>
      <c r="C19" s="60">
        <v>-33.4</v>
      </c>
      <c r="E19">
        <f t="shared" si="1"/>
        <v>0</v>
      </c>
      <c r="F19" s="106">
        <v>-33.4</v>
      </c>
    </row>
    <row r="20">
      <c r="B20" s="27">
        <v>18.0</v>
      </c>
      <c r="C20" s="60">
        <v>-22.5</v>
      </c>
      <c r="E20">
        <f t="shared" si="1"/>
        <v>0.8</v>
      </c>
      <c r="F20" s="106">
        <v>-23.3</v>
      </c>
    </row>
    <row r="21">
      <c r="B21" s="27">
        <v>19.0</v>
      </c>
      <c r="C21" s="60">
        <v>-15.4</v>
      </c>
      <c r="E21">
        <f t="shared" si="1"/>
        <v>2.1</v>
      </c>
      <c r="F21" s="106">
        <v>-17.5</v>
      </c>
    </row>
    <row r="22">
      <c r="B22" s="27">
        <v>20.0</v>
      </c>
      <c r="C22" s="60">
        <v>-18.0</v>
      </c>
      <c r="E22">
        <f t="shared" si="1"/>
        <v>1.2</v>
      </c>
      <c r="F22" s="106">
        <v>-19.2</v>
      </c>
    </row>
    <row r="23">
      <c r="B23" s="27">
        <v>21.0</v>
      </c>
      <c r="C23" s="60">
        <v>-23.9</v>
      </c>
      <c r="E23">
        <f t="shared" si="1"/>
        <v>0.3</v>
      </c>
      <c r="F23" s="106">
        <v>-24.2</v>
      </c>
    </row>
    <row r="24">
      <c r="B24" s="27">
        <v>22.0</v>
      </c>
      <c r="C24" s="60">
        <v>-39.5</v>
      </c>
      <c r="E24">
        <f t="shared" si="1"/>
        <v>3.1</v>
      </c>
      <c r="F24" s="106">
        <v>-42.6</v>
      </c>
    </row>
    <row r="25">
      <c r="B25" s="27">
        <v>23.0</v>
      </c>
      <c r="C25" s="60">
        <v>-68.7</v>
      </c>
      <c r="E25">
        <f t="shared" si="1"/>
        <v>-7.4</v>
      </c>
      <c r="F25" s="106">
        <v>-61.3</v>
      </c>
    </row>
    <row r="26">
      <c r="B26" s="27">
        <v>24.0</v>
      </c>
      <c r="C26" s="60">
        <v>-126.9</v>
      </c>
      <c r="E26">
        <f t="shared" si="1"/>
        <v>8.6</v>
      </c>
      <c r="F26" s="106">
        <v>-135.5</v>
      </c>
    </row>
    <row r="27">
      <c r="B27" s="27">
        <v>25.0</v>
      </c>
      <c r="C27" s="60">
        <v>-29.8</v>
      </c>
      <c r="E27">
        <f t="shared" si="1"/>
        <v>-3.8</v>
      </c>
      <c r="F27" s="106">
        <v>-26.0</v>
      </c>
    </row>
    <row r="28">
      <c r="B28" s="27">
        <v>26.0</v>
      </c>
      <c r="C28" s="60">
        <v>-29.8</v>
      </c>
      <c r="E28">
        <f t="shared" si="1"/>
        <v>-4</v>
      </c>
      <c r="F28" s="106">
        <v>-25.8</v>
      </c>
    </row>
    <row r="29">
      <c r="B29" s="27">
        <v>27.0</v>
      </c>
      <c r="C29" s="60">
        <v>-80.6</v>
      </c>
      <c r="E29">
        <f t="shared" si="1"/>
        <v>1.6</v>
      </c>
      <c r="F29" s="106">
        <v>-82.2</v>
      </c>
    </row>
    <row r="30">
      <c r="B30" s="27">
        <v>28.0</v>
      </c>
      <c r="C30" s="60">
        <v>-77.2</v>
      </c>
      <c r="E30">
        <f t="shared" si="1"/>
        <v>2.9</v>
      </c>
      <c r="F30" s="106">
        <v>-80.1</v>
      </c>
    </row>
    <row r="31">
      <c r="B31" s="27">
        <v>29.0</v>
      </c>
      <c r="C31" s="60">
        <v>-55.8</v>
      </c>
      <c r="E31">
        <f t="shared" si="1"/>
        <v>-2.3</v>
      </c>
      <c r="F31" s="106">
        <v>-53.5</v>
      </c>
    </row>
    <row r="32">
      <c r="B32" s="27">
        <v>30.0</v>
      </c>
      <c r="C32" s="60">
        <v>-51.5</v>
      </c>
      <c r="E32">
        <f t="shared" si="1"/>
        <v>-2.2</v>
      </c>
      <c r="F32" s="106">
        <v>-49.3</v>
      </c>
    </row>
    <row r="34">
      <c r="D34" s="26" t="s">
        <v>110</v>
      </c>
      <c r="E34" s="110">
        <f>AVERAGE(E3:E32)</f>
        <v>-0.8333333333</v>
      </c>
    </row>
    <row r="35">
      <c r="D35" s="26" t="s">
        <v>111</v>
      </c>
      <c r="E35" s="110">
        <f>(SUMIF(E3:E32,"&gt;0")-SUMIF(E3:E32,"&lt;0"))/30</f>
        <v>3.366666667</v>
      </c>
    </row>
    <row r="36">
      <c r="D36" s="26" t="s">
        <v>114</v>
      </c>
      <c r="E36" s="110">
        <f>STDEV(E3:E32)</f>
        <v>4.370617674</v>
      </c>
    </row>
    <row r="37">
      <c r="D37" s="26" t="s">
        <v>122</v>
      </c>
      <c r="E37" s="32">
        <f>(MAX(E3:E32)-MIN(E3:E32))</f>
        <v>18.1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9.0"/>
    <col customWidth="1" min="13" max="13" width="21.14"/>
    <col customWidth="1" min="14" max="14" width="18.86"/>
    <col customWidth="1" min="15" max="15" width="20.57"/>
    <col customWidth="1" min="19" max="19" width="21.29"/>
    <col customWidth="1" min="20" max="20" width="20.29"/>
    <col customWidth="1" min="21" max="21" width="21.43"/>
    <col customWidth="1" min="22" max="22" width="21.0"/>
  </cols>
  <sheetData>
    <row r="1">
      <c r="A1" s="26" t="s">
        <v>147</v>
      </c>
      <c r="B1" s="8"/>
      <c r="C1" s="8"/>
      <c r="D1" s="8"/>
      <c r="E1" s="9"/>
      <c r="F1" s="9"/>
      <c r="G1" s="9"/>
      <c r="H1" s="26"/>
      <c r="I1" s="26"/>
      <c r="J1" s="26"/>
      <c r="K1" s="26"/>
      <c r="L1" s="8"/>
      <c r="M1" s="8"/>
      <c r="N1" s="8"/>
      <c r="O1" s="8"/>
      <c r="R1" s="26"/>
      <c r="S1" s="8"/>
      <c r="T1" s="8"/>
      <c r="U1" s="8"/>
      <c r="V1" s="8"/>
      <c r="X1" s="8"/>
      <c r="Y1" s="8"/>
      <c r="Z1" s="26"/>
    </row>
    <row r="2">
      <c r="A2" s="26" t="s">
        <v>148</v>
      </c>
      <c r="B2" s="8"/>
      <c r="C2" s="8"/>
      <c r="D2" s="8"/>
      <c r="E2" s="9"/>
      <c r="F2" s="9"/>
      <c r="G2" s="9"/>
      <c r="H2" s="26"/>
      <c r="I2" s="26"/>
      <c r="J2" s="26"/>
      <c r="K2" s="26"/>
      <c r="L2" s="8"/>
      <c r="M2" s="8"/>
      <c r="N2" s="8"/>
      <c r="O2" s="8"/>
      <c r="P2" s="26"/>
      <c r="Q2" s="26" t="s">
        <v>149</v>
      </c>
      <c r="R2" s="26"/>
      <c r="S2" s="8"/>
      <c r="T2" s="8"/>
      <c r="U2" s="8"/>
      <c r="V2" s="8"/>
      <c r="X2" s="8"/>
      <c r="Y2" s="8"/>
      <c r="Z2" s="26"/>
    </row>
    <row r="3">
      <c r="A3" s="26" t="s">
        <v>5</v>
      </c>
      <c r="B3" s="8" t="s">
        <v>150</v>
      </c>
      <c r="C3" s="8" t="s">
        <v>151</v>
      </c>
      <c r="D3" s="8" t="s">
        <v>152</v>
      </c>
      <c r="E3" s="8" t="s">
        <v>153</v>
      </c>
      <c r="F3" s="9" t="s">
        <v>154</v>
      </c>
      <c r="G3" s="9" t="s">
        <v>155</v>
      </c>
      <c r="H3" s="9" t="s">
        <v>156</v>
      </c>
      <c r="I3" s="9" t="s">
        <v>157</v>
      </c>
      <c r="J3" s="26"/>
      <c r="K3" s="26" t="s">
        <v>5</v>
      </c>
      <c r="L3" s="8" t="s">
        <v>158</v>
      </c>
      <c r="M3" s="8" t="s">
        <v>159</v>
      </c>
      <c r="N3" s="8" t="s">
        <v>160</v>
      </c>
      <c r="O3" s="8" t="s">
        <v>161</v>
      </c>
      <c r="Q3" s="8" t="s">
        <v>162</v>
      </c>
      <c r="R3" s="26" t="s">
        <v>5</v>
      </c>
      <c r="S3" s="8" t="s">
        <v>163</v>
      </c>
      <c r="T3" s="8" t="s">
        <v>164</v>
      </c>
      <c r="U3" s="8" t="s">
        <v>165</v>
      </c>
      <c r="V3" s="8" t="s">
        <v>166</v>
      </c>
      <c r="X3" s="8" t="s">
        <v>22</v>
      </c>
      <c r="Y3" s="8" t="s">
        <v>23</v>
      </c>
      <c r="Z3" s="26" t="s">
        <v>24</v>
      </c>
    </row>
    <row r="4">
      <c r="A4" s="29">
        <v>1.0</v>
      </c>
      <c r="G4" s="30"/>
      <c r="H4" s="30"/>
      <c r="I4" s="30"/>
      <c r="J4" s="30"/>
      <c r="K4" s="30">
        <v>1.0</v>
      </c>
      <c r="L4">
        <f>627.509*(B5-B10-B11+F5-F10-F11)</f>
        <v>-43.46724655</v>
      </c>
      <c r="M4">
        <f>627.509*(D5-D10-D11+F5-F10-F11)</f>
        <v>-48.15923632</v>
      </c>
      <c r="N4">
        <f>627.509*(B5-B10-B11+G5-G10-G11)</f>
        <v>-29.21287149</v>
      </c>
      <c r="O4">
        <f>627.509*($D5-$D10-$D11+G5-G10-G11)</f>
        <v>-33.90486125</v>
      </c>
      <c r="R4" s="30">
        <v>1.0</v>
      </c>
      <c r="S4">
        <f>L4-X4</f>
        <v>-14.46724655</v>
      </c>
      <c r="T4">
        <f>M4-X4</f>
        <v>-19.15923632</v>
      </c>
      <c r="U4">
        <f>N4-X4</f>
        <v>-0.2128714875</v>
      </c>
      <c r="V4">
        <f>O4-X4</f>
        <v>-4.90486125</v>
      </c>
      <c r="X4" s="27">
        <v>-29.0</v>
      </c>
      <c r="Y4" s="33" t="s">
        <v>25</v>
      </c>
    </row>
    <row r="5">
      <c r="A5" s="34" t="s">
        <v>27</v>
      </c>
      <c r="B5" s="38">
        <v>-2282.6034967642</v>
      </c>
      <c r="C5" s="27"/>
      <c r="D5" s="27">
        <v>-2282.93272284895</v>
      </c>
      <c r="F5">
        <v>-15.818162064269927</v>
      </c>
      <c r="G5" s="38">
        <v>-14.17666168061</v>
      </c>
    </row>
    <row r="6">
      <c r="A6" s="34" t="s">
        <v>29</v>
      </c>
      <c r="B6" s="38"/>
      <c r="G6" s="49"/>
      <c r="N6" s="27"/>
      <c r="O6" s="27"/>
    </row>
    <row r="7">
      <c r="A7" s="34" t="s">
        <v>31</v>
      </c>
      <c r="B7" s="38"/>
      <c r="G7" s="49"/>
    </row>
    <row r="8">
      <c r="A8" s="34" t="s">
        <v>34</v>
      </c>
      <c r="B8" s="38"/>
      <c r="G8" s="49"/>
    </row>
    <row r="9">
      <c r="A9" s="34" t="s">
        <v>36</v>
      </c>
      <c r="B9" s="38"/>
      <c r="G9" s="49"/>
    </row>
    <row r="10">
      <c r="A10" s="34" t="s">
        <v>37</v>
      </c>
      <c r="B10" s="38">
        <v>-1608.0898802334</v>
      </c>
      <c r="C10" s="27">
        <v>-1608.42357725964</v>
      </c>
      <c r="D10" s="27">
        <v>-1608.31909357013</v>
      </c>
      <c r="E10" s="27">
        <v>-1608.41004981834</v>
      </c>
      <c r="F10">
        <v>-11.420718316059947</v>
      </c>
      <c r="G10" s="38">
        <v>-10.22538046629</v>
      </c>
      <c r="H10">
        <v>-13.067770818089912</v>
      </c>
    </row>
    <row r="11">
      <c r="A11" s="34" t="s">
        <v>39</v>
      </c>
      <c r="B11" s="38">
        <v>-674.5397352681</v>
      </c>
      <c r="C11" s="27">
        <v>-674.67902344592</v>
      </c>
      <c r="D11" s="27">
        <v>-674.63227084884</v>
      </c>
      <c r="E11" s="27">
        <v>-674.6726007362</v>
      </c>
      <c r="F11">
        <v>-4.302055491980013</v>
      </c>
      <c r="G11" s="38">
        <v>-3.87860876785</v>
      </c>
      <c r="H11">
        <v>-4.971776745690022</v>
      </c>
      <c r="I11" s="27">
        <v>-4.17574882847</v>
      </c>
    </row>
    <row r="12">
      <c r="B12" s="49">
        <f>B5-B10-B11</f>
        <v>0.0261187373</v>
      </c>
      <c r="D12">
        <f>D5-D10-D11</f>
        <v>0.01864157002</v>
      </c>
      <c r="F12">
        <f t="shared" ref="F12:G12" si="1">F5-F10-F11</f>
        <v>-0.09538825623</v>
      </c>
      <c r="G12" s="49">
        <f t="shared" si="1"/>
        <v>-0.07267244647</v>
      </c>
    </row>
    <row r="13">
      <c r="G13">
        <f>627.509*(B12+G12)</f>
        <v>-29.21287149</v>
      </c>
      <c r="J13" s="26" t="s">
        <v>167</v>
      </c>
      <c r="K13" s="111" t="s">
        <v>5</v>
      </c>
      <c r="L13" s="111" t="s">
        <v>168</v>
      </c>
      <c r="M13" s="111" t="s">
        <v>15</v>
      </c>
      <c r="N13" s="111" t="s">
        <v>16</v>
      </c>
      <c r="O13" s="111" t="s">
        <v>17</v>
      </c>
      <c r="P13" s="26"/>
      <c r="Q13" s="26" t="s">
        <v>167</v>
      </c>
      <c r="R13" s="111" t="s">
        <v>5</v>
      </c>
      <c r="S13" s="111" t="s">
        <v>1</v>
      </c>
      <c r="T13" s="111" t="s">
        <v>2</v>
      </c>
      <c r="U13" s="111" t="s">
        <v>3</v>
      </c>
      <c r="V13" s="111" t="s">
        <v>4</v>
      </c>
    </row>
    <row r="14">
      <c r="K14" s="83">
        <v>1.0</v>
      </c>
      <c r="L14">
        <v>-31.407742930867865</v>
      </c>
      <c r="M14">
        <v>-29.907385164350757</v>
      </c>
      <c r="N14">
        <v>-28.812529496892328</v>
      </c>
      <c r="O14">
        <v>-27.733309098073633</v>
      </c>
      <c r="R14" s="83">
        <v>1.0</v>
      </c>
      <c r="S14">
        <v>-2.4077429308678653</v>
      </c>
      <c r="T14">
        <v>-0.9073851643507567</v>
      </c>
      <c r="U14">
        <v>0.18747050310767222</v>
      </c>
      <c r="V14">
        <v>1.266690901926367</v>
      </c>
    </row>
    <row r="17">
      <c r="H17" s="27"/>
    </row>
    <row r="19">
      <c r="A19" s="26" t="s">
        <v>169</v>
      </c>
    </row>
    <row r="20">
      <c r="A20" s="26" t="s">
        <v>5</v>
      </c>
      <c r="B20" s="9" t="s">
        <v>155</v>
      </c>
      <c r="D20" s="8" t="s">
        <v>170</v>
      </c>
      <c r="F20" s="8" t="s">
        <v>171</v>
      </c>
      <c r="J20" s="26"/>
      <c r="K20" s="26" t="s">
        <v>5</v>
      </c>
      <c r="L20" s="8" t="s">
        <v>160</v>
      </c>
      <c r="M20" s="8" t="s">
        <v>161</v>
      </c>
    </row>
    <row r="21">
      <c r="A21" s="29">
        <v>1.0</v>
      </c>
      <c r="D21" s="73"/>
      <c r="K21" s="30">
        <v>1.0</v>
      </c>
      <c r="L21">
        <f>627.509*(B22-B27-B28+B5-B10-B11)</f>
        <v>-31.40838052</v>
      </c>
      <c r="M21">
        <f>627.509*(B22-B27-B28+D5-D10-D11)</f>
        <v>-36.10037028</v>
      </c>
    </row>
    <row r="22">
      <c r="A22" s="34" t="s">
        <v>27</v>
      </c>
      <c r="B22" s="27">
        <v>-14.38610518463</v>
      </c>
      <c r="D22">
        <f>B22-B27-B28</f>
        <v>-0.07617121546</v>
      </c>
      <c r="F22">
        <f>D22-D33</f>
        <v>-0.000001016059999</v>
      </c>
    </row>
    <row r="23">
      <c r="A23" s="34" t="s">
        <v>29</v>
      </c>
    </row>
    <row r="24">
      <c r="A24" s="34" t="s">
        <v>31</v>
      </c>
    </row>
    <row r="25">
      <c r="A25" s="34" t="s">
        <v>34</v>
      </c>
    </row>
    <row r="26">
      <c r="A26" s="34" t="s">
        <v>36</v>
      </c>
    </row>
    <row r="27">
      <c r="A27" s="34" t="s">
        <v>37</v>
      </c>
      <c r="B27" s="27">
        <v>-10.36785891945</v>
      </c>
    </row>
    <row r="28">
      <c r="A28" s="34" t="s">
        <v>39</v>
      </c>
      <c r="B28" s="27">
        <v>-3.94207504972</v>
      </c>
    </row>
    <row r="30">
      <c r="A30" s="26" t="s">
        <v>148</v>
      </c>
    </row>
    <row r="31">
      <c r="A31" s="26" t="s">
        <v>5</v>
      </c>
      <c r="B31" s="9" t="s">
        <v>48</v>
      </c>
      <c r="D31" s="8" t="s">
        <v>170</v>
      </c>
    </row>
    <row r="32">
      <c r="A32" s="29">
        <v>1.0</v>
      </c>
    </row>
    <row r="33">
      <c r="A33" s="34" t="s">
        <v>27</v>
      </c>
      <c r="B33" s="27">
        <v>-14.386104207</v>
      </c>
      <c r="D33">
        <f>B33-B38-B39</f>
        <v>-0.0761701994</v>
      </c>
      <c r="G33">
        <f>-16.05149064466--11.58063353441--4.37183262451</f>
        <v>-0.09902448574</v>
      </c>
      <c r="I33">
        <f>627.509*(B5-B10-B11+G33)</f>
        <v>-45.7490133</v>
      </c>
    </row>
    <row r="34">
      <c r="A34" s="34" t="s">
        <v>29</v>
      </c>
      <c r="B34" s="27"/>
    </row>
    <row r="35">
      <c r="A35" s="34" t="s">
        <v>31</v>
      </c>
      <c r="B35" s="27"/>
    </row>
    <row r="36">
      <c r="A36" s="34" t="s">
        <v>34</v>
      </c>
      <c r="B36" s="27"/>
    </row>
    <row r="37">
      <c r="A37" s="34" t="s">
        <v>36</v>
      </c>
      <c r="B37" s="27"/>
    </row>
    <row r="38">
      <c r="A38" s="34" t="s">
        <v>37</v>
      </c>
      <c r="B38" s="27">
        <v>-10.3678589579</v>
      </c>
    </row>
    <row r="39">
      <c r="A39" s="34" t="s">
        <v>39</v>
      </c>
      <c r="B39" s="27">
        <v>-3.9420750497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7" max="7" width="15.71"/>
    <col customWidth="1" min="8" max="8" width="18.0"/>
    <col customWidth="1" min="9" max="9" width="20.57"/>
    <col customWidth="1" min="12" max="12" width="15.71"/>
  </cols>
  <sheetData>
    <row r="1">
      <c r="A1" s="26" t="s">
        <v>172</v>
      </c>
      <c r="B1" s="8"/>
      <c r="C1" s="9"/>
      <c r="G1" s="26"/>
      <c r="H1" s="26"/>
      <c r="I1" s="26"/>
      <c r="J1" s="26"/>
    </row>
    <row r="2">
      <c r="A2" s="26" t="s">
        <v>173</v>
      </c>
      <c r="B2" s="8"/>
      <c r="C2" s="9"/>
      <c r="G2" s="26"/>
      <c r="H2" s="26"/>
      <c r="I2" s="26"/>
      <c r="J2" s="26" t="s">
        <v>131</v>
      </c>
    </row>
    <row r="3">
      <c r="B3" s="8" t="s">
        <v>6</v>
      </c>
      <c r="C3" s="9" t="s">
        <v>48</v>
      </c>
      <c r="E3" s="8" t="s">
        <v>174</v>
      </c>
      <c r="F3" s="8" t="s">
        <v>175</v>
      </c>
      <c r="G3" s="8" t="s">
        <v>176</v>
      </c>
      <c r="H3" s="8" t="s">
        <v>177</v>
      </c>
      <c r="I3" s="8"/>
      <c r="J3" s="8" t="s">
        <v>178</v>
      </c>
      <c r="K3" s="8" t="s">
        <v>179</v>
      </c>
      <c r="L3" s="8" t="s">
        <v>180</v>
      </c>
      <c r="M3" s="8" t="s">
        <v>181</v>
      </c>
      <c r="N3" s="26"/>
      <c r="O3" s="26" t="s">
        <v>141</v>
      </c>
    </row>
    <row r="4">
      <c r="A4" s="29">
        <v>22.0</v>
      </c>
      <c r="B4" s="49"/>
    </row>
    <row r="5">
      <c r="A5" s="34" t="s">
        <v>27</v>
      </c>
      <c r="B5" s="38">
        <v>-2888.83961388868</v>
      </c>
      <c r="C5" s="34">
        <v>-12.9670426144</v>
      </c>
      <c r="E5">
        <f>627.509*(B5-B10-B11+C5-C10-C11)</f>
        <v>-36.60358805</v>
      </c>
      <c r="F5">
        <v>-36.3656433785871</v>
      </c>
      <c r="G5">
        <f>627.509*(B5-B10-B11+C5-C10-C11+0.5*(C6+C7-C8-C9))</f>
        <v>-34.05685764</v>
      </c>
      <c r="H5">
        <f>627.509*(B15-B20-B21+C15-C20-C21+0.5*(C16+C17-C18-C19))</f>
        <v>-32.83643453</v>
      </c>
      <c r="J5">
        <f>E5-O5</f>
        <v>5.996411948</v>
      </c>
      <c r="K5">
        <v>6.2343566214129</v>
      </c>
      <c r="L5" s="27">
        <f>G5-O5</f>
        <v>8.543142359</v>
      </c>
      <c r="M5" s="27">
        <f>H5-O5</f>
        <v>9.763565474</v>
      </c>
      <c r="N5" s="27"/>
      <c r="O5" s="27">
        <v>-42.6</v>
      </c>
    </row>
    <row r="6">
      <c r="A6" s="34" t="s">
        <v>29</v>
      </c>
      <c r="B6" s="49"/>
      <c r="C6" s="27">
        <v>-5.58679403567</v>
      </c>
    </row>
    <row r="7">
      <c r="A7" s="34" t="s">
        <v>31</v>
      </c>
      <c r="B7" s="49"/>
      <c r="C7" s="27">
        <v>-7.34167330512</v>
      </c>
    </row>
    <row r="8">
      <c r="A8" s="34" t="s">
        <v>34</v>
      </c>
      <c r="B8" s="49"/>
      <c r="C8" s="27">
        <v>-5.58992199423</v>
      </c>
    </row>
    <row r="9">
      <c r="A9" s="34" t="s">
        <v>36</v>
      </c>
      <c r="B9" s="49"/>
      <c r="C9" s="27">
        <v>-7.34666229918</v>
      </c>
    </row>
    <row r="10">
      <c r="A10" s="34" t="s">
        <v>37</v>
      </c>
      <c r="B10" s="38">
        <v>-1219.53932226706</v>
      </c>
      <c r="C10" s="34">
        <v>-5.5819663413</v>
      </c>
    </row>
    <row r="11">
      <c r="A11" s="34" t="s">
        <v>39</v>
      </c>
      <c r="B11" s="38">
        <v>-1669.28764979601</v>
      </c>
      <c r="C11" s="34">
        <v>-7.3393865241</v>
      </c>
    </row>
    <row r="13">
      <c r="A13" s="26" t="s">
        <v>195</v>
      </c>
    </row>
    <row r="14">
      <c r="A14" s="97">
        <v>22.0</v>
      </c>
      <c r="B14" s="98"/>
      <c r="C14" s="98"/>
    </row>
    <row r="15">
      <c r="A15" s="99" t="s">
        <v>27</v>
      </c>
      <c r="B15" s="100">
        <v>-2888.83961388868</v>
      </c>
      <c r="C15" s="100">
        <v>-18.09393369189</v>
      </c>
    </row>
    <row r="16">
      <c r="A16" s="99" t="s">
        <v>29</v>
      </c>
      <c r="B16" s="113"/>
      <c r="C16" s="101">
        <v>-7.816984618</v>
      </c>
    </row>
    <row r="17">
      <c r="A17" s="99" t="s">
        <v>31</v>
      </c>
      <c r="B17" s="113"/>
      <c r="C17" s="101">
        <v>-10.2397567954</v>
      </c>
    </row>
    <row r="18">
      <c r="A18" s="99" t="s">
        <v>34</v>
      </c>
      <c r="B18" s="113"/>
      <c r="C18" s="101">
        <v>-7.8214247575</v>
      </c>
    </row>
    <row r="19">
      <c r="A19" s="99" t="s">
        <v>36</v>
      </c>
      <c r="B19" s="113"/>
      <c r="C19" s="101">
        <v>-10.246564969</v>
      </c>
    </row>
    <row r="20">
      <c r="A20" s="99" t="s">
        <v>37</v>
      </c>
      <c r="B20" s="100">
        <v>-1219.53932226706</v>
      </c>
      <c r="C20" s="100">
        <v>-7.8113183408</v>
      </c>
    </row>
    <row r="21">
      <c r="A21" s="99" t="s">
        <v>39</v>
      </c>
      <c r="B21" s="100">
        <v>-1669.28764979601</v>
      </c>
      <c r="C21" s="100">
        <v>-10.23730479135</v>
      </c>
    </row>
    <row r="23">
      <c r="A23" s="1" t="s">
        <v>5</v>
      </c>
      <c r="B23" s="7" t="s">
        <v>6</v>
      </c>
      <c r="C23" s="9" t="s">
        <v>196</v>
      </c>
      <c r="E23" s="26" t="s">
        <v>5</v>
      </c>
      <c r="F23" s="8" t="s">
        <v>14</v>
      </c>
      <c r="G23" s="8" t="s">
        <v>197</v>
      </c>
      <c r="H23" s="8"/>
      <c r="I23" s="8" t="s">
        <v>198</v>
      </c>
      <c r="J23" s="8" t="s">
        <v>199</v>
      </c>
      <c r="L23" s="8" t="s">
        <v>22</v>
      </c>
    </row>
    <row r="24">
      <c r="A24" s="10">
        <v>1.0</v>
      </c>
      <c r="B24" s="4"/>
      <c r="C24" s="4"/>
      <c r="E24" s="30">
        <v>1.0</v>
      </c>
      <c r="J24">
        <v>-2.4077429308678653</v>
      </c>
      <c r="L24" s="27">
        <v>-29.0</v>
      </c>
    </row>
    <row r="25">
      <c r="A25" s="15" t="s">
        <v>27</v>
      </c>
      <c r="B25" s="114">
        <v>-2282.6034967642</v>
      </c>
      <c r="C25" s="17"/>
      <c r="E25" s="30">
        <v>2.0</v>
      </c>
      <c r="J25">
        <v>0.1100236281331739</v>
      </c>
      <c r="L25" s="27">
        <v>-20.8</v>
      </c>
    </row>
    <row r="26">
      <c r="A26" s="15" t="s">
        <v>29</v>
      </c>
      <c r="B26" s="114"/>
      <c r="C26" s="17"/>
      <c r="E26" s="30">
        <v>3.0</v>
      </c>
      <c r="J26">
        <v>0.24237979192658798</v>
      </c>
      <c r="L26" s="27">
        <v>-23.5</v>
      </c>
    </row>
    <row r="27">
      <c r="A27" s="15" t="s">
        <v>31</v>
      </c>
      <c r="B27" s="114"/>
      <c r="C27" s="17"/>
      <c r="E27" s="30">
        <v>4.0</v>
      </c>
      <c r="J27">
        <v>-0.7696919198949921</v>
      </c>
      <c r="L27" s="27">
        <v>-20.3</v>
      </c>
    </row>
    <row r="28">
      <c r="A28" s="15" t="s">
        <v>34</v>
      </c>
      <c r="B28" s="114"/>
      <c r="C28" s="17"/>
      <c r="E28" s="30">
        <v>5.0</v>
      </c>
      <c r="F28">
        <f t="shared" ref="F28:F31" si="1">627.509*(OFFSET($B$25,E27*8,0)-OFFSET($B$30,E27*8,0)-OFFSET($B$31,E27*8,0)+OFFSET($C$25,E27*8,0)-OFFSET($C$30,E27*8,0)-OFFSET($C$31,E27*8,0))</f>
        <v>-31.83405073</v>
      </c>
      <c r="I28">
        <f t="shared" ref="I28:I30" si="2">F28-L28</f>
        <v>-2.834050727</v>
      </c>
      <c r="J28">
        <v>-5.59837040436237</v>
      </c>
      <c r="L28" s="27">
        <v>-29.0</v>
      </c>
    </row>
    <row r="29">
      <c r="A29" s="15" t="s">
        <v>36</v>
      </c>
      <c r="B29" s="114"/>
      <c r="C29" s="17"/>
      <c r="E29" s="30">
        <v>6.0</v>
      </c>
      <c r="F29">
        <f t="shared" si="1"/>
        <v>-21.77269081</v>
      </c>
      <c r="I29">
        <f t="shared" si="2"/>
        <v>3.727309189</v>
      </c>
      <c r="J29">
        <v>1.6721802539984942</v>
      </c>
      <c r="L29" s="27">
        <v>-25.5</v>
      </c>
    </row>
    <row r="30">
      <c r="A30" s="15" t="s">
        <v>37</v>
      </c>
      <c r="B30" s="114">
        <v>-1608.0898802334</v>
      </c>
      <c r="C30" s="17"/>
      <c r="E30" s="30">
        <v>7.0</v>
      </c>
      <c r="F30">
        <f t="shared" si="1"/>
        <v>-35.44702057</v>
      </c>
      <c r="I30">
        <f t="shared" si="2"/>
        <v>-0.3470205729</v>
      </c>
      <c r="J30">
        <v>-4.135174929982377</v>
      </c>
      <c r="L30" s="27">
        <v>-35.1</v>
      </c>
    </row>
    <row r="31">
      <c r="A31" s="15" t="s">
        <v>39</v>
      </c>
      <c r="B31" s="114">
        <v>-674.5397352681</v>
      </c>
      <c r="C31" s="17"/>
      <c r="E31" s="30">
        <v>8.0</v>
      </c>
      <c r="F31">
        <f t="shared" si="1"/>
        <v>13028.91217</v>
      </c>
      <c r="J31">
        <v>-7.540923306547171</v>
      </c>
      <c r="L31" s="27">
        <v>-36.8</v>
      </c>
    </row>
    <row r="32">
      <c r="A32" s="10">
        <v>2.0</v>
      </c>
      <c r="B32" s="87"/>
      <c r="C32" s="12"/>
      <c r="E32" s="30">
        <v>9.0</v>
      </c>
      <c r="J32">
        <v>-14.652807275125937</v>
      </c>
      <c r="L32" s="27">
        <v>-28.4</v>
      </c>
    </row>
    <row r="33">
      <c r="A33" s="15" t="s">
        <v>27</v>
      </c>
      <c r="B33" s="114">
        <v>-2022.2941934796</v>
      </c>
      <c r="C33" s="17"/>
      <c r="E33" s="30">
        <v>10.0</v>
      </c>
      <c r="J33">
        <v>-14.80180847261342</v>
      </c>
      <c r="L33" s="27">
        <v>-29.8</v>
      </c>
    </row>
    <row r="34">
      <c r="A34" s="15" t="s">
        <v>29</v>
      </c>
      <c r="B34" s="114"/>
      <c r="C34" s="17"/>
      <c r="E34" s="11">
        <v>11.0</v>
      </c>
      <c r="J34">
        <v>-18.677899410067397</v>
      </c>
      <c r="L34" s="27">
        <v>-33.0</v>
      </c>
    </row>
    <row r="35">
      <c r="A35" s="15" t="s">
        <v>31</v>
      </c>
      <c r="B35" s="114"/>
      <c r="C35" s="17"/>
      <c r="E35" s="30">
        <v>12.0</v>
      </c>
      <c r="J35">
        <v>-18.54921992497821</v>
      </c>
      <c r="L35" s="27">
        <v>-33.9</v>
      </c>
    </row>
    <row r="36">
      <c r="A36" s="15" t="s">
        <v>34</v>
      </c>
      <c r="B36" s="114"/>
      <c r="C36" s="17"/>
      <c r="E36" s="30">
        <v>13.0</v>
      </c>
      <c r="J36">
        <v>1.821244069185994</v>
      </c>
      <c r="L36" s="27">
        <v>-30.8</v>
      </c>
    </row>
    <row r="37">
      <c r="A37" s="15" t="s">
        <v>36</v>
      </c>
      <c r="B37" s="114"/>
      <c r="C37" s="17"/>
      <c r="E37" s="30">
        <v>14.0</v>
      </c>
      <c r="J37">
        <v>0.7516391476322788</v>
      </c>
      <c r="L37" s="27">
        <v>-31.3</v>
      </c>
    </row>
    <row r="38">
      <c r="A38" s="15" t="s">
        <v>37</v>
      </c>
      <c r="B38" s="114">
        <v>-1608.0898802334</v>
      </c>
      <c r="C38" s="17"/>
      <c r="E38" s="11">
        <v>15.0</v>
      </c>
      <c r="F38">
        <f t="shared" ref="F38:F39" si="3">627.509*(OFFSET($B$25,E37*8,0)-OFFSET($B$30,E37*8,0)-OFFSET($B$31,E37*8,0)+OFFSET($C$25,E37*8,0)-OFFSET($C$30,E37*8,0)-OFFSET($C$31,E37*8,0))</f>
        <v>-14.1185359</v>
      </c>
      <c r="I38">
        <f t="shared" ref="I38:I39" si="4">F38-L38</f>
        <v>3.281464103</v>
      </c>
      <c r="J38">
        <v>-10.722495603133009</v>
      </c>
      <c r="L38" s="27">
        <v>-17.4</v>
      </c>
    </row>
    <row r="39">
      <c r="A39" s="15" t="s">
        <v>39</v>
      </c>
      <c r="B39" s="114">
        <v>-414.2267934362</v>
      </c>
      <c r="C39" s="17"/>
      <c r="E39" s="11">
        <v>16.0</v>
      </c>
      <c r="F39">
        <f t="shared" si="3"/>
        <v>-19.26772433</v>
      </c>
      <c r="I39">
        <f t="shared" si="4"/>
        <v>5.832275669</v>
      </c>
      <c r="J39">
        <v>-8.730057973097118</v>
      </c>
      <c r="L39" s="27">
        <v>-25.1</v>
      </c>
    </row>
    <row r="40">
      <c r="A40" s="10">
        <v>3.0</v>
      </c>
      <c r="B40" s="87"/>
      <c r="C40" s="12"/>
      <c r="E40" s="30">
        <v>17.0</v>
      </c>
      <c r="J40">
        <v>-2.510436333227574</v>
      </c>
      <c r="L40" s="27">
        <v>-33.4</v>
      </c>
    </row>
    <row r="41">
      <c r="A41" s="15" t="s">
        <v>27</v>
      </c>
      <c r="B41" s="114">
        <v>-3804.9443236094</v>
      </c>
      <c r="C41" s="17"/>
      <c r="E41" s="30">
        <v>18.0</v>
      </c>
      <c r="J41">
        <v>1.0992241116628705</v>
      </c>
      <c r="L41" s="27">
        <v>-23.3</v>
      </c>
    </row>
    <row r="42">
      <c r="A42" s="15" t="s">
        <v>29</v>
      </c>
      <c r="B42" s="114"/>
      <c r="C42" s="17"/>
      <c r="E42" s="30">
        <v>19.0</v>
      </c>
      <c r="J42">
        <v>-0.643859865885716</v>
      </c>
      <c r="L42" s="27">
        <v>-17.5</v>
      </c>
    </row>
    <row r="43">
      <c r="A43" s="15" t="s">
        <v>31</v>
      </c>
      <c r="B43" s="114"/>
      <c r="C43" s="17"/>
      <c r="E43" s="30">
        <v>20.0</v>
      </c>
      <c r="J43">
        <v>-2.7775236608724043</v>
      </c>
      <c r="L43" s="27">
        <v>-19.2</v>
      </c>
    </row>
    <row r="44">
      <c r="A44" s="15" t="s">
        <v>34</v>
      </c>
      <c r="B44" s="114"/>
      <c r="C44" s="17"/>
      <c r="E44" s="30">
        <v>21.0</v>
      </c>
      <c r="J44">
        <v>-11.490097717452468</v>
      </c>
      <c r="L44" s="27">
        <v>-24.2</v>
      </c>
    </row>
    <row r="45">
      <c r="A45" s="15" t="s">
        <v>36</v>
      </c>
      <c r="B45" s="114"/>
      <c r="C45" s="17"/>
      <c r="E45" s="30">
        <v>22.0</v>
      </c>
      <c r="F45">
        <f>627.509*(OFFSET($B$25,E44*8,0)-OFFSET($B$30,E44*8,0)-OFFSET($B$31,E44*8,0)+OFFSET($C$25,E44*8,0)-OFFSET($C$30,E44*8,0)-OFFSET($C$31,E44*8,0))</f>
        <v>-36.60358805</v>
      </c>
      <c r="I45">
        <f>F45-L45</f>
        <v>5.996411948</v>
      </c>
      <c r="J45">
        <v>6.2343566214129</v>
      </c>
      <c r="L45" s="27">
        <v>-42.6</v>
      </c>
    </row>
    <row r="46">
      <c r="A46" s="15" t="s">
        <v>37</v>
      </c>
      <c r="B46" s="114">
        <v>-2622.569078489</v>
      </c>
      <c r="C46" s="17"/>
      <c r="E46" s="30">
        <v>23.0</v>
      </c>
      <c r="J46">
        <v>-1.9180977194573003</v>
      </c>
      <c r="L46" s="27">
        <v>-61.3</v>
      </c>
    </row>
    <row r="47">
      <c r="A47" s="15" t="s">
        <v>39</v>
      </c>
      <c r="B47" s="114">
        <v>-1182.4172487052</v>
      </c>
      <c r="C47" s="17"/>
      <c r="E47" s="30">
        <v>24.0</v>
      </c>
      <c r="F47">
        <f>627.509*(OFFSET($B$25,E46*8,0)-OFFSET($B$30,E46*8,0)-OFFSET($B$31,E46*8,0)+OFFSET($C$25,E46*8,0)-OFFSET($C$30,E46*8,0)-OFFSET($C$31,E46*8,0))</f>
        <v>13533.19092</v>
      </c>
      <c r="J47">
        <v>-10.780147542100877</v>
      </c>
      <c r="L47" s="27">
        <v>-135.5</v>
      </c>
    </row>
    <row r="48">
      <c r="A48" s="10">
        <v>4.0</v>
      </c>
      <c r="B48" s="87"/>
      <c r="C48" s="12"/>
      <c r="E48" s="30">
        <v>25.0</v>
      </c>
      <c r="J48">
        <v>-4.870345704326628</v>
      </c>
      <c r="L48" s="27">
        <v>-26.0</v>
      </c>
    </row>
    <row r="49">
      <c r="A49" s="15" t="s">
        <v>27</v>
      </c>
      <c r="B49" s="114">
        <v>-3698.2182133776</v>
      </c>
      <c r="C49" s="17"/>
      <c r="E49" s="30">
        <v>26.0</v>
      </c>
      <c r="J49">
        <v>-4.82307602131409</v>
      </c>
      <c r="L49" s="27">
        <v>-25.8</v>
      </c>
    </row>
    <row r="50">
      <c r="A50" s="15" t="s">
        <v>29</v>
      </c>
      <c r="B50" s="114"/>
      <c r="C50" s="17"/>
      <c r="E50" s="30">
        <v>27.0</v>
      </c>
      <c r="J50">
        <v>-2.014123333095398</v>
      </c>
      <c r="L50" s="27">
        <v>-82.2</v>
      </c>
    </row>
    <row r="51">
      <c r="A51" s="15" t="s">
        <v>31</v>
      </c>
      <c r="B51" s="114"/>
      <c r="C51" s="17"/>
      <c r="E51" s="30">
        <v>28.0</v>
      </c>
      <c r="J51">
        <v>-0.14215972380401354</v>
      </c>
      <c r="L51" s="27">
        <v>-80.1</v>
      </c>
    </row>
    <row r="52">
      <c r="A52" s="15" t="s">
        <v>34</v>
      </c>
      <c r="B52" s="114"/>
      <c r="C52" s="17"/>
      <c r="E52" s="30">
        <v>29.0</v>
      </c>
      <c r="F52">
        <f>627.509*(OFFSET($B$25,E51*8,0)-OFFSET($B$30,E51*8,0)-OFFSET($B$31,E51*8,0)+OFFSET($C$25,E51*8,0)-OFFSET($C$30,E51*8,0)-OFFSET($C$31,E51*8,0))</f>
        <v>-58.0243472</v>
      </c>
      <c r="I52">
        <f>F52-L52</f>
        <v>-4.524347205</v>
      </c>
      <c r="J52">
        <v>-5.70401078660209</v>
      </c>
      <c r="L52" s="27">
        <v>-53.5</v>
      </c>
    </row>
    <row r="53">
      <c r="A53" s="15" t="s">
        <v>36</v>
      </c>
      <c r="B53" s="114"/>
      <c r="C53" s="17"/>
      <c r="E53" s="30">
        <v>30.0</v>
      </c>
      <c r="J53">
        <v>-4.621266455937949</v>
      </c>
      <c r="L53" s="27">
        <v>-49.3</v>
      </c>
    </row>
    <row r="54">
      <c r="A54" s="15" t="s">
        <v>37</v>
      </c>
      <c r="B54" s="114">
        <v>-2622.569078489</v>
      </c>
      <c r="C54" s="17"/>
    </row>
    <row r="55">
      <c r="A55" s="15" t="s">
        <v>39</v>
      </c>
      <c r="B55" s="114">
        <v>-1075.652819625</v>
      </c>
      <c r="C55" s="17"/>
    </row>
    <row r="56">
      <c r="A56" s="10">
        <v>5.0</v>
      </c>
      <c r="B56" s="87"/>
      <c r="C56" s="12"/>
    </row>
    <row r="57">
      <c r="A57" s="15" t="s">
        <v>27</v>
      </c>
      <c r="B57" s="114">
        <v>-3006.07512242472</v>
      </c>
      <c r="C57" s="17">
        <v>-13.00660748331</v>
      </c>
    </row>
    <row r="58">
      <c r="A58" s="15" t="s">
        <v>29</v>
      </c>
      <c r="B58" s="87"/>
      <c r="C58" s="59"/>
    </row>
    <row r="59">
      <c r="A59" s="15" t="s">
        <v>31</v>
      </c>
      <c r="B59" s="87"/>
      <c r="C59" s="59"/>
    </row>
    <row r="60">
      <c r="A60" s="15" t="s">
        <v>34</v>
      </c>
      <c r="B60" s="87"/>
      <c r="C60" s="59"/>
    </row>
    <row r="61">
      <c r="A61" s="15" t="s">
        <v>36</v>
      </c>
      <c r="B61" s="87"/>
      <c r="C61" s="59"/>
    </row>
    <row r="62">
      <c r="A62" s="15" t="s">
        <v>37</v>
      </c>
      <c r="B62" s="114">
        <v>-1823.69174814927</v>
      </c>
      <c r="C62" s="17">
        <v>-8.22697554668</v>
      </c>
    </row>
    <row r="63">
      <c r="A63" s="15" t="s">
        <v>39</v>
      </c>
      <c r="B63" s="114">
        <v>-1182.41557210033</v>
      </c>
      <c r="C63" s="17">
        <v>-4.69670328442</v>
      </c>
    </row>
    <row r="64">
      <c r="A64" s="10">
        <v>6.0</v>
      </c>
      <c r="B64" s="87"/>
      <c r="C64" s="12"/>
    </row>
    <row r="65">
      <c r="A65" s="15" t="s">
        <v>27</v>
      </c>
      <c r="B65" s="114">
        <v>-2498.18569127266</v>
      </c>
      <c r="C65" s="17">
        <v>-11.18190362832</v>
      </c>
    </row>
    <row r="66">
      <c r="A66" s="15" t="s">
        <v>29</v>
      </c>
      <c r="B66" s="87"/>
      <c r="C66" s="59"/>
    </row>
    <row r="67">
      <c r="A67" s="15" t="s">
        <v>31</v>
      </c>
      <c r="B67" s="87"/>
      <c r="C67" s="59"/>
    </row>
    <row r="68">
      <c r="A68" s="15" t="s">
        <v>34</v>
      </c>
      <c r="B68" s="87"/>
      <c r="C68" s="59"/>
    </row>
    <row r="69">
      <c r="A69" s="15" t="s">
        <v>36</v>
      </c>
      <c r="B69" s="87"/>
      <c r="C69" s="59"/>
    </row>
    <row r="70">
      <c r="A70" s="15" t="s">
        <v>37</v>
      </c>
      <c r="B70" s="114">
        <v>-1823.69174814927</v>
      </c>
      <c r="C70" s="17">
        <v>-8.22697554668</v>
      </c>
    </row>
    <row r="71">
      <c r="A71" s="15" t="s">
        <v>39</v>
      </c>
      <c r="B71" s="114">
        <v>-674.53900412697</v>
      </c>
      <c r="C71" s="17">
        <v>-2.87517006047</v>
      </c>
    </row>
    <row r="72">
      <c r="A72" s="10">
        <v>7.0</v>
      </c>
      <c r="B72" s="87"/>
      <c r="C72" s="12"/>
    </row>
    <row r="73">
      <c r="A73" s="15" t="s">
        <v>27</v>
      </c>
      <c r="B73" s="114">
        <v>-3968.26037735021</v>
      </c>
      <c r="C73" s="17">
        <v>-18.06702797812</v>
      </c>
    </row>
    <row r="74">
      <c r="A74" s="15" t="s">
        <v>29</v>
      </c>
      <c r="B74" s="87"/>
      <c r="C74" s="59"/>
    </row>
    <row r="75">
      <c r="A75" s="15" t="s">
        <v>31</v>
      </c>
      <c r="B75" s="87"/>
      <c r="C75" s="59"/>
    </row>
    <row r="76">
      <c r="A76" s="15" t="s">
        <v>34</v>
      </c>
      <c r="B76" s="87"/>
      <c r="C76" s="17"/>
    </row>
    <row r="77">
      <c r="A77" s="15" t="s">
        <v>36</v>
      </c>
      <c r="B77" s="87"/>
      <c r="C77" s="17"/>
    </row>
    <row r="78">
      <c r="A78" s="15" t="s">
        <v>37</v>
      </c>
      <c r="B78" s="114">
        <v>-2442.08685284551</v>
      </c>
      <c r="C78" s="17">
        <v>-11.03285700269</v>
      </c>
    </row>
    <row r="79">
      <c r="A79" s="15" t="s">
        <v>39</v>
      </c>
      <c r="B79" s="114">
        <v>-1526.23966923982</v>
      </c>
      <c r="C79" s="17">
        <v>-6.91153777469</v>
      </c>
    </row>
    <row r="80">
      <c r="A80" s="10">
        <v>8.0</v>
      </c>
      <c r="B80" s="87"/>
      <c r="C80" s="12"/>
    </row>
    <row r="81">
      <c r="A81" s="15" t="s">
        <v>27</v>
      </c>
      <c r="B81" s="114">
        <v>-4578.81940254079</v>
      </c>
      <c r="C81" s="17"/>
    </row>
    <row r="82">
      <c r="A82" s="15" t="s">
        <v>29</v>
      </c>
      <c r="B82" s="87"/>
      <c r="C82" s="59"/>
    </row>
    <row r="83">
      <c r="A83" s="15" t="s">
        <v>31</v>
      </c>
      <c r="B83" s="87"/>
      <c r="C83" s="59"/>
    </row>
    <row r="84">
      <c r="A84" s="15" t="s">
        <v>34</v>
      </c>
      <c r="B84" s="87"/>
      <c r="C84" s="17"/>
    </row>
    <row r="85">
      <c r="A85" s="15" t="s">
        <v>36</v>
      </c>
      <c r="B85" s="87"/>
      <c r="C85" s="17"/>
    </row>
    <row r="86">
      <c r="A86" s="15" t="s">
        <v>37</v>
      </c>
      <c r="B86" s="114">
        <v>-2747.36239055908</v>
      </c>
      <c r="C86" s="17">
        <v>-12.40891014481</v>
      </c>
    </row>
    <row r="87">
      <c r="A87" s="15" t="s">
        <v>39</v>
      </c>
      <c r="B87" s="114">
        <v>-1831.52840629105</v>
      </c>
      <c r="C87" s="17">
        <v>-8.28260440141</v>
      </c>
    </row>
    <row r="88">
      <c r="A88" s="10">
        <v>9.0</v>
      </c>
      <c r="B88" s="87"/>
      <c r="C88" s="12"/>
    </row>
    <row r="89">
      <c r="A89" s="15" t="s">
        <v>27</v>
      </c>
      <c r="B89" s="117">
        <v>-4560.6741870991</v>
      </c>
      <c r="C89" s="55"/>
    </row>
    <row r="90">
      <c r="A90" s="15" t="s">
        <v>29</v>
      </c>
      <c r="B90" s="117"/>
      <c r="C90" s="55"/>
    </row>
    <row r="91">
      <c r="A91" s="15" t="s">
        <v>31</v>
      </c>
      <c r="B91" s="117"/>
      <c r="C91" s="55"/>
    </row>
    <row r="92">
      <c r="A92" s="15" t="s">
        <v>34</v>
      </c>
      <c r="B92" s="117"/>
      <c r="C92" s="55"/>
    </row>
    <row r="93">
      <c r="A93" s="15" t="s">
        <v>36</v>
      </c>
      <c r="B93" s="117"/>
      <c r="C93" s="55"/>
    </row>
    <row r="94">
      <c r="A94" s="15" t="s">
        <v>37</v>
      </c>
      <c r="B94" s="117">
        <v>-2288.7357177635</v>
      </c>
      <c r="C94" s="55"/>
    </row>
    <row r="95">
      <c r="A95" s="15" t="s">
        <v>39</v>
      </c>
      <c r="B95" s="117">
        <v>-2271.9966056967</v>
      </c>
      <c r="C95" s="55"/>
    </row>
    <row r="96">
      <c r="A96" s="10">
        <v>10.0</v>
      </c>
      <c r="B96" s="118"/>
      <c r="C96" s="57"/>
    </row>
    <row r="97">
      <c r="A97" s="15" t="s">
        <v>27</v>
      </c>
      <c r="B97" s="117">
        <v>-4939.4274425283</v>
      </c>
      <c r="C97" s="55"/>
    </row>
    <row r="98">
      <c r="A98" s="15" t="s">
        <v>29</v>
      </c>
      <c r="B98" s="117"/>
      <c r="C98" s="55"/>
    </row>
    <row r="99">
      <c r="A99" s="15" t="s">
        <v>31</v>
      </c>
      <c r="B99" s="117"/>
      <c r="C99" s="55"/>
    </row>
    <row r="100">
      <c r="A100" s="15" t="s">
        <v>34</v>
      </c>
      <c r="B100" s="117"/>
      <c r="C100" s="55"/>
    </row>
    <row r="101">
      <c r="A101" s="15" t="s">
        <v>36</v>
      </c>
      <c r="B101" s="117"/>
      <c r="C101" s="55"/>
    </row>
    <row r="102">
      <c r="A102" s="15" t="s">
        <v>37</v>
      </c>
      <c r="B102" s="117">
        <v>-2288.7357177635</v>
      </c>
      <c r="C102" s="55"/>
    </row>
    <row r="103">
      <c r="A103" s="15" t="s">
        <v>39</v>
      </c>
      <c r="B103" s="117">
        <v>-2650.7568229815</v>
      </c>
      <c r="C103" s="55"/>
    </row>
    <row r="104">
      <c r="A104" s="10">
        <v>11.0</v>
      </c>
      <c r="B104" s="87"/>
      <c r="C104" s="12"/>
    </row>
    <row r="105">
      <c r="A105" s="15" t="s">
        <v>27</v>
      </c>
      <c r="B105" s="114">
        <v>-8152.43217944854</v>
      </c>
      <c r="C105" s="17"/>
    </row>
    <row r="106">
      <c r="A106" s="15" t="s">
        <v>29</v>
      </c>
      <c r="B106" s="87"/>
      <c r="C106" s="59"/>
    </row>
    <row r="107">
      <c r="A107" s="15" t="s">
        <v>31</v>
      </c>
      <c r="B107" s="87"/>
      <c r="C107" s="59"/>
    </row>
    <row r="108">
      <c r="A108" s="15" t="s">
        <v>34</v>
      </c>
      <c r="B108" s="87"/>
      <c r="C108" s="17"/>
    </row>
    <row r="109">
      <c r="A109" s="15" t="s">
        <v>36</v>
      </c>
      <c r="B109" s="87"/>
      <c r="C109" s="17"/>
    </row>
    <row r="110">
      <c r="A110" s="15" t="s">
        <v>37</v>
      </c>
      <c r="B110" s="114">
        <v>-5880.52813632464</v>
      </c>
      <c r="C110" s="17"/>
    </row>
    <row r="111">
      <c r="A111" s="15" t="s">
        <v>39</v>
      </c>
      <c r="B111" s="114">
        <v>-2271.99325348217</v>
      </c>
      <c r="C111" s="17"/>
    </row>
    <row r="112">
      <c r="A112" s="10">
        <v>12.0</v>
      </c>
      <c r="B112" s="87"/>
      <c r="C112" s="12"/>
    </row>
    <row r="113">
      <c r="A113" s="15" t="s">
        <v>27</v>
      </c>
      <c r="B113" s="114">
        <v>-8531.19316813487</v>
      </c>
      <c r="C113" s="17"/>
    </row>
    <row r="114">
      <c r="A114" s="15" t="s">
        <v>29</v>
      </c>
      <c r="B114" s="87"/>
      <c r="C114" s="59"/>
    </row>
    <row r="115">
      <c r="A115" s="15" t="s">
        <v>31</v>
      </c>
      <c r="B115" s="87"/>
      <c r="C115" s="119"/>
    </row>
    <row r="116">
      <c r="A116" s="15" t="s">
        <v>34</v>
      </c>
      <c r="B116" s="87"/>
      <c r="C116" s="17"/>
    </row>
    <row r="117">
      <c r="A117" s="15" t="s">
        <v>36</v>
      </c>
      <c r="B117" s="87"/>
      <c r="C117" s="17"/>
    </row>
    <row r="118">
      <c r="A118" s="15" t="s">
        <v>37</v>
      </c>
      <c r="B118" s="114">
        <v>-5880.52813632464</v>
      </c>
      <c r="C118" s="17"/>
    </row>
    <row r="119">
      <c r="A119" s="15" t="s">
        <v>39</v>
      </c>
      <c r="B119" s="114">
        <v>-2650.7530025422</v>
      </c>
      <c r="C119" s="17"/>
    </row>
    <row r="120">
      <c r="A120" s="10">
        <v>13.0</v>
      </c>
      <c r="B120" s="87"/>
      <c r="C120" s="12"/>
    </row>
    <row r="121">
      <c r="A121" s="15" t="s">
        <v>27</v>
      </c>
      <c r="B121" s="114">
        <v>-5108.50807240511</v>
      </c>
      <c r="C121" s="17"/>
    </row>
    <row r="122">
      <c r="A122" s="15" t="s">
        <v>29</v>
      </c>
      <c r="B122" s="87"/>
      <c r="C122" s="59"/>
    </row>
    <row r="123">
      <c r="A123" s="15" t="s">
        <v>31</v>
      </c>
      <c r="B123" s="87"/>
      <c r="C123" s="59"/>
    </row>
    <row r="124">
      <c r="A124" s="15" t="s">
        <v>34</v>
      </c>
      <c r="B124" s="87"/>
      <c r="C124" s="17"/>
    </row>
    <row r="125">
      <c r="A125" s="15" t="s">
        <v>36</v>
      </c>
      <c r="B125" s="87"/>
      <c r="C125" s="17"/>
    </row>
    <row r="126">
      <c r="A126" s="15" t="s">
        <v>37</v>
      </c>
      <c r="B126" s="114">
        <v>-4822.47138562093</v>
      </c>
      <c r="C126" s="17"/>
    </row>
    <row r="127">
      <c r="A127" s="15" t="s">
        <v>39</v>
      </c>
      <c r="B127" s="114">
        <v>-286.05484349577</v>
      </c>
      <c r="C127" s="17"/>
    </row>
    <row r="128">
      <c r="A128" s="10">
        <v>14.0</v>
      </c>
      <c r="B128" s="87"/>
      <c r="C128" s="12"/>
    </row>
    <row r="129">
      <c r="A129" s="15" t="s">
        <v>27</v>
      </c>
      <c r="B129" s="114">
        <v>-5451.0030282097</v>
      </c>
      <c r="C129" s="17"/>
    </row>
    <row r="130">
      <c r="A130" s="15" t="s">
        <v>29</v>
      </c>
      <c r="B130" s="87"/>
      <c r="C130" s="17"/>
    </row>
    <row r="131">
      <c r="A131" s="15" t="s">
        <v>31</v>
      </c>
      <c r="B131" s="87"/>
      <c r="C131" s="59"/>
    </row>
    <row r="132">
      <c r="A132" s="15" t="s">
        <v>34</v>
      </c>
      <c r="B132" s="87"/>
      <c r="C132" s="17"/>
    </row>
    <row r="133">
      <c r="A133" s="15" t="s">
        <v>36</v>
      </c>
      <c r="B133" s="87"/>
      <c r="C133" s="17"/>
    </row>
    <row r="134">
      <c r="A134" s="15" t="s">
        <v>37</v>
      </c>
      <c r="B134" s="114">
        <v>-4822.47138562093</v>
      </c>
      <c r="C134" s="17"/>
    </row>
    <row r="135">
      <c r="A135" s="15" t="s">
        <v>39</v>
      </c>
      <c r="B135" s="114">
        <v>-628.55695022203</v>
      </c>
      <c r="C135" s="17"/>
    </row>
    <row r="136">
      <c r="A136" s="10">
        <v>15.0</v>
      </c>
      <c r="B136" s="87"/>
      <c r="C136" s="12"/>
    </row>
    <row r="137">
      <c r="A137" s="15" t="s">
        <v>27</v>
      </c>
      <c r="B137" s="114">
        <v>-3675.21762705267</v>
      </c>
      <c r="C137" s="61">
        <v>-10.71557410098</v>
      </c>
    </row>
    <row r="138">
      <c r="A138" s="15" t="s">
        <v>29</v>
      </c>
      <c r="B138" s="87"/>
      <c r="C138" s="62"/>
    </row>
    <row r="139">
      <c r="A139" s="15" t="s">
        <v>31</v>
      </c>
      <c r="B139" s="87"/>
      <c r="C139" s="62"/>
    </row>
    <row r="140">
      <c r="A140" s="15" t="s">
        <v>34</v>
      </c>
      <c r="B140" s="87"/>
      <c r="C140" s="62"/>
    </row>
    <row r="141">
      <c r="A141" s="15" t="s">
        <v>36</v>
      </c>
      <c r="B141" s="87"/>
      <c r="C141" s="62"/>
    </row>
    <row r="142">
      <c r="A142" s="15" t="s">
        <v>37</v>
      </c>
      <c r="B142" s="114">
        <v>-3290.75936464477</v>
      </c>
      <c r="C142" s="61">
        <v>-8.735821871</v>
      </c>
    </row>
    <row r="143">
      <c r="A143" s="15" t="s">
        <v>39</v>
      </c>
      <c r="B143" s="114">
        <v>-384.47780834852</v>
      </c>
      <c r="C143" s="61">
        <v>-1.93770695326</v>
      </c>
    </row>
    <row r="144">
      <c r="A144" s="10">
        <v>16.0</v>
      </c>
      <c r="B144" s="87"/>
      <c r="C144" s="12"/>
    </row>
    <row r="145">
      <c r="A145" s="15" t="s">
        <v>27</v>
      </c>
      <c r="B145" s="114">
        <v>-3843.87733634256</v>
      </c>
      <c r="C145" s="61">
        <v>-11.46939869248</v>
      </c>
      <c r="D145" s="27" t="s">
        <v>203</v>
      </c>
    </row>
    <row r="146">
      <c r="A146" s="15" t="s">
        <v>29</v>
      </c>
      <c r="B146" s="87"/>
      <c r="C146" s="17"/>
    </row>
    <row r="147">
      <c r="A147" s="15" t="s">
        <v>31</v>
      </c>
      <c r="B147" s="87"/>
      <c r="C147" s="17"/>
    </row>
    <row r="148">
      <c r="A148" s="15" t="s">
        <v>34</v>
      </c>
      <c r="B148" s="87"/>
      <c r="C148" s="17"/>
    </row>
    <row r="149">
      <c r="A149" s="15" t="s">
        <v>36</v>
      </c>
      <c r="B149" s="87"/>
      <c r="C149" s="17"/>
    </row>
    <row r="150">
      <c r="A150" s="15" t="s">
        <v>37</v>
      </c>
      <c r="B150" s="114">
        <v>-3290.75936464477</v>
      </c>
      <c r="C150" s="61">
        <v>-8.735821871</v>
      </c>
    </row>
    <row r="151">
      <c r="A151" s="15" t="s">
        <v>39</v>
      </c>
      <c r="B151" s="114">
        <v>-553.14689390539</v>
      </c>
      <c r="C151" s="17">
        <v>-2.67394951749</v>
      </c>
    </row>
    <row r="152">
      <c r="A152" s="10">
        <v>17.0</v>
      </c>
      <c r="B152" s="87"/>
      <c r="C152" s="12"/>
    </row>
    <row r="153">
      <c r="A153" s="15" t="s">
        <v>27</v>
      </c>
      <c r="B153" s="114">
        <v>-3272.8435453505</v>
      </c>
      <c r="C153" s="17"/>
    </row>
    <row r="154">
      <c r="A154" s="15" t="s">
        <v>29</v>
      </c>
      <c r="B154" s="114"/>
      <c r="C154" s="17"/>
    </row>
    <row r="155">
      <c r="A155" s="15" t="s">
        <v>31</v>
      </c>
      <c r="B155" s="114"/>
      <c r="C155" s="17"/>
    </row>
    <row r="156">
      <c r="A156" s="15" t="s">
        <v>34</v>
      </c>
      <c r="B156" s="114"/>
      <c r="C156" s="17"/>
    </row>
    <row r="157">
      <c r="A157" s="15" t="s">
        <v>36</v>
      </c>
      <c r="B157" s="114"/>
      <c r="C157" s="17"/>
    </row>
    <row r="158">
      <c r="A158" s="15" t="s">
        <v>37</v>
      </c>
      <c r="B158" s="114">
        <v>-2859.1413666808</v>
      </c>
      <c r="C158" s="61"/>
    </row>
    <row r="159">
      <c r="A159" s="15" t="s">
        <v>39</v>
      </c>
      <c r="B159" s="114">
        <v>-413.6998109506</v>
      </c>
      <c r="C159" s="17"/>
    </row>
    <row r="160">
      <c r="A160" s="10">
        <v>18.0</v>
      </c>
      <c r="B160" s="87"/>
      <c r="C160" s="12"/>
    </row>
    <row r="161">
      <c r="A161" s="15" t="s">
        <v>27</v>
      </c>
      <c r="B161" s="114">
        <v>-3238.4198046388</v>
      </c>
      <c r="C161" s="17"/>
    </row>
    <row r="162">
      <c r="A162" s="15" t="s">
        <v>29</v>
      </c>
      <c r="B162" s="114"/>
      <c r="C162" s="17"/>
    </row>
    <row r="163">
      <c r="A163" s="15" t="s">
        <v>31</v>
      </c>
      <c r="B163" s="114"/>
      <c r="C163" s="17"/>
    </row>
    <row r="164">
      <c r="A164" s="15" t="s">
        <v>34</v>
      </c>
      <c r="B164" s="114"/>
      <c r="C164" s="17"/>
    </row>
    <row r="165">
      <c r="A165" s="15" t="s">
        <v>36</v>
      </c>
      <c r="B165" s="114"/>
      <c r="C165" s="17"/>
    </row>
    <row r="166">
      <c r="A166" s="15" t="s">
        <v>37</v>
      </c>
      <c r="B166" s="114">
        <v>-2859.1413666808</v>
      </c>
      <c r="C166" s="17"/>
    </row>
    <row r="167">
      <c r="A167" s="15" t="s">
        <v>39</v>
      </c>
      <c r="B167" s="114">
        <v>-379.2952922552</v>
      </c>
      <c r="C167" s="17"/>
    </row>
    <row r="168">
      <c r="A168" s="10">
        <v>19.0</v>
      </c>
      <c r="B168" s="87"/>
      <c r="C168" s="12"/>
    </row>
    <row r="169">
      <c r="A169" s="15" t="s">
        <v>27</v>
      </c>
      <c r="B169" s="114">
        <v>-4522.1938697212</v>
      </c>
      <c r="C169" s="17"/>
    </row>
    <row r="170">
      <c r="A170" s="15" t="s">
        <v>29</v>
      </c>
      <c r="B170" s="87"/>
      <c r="C170" s="17"/>
    </row>
    <row r="171">
      <c r="A171" s="15" t="s">
        <v>31</v>
      </c>
      <c r="B171" s="87"/>
      <c r="C171" s="59"/>
    </row>
    <row r="172">
      <c r="A172" s="15" t="s">
        <v>34</v>
      </c>
      <c r="B172" s="87"/>
      <c r="C172" s="17"/>
    </row>
    <row r="173">
      <c r="A173" s="15" t="s">
        <v>36</v>
      </c>
      <c r="B173" s="87"/>
      <c r="C173" s="59"/>
    </row>
    <row r="174">
      <c r="A174" s="15" t="s">
        <v>37</v>
      </c>
      <c r="B174" s="114">
        <v>-4252.13511127033</v>
      </c>
      <c r="C174" s="17"/>
    </row>
    <row r="175">
      <c r="A175" s="15" t="s">
        <v>39</v>
      </c>
      <c r="B175" s="114">
        <v>-270.0728008309</v>
      </c>
      <c r="C175" s="17"/>
    </row>
    <row r="176">
      <c r="A176" s="10">
        <v>20.0</v>
      </c>
      <c r="B176" s="87"/>
      <c r="C176" s="12"/>
    </row>
    <row r="177">
      <c r="A177" s="15" t="s">
        <v>27</v>
      </c>
      <c r="B177" s="114">
        <v>-4639.2814809887</v>
      </c>
      <c r="C177" s="17"/>
    </row>
    <row r="178">
      <c r="A178" s="15" t="s">
        <v>29</v>
      </c>
      <c r="B178" s="87"/>
      <c r="C178" s="17"/>
    </row>
    <row r="179">
      <c r="A179" s="15" t="s">
        <v>31</v>
      </c>
      <c r="B179" s="87"/>
      <c r="C179" s="59"/>
    </row>
    <row r="180">
      <c r="A180" s="15" t="s">
        <v>34</v>
      </c>
      <c r="B180" s="87"/>
      <c r="C180" s="17"/>
    </row>
    <row r="181">
      <c r="A181" s="15" t="s">
        <v>36</v>
      </c>
      <c r="B181" s="87"/>
      <c r="C181" s="59"/>
    </row>
    <row r="182">
      <c r="A182" s="15" t="s">
        <v>37</v>
      </c>
      <c r="B182" s="114">
        <v>-4252.13511127033</v>
      </c>
      <c r="C182" s="17"/>
    </row>
    <row r="183">
      <c r="A183" s="15" t="s">
        <v>39</v>
      </c>
      <c r="B183" s="114">
        <v>-387.17399176565</v>
      </c>
      <c r="C183" s="17"/>
    </row>
    <row r="184">
      <c r="A184" s="10">
        <v>21.0</v>
      </c>
      <c r="B184" s="87"/>
      <c r="C184" s="12"/>
    </row>
    <row r="185">
      <c r="A185" s="15" t="s">
        <v>27</v>
      </c>
      <c r="B185" s="114">
        <v>-4651.5443718989</v>
      </c>
      <c r="C185" s="17"/>
    </row>
    <row r="186">
      <c r="A186" s="15" t="s">
        <v>29</v>
      </c>
      <c r="B186" s="114"/>
      <c r="C186" s="17"/>
    </row>
    <row r="187">
      <c r="A187" s="15" t="s">
        <v>31</v>
      </c>
      <c r="B187" s="114"/>
      <c r="C187" s="17"/>
    </row>
    <row r="188">
      <c r="A188" s="15" t="s">
        <v>34</v>
      </c>
      <c r="B188" s="114"/>
      <c r="C188" s="17"/>
    </row>
    <row r="189">
      <c r="A189" s="15" t="s">
        <v>36</v>
      </c>
      <c r="B189" s="114"/>
      <c r="C189" s="17"/>
    </row>
    <row r="190">
      <c r="A190" s="15" t="s">
        <v>37</v>
      </c>
      <c r="B190" s="114">
        <v>-4188.6034104021</v>
      </c>
      <c r="C190" s="17"/>
    </row>
    <row r="191">
      <c r="A191" s="15" t="s">
        <v>39</v>
      </c>
      <c r="B191" s="114">
        <v>-462.9563624334</v>
      </c>
      <c r="C191" s="17"/>
    </row>
    <row r="192">
      <c r="A192" s="10">
        <v>22.0</v>
      </c>
      <c r="B192" s="87"/>
      <c r="C192" s="12"/>
    </row>
    <row r="193">
      <c r="A193" s="15" t="s">
        <v>27</v>
      </c>
      <c r="B193" s="114">
        <v>-2888.83961388868</v>
      </c>
      <c r="C193" s="34">
        <v>-12.9670426144</v>
      </c>
    </row>
    <row r="194">
      <c r="A194" s="15" t="s">
        <v>29</v>
      </c>
      <c r="B194" s="87"/>
      <c r="C194" s="27">
        <v>-5.58679403567</v>
      </c>
    </row>
    <row r="195">
      <c r="A195" s="15" t="s">
        <v>31</v>
      </c>
      <c r="B195" s="87"/>
      <c r="C195" s="27">
        <v>-7.34167330512</v>
      </c>
    </row>
    <row r="196">
      <c r="A196" s="15" t="s">
        <v>34</v>
      </c>
      <c r="B196" s="87"/>
      <c r="C196" s="27">
        <v>-5.58992199423</v>
      </c>
    </row>
    <row r="197">
      <c r="A197" s="15" t="s">
        <v>36</v>
      </c>
      <c r="B197" s="87"/>
      <c r="C197" s="27">
        <v>-7.34666229918</v>
      </c>
    </row>
    <row r="198">
      <c r="A198" s="15" t="s">
        <v>37</v>
      </c>
      <c r="B198" s="114">
        <v>-1219.53932226706</v>
      </c>
      <c r="C198" s="34">
        <v>-5.5819663413</v>
      </c>
    </row>
    <row r="199">
      <c r="A199" s="15" t="s">
        <v>39</v>
      </c>
      <c r="B199" s="114">
        <v>-1669.28764979601</v>
      </c>
      <c r="C199" s="34">
        <v>-7.3393865241</v>
      </c>
    </row>
    <row r="200">
      <c r="A200" s="10">
        <v>23.0</v>
      </c>
      <c r="B200" s="87"/>
      <c r="C200" s="12"/>
    </row>
    <row r="201">
      <c r="A201" s="15" t="s">
        <v>27</v>
      </c>
      <c r="B201" s="114">
        <v>-2327.77307949104</v>
      </c>
      <c r="C201" s="17"/>
    </row>
    <row r="202">
      <c r="A202" s="15" t="s">
        <v>29</v>
      </c>
      <c r="B202" s="87"/>
      <c r="C202" s="59"/>
    </row>
    <row r="203">
      <c r="A203" s="15" t="s">
        <v>31</v>
      </c>
      <c r="B203" s="87"/>
      <c r="C203" s="59"/>
    </row>
    <row r="204">
      <c r="A204" s="15" t="s">
        <v>34</v>
      </c>
      <c r="B204" s="87"/>
      <c r="C204" s="59"/>
    </row>
    <row r="205">
      <c r="A205" s="15" t="s">
        <v>36</v>
      </c>
      <c r="B205" s="87"/>
      <c r="C205" s="59"/>
    </row>
    <row r="206">
      <c r="A206" s="15" t="s">
        <v>37</v>
      </c>
      <c r="B206" s="114">
        <v>-1370.37334934932</v>
      </c>
      <c r="C206" s="17"/>
    </row>
    <row r="207">
      <c r="A207" s="15" t="s">
        <v>39</v>
      </c>
      <c r="B207" s="114">
        <v>-957.33265628574</v>
      </c>
      <c r="C207" s="17"/>
    </row>
    <row r="208">
      <c r="A208" s="10">
        <v>24.0</v>
      </c>
      <c r="B208" s="87"/>
      <c r="C208" s="12"/>
    </row>
    <row r="209">
      <c r="A209" s="15" t="s">
        <v>27</v>
      </c>
      <c r="B209" s="114">
        <v>-5075.56768420123</v>
      </c>
      <c r="C209" s="17"/>
    </row>
    <row r="210">
      <c r="A210" s="15" t="s">
        <v>29</v>
      </c>
      <c r="B210" s="87"/>
      <c r="C210" s="17"/>
    </row>
    <row r="211">
      <c r="A211" s="15" t="s">
        <v>31</v>
      </c>
      <c r="B211" s="87"/>
      <c r="C211" s="59"/>
    </row>
    <row r="212">
      <c r="A212" s="15" t="s">
        <v>34</v>
      </c>
      <c r="B212" s="87"/>
      <c r="C212" s="17"/>
    </row>
    <row r="213">
      <c r="A213" s="15" t="s">
        <v>36</v>
      </c>
      <c r="B213" s="87"/>
      <c r="C213" s="17"/>
    </row>
    <row r="214">
      <c r="A214" s="15" t="s">
        <v>37</v>
      </c>
      <c r="B214" s="114">
        <v>-4188.60325457729</v>
      </c>
      <c r="C214" s="17">
        <v>-17.22925557148</v>
      </c>
    </row>
    <row r="215">
      <c r="A215" s="15" t="s">
        <v>39</v>
      </c>
      <c r="B215" s="114">
        <v>-886.8501641712</v>
      </c>
      <c r="C215" s="17">
        <v>-4.45153867359</v>
      </c>
    </row>
    <row r="216">
      <c r="A216" s="10">
        <v>25.0</v>
      </c>
      <c r="B216" s="87"/>
      <c r="C216" s="12"/>
    </row>
    <row r="217">
      <c r="A217" s="15" t="s">
        <v>27</v>
      </c>
      <c r="B217" s="114">
        <v>-3205.86678197361</v>
      </c>
      <c r="C217" s="17"/>
    </row>
    <row r="218">
      <c r="A218" s="15" t="s">
        <v>29</v>
      </c>
      <c r="B218" s="87"/>
      <c r="C218" s="59"/>
    </row>
    <row r="219">
      <c r="A219" s="15" t="s">
        <v>31</v>
      </c>
      <c r="B219" s="87"/>
      <c r="C219" s="59"/>
    </row>
    <row r="220">
      <c r="A220" s="15" t="s">
        <v>34</v>
      </c>
      <c r="B220" s="87"/>
      <c r="C220" s="59"/>
    </row>
    <row r="221">
      <c r="A221" s="15" t="s">
        <v>36</v>
      </c>
      <c r="B221" s="87"/>
      <c r="C221" s="59"/>
    </row>
    <row r="222">
      <c r="A222" s="15" t="s">
        <v>37</v>
      </c>
      <c r="B222" s="114">
        <v>-2517.15379285583</v>
      </c>
      <c r="C222" s="17"/>
    </row>
    <row r="223">
      <c r="A223" s="15" t="s">
        <v>39</v>
      </c>
      <c r="B223" s="114">
        <v>-688.74396715044</v>
      </c>
      <c r="C223" s="17"/>
    </row>
    <row r="224">
      <c r="A224" s="10">
        <v>26.0</v>
      </c>
      <c r="B224" s="87"/>
      <c r="C224" s="12"/>
    </row>
    <row r="225">
      <c r="A225" s="15" t="s">
        <v>27</v>
      </c>
      <c r="B225" s="114">
        <v>-3205.87139574139</v>
      </c>
      <c r="C225" s="17"/>
    </row>
    <row r="226">
      <c r="A226" s="15" t="s">
        <v>29</v>
      </c>
      <c r="B226" s="87"/>
      <c r="C226" s="59"/>
    </row>
    <row r="227">
      <c r="A227" s="15" t="s">
        <v>31</v>
      </c>
      <c r="B227" s="87"/>
      <c r="C227" s="59"/>
    </row>
    <row r="228">
      <c r="A228" s="15" t="s">
        <v>34</v>
      </c>
      <c r="B228" s="87"/>
      <c r="C228" s="59"/>
    </row>
    <row r="229">
      <c r="A229" s="15" t="s">
        <v>36</v>
      </c>
      <c r="B229" s="87"/>
      <c r="C229" s="59"/>
    </row>
    <row r="230">
      <c r="A230" s="15" t="s">
        <v>37</v>
      </c>
      <c r="B230" s="114">
        <v>-2517.15379285583</v>
      </c>
      <c r="C230" s="17"/>
    </row>
    <row r="231">
      <c r="A231" s="15" t="s">
        <v>39</v>
      </c>
      <c r="B231" s="114">
        <v>-688.74885004727</v>
      </c>
      <c r="C231" s="17"/>
    </row>
    <row r="232">
      <c r="A232" s="10">
        <v>27.0</v>
      </c>
      <c r="B232" s="87"/>
      <c r="C232" s="12"/>
    </row>
    <row r="233">
      <c r="A233" s="15" t="s">
        <v>27</v>
      </c>
      <c r="B233" s="117">
        <v>-3803.0579478749</v>
      </c>
      <c r="C233" s="55"/>
    </row>
    <row r="234">
      <c r="A234" s="15" t="s">
        <v>29</v>
      </c>
      <c r="B234" s="114"/>
      <c r="C234" s="55"/>
    </row>
    <row r="235">
      <c r="A235" s="15" t="s">
        <v>31</v>
      </c>
      <c r="B235" s="114"/>
      <c r="C235" s="55"/>
    </row>
    <row r="236">
      <c r="A236" s="15" t="s">
        <v>34</v>
      </c>
      <c r="B236" s="114"/>
      <c r="C236" s="55"/>
    </row>
    <row r="237">
      <c r="A237" s="15" t="s">
        <v>36</v>
      </c>
      <c r="B237" s="114"/>
      <c r="C237" s="55"/>
    </row>
    <row r="238">
      <c r="A238" s="15" t="s">
        <v>37</v>
      </c>
      <c r="B238" s="117">
        <v>-3590.2294290218</v>
      </c>
      <c r="C238" s="55"/>
    </row>
    <row r="239">
      <c r="A239" s="15" t="s">
        <v>39</v>
      </c>
      <c r="B239" s="117">
        <v>-212.7371513379</v>
      </c>
      <c r="C239" s="55"/>
    </row>
    <row r="240">
      <c r="A240" s="10">
        <v>28.0</v>
      </c>
      <c r="B240" s="87"/>
      <c r="C240" s="12"/>
    </row>
    <row r="241">
      <c r="A241" s="15" t="s">
        <v>27</v>
      </c>
      <c r="B241" s="114">
        <v>-3764.0187978312</v>
      </c>
      <c r="C241" s="55"/>
    </row>
    <row r="242">
      <c r="A242" s="15" t="s">
        <v>29</v>
      </c>
      <c r="B242" s="114"/>
      <c r="C242" s="55"/>
    </row>
    <row r="243">
      <c r="A243" s="15" t="s">
        <v>31</v>
      </c>
      <c r="B243" s="114"/>
      <c r="C243" s="55"/>
    </row>
    <row r="244">
      <c r="A244" s="15" t="s">
        <v>34</v>
      </c>
      <c r="B244" s="114"/>
      <c r="C244" s="55"/>
    </row>
    <row r="245">
      <c r="A245" s="15" t="s">
        <v>36</v>
      </c>
      <c r="B245" s="114"/>
      <c r="C245" s="55"/>
    </row>
    <row r="246">
      <c r="A246" s="15" t="s">
        <v>37</v>
      </c>
      <c r="B246" s="114">
        <v>-3590.2294290218</v>
      </c>
      <c r="C246" s="55"/>
    </row>
    <row r="247">
      <c r="A247" s="15" t="s">
        <v>39</v>
      </c>
      <c r="B247" s="120">
        <v>-173.6958217885</v>
      </c>
      <c r="C247" s="55"/>
    </row>
    <row r="248">
      <c r="A248" s="10">
        <v>29.0</v>
      </c>
      <c r="B248" s="87"/>
      <c r="C248" s="12"/>
    </row>
    <row r="249">
      <c r="A249" s="15" t="s">
        <v>27</v>
      </c>
      <c r="B249" s="114">
        <v>-2629.55895870356</v>
      </c>
      <c r="C249" s="17">
        <v>-12.03138540254</v>
      </c>
    </row>
    <row r="250">
      <c r="A250" s="15" t="s">
        <v>29</v>
      </c>
      <c r="B250" s="87"/>
      <c r="C250" s="59"/>
    </row>
    <row r="251">
      <c r="A251" s="15" t="s">
        <v>31</v>
      </c>
      <c r="B251" s="87"/>
      <c r="C251" s="59"/>
    </row>
    <row r="252">
      <c r="A252" s="15" t="s">
        <v>34</v>
      </c>
      <c r="B252" s="87"/>
      <c r="C252" s="59"/>
    </row>
    <row r="253">
      <c r="A253" s="15" t="s">
        <v>36</v>
      </c>
      <c r="B253" s="87"/>
      <c r="C253" s="59"/>
    </row>
    <row r="254">
      <c r="A254" s="15" t="s">
        <v>37</v>
      </c>
      <c r="B254" s="114">
        <v>-2402.22780408971</v>
      </c>
      <c r="C254" s="17">
        <v>-11.07861266622</v>
      </c>
    </row>
    <row r="255">
      <c r="A255" s="15" t="s">
        <v>39</v>
      </c>
      <c r="B255" s="114">
        <v>-227.28858539742</v>
      </c>
      <c r="C255" s="17">
        <v>-0.90287419977</v>
      </c>
    </row>
    <row r="256">
      <c r="A256" s="10">
        <v>30.0</v>
      </c>
      <c r="B256" s="87"/>
      <c r="C256" s="12"/>
    </row>
    <row r="257">
      <c r="A257" s="15" t="s">
        <v>27</v>
      </c>
      <c r="B257" s="114">
        <v>-2820.09341579079</v>
      </c>
      <c r="C257" s="17"/>
    </row>
    <row r="258">
      <c r="A258" s="15" t="s">
        <v>29</v>
      </c>
      <c r="B258" s="87"/>
      <c r="C258" s="59"/>
    </row>
    <row r="259">
      <c r="A259" s="15" t="s">
        <v>31</v>
      </c>
      <c r="B259" s="87"/>
      <c r="C259" s="59"/>
    </row>
    <row r="260">
      <c r="A260" s="15" t="s">
        <v>34</v>
      </c>
      <c r="B260" s="87"/>
      <c r="C260" s="59"/>
    </row>
    <row r="261">
      <c r="A261" s="15" t="s">
        <v>36</v>
      </c>
      <c r="B261" s="87"/>
      <c r="C261" s="59"/>
    </row>
    <row r="262">
      <c r="A262" s="15" t="s">
        <v>37</v>
      </c>
      <c r="B262" s="114">
        <v>-2402.22780408941</v>
      </c>
      <c r="C262" s="17"/>
    </row>
    <row r="263">
      <c r="A263" s="15" t="s">
        <v>39</v>
      </c>
      <c r="B263" s="114">
        <v>-417.83514013852</v>
      </c>
      <c r="C263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182</v>
      </c>
      <c r="B1" s="9" t="s">
        <v>183</v>
      </c>
      <c r="C1" s="9" t="s">
        <v>48</v>
      </c>
      <c r="D1" s="9" t="s">
        <v>49</v>
      </c>
      <c r="E1" s="9" t="s">
        <v>184</v>
      </c>
      <c r="H1" s="8" t="s">
        <v>185</v>
      </c>
      <c r="I1" s="8" t="s">
        <v>140</v>
      </c>
      <c r="J1" s="8" t="s">
        <v>186</v>
      </c>
      <c r="K1" s="8" t="s">
        <v>187</v>
      </c>
      <c r="L1" s="8" t="s">
        <v>188</v>
      </c>
      <c r="M1" s="8" t="s">
        <v>189</v>
      </c>
      <c r="N1" s="8" t="s">
        <v>190</v>
      </c>
      <c r="O1" s="8" t="s">
        <v>191</v>
      </c>
      <c r="P1" s="8" t="s">
        <v>192</v>
      </c>
      <c r="R1" s="8" t="s">
        <v>193</v>
      </c>
      <c r="S1" s="8" t="s">
        <v>194</v>
      </c>
    </row>
    <row r="2">
      <c r="A2" s="112" t="s">
        <v>27</v>
      </c>
      <c r="B2" s="63">
        <v>-3804.9443236094</v>
      </c>
      <c r="C2" s="63">
        <v>-22.0992991336</v>
      </c>
      <c r="D2" s="63">
        <v>-23.8081746196</v>
      </c>
      <c r="E2" s="20">
        <v>-24.5178620525</v>
      </c>
      <c r="H2">
        <f t="shared" ref="H2:J2" si="1">627.509*($B$2-$B$7-$B$8+C2-C7-C8)</f>
        <v>-23.25762021</v>
      </c>
      <c r="I2">
        <f t="shared" si="1"/>
        <v>-21.33054754</v>
      </c>
      <c r="J2">
        <f t="shared" si="1"/>
        <v>-19.82418407</v>
      </c>
      <c r="K2">
        <f t="shared" ref="K2:M2" si="2">627.509*($B$2-$B$7-$B$8+C2-C7-C8+0.5*(C3+C4-C5-C6))</f>
        <v>-14.24220898</v>
      </c>
      <c r="L2">
        <f t="shared" si="2"/>
        <v>-16.18968062</v>
      </c>
      <c r="M2">
        <f t="shared" si="2"/>
        <v>-16.98196702</v>
      </c>
      <c r="N2">
        <f t="shared" ref="N2:P2" si="3">627.509*($B$2-$B$7-$B$8+C2-C7-C8+C3+C4-C5-C6)</f>
        <v>-5.226797749</v>
      </c>
      <c r="O2">
        <f t="shared" si="3"/>
        <v>-11.0488137</v>
      </c>
      <c r="P2">
        <f t="shared" si="3"/>
        <v>-14.13974997</v>
      </c>
      <c r="R2">
        <f>627.509*($B$2-$B$7-$B$8+(4^3*(D2-D7-D8+0.5*(D3+D4-D5-D6))-3^3*(C2-C7-C8+0.5*(C3+C4-C5-C6)))/(4^3-3^3))</f>
        <v>-17.61080857</v>
      </c>
      <c r="S2">
        <f>627.509*($B$2-$B$7-$B$8+(4^3*(D2-D7-D8+0.5*(D3+D4-D5-D6))-5^3*(E2-E7-E8+0.5*(E3+E4-E5-E6)))/(4^3-5^3))</f>
        <v>-17.81321832</v>
      </c>
    </row>
    <row r="3">
      <c r="A3" s="112" t="s">
        <v>200</v>
      </c>
      <c r="B3" s="63"/>
      <c r="C3" s="63">
        <v>-15.5757773037</v>
      </c>
      <c r="D3" s="63">
        <v>-16.7703369147</v>
      </c>
      <c r="E3" s="20">
        <v>-17.2637386005</v>
      </c>
    </row>
    <row r="4">
      <c r="A4" s="112" t="s">
        <v>201</v>
      </c>
      <c r="B4" s="63"/>
      <c r="C4" s="63">
        <v>-6.4040767309</v>
      </c>
      <c r="D4" s="63">
        <v>-6.9233236926</v>
      </c>
      <c r="E4" s="20">
        <v>-7.143765641</v>
      </c>
      <c r="R4">
        <v>-17.610808572267164</v>
      </c>
      <c r="S4">
        <v>-17.813218323723582</v>
      </c>
    </row>
    <row r="5">
      <c r="A5" s="112" t="s">
        <v>34</v>
      </c>
      <c r="B5" s="63"/>
      <c r="C5" s="63">
        <v>-15.5895828374</v>
      </c>
      <c r="D5" s="63">
        <v>-16.7782248537</v>
      </c>
      <c r="E5" s="20">
        <v>-17.2680130311</v>
      </c>
      <c r="O5" s="115"/>
    </row>
    <row r="6">
      <c r="A6" s="112" t="s">
        <v>36</v>
      </c>
      <c r="B6" s="63"/>
      <c r="C6" s="63">
        <v>-6.4190051635</v>
      </c>
      <c r="D6" s="63">
        <v>-6.9318207518</v>
      </c>
      <c r="E6" s="20">
        <v>-7.1485499396</v>
      </c>
    </row>
    <row r="7">
      <c r="A7" s="112" t="s">
        <v>37</v>
      </c>
      <c r="B7" s="63">
        <v>-2622.569078489</v>
      </c>
      <c r="C7" s="63">
        <v>-15.6156384634</v>
      </c>
      <c r="D7" s="63">
        <v>-16.8085320774</v>
      </c>
      <c r="E7" s="20">
        <v>-17.300259174</v>
      </c>
      <c r="L7" s="116"/>
    </row>
    <row r="8">
      <c r="A8" s="112" t="s">
        <v>202</v>
      </c>
      <c r="B8" s="63">
        <v>-1182.4172487052</v>
      </c>
      <c r="C8" s="63">
        <v>-6.4045936804</v>
      </c>
      <c r="D8" s="63">
        <v>-6.9236465405</v>
      </c>
      <c r="E8" s="20">
        <v>-7.1440074216</v>
      </c>
    </row>
  </sheetData>
  <drawing r:id="rId1"/>
</worksheet>
</file>