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ients" sheetId="1" r:id="rId3"/>
    <sheet state="visible" name="benchmark" sheetId="2" r:id="rId4"/>
    <sheet state="visible" name="ch3cooch(occ)stepsize .0001" sheetId="3" r:id="rId5"/>
    <sheet state="visible" name="stepsize.0001 " sheetId="4" r:id="rId6"/>
    <sheet state="visible" name="8th_stepsize" sheetId="5" r:id="rId7"/>
    <sheet state="visible" name="4th_stepsize" sheetId="6" r:id="rId8"/>
    <sheet state="visible" name="stepsize" sheetId="7" r:id="rId9"/>
  </sheets>
  <definedNames/>
  <calcPr/>
</workbook>
</file>

<file path=xl/sharedStrings.xml><?xml version="1.0" encoding="utf-8"?>
<sst xmlns="http://schemas.openxmlformats.org/spreadsheetml/2006/main" count="184" uniqueCount="51">
  <si>
    <t>stepsize .01</t>
  </si>
  <si>
    <t>Compound</t>
  </si>
  <si>
    <t>Displacement in x direction</t>
  </si>
  <si>
    <t xml:space="preserve"> ridft w/ cosmo energy</t>
  </si>
  <si>
    <t>ridft w/ cosmo numerical gradient 8th order</t>
  </si>
  <si>
    <t>ridft w/ cosmo analytical gradient</t>
  </si>
  <si>
    <t>ridft w/ cosmo numerical gradient 4th order</t>
  </si>
  <si>
    <t>Difference Analytical and Numerical gradient 8th order</t>
  </si>
  <si>
    <t>Difference Analytical and Numerical gradient 4th order</t>
  </si>
  <si>
    <t>cyc_ade_monophos (-1)(with weight derivatives)</t>
  </si>
  <si>
    <t>x-4</t>
  </si>
  <si>
    <t>stepsize 0.001</t>
  </si>
  <si>
    <t>x-4/ridft.out: Total energy + OC corr. =</t>
  </si>
  <si>
    <t>grid m5</t>
  </si>
  <si>
    <t>weight derivatives</t>
  </si>
  <si>
    <t>x-3/ridft.out: Total energy + OC corr. =</t>
  </si>
  <si>
    <t>pbe0</t>
  </si>
  <si>
    <t>4th order</t>
  </si>
  <si>
    <t>x-2/ridft.out: Total energy + OC corr. =</t>
  </si>
  <si>
    <t>x-1/ridft.out: Total energy + OC corr. =</t>
  </si>
  <si>
    <t>x+1/ridft.out: Total energy + OC corr. =</t>
  </si>
  <si>
    <t>x+2/ridft.out: Total energy + OC corr. =</t>
  </si>
  <si>
    <t>Ppt</t>
  </si>
  <si>
    <t>x+3/ridft.out: Total energy + OC corr. =</t>
  </si>
  <si>
    <t>x+4/ridft.out: Total energy + OC corr. =</t>
  </si>
  <si>
    <t>x-3</t>
  </si>
  <si>
    <t>x-2</t>
  </si>
  <si>
    <t>x-1</t>
  </si>
  <si>
    <t>x+1</t>
  </si>
  <si>
    <t>x+2</t>
  </si>
  <si>
    <t>x+3</t>
  </si>
  <si>
    <t>x+4</t>
  </si>
  <si>
    <t>stepsize .001</t>
  </si>
  <si>
    <t>stepsize .0001</t>
  </si>
  <si>
    <t>stepsize .1</t>
  </si>
  <si>
    <t>nppa=1442, all molecules anionic (-1)</t>
  </si>
  <si>
    <t>c6h5</t>
  </si>
  <si>
    <t>numerical gradient(4th order</t>
  </si>
  <si>
    <t>analytical gradients</t>
  </si>
  <si>
    <t>numerical gradient (8th order)</t>
  </si>
  <si>
    <t>NumGrad Result</t>
  </si>
  <si>
    <t>stepsize .00001</t>
  </si>
  <si>
    <t>ch3</t>
  </si>
  <si>
    <t>stepsize .00005</t>
  </si>
  <si>
    <t> </t>
  </si>
  <si>
    <t>ch3coch2</t>
  </si>
  <si>
    <t>stepsize</t>
  </si>
  <si>
    <t>numerical gradient(8th)</t>
  </si>
  <si>
    <t>analytical gradient</t>
  </si>
  <si>
    <t>numerical</t>
  </si>
  <si>
    <t>analitical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</si>
</sst>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7">
    <font>
      <sz val="10.0"/>
      <color rgb="FF000000"/>
      <name val="Arial"/>
    </font>
    <font>
      <b/>
    </font>
    <font>
      <b/>
      <name val="Arial"/>
    </font>
    <font>
      <name val="Arial"/>
    </font>
    <font/>
    <font>
      <sz val="11.0"/>
      <color rgb="FF1155CC"/>
      <name val="Inconsolata"/>
    </font>
    <font>
      <b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horizontal="right" readingOrder="0" vertical="bottom"/>
    </xf>
    <xf borderId="0" fillId="0" fontId="3" numFmtId="11" xfId="0" applyAlignment="1" applyFont="1" applyNumberFormat="1">
      <alignment vertical="bottom"/>
    </xf>
    <xf borderId="0" fillId="0" fontId="3" numFmtId="11" xfId="0" applyAlignment="1" applyFont="1" applyNumberFormat="1">
      <alignment horizontal="right" vertical="bottom"/>
    </xf>
    <xf borderId="0" fillId="0" fontId="4" numFmtId="11" xfId="0" applyFont="1" applyNumberFormat="1"/>
    <xf borderId="0" fillId="2" fontId="5" numFmtId="0" xfId="0" applyAlignment="1" applyFill="1" applyFont="1">
      <alignment horizontal="right" vertical="bottom"/>
    </xf>
    <xf borderId="0" fillId="0" fontId="6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/>
            </a:pPr>
            <a:r>
              <a:t>stepsize vs gradients(4th order finite diff.)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stepsize!$B$1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stepsize!$A$2:$A$7</c:f>
            </c:numRef>
          </c:xVal>
          <c:yVal>
            <c:numRef>
              <c:f>stepsize!$B$2:$B$7</c:f>
            </c:numRef>
          </c:yVal>
        </c:ser>
        <c:ser>
          <c:idx val="1"/>
          <c:order val="1"/>
          <c:tx>
            <c:strRef>
              <c:f>stepsize!$C$1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stepsize!$A$2:$A$7</c:f>
            </c:numRef>
          </c:xVal>
          <c:yVal>
            <c:numRef>
              <c:f>stepsize!$C$2:$C$7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579000"/>
        <c:axId val="491439924"/>
      </c:scatterChart>
      <c:valAx>
        <c:axId val="16095790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Log of Stepsize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91439924"/>
      </c:valAx>
      <c:valAx>
        <c:axId val="491439924"/>
        <c:scaling>
          <c:orientation val="minMax"/>
          <c:max val="0.007"/>
          <c:min val="0.0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Gradient (dE/dX)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9579000"/>
      </c:valAx>
    </c:plotArea>
    <c:legend>
      <c:legendPos val="tr"/>
      <c:overlay val="1"/>
      <c:txPr>
        <a:bodyPr/>
        <a:lstStyle/>
        <a:p>
          <a:pPr lvl="0">
            <a:defRPr sz="2000"/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/>
            </a:pPr>
            <a:r>
              <a:t>stepsize, numerical gradient(8th) and analytical gradient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stepsize!$B$9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stepsize!$A$10:$A$15</c:f>
            </c:numRef>
          </c:xVal>
          <c:yVal>
            <c:numRef>
              <c:f>stepsize!$B$10:$B$15</c:f>
            </c:numRef>
          </c:yVal>
        </c:ser>
        <c:ser>
          <c:idx val="1"/>
          <c:order val="1"/>
          <c:tx>
            <c:strRef>
              <c:f>stepsize!$C$9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stepsize!$A$10:$A$15</c:f>
            </c:numRef>
          </c:xVal>
          <c:yVal>
            <c:numRef>
              <c:f>stepsize!$C$10:$C$15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534380"/>
        <c:axId val="1207156117"/>
      </c:scatterChart>
      <c:valAx>
        <c:axId val="8795343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2400"/>
                </a:pPr>
                <a:r>
                  <a:t>step size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7156117"/>
      </c:valAx>
      <c:valAx>
        <c:axId val="1207156117"/>
        <c:scaling>
          <c:orientation val="minMax"/>
          <c:max val="0.007"/>
          <c:min val="0.00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2400"/>
                </a:pPr>
                <a:r>
                  <a:t>gradient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9534380"/>
      </c:valAx>
    </c:plotArea>
    <c:legend>
      <c:legendPos val="r"/>
      <c:overlay val="0"/>
      <c:txPr>
        <a:bodyPr/>
        <a:lstStyle/>
        <a:p>
          <a:pPr lvl="0">
            <a:defRPr sz="2000"/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38100</xdr:colOff>
      <xdr:row>8</xdr:row>
      <xdr:rowOff>38100</xdr:rowOff>
    </xdr:from>
    <xdr:ext cx="5638800" cy="3486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2"/>
      <c r="H2" s="2" t="s">
        <v>7</v>
      </c>
      <c r="I2" s="3" t="s">
        <v>8</v>
      </c>
    </row>
    <row r="3">
      <c r="A3" s="4" t="s">
        <v>9</v>
      </c>
      <c r="B3" s="5" t="s">
        <v>10</v>
      </c>
      <c r="C3" s="6">
        <v>-1452.0194313251</v>
      </c>
      <c r="D3" s="8">
        <f>(C3*-1/280+C4*4/105+C5*-1/5+C6*4/5+C7*-4/5+C8*1/5+C9*-4/105+C10*1/280)/0.01</f>
        <v>0.006528373467</v>
      </c>
      <c r="E3" s="11">
        <v>0.006139875</v>
      </c>
      <c r="F3" s="8">
        <f>-(C5/12+C6*-2/3+C7*2/3+C8*-1/12)/0.01</f>
        <v>0.006475039163</v>
      </c>
      <c r="G3" s="12"/>
      <c r="H3" s="13">
        <f>E3-D3</f>
        <v>-0.0003884984667</v>
      </c>
      <c r="I3" s="14">
        <f>E3-F3</f>
        <v>-0.000335164163</v>
      </c>
    </row>
    <row r="4">
      <c r="A4" s="5"/>
      <c r="B4" s="5" t="s">
        <v>25</v>
      </c>
      <c r="C4" s="6">
        <v>-1452.0196533576</v>
      </c>
      <c r="D4" s="5"/>
      <c r="E4" s="5"/>
      <c r="F4" s="5"/>
      <c r="G4" s="5"/>
      <c r="H4" s="5"/>
    </row>
    <row r="5">
      <c r="A5" s="5"/>
      <c r="B5" s="5" t="s">
        <v>26</v>
      </c>
      <c r="C5" s="6">
        <v>-1452.0198284414</v>
      </c>
      <c r="D5" s="5"/>
      <c r="E5" s="5"/>
      <c r="F5" s="5"/>
      <c r="G5" s="5"/>
      <c r="H5" s="5"/>
    </row>
    <row r="6">
      <c r="A6" s="5"/>
      <c r="B6" s="5" t="s">
        <v>27</v>
      </c>
      <c r="C6" s="6">
        <v>-1452.0199575118</v>
      </c>
      <c r="D6" s="5"/>
      <c r="E6" s="5"/>
      <c r="F6" s="5"/>
      <c r="G6" s="5"/>
      <c r="H6" s="5"/>
    </row>
    <row r="7">
      <c r="A7" s="5"/>
      <c r="B7" s="5" t="s">
        <v>28</v>
      </c>
      <c r="C7" s="6">
        <v>-1452.0200856258</v>
      </c>
      <c r="D7" s="5"/>
      <c r="E7" s="5"/>
      <c r="F7" s="5"/>
      <c r="G7" s="5"/>
      <c r="H7" s="5"/>
    </row>
    <row r="8">
      <c r="A8" s="5"/>
      <c r="B8" s="5" t="s">
        <v>29</v>
      </c>
      <c r="C8" s="6">
        <v>-1452.0200763487</v>
      </c>
      <c r="D8" s="5"/>
      <c r="E8" s="5"/>
      <c r="F8" s="5"/>
      <c r="G8" s="5"/>
      <c r="H8" s="5"/>
    </row>
    <row r="9">
      <c r="A9" s="5"/>
      <c r="B9" s="5" t="s">
        <v>30</v>
      </c>
      <c r="C9" s="6">
        <v>-1452.0200244967</v>
      </c>
      <c r="D9" s="5"/>
      <c r="E9" s="5"/>
      <c r="F9" s="5"/>
      <c r="G9" s="5"/>
      <c r="H9" s="5"/>
    </row>
    <row r="10">
      <c r="A10" s="5"/>
      <c r="B10" s="5" t="s">
        <v>31</v>
      </c>
      <c r="C10" s="6">
        <v>-1452.0199254237</v>
      </c>
      <c r="D10" s="5"/>
      <c r="E10" s="5"/>
      <c r="F10" s="5"/>
      <c r="G10" s="5"/>
      <c r="H10" s="5"/>
    </row>
    <row r="11">
      <c r="A11" s="1" t="s">
        <v>32</v>
      </c>
    </row>
    <row r="12">
      <c r="A12" s="2" t="s">
        <v>1</v>
      </c>
      <c r="B12" s="2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2"/>
      <c r="H12" s="2" t="s">
        <v>7</v>
      </c>
      <c r="I12" s="3" t="s">
        <v>8</v>
      </c>
    </row>
    <row r="13">
      <c r="A13" s="4" t="s">
        <v>9</v>
      </c>
      <c r="B13" s="5" t="s">
        <v>10</v>
      </c>
      <c r="C13" s="6">
        <v>-1452.0200121017</v>
      </c>
      <c r="D13" s="8">
        <f>(C13*-1/280+C14*4/105+C15*-1/5+C16*4/5+C17*-4/5+C18*1/5+C19*-4/105+C20*1/280)/0.001</f>
        <v>0.006083126095</v>
      </c>
      <c r="E13" s="11">
        <v>0.006139875</v>
      </c>
      <c r="F13" s="8">
        <f>-(C15/12+C16*-2/3+C17*2/3+C18*-1/12)/0.001</f>
        <v>0.006104158317</v>
      </c>
      <c r="G13" s="12"/>
      <c r="H13" s="13">
        <f>E13-D13</f>
        <v>0.00005674890471</v>
      </c>
      <c r="I13" s="14">
        <f>E13-F13</f>
        <v>0.00003571668341</v>
      </c>
    </row>
    <row r="14">
      <c r="A14" s="5"/>
      <c r="B14" s="5" t="s">
        <v>25</v>
      </c>
      <c r="C14" s="6">
        <v>-1452.0200198995</v>
      </c>
      <c r="D14" s="5"/>
      <c r="E14" s="5"/>
      <c r="F14" s="5"/>
      <c r="G14" s="5"/>
      <c r="H14" s="5"/>
    </row>
    <row r="15">
      <c r="A15" s="5"/>
      <c r="B15" s="5" t="s">
        <v>26</v>
      </c>
      <c r="C15" s="6">
        <v>-1452.0200272988</v>
      </c>
      <c r="D15" s="5"/>
      <c r="E15" s="5"/>
      <c r="F15" s="5"/>
      <c r="G15" s="5"/>
      <c r="H15" s="5"/>
    </row>
    <row r="16">
      <c r="A16" s="5"/>
      <c r="B16" s="5" t="s">
        <v>27</v>
      </c>
      <c r="C16" s="6">
        <v>-1452.020034123</v>
      </c>
      <c r="D16" s="5"/>
      <c r="E16" s="5"/>
      <c r="F16" s="5"/>
      <c r="G16" s="5"/>
      <c r="H16" s="5"/>
    </row>
    <row r="17">
      <c r="A17" s="5"/>
      <c r="B17" s="5" t="s">
        <v>28</v>
      </c>
      <c r="C17" s="6">
        <v>-1452.0200463303</v>
      </c>
      <c r="D17" s="5"/>
      <c r="E17" s="5"/>
      <c r="F17" s="5"/>
      <c r="G17" s="5"/>
      <c r="H17" s="5"/>
    </row>
    <row r="18">
      <c r="A18" s="5"/>
      <c r="B18" s="5" t="s">
        <v>29</v>
      </c>
      <c r="C18" s="6">
        <v>-1452.0200517073</v>
      </c>
      <c r="D18" s="5"/>
      <c r="E18" s="5"/>
      <c r="F18" s="5"/>
      <c r="G18" s="5"/>
      <c r="H18" s="5"/>
    </row>
    <row r="19">
      <c r="A19" s="5"/>
      <c r="B19" s="5" t="s">
        <v>30</v>
      </c>
      <c r="C19" s="6">
        <v>-1452.0200565255</v>
      </c>
      <c r="D19" s="5"/>
      <c r="E19" s="5"/>
      <c r="F19" s="5"/>
      <c r="G19" s="5"/>
      <c r="H19" s="5"/>
    </row>
    <row r="20">
      <c r="A20" s="5"/>
      <c r="B20" s="5" t="s">
        <v>31</v>
      </c>
      <c r="C20" s="6">
        <v>-1452.0200670629</v>
      </c>
      <c r="D20" s="5"/>
      <c r="E20" s="5"/>
      <c r="F20" s="5"/>
      <c r="G20" s="5"/>
      <c r="H20" s="5"/>
    </row>
    <row r="21">
      <c r="A21" s="1" t="s">
        <v>33</v>
      </c>
    </row>
    <row r="22">
      <c r="A22" s="2" t="s">
        <v>1</v>
      </c>
      <c r="B22" s="2" t="s">
        <v>2</v>
      </c>
      <c r="C22" s="3" t="s">
        <v>3</v>
      </c>
      <c r="D22" s="3" t="s">
        <v>4</v>
      </c>
      <c r="E22" s="3" t="s">
        <v>5</v>
      </c>
      <c r="F22" s="3" t="s">
        <v>6</v>
      </c>
      <c r="G22" s="2"/>
      <c r="H22" s="2" t="s">
        <v>7</v>
      </c>
      <c r="I22" s="3" t="s">
        <v>8</v>
      </c>
    </row>
    <row r="23">
      <c r="A23" s="4" t="s">
        <v>9</v>
      </c>
      <c r="B23" s="5" t="s">
        <v>10</v>
      </c>
      <c r="C23" s="6">
        <v>-1452.0200379885</v>
      </c>
      <c r="D23" s="8">
        <f>(C23*-1/280+C24*4/105+C25*-1/5+C26*4/5+C27*-4/5+C28*1/5+C29*-4/105+C30*1/280)/0.0001</f>
        <v>0.006136872832</v>
      </c>
      <c r="E23" s="11">
        <v>0.006139875</v>
      </c>
      <c r="F23" s="8">
        <f>-(C25/12+C26*-2/3+C27*2/3+C28*-1/12)/0.0001</f>
        <v>0.006133417401</v>
      </c>
      <c r="G23" s="12"/>
      <c r="H23" s="13">
        <f>E23-D23</f>
        <v>0.00000300216787</v>
      </c>
      <c r="I23" s="14">
        <f>E23-F23</f>
        <v>0.000006457599367</v>
      </c>
    </row>
    <row r="24">
      <c r="A24" s="5"/>
      <c r="B24" s="5" t="s">
        <v>25</v>
      </c>
      <c r="C24" s="6">
        <v>-1452.0200386183</v>
      </c>
      <c r="D24" s="5"/>
      <c r="E24" s="5"/>
      <c r="F24" s="5"/>
      <c r="G24" s="5"/>
      <c r="H24" s="5"/>
    </row>
    <row r="25">
      <c r="A25" s="5"/>
      <c r="B25" s="5" t="s">
        <v>26</v>
      </c>
      <c r="C25" s="6">
        <v>-1452.0200392406</v>
      </c>
      <c r="D25" s="5"/>
      <c r="E25" s="5"/>
      <c r="F25" s="5"/>
      <c r="G25" s="5"/>
      <c r="H25" s="5"/>
    </row>
    <row r="26">
      <c r="A26" s="5"/>
      <c r="B26" s="5" t="s">
        <v>27</v>
      </c>
      <c r="C26" s="6">
        <v>-1452.020039857</v>
      </c>
      <c r="D26" s="5"/>
      <c r="E26" s="5"/>
      <c r="F26" s="5"/>
      <c r="G26" s="5"/>
      <c r="H26" s="5"/>
    </row>
    <row r="27">
      <c r="A27" s="5"/>
      <c r="B27" s="5" t="s">
        <v>28</v>
      </c>
      <c r="C27" s="6">
        <v>-1452.0200410826</v>
      </c>
      <c r="D27" s="5"/>
      <c r="E27" s="5"/>
      <c r="F27" s="5"/>
      <c r="G27" s="5"/>
      <c r="H27" s="5"/>
    </row>
    <row r="28">
      <c r="A28" s="5"/>
      <c r="B28" s="5" t="s">
        <v>29</v>
      </c>
      <c r="C28" s="6">
        <v>-1452.0200416853</v>
      </c>
      <c r="D28" s="5"/>
      <c r="E28" s="5"/>
      <c r="F28" s="5"/>
      <c r="G28" s="5"/>
      <c r="H28" s="5"/>
    </row>
    <row r="29">
      <c r="A29" s="5"/>
      <c r="B29" s="5" t="s">
        <v>30</v>
      </c>
      <c r="C29" s="6">
        <v>-1452.0200422831</v>
      </c>
      <c r="D29" s="5"/>
      <c r="E29" s="5"/>
      <c r="F29" s="5"/>
      <c r="G29" s="5"/>
      <c r="H29" s="5"/>
    </row>
    <row r="30">
      <c r="A30" s="5"/>
      <c r="B30" s="5" t="s">
        <v>31</v>
      </c>
      <c r="C30" s="6">
        <v>-1452.0200428785</v>
      </c>
      <c r="D30" s="5"/>
      <c r="E30" s="5"/>
      <c r="F30" s="5"/>
      <c r="G30" s="5"/>
      <c r="H30" s="5"/>
    </row>
    <row r="31">
      <c r="A31" s="1" t="s">
        <v>34</v>
      </c>
    </row>
    <row r="32">
      <c r="A32" s="2" t="s">
        <v>1</v>
      </c>
      <c r="B32" s="2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2"/>
      <c r="H32" s="2" t="s">
        <v>7</v>
      </c>
      <c r="I32" s="3" t="s">
        <v>8</v>
      </c>
    </row>
    <row r="33">
      <c r="A33" s="4" t="s">
        <v>9</v>
      </c>
      <c r="B33" s="5" t="s">
        <v>10</v>
      </c>
      <c r="C33" s="6">
        <v>-1451.9800828678</v>
      </c>
      <c r="D33" s="8">
        <f>(C33*-1/280+C34*4/105+C35*-1/5+C36*4/5+C37*-4/5+C38*1/5+C39*-4/105+C40*1/280)/0.1</f>
        <v>0.006091990327</v>
      </c>
      <c r="E33" s="11">
        <v>0.006139875</v>
      </c>
      <c r="F33" s="8">
        <f>-(C35/12+C36*-2/3+C37*2/3+C38*-1/12)/0.1</f>
        <v>0.006087061167</v>
      </c>
      <c r="G33" s="12"/>
      <c r="H33" s="13">
        <f>E33-D33</f>
        <v>0.00004788467327</v>
      </c>
      <c r="I33" s="14">
        <f>E33-F33</f>
        <v>0.0000528138332</v>
      </c>
    </row>
    <row r="34">
      <c r="A34" s="5"/>
      <c r="B34" s="5" t="s">
        <v>25</v>
      </c>
      <c r="C34" s="6">
        <v>-1451.9973454626</v>
      </c>
      <c r="D34" s="5"/>
      <c r="E34" s="5"/>
      <c r="F34" s="5"/>
      <c r="G34" s="5"/>
      <c r="H34" s="5"/>
    </row>
    <row r="35">
      <c r="A35" s="5"/>
      <c r="B35" s="5" t="s">
        <v>26</v>
      </c>
      <c r="C35" s="6">
        <v>-1452.0096268707</v>
      </c>
      <c r="D35" s="5"/>
      <c r="E35" s="5"/>
      <c r="F35" s="5"/>
      <c r="G35" s="5"/>
      <c r="H35" s="5"/>
    </row>
    <row r="36">
      <c r="A36" s="5"/>
      <c r="B36" s="5" t="s">
        <v>27</v>
      </c>
      <c r="C36" s="6">
        <v>-1452.017147906</v>
      </c>
      <c r="D36" s="5"/>
      <c r="E36" s="5"/>
      <c r="F36" s="5"/>
      <c r="G36" s="5"/>
      <c r="H36" s="5"/>
    </row>
    <row r="37">
      <c r="A37" s="5"/>
      <c r="B37" s="5" t="s">
        <v>28</v>
      </c>
      <c r="C37" s="6">
        <v>-1452.0183744571</v>
      </c>
      <c r="D37" s="5"/>
      <c r="E37" s="5"/>
      <c r="F37" s="5"/>
      <c r="G37" s="5"/>
      <c r="H37" s="5"/>
    </row>
    <row r="38">
      <c r="A38" s="5"/>
      <c r="B38" s="5" t="s">
        <v>29</v>
      </c>
      <c r="C38" s="6">
        <v>-1452.0121348061</v>
      </c>
      <c r="D38" s="5"/>
      <c r="E38" s="5"/>
      <c r="F38" s="5"/>
      <c r="G38" s="5"/>
      <c r="H38" s="5"/>
    </row>
    <row r="39">
      <c r="A39" s="5"/>
      <c r="B39" s="5" t="s">
        <v>30</v>
      </c>
      <c r="C39" s="6">
        <v>-1452.0012726323</v>
      </c>
      <c r="D39" s="5"/>
      <c r="E39" s="5"/>
      <c r="F39" s="5"/>
      <c r="G39" s="5"/>
      <c r="H39" s="5"/>
    </row>
    <row r="40">
      <c r="A40" s="5"/>
      <c r="B40" s="5" t="s">
        <v>31</v>
      </c>
      <c r="C40" s="6">
        <v>-1451.9857000128</v>
      </c>
      <c r="D40" s="5"/>
      <c r="E40" s="5"/>
      <c r="F40" s="5"/>
      <c r="G40" s="5"/>
      <c r="H40" s="5"/>
    </row>
    <row r="41">
      <c r="A41" s="1" t="s">
        <v>41</v>
      </c>
    </row>
    <row r="42">
      <c r="A42" s="2" t="s">
        <v>1</v>
      </c>
      <c r="B42" s="2" t="s">
        <v>2</v>
      </c>
      <c r="C42" s="3" t="s">
        <v>3</v>
      </c>
      <c r="D42" s="3" t="s">
        <v>4</v>
      </c>
      <c r="E42" s="3" t="s">
        <v>5</v>
      </c>
      <c r="F42" s="3" t="s">
        <v>6</v>
      </c>
      <c r="G42" s="2"/>
      <c r="H42" s="2" t="s">
        <v>7</v>
      </c>
      <c r="I42" s="3" t="s">
        <v>8</v>
      </c>
    </row>
    <row r="43">
      <c r="A43" s="4" t="s">
        <v>9</v>
      </c>
      <c r="B43" s="5" t="s">
        <v>10</v>
      </c>
      <c r="C43" s="6">
        <v>-1452.0200402286</v>
      </c>
      <c r="D43" s="8">
        <f>(C43*-1/280+C44*4/105+C45*-1/5+C46*4/5+C47*-4/5+C48*1/5+C49*-4/105+C50*1/280)/0.00001</f>
        <v>0.006116402318</v>
      </c>
      <c r="E43" s="11">
        <v>0.006139875</v>
      </c>
      <c r="F43" s="8">
        <f>-(C45/12+C46*-2/3+C47*2/3+C48*-1/12)/0.00001</f>
        <v>0.006100840722</v>
      </c>
      <c r="G43" s="12"/>
      <c r="H43" s="13">
        <f>E43-D43</f>
        <v>0.00002347268204</v>
      </c>
      <c r="I43" s="14">
        <f>E43-F43</f>
        <v>0.0000390342785</v>
      </c>
    </row>
    <row r="44">
      <c r="A44" s="5"/>
      <c r="B44" s="5" t="s">
        <v>25</v>
      </c>
      <c r="C44" s="6">
        <v>-1452.0200402903</v>
      </c>
      <c r="D44" s="5"/>
      <c r="E44" s="5"/>
      <c r="F44" s="5"/>
      <c r="G44" s="5"/>
      <c r="H44" s="5"/>
    </row>
    <row r="45">
      <c r="A45" s="5"/>
      <c r="B45" s="5" t="s">
        <v>26</v>
      </c>
      <c r="C45" s="6">
        <v>-1452.0200403528</v>
      </c>
      <c r="D45" s="5"/>
      <c r="E45" s="5"/>
      <c r="F45" s="5"/>
      <c r="G45" s="5"/>
      <c r="H45" s="5"/>
    </row>
    <row r="46">
      <c r="A46" s="5"/>
      <c r="B46" s="5" t="s">
        <v>27</v>
      </c>
      <c r="C46" s="6">
        <v>-1452.0200404138</v>
      </c>
      <c r="D46" s="5"/>
      <c r="E46" s="5"/>
      <c r="F46" s="5"/>
      <c r="G46" s="5"/>
      <c r="H46" s="5"/>
    </row>
    <row r="47">
      <c r="A47" s="5"/>
      <c r="B47" s="5" t="s">
        <v>28</v>
      </c>
      <c r="C47" s="6">
        <v>-1452.0200405357</v>
      </c>
      <c r="D47" s="5"/>
      <c r="E47" s="5"/>
      <c r="F47" s="5"/>
      <c r="G47" s="5"/>
      <c r="H47" s="5"/>
    </row>
    <row r="48">
      <c r="A48" s="5"/>
      <c r="B48" s="5" t="s">
        <v>29</v>
      </c>
      <c r="C48" s="6">
        <v>-1452.0200405959</v>
      </c>
      <c r="D48" s="5"/>
      <c r="E48" s="5"/>
      <c r="F48" s="5"/>
      <c r="G48" s="5"/>
      <c r="H48" s="5"/>
    </row>
    <row r="49">
      <c r="A49" s="5"/>
      <c r="B49" s="5" t="s">
        <v>30</v>
      </c>
      <c r="C49" s="6">
        <v>-1452.0200406582</v>
      </c>
      <c r="D49" s="5"/>
      <c r="E49" s="5"/>
      <c r="F49" s="5"/>
      <c r="G49" s="5"/>
      <c r="H49" s="5"/>
    </row>
    <row r="50">
      <c r="A50" s="5"/>
      <c r="B50" s="5" t="s">
        <v>31</v>
      </c>
      <c r="C50" s="6">
        <v>-1452.0200407189</v>
      </c>
      <c r="D50" s="5"/>
      <c r="E50" s="5"/>
      <c r="F50" s="5"/>
      <c r="G50" s="5"/>
      <c r="H50" s="5"/>
    </row>
    <row r="51">
      <c r="A51" s="1" t="s">
        <v>43</v>
      </c>
    </row>
    <row r="52">
      <c r="A52" s="2" t="s">
        <v>1</v>
      </c>
      <c r="B52" s="2" t="s">
        <v>2</v>
      </c>
      <c r="C52" s="3" t="s">
        <v>3</v>
      </c>
      <c r="D52" s="3" t="s">
        <v>4</v>
      </c>
      <c r="E52" s="3" t="s">
        <v>5</v>
      </c>
      <c r="F52" s="3" t="s">
        <v>6</v>
      </c>
      <c r="G52" s="2"/>
      <c r="H52" s="2" t="s">
        <v>7</v>
      </c>
      <c r="I52" s="3" t="s">
        <v>8</v>
      </c>
    </row>
    <row r="53">
      <c r="A53" s="4" t="s">
        <v>9</v>
      </c>
      <c r="B53" s="5" t="s">
        <v>10</v>
      </c>
      <c r="C53" s="6">
        <v>-1452.0200392406</v>
      </c>
      <c r="D53" s="8">
        <f>(C53*-1/280+C54*4/105+C55*-1/5+C56*4/5+C57*-4/5+C58*1/5+C59*-4/105+C60*1/280)/0.00005</f>
        <v>0.006095776062</v>
      </c>
      <c r="E53" s="11">
        <v>0.006139875</v>
      </c>
      <c r="F53" s="8">
        <f>-(C55/12+C56*-2/3+C57*2/3+C58*-1/12)/0.00005</f>
        <v>0.006102663122</v>
      </c>
      <c r="G53" s="12"/>
      <c r="H53" s="13">
        <f>E53-D53</f>
        <v>0.0000440989383</v>
      </c>
      <c r="I53" s="14">
        <f>E53-F53</f>
        <v>0.00003721187849</v>
      </c>
    </row>
    <row r="54">
      <c r="A54" s="5"/>
      <c r="B54" s="5" t="s">
        <v>25</v>
      </c>
      <c r="C54" s="6">
        <v>-1452.0200395495</v>
      </c>
      <c r="D54" s="5"/>
      <c r="E54" s="5"/>
      <c r="F54" s="5"/>
      <c r="G54" s="5"/>
      <c r="H54" s="5"/>
    </row>
    <row r="55">
      <c r="A55" s="5"/>
      <c r="B55" s="5" t="s">
        <v>26</v>
      </c>
      <c r="C55" s="6">
        <v>-1452.020039857</v>
      </c>
      <c r="D55" s="5"/>
      <c r="E55" s="5"/>
      <c r="F55" s="5"/>
      <c r="G55" s="5"/>
      <c r="H55" s="5"/>
    </row>
    <row r="56">
      <c r="A56" s="5"/>
      <c r="B56" s="5" t="s">
        <v>27</v>
      </c>
      <c r="C56" s="6">
        <v>-1452.0200401678</v>
      </c>
      <c r="D56" s="5"/>
      <c r="E56" s="5"/>
      <c r="F56" s="5"/>
      <c r="G56" s="5"/>
      <c r="H56" s="5"/>
    </row>
    <row r="57">
      <c r="A57" s="5"/>
      <c r="B57" s="5" t="s">
        <v>28</v>
      </c>
      <c r="C57" s="6">
        <v>-1452.0200407787</v>
      </c>
      <c r="D57" s="5"/>
      <c r="E57" s="5"/>
      <c r="F57" s="5"/>
      <c r="G57" s="5"/>
      <c r="H57" s="5"/>
    </row>
    <row r="58">
      <c r="A58" s="5"/>
      <c r="B58" s="5" t="s">
        <v>29</v>
      </c>
      <c r="C58" s="6">
        <v>-1452.0200410826</v>
      </c>
      <c r="D58" s="5"/>
      <c r="E58" s="5"/>
      <c r="F58" s="5"/>
      <c r="G58" s="5"/>
      <c r="H58" s="5"/>
    </row>
    <row r="59">
      <c r="A59" s="5"/>
      <c r="B59" s="5" t="s">
        <v>30</v>
      </c>
      <c r="C59" s="6">
        <v>-1452.0200413849</v>
      </c>
      <c r="D59" s="5"/>
      <c r="E59" s="5"/>
      <c r="F59" s="5"/>
      <c r="G59" s="5"/>
      <c r="H59" s="5"/>
    </row>
    <row r="60">
      <c r="A60" s="5"/>
      <c r="B60" s="5" t="s">
        <v>31</v>
      </c>
      <c r="C60" s="6">
        <v>-1452.0200416853</v>
      </c>
      <c r="D60" s="5"/>
      <c r="E60" s="5"/>
      <c r="F60" s="5"/>
      <c r="G60" s="5"/>
      <c r="H6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11</v>
      </c>
    </row>
    <row r="2">
      <c r="A2" s="7" t="s">
        <v>13</v>
      </c>
    </row>
    <row r="3">
      <c r="A3" s="9" t="s">
        <v>14</v>
      </c>
      <c r="B3" s="10"/>
    </row>
    <row r="4">
      <c r="A4" s="7" t="s">
        <v>16</v>
      </c>
    </row>
    <row r="5">
      <c r="A5" s="7" t="s">
        <v>17</v>
      </c>
    </row>
    <row r="6">
      <c r="A6" s="2" t="s">
        <v>1</v>
      </c>
      <c r="B6" s="2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2"/>
      <c r="H6" s="2" t="s">
        <v>7</v>
      </c>
      <c r="I6" s="3" t="s">
        <v>8</v>
      </c>
    </row>
    <row r="7">
      <c r="A7" s="4" t="s">
        <v>9</v>
      </c>
      <c r="B7" s="5" t="s">
        <v>10</v>
      </c>
      <c r="C7" s="6">
        <v>-1452.0194313251</v>
      </c>
      <c r="D7" s="8">
        <f>(C7*-1/280+C8*4/105+C9*-1/5+C10*4/5+C11*-4/5+C12*1/5+C13*-4/105+C14*1/280)/0.01</f>
        <v>0.006528373467</v>
      </c>
      <c r="E7" s="11">
        <v>0.006139875</v>
      </c>
      <c r="F7" s="8">
        <f>-(C9/12+C10*-2/3+C11*2/3+C12*-1/12)/0.01</f>
        <v>0.006475039163</v>
      </c>
      <c r="G7" s="12"/>
      <c r="H7" s="13">
        <f>E7-D7</f>
        <v>-0.0003884984667</v>
      </c>
      <c r="I7" s="14">
        <f>E7-F7</f>
        <v>-0.000335164163</v>
      </c>
    </row>
    <row r="8">
      <c r="A8" s="5"/>
      <c r="B8" s="5" t="s">
        <v>25</v>
      </c>
      <c r="C8" s="6">
        <v>-1452.0196533576</v>
      </c>
      <c r="D8" s="5"/>
      <c r="E8" s="5"/>
      <c r="F8" s="5"/>
      <c r="G8" s="5"/>
      <c r="H8" s="5"/>
    </row>
    <row r="9">
      <c r="A9" s="5"/>
      <c r="B9" s="5" t="s">
        <v>26</v>
      </c>
      <c r="C9" s="6">
        <v>-1452.0198284414</v>
      </c>
      <c r="D9" s="5"/>
      <c r="E9" s="5"/>
      <c r="F9" s="5"/>
      <c r="G9" s="5"/>
      <c r="H9" s="5"/>
    </row>
    <row r="10">
      <c r="A10" s="5"/>
      <c r="B10" s="5" t="s">
        <v>27</v>
      </c>
      <c r="C10" s="6">
        <v>-1452.0199575118</v>
      </c>
      <c r="D10" s="5"/>
      <c r="E10" s="5"/>
      <c r="F10" s="5"/>
      <c r="G10" s="5"/>
      <c r="H10" s="5"/>
    </row>
    <row r="11">
      <c r="A11" s="5"/>
      <c r="B11" s="5" t="s">
        <v>28</v>
      </c>
      <c r="C11" s="6">
        <v>-1452.0200856258</v>
      </c>
      <c r="D11" s="5"/>
      <c r="E11" s="5"/>
      <c r="F11" s="5"/>
      <c r="G11" s="5"/>
      <c r="H11" s="5"/>
    </row>
    <row r="12">
      <c r="A12" s="5"/>
      <c r="B12" s="5" t="s">
        <v>29</v>
      </c>
      <c r="C12" s="6">
        <v>-1452.0200763487</v>
      </c>
      <c r="D12" s="5"/>
      <c r="E12" s="5"/>
      <c r="F12" s="5"/>
      <c r="G12" s="5"/>
      <c r="H12" s="5"/>
    </row>
    <row r="13">
      <c r="A13" s="5"/>
      <c r="B13" s="5" t="s">
        <v>30</v>
      </c>
      <c r="C13" s="6">
        <v>-1452.0200244967</v>
      </c>
      <c r="D13" s="5"/>
      <c r="E13" s="5"/>
      <c r="F13" s="5"/>
      <c r="G13" s="5"/>
      <c r="H13" s="5"/>
    </row>
    <row r="14">
      <c r="A14" s="5"/>
      <c r="B14" s="5" t="s">
        <v>31</v>
      </c>
      <c r="C14" s="6">
        <v>-1452.0199254237</v>
      </c>
      <c r="D14" s="5"/>
      <c r="E14" s="5"/>
      <c r="F14" s="5"/>
      <c r="G14" s="5"/>
      <c r="H1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12</v>
      </c>
      <c r="B1" s="8">
        <v>-192.2156291016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15</v>
      </c>
      <c r="B2" s="8">
        <v>-192.2156306803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18</v>
      </c>
      <c r="B3" s="8">
        <v>-192.2156322516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19</v>
      </c>
      <c r="B4" s="8">
        <v>-192.2156338156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20</v>
      </c>
      <c r="B5" s="8">
        <v>-192.2156369213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21</v>
      </c>
      <c r="B6" s="8">
        <v>-192.215638463</v>
      </c>
      <c r="C6" s="5"/>
      <c r="D6" s="5"/>
      <c r="E6" s="5" t="s">
        <v>22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 t="s">
        <v>23</v>
      </c>
      <c r="B7" s="8">
        <v>-192.2156399974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 t="s">
        <v>24</v>
      </c>
      <c r="B8" s="8">
        <v>-192.2156415244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35</v>
      </c>
      <c r="B1" s="5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 t="s">
        <v>36</v>
      </c>
      <c r="B2" s="5"/>
      <c r="C2" s="4" t="s">
        <v>37</v>
      </c>
      <c r="D2" s="4" t="s">
        <v>38</v>
      </c>
      <c r="E2" s="4" t="s">
        <v>39</v>
      </c>
      <c r="F2" s="4" t="s">
        <v>40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 t="s">
        <v>10</v>
      </c>
      <c r="B3" s="8">
        <v>-231.2182808686</v>
      </c>
      <c r="C3" s="8">
        <f>(B5/12-2*B6/3+2*B7/3-B8/12)/0.0001</f>
        <v>-0.03123791672</v>
      </c>
      <c r="D3" s="8">
        <v>-0.02179825</v>
      </c>
      <c r="E3" s="15">
        <f>(B3/280-4*B4/105+B5/5-4*B6/5+4*B7/5-B8/5+4*B9/105-B10/280)/0.0001</f>
        <v>-0.0336432405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 t="s">
        <v>25</v>
      </c>
      <c r="B4" s="8">
        <v>-231.2182830858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 t="s">
        <v>26</v>
      </c>
      <c r="B5" s="8">
        <v>-231.2182852957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 t="s">
        <v>27</v>
      </c>
      <c r="B6" s="8">
        <v>-231.2182853844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 t="s">
        <v>28</v>
      </c>
      <c r="B7" s="8">
        <v>-231.2182910619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 t="s">
        <v>29</v>
      </c>
      <c r="B8" s="8">
        <v>-231.2182932302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 t="s">
        <v>30</v>
      </c>
      <c r="B9" s="8">
        <v>-231.2182953914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 t="s">
        <v>31</v>
      </c>
      <c r="B10" s="8">
        <v>-231.2182975456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6" t="s">
        <v>42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 t="s">
        <v>10</v>
      </c>
      <c r="B12" s="17">
        <v>-39.8294407802</v>
      </c>
      <c r="C12" s="8">
        <f>(B14/12-2*B15/3+2*B16/3-B17/12)/0.0001</f>
        <v>-0.4474271667</v>
      </c>
      <c r="D12" s="8">
        <v>-0.04226761</v>
      </c>
      <c r="E12" s="15">
        <f>(B12/280-4*B13/105+B14/5-4*B15/5+4*B16/5-B17/5+4*B18/105-B19/280)/0.0001</f>
        <v>-0.9892589999</v>
      </c>
      <c r="F12" s="8">
        <v>-0.07326175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 t="s">
        <v>25</v>
      </c>
      <c r="B13" s="17">
        <v>-39.8292525022</v>
      </c>
      <c r="C13" s="5"/>
      <c r="D13" s="5"/>
      <c r="E13" s="5"/>
      <c r="F13" s="5"/>
      <c r="G13" s="5" t="s">
        <v>44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 t="s">
        <v>26</v>
      </c>
      <c r="B14" s="17">
        <v>-39.8296940463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 t="s">
        <v>27</v>
      </c>
      <c r="B15" s="17">
        <v>-39.8296985882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 t="s">
        <v>28</v>
      </c>
      <c r="B16" s="17">
        <v>-39.8297132409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 t="s">
        <v>29</v>
      </c>
      <c r="B17" s="17">
        <v>-39.8292743553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 t="s">
        <v>30</v>
      </c>
      <c r="B18" s="17">
        <v>-39.8293494244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 t="s">
        <v>31</v>
      </c>
      <c r="B19" s="17">
        <v>-39.8295602658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 t="s">
        <v>45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 t="s">
        <v>10</v>
      </c>
      <c r="B21" s="8">
        <v>-192.2114813552</v>
      </c>
      <c r="C21" s="8">
        <f>(B23/12-2*B24/3+2*B25/3-B26/12)/0.0001</f>
        <v>-0.01494941667</v>
      </c>
      <c r="D21" s="8">
        <v>-0.01497203</v>
      </c>
      <c r="E21" s="15">
        <f>(B21/280-4*B22/105+B23/5-4*B24/5+4*B25/5-B26/5+4*B27/105-B28/280)/0.0001</f>
        <v>-0.01494936891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 t="s">
        <v>25</v>
      </c>
      <c r="B22" s="8">
        <v>-192.2114828761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 t="s">
        <v>26</v>
      </c>
      <c r="B23" s="8">
        <v>-192.2114843896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 t="s">
        <v>27</v>
      </c>
      <c r="B24" s="8">
        <v>-192.2114858958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 t="s">
        <v>28</v>
      </c>
      <c r="B25" s="8">
        <v>-192.2114888857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 t="s">
        <v>29</v>
      </c>
      <c r="B26" s="8">
        <v>-192.2114903695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 t="s">
        <v>30</v>
      </c>
      <c r="B27" s="8">
        <v>-192.211491846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 t="s">
        <v>31</v>
      </c>
      <c r="B28" s="8">
        <v>-192.211493315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46</v>
      </c>
      <c r="B1" s="9" t="s">
        <v>47</v>
      </c>
      <c r="C1" s="9" t="s">
        <v>48</v>
      </c>
    </row>
    <row r="2">
      <c r="A2" s="7">
        <f>LOG(0.1,10)</f>
        <v>-1</v>
      </c>
      <c r="B2" s="7">
        <v>0.006091990327</v>
      </c>
      <c r="C2" s="11">
        <v>0.006139875</v>
      </c>
    </row>
    <row r="3">
      <c r="A3" s="7">
        <f>LOG(0.01,10)</f>
        <v>-2</v>
      </c>
      <c r="B3" s="7">
        <v>0.006528373467</v>
      </c>
      <c r="C3" s="11">
        <v>0.006139875</v>
      </c>
    </row>
    <row r="4">
      <c r="A4" s="7">
        <f>LOG(0.001,10)</f>
        <v>-3</v>
      </c>
      <c r="B4" s="11">
        <v>0.006083126095</v>
      </c>
      <c r="C4" s="11">
        <v>0.006139875</v>
      </c>
    </row>
    <row r="5">
      <c r="A5" s="7">
        <f>LOG(0.0001,10)</f>
        <v>-4</v>
      </c>
      <c r="B5" s="11">
        <v>0.006136872832</v>
      </c>
      <c r="C5" s="11">
        <v>0.006139875</v>
      </c>
    </row>
    <row r="6">
      <c r="A6">
        <f>LOG(0.00001,10)</f>
        <v>-5</v>
      </c>
      <c r="B6" s="7">
        <v>0.006116402318</v>
      </c>
      <c r="C6" s="11">
        <v>0.006139875</v>
      </c>
    </row>
    <row r="7">
      <c r="A7">
        <f>LOG(0.00005,10)</f>
        <v>-4.301029996</v>
      </c>
      <c r="B7" s="7">
        <v>0.006095776062</v>
      </c>
      <c r="C7" s="11">
        <v>0.006139875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46</v>
      </c>
      <c r="B1" s="7" t="s">
        <v>49</v>
      </c>
      <c r="C1" s="7" t="s">
        <v>50</v>
      </c>
    </row>
    <row r="2">
      <c r="A2" s="7">
        <f>LOG(0.1,10)</f>
        <v>-1</v>
      </c>
      <c r="B2">
        <v>0.006087061166795138</v>
      </c>
      <c r="C2" s="11">
        <v>0.006139875</v>
      </c>
    </row>
    <row r="3">
      <c r="A3" s="7">
        <f>LOG(0.01,10)</f>
        <v>-2</v>
      </c>
      <c r="B3">
        <v>0.006475039162978646</v>
      </c>
      <c r="C3" s="11">
        <v>0.006139875</v>
      </c>
    </row>
    <row r="4">
      <c r="A4" s="7">
        <f>LOG(0.001,10)</f>
        <v>-3</v>
      </c>
      <c r="B4">
        <v>0.006104158316588837</v>
      </c>
      <c r="C4" s="11">
        <v>0.006139875</v>
      </c>
    </row>
    <row r="5">
      <c r="A5" s="7">
        <f>LOG(0.0001,10)</f>
        <v>-4</v>
      </c>
      <c r="B5">
        <v>0.006133417400633334</v>
      </c>
      <c r="C5" s="11">
        <v>0.006139875</v>
      </c>
    </row>
    <row r="6">
      <c r="A6">
        <f>LOG(0.00001,10)</f>
        <v>-5</v>
      </c>
      <c r="B6" s="7">
        <v>0.006100840722</v>
      </c>
      <c r="C6" s="11">
        <v>0.006139875</v>
      </c>
    </row>
    <row r="7">
      <c r="A7">
        <f>LOG(0.00005,10)</f>
        <v>-4.301029996</v>
      </c>
      <c r="B7" s="7">
        <v>0.006102663122</v>
      </c>
      <c r="C7" s="11">
        <v>0.006139875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46</v>
      </c>
      <c r="B1" s="7" t="s">
        <v>49</v>
      </c>
      <c r="C1" s="7" t="s">
        <v>50</v>
      </c>
    </row>
    <row r="2">
      <c r="A2" s="7">
        <f>LOG(0.1,10)</f>
        <v>-1</v>
      </c>
      <c r="B2">
        <v>0.006087061166795138</v>
      </c>
      <c r="C2" s="11">
        <v>0.006139875</v>
      </c>
    </row>
    <row r="3">
      <c r="A3" s="7">
        <f>LOG(0.01,10)</f>
        <v>-2</v>
      </c>
      <c r="B3">
        <v>0.006475039162978646</v>
      </c>
      <c r="C3" s="11">
        <v>0.006139875</v>
      </c>
    </row>
    <row r="4">
      <c r="A4" s="7">
        <f>LOG(0.001,10)</f>
        <v>-3</v>
      </c>
      <c r="B4">
        <v>0.006104158316588837</v>
      </c>
      <c r="C4" s="11">
        <v>0.006139875</v>
      </c>
    </row>
    <row r="5">
      <c r="A5" s="7">
        <f>LOG(0.0001,10)</f>
        <v>-4</v>
      </c>
      <c r="B5">
        <v>0.006133417400633334</v>
      </c>
      <c r="C5" s="11">
        <v>0.006139875</v>
      </c>
    </row>
    <row r="6">
      <c r="A6">
        <f>LOG(0.00001,10)</f>
        <v>-5</v>
      </c>
      <c r="B6" s="7">
        <v>0.006100840722</v>
      </c>
      <c r="C6" s="11">
        <v>0.006139875</v>
      </c>
    </row>
    <row r="7">
      <c r="A7">
        <f>LOG(0.00005,10)</f>
        <v>-4.301029996</v>
      </c>
      <c r="B7" s="7">
        <v>0.006102663122</v>
      </c>
      <c r="C7" s="11">
        <v>0.006139875</v>
      </c>
    </row>
    <row r="9">
      <c r="A9" s="7" t="s">
        <v>46</v>
      </c>
      <c r="B9" s="9" t="s">
        <v>47</v>
      </c>
      <c r="C9" s="9" t="s">
        <v>48</v>
      </c>
    </row>
    <row r="10">
      <c r="A10" s="7">
        <f>LOG(0.1,10)</f>
        <v>-1</v>
      </c>
      <c r="B10" s="7">
        <v>0.006091990327</v>
      </c>
      <c r="C10" s="11">
        <v>0.006139875</v>
      </c>
    </row>
    <row r="11">
      <c r="A11" s="7">
        <f>LOG(0.01,10)</f>
        <v>-2</v>
      </c>
      <c r="B11" s="7">
        <v>0.006528373467</v>
      </c>
      <c r="C11" s="11">
        <v>0.006139875</v>
      </c>
    </row>
    <row r="12">
      <c r="A12" s="7">
        <f>LOG(0.001,10)</f>
        <v>-3</v>
      </c>
      <c r="B12" s="11">
        <v>0.006083126095</v>
      </c>
      <c r="C12" s="11">
        <v>0.006139875</v>
      </c>
    </row>
    <row r="13">
      <c r="A13" s="7">
        <f>LOG(0.0001,10)</f>
        <v>-4</v>
      </c>
      <c r="B13" s="11">
        <v>0.006136872832</v>
      </c>
      <c r="C13" s="11">
        <v>0.006139875</v>
      </c>
    </row>
    <row r="14">
      <c r="A14">
        <f>LOG(0.00001,10)</f>
        <v>-5</v>
      </c>
      <c r="B14" s="7">
        <v>0.006116402318</v>
      </c>
      <c r="C14" s="11">
        <v>0.006139875</v>
      </c>
    </row>
    <row r="15">
      <c r="A15">
        <f>LOG(0.00005,10)</f>
        <v>-4.301029996</v>
      </c>
      <c r="B15" s="7">
        <v>0.006095776062</v>
      </c>
      <c r="C15" s="11">
        <v>0.006139875</v>
      </c>
    </row>
  </sheetData>
  <drawing r:id="rId1"/>
</worksheet>
</file>