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Z:\AAE 451\"/>
    </mc:Choice>
  </mc:AlternateContent>
  <xr:revisionPtr revIDLastSave="0" documentId="8_{0A920AFA-8886-4CC0-A530-5A7E147538C9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Filament Weight" sheetId="2" r:id="rId1"/>
    <sheet name="Part Weight Estim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8" i="3"/>
  <c r="G8" i="3" s="1"/>
  <c r="F2" i="3"/>
  <c r="F3" i="3"/>
  <c r="F4" i="3"/>
  <c r="F5" i="3"/>
  <c r="G5" i="3" s="1"/>
  <c r="F6" i="3"/>
  <c r="G20" i="3"/>
  <c r="G21" i="3"/>
  <c r="G22" i="3"/>
  <c r="G24" i="3"/>
  <c r="G25" i="3"/>
  <c r="G26" i="3"/>
  <c r="G19" i="3"/>
  <c r="G9" i="3"/>
  <c r="G10" i="3"/>
  <c r="G11" i="3"/>
  <c r="G12" i="3"/>
  <c r="G13" i="3"/>
  <c r="G14" i="3"/>
  <c r="G15" i="3"/>
  <c r="G16" i="3"/>
  <c r="G17" i="3"/>
  <c r="G18" i="3"/>
  <c r="G2" i="3"/>
  <c r="G3" i="3"/>
  <c r="G4" i="3"/>
  <c r="G6" i="3"/>
  <c r="G7" i="3"/>
  <c r="E19" i="3" l="1"/>
  <c r="E20" i="3"/>
  <c r="E21" i="3"/>
  <c r="E22" i="3"/>
  <c r="E23" i="3"/>
  <c r="G23" i="3" s="1"/>
  <c r="I7" i="3" s="1"/>
  <c r="E24" i="3"/>
  <c r="E25" i="3"/>
  <c r="D25" i="3"/>
  <c r="D24" i="3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E11" i="3"/>
  <c r="D9" i="3"/>
  <c r="E9" i="3" s="1"/>
  <c r="D10" i="3"/>
  <c r="E10" i="3" s="1"/>
  <c r="D11" i="3"/>
  <c r="D8" i="3"/>
  <c r="E8" i="3" s="1"/>
  <c r="E7" i="3"/>
  <c r="D7" i="3"/>
  <c r="D5" i="3"/>
  <c r="E5" i="3" s="1"/>
  <c r="D6" i="3"/>
  <c r="E6" i="3" s="1"/>
  <c r="D4" i="3"/>
  <c r="E4" i="3" s="1"/>
  <c r="D3" i="3"/>
  <c r="E3" i="3" s="1"/>
  <c r="D2" i="3"/>
  <c r="E2" i="3"/>
  <c r="I6" i="3" l="1"/>
  <c r="I3" i="3"/>
  <c r="I2" i="3"/>
  <c r="E5" i="2"/>
  <c r="E6" i="2" s="1"/>
  <c r="E8" i="2" s="1"/>
  <c r="E9" i="2" s="1"/>
  <c r="E4" i="2"/>
  <c r="B4" i="2"/>
  <c r="B5" i="2" s="1"/>
  <c r="B6" i="2" s="1"/>
  <c r="B8" i="2" s="1"/>
  <c r="B9" i="2" s="1"/>
</calcChain>
</file>

<file path=xl/sharedStrings.xml><?xml version="1.0" encoding="utf-8"?>
<sst xmlns="http://schemas.openxmlformats.org/spreadsheetml/2006/main" count="72" uniqueCount="54">
  <si>
    <t>PLA used [mm]</t>
  </si>
  <si>
    <t>PLA diameter [mm]</t>
  </si>
  <si>
    <t>PLA radius [mm]</t>
  </si>
  <si>
    <t>PLA weight [g]</t>
  </si>
  <si>
    <t>PLA weight [oz]</t>
  </si>
  <si>
    <t>Filament Diameters</t>
  </si>
  <si>
    <t>ABS used [mm]</t>
  </si>
  <si>
    <t>ABS diameter [mm]</t>
  </si>
  <si>
    <t>ABS radius [mm]</t>
  </si>
  <si>
    <t>ABS weight [g]</t>
  </si>
  <si>
    <t>ABS weight [oz]</t>
  </si>
  <si>
    <t>PLA</t>
  </si>
  <si>
    <t>ABS</t>
  </si>
  <si>
    <r>
      <t>PLA volume [mm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</si>
  <si>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PLA volume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</si>
  <si>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PLA density 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</si>
  <si>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ABS volume [mm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</si>
  <si>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ABS volume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</si>
  <si>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ABS density 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</si>
  <si>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Part</t>
  </si>
  <si>
    <t>FuselageBodyTop</t>
  </si>
  <si>
    <t>Material</t>
  </si>
  <si>
    <t>Weight (g)</t>
  </si>
  <si>
    <t>Volume (cm^3)</t>
  </si>
  <si>
    <t>Weight (kg)</t>
  </si>
  <si>
    <t>FuselageBodyBase</t>
  </si>
  <si>
    <t>Total Weight (kg)</t>
  </si>
  <si>
    <t>HSMID</t>
  </si>
  <si>
    <t>HSLH</t>
  </si>
  <si>
    <t>HSRH</t>
  </si>
  <si>
    <t>WingMID</t>
  </si>
  <si>
    <t>Wing_L_out</t>
  </si>
  <si>
    <t>Wing_L_in</t>
  </si>
  <si>
    <t>Wing_R_out</t>
  </si>
  <si>
    <t>Elevator</t>
  </si>
  <si>
    <t>Flap x3</t>
  </si>
  <si>
    <t>Flap  x2</t>
  </si>
  <si>
    <t>WingEndCap</t>
  </si>
  <si>
    <t>WingAttachment</t>
  </si>
  <si>
    <t>VS x2</t>
  </si>
  <si>
    <t>Rudder</t>
  </si>
  <si>
    <t>Propeller</t>
  </si>
  <si>
    <t>Motor</t>
  </si>
  <si>
    <t>ESC</t>
  </si>
  <si>
    <t>Wires</t>
  </si>
  <si>
    <t>Battery</t>
  </si>
  <si>
    <t>Servos</t>
  </si>
  <si>
    <t>Carbon fiber rods</t>
  </si>
  <si>
    <t>glider</t>
  </si>
  <si>
    <t>W/o Glider</t>
  </si>
  <si>
    <t>W Glider</t>
  </si>
  <si>
    <t>Actual (kg)</t>
  </si>
  <si>
    <t>NEW ESTIMATE (g)</t>
  </si>
  <si>
    <t>NEW ESTIMATE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</si>
</sst>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1" fontId="0" fillId="2" borderId="1" xfId="0" applyNumberForma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D8" sqref="D8"/>
    </sheetView>
  </sheetViews>
  <sheetFormatPr defaultRowHeight="14.5" x14ac:dyDescent="0.35"/>
  <cols>
    <col min="1" max="1" width="21.453125" customWidth="1"/>
    <col min="2" max="2" width="10.7265625" customWidth="1"/>
    <col min="4" max="4" width="21.453125" customWidth="1"/>
    <col min="5" max="5" width="10.7265625" customWidth="1"/>
    <col min="10" max="10" width="12.26953125" customWidth="1"/>
    <col min="11" max="11" width="18.7265625" hidden="1" customWidth="1"/>
  </cols>
  <sheetData>
    <row r="1" spans="1:11" ht="23.5" x14ac:dyDescent="0.55000000000000004">
      <c r="A1" s="11" t="s">
        <v>11</v>
      </c>
      <c r="B1" s="11"/>
      <c r="D1" s="11" t="s">
        <v>12</v>
      </c>
      <c r="E1" s="11"/>
      <c r="J1" s="9"/>
      <c r="K1" t="s">
        <v>5</v>
      </c>
    </row>
    <row r="2" spans="1:11" x14ac:dyDescent="0.35">
      <c r="A2" s="2" t="s">
        <v>0</v>
      </c>
      <c r="B2" s="2">
        <v>3800</v>
      </c>
      <c r="D2" s="2" t="s">
        <v>6</v>
      </c>
      <c r="E2" s="2">
        <v>50000</v>
      </c>
      <c r="J2" s="8"/>
      <c r="K2" s="1">
        <v>1.75</v>
      </c>
    </row>
    <row r="3" spans="1:11" x14ac:dyDescent="0.35">
      <c r="A3" s="2" t="s">
        <v>1</v>
      </c>
      <c r="B3" s="3">
        <v>1.75</v>
      </c>
      <c r="D3" s="2" t="s">
        <v>7</v>
      </c>
      <c r="E3" s="3">
        <v>1.75</v>
      </c>
      <c r="J3" s="8"/>
      <c r="K3" s="1">
        <v>3</v>
      </c>
    </row>
    <row r="4" spans="1:11" x14ac:dyDescent="0.35">
      <c r="A4" s="2" t="s">
        <v>2</v>
      </c>
      <c r="B4" s="4">
        <f>B3/2</f>
        <v>0.875</v>
      </c>
      <c r="D4" s="2" t="s">
        <v>8</v>
      </c>
      <c r="E4" s="4">
        <f>E3/2</f>
        <v>0.875</v>
      </c>
    </row>
    <row r="5" spans="1:11" ht="16.5" x14ac:dyDescent="0.35">
      <c r="A5" s="2" t="s">
        <v>13</v>
      </c>
      <c r="B5" s="7">
        <f>(PI()*B4^2)*B2</f>
        <v>9140.0711265378031</v>
      </c>
      <c r="D5" s="2" t="s">
        <v>16</v>
      </c>
      <c r="E5" s="7">
        <f>(PI()*E4^2)*E2</f>
        <v>120264.09377023426</v>
      </c>
    </row>
    <row r="6" spans="1:11" ht="16.5" x14ac:dyDescent="0.35">
      <c r="A6" s="2" t="s">
        <v>14</v>
      </c>
      <c r="B6" s="5">
        <f>B5/1000</f>
        <v>9.1400711265378032</v>
      </c>
      <c r="D6" s="2" t="s">
        <v>17</v>
      </c>
      <c r="E6" s="5">
        <f>E5/1000</f>
        <v>120.26409377023427</v>
      </c>
    </row>
    <row r="7" spans="1:11" ht="16.5" x14ac:dyDescent="0.35">
      <c r="A7" s="2" t="s">
        <v>15</v>
      </c>
      <c r="B7" s="4">
        <v>1.25</v>
      </c>
      <c r="D7" s="2" t="s">
        <v>18</v>
      </c>
      <c r="E7" s="4">
        <v>1.04</v>
      </c>
    </row>
    <row r="8" spans="1:11" x14ac:dyDescent="0.35">
      <c r="A8" s="2" t="s">
        <v>3</v>
      </c>
      <c r="B8" s="6">
        <f>B6*B7</f>
        <v>11.425088908172254</v>
      </c>
      <c r="D8" s="2" t="s">
        <v>9</v>
      </c>
      <c r="E8" s="6">
        <f>E6*E7</f>
        <v>125.07465752104365</v>
      </c>
    </row>
    <row r="9" spans="1:11" x14ac:dyDescent="0.35">
      <c r="A9" s="2" t="s">
        <v>4</v>
      </c>
      <c r="B9" s="6">
        <f>B8*0.035274</f>
        <v>0.40300858614686808</v>
      </c>
      <c r="D9" s="2" t="s">
        <v>10</v>
      </c>
      <c r="E9" s="6">
        <f>E8*0.035274</f>
        <v>4.4118834693972939</v>
      </c>
    </row>
  </sheetData>
  <mergeCells count="2">
    <mergeCell ref="D1:E1"/>
    <mergeCell ref="A1:B1"/>
  </mergeCells>
  <dataValidations count="1">
    <dataValidation type="list" allowBlank="1" showInputMessage="1" showErrorMessage="1" sqref="B3 E3" xr:uid="{00000000-0002-0000-0000-000000000000}">
      <formula1>$K$2:$K$3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E39D-572F-4407-92CC-F6C65E5F056B}">
  <dimension ref="A1:J26"/>
  <sheetViews>
    <sheetView tabSelected="1" zoomScale="80" zoomScaleNormal="80" workbookViewId="0">
      <selection activeCell="D24" sqref="D24"/>
    </sheetView>
  </sheetViews>
  <sheetFormatPr defaultRowHeight="14.5" x14ac:dyDescent="0.35"/>
  <cols>
    <col min="1" max="1" width="20.7265625" bestFit="1" customWidth="1"/>
    <col min="2" max="2" width="13.453125" bestFit="1" customWidth="1"/>
    <col min="4" max="4" width="9.36328125" bestFit="1" customWidth="1"/>
    <col min="5" max="5" width="10.26953125" bestFit="1" customWidth="1"/>
    <col min="6" max="6" width="17.36328125" bestFit="1" customWidth="1"/>
    <col min="7" max="7" width="18.54296875" bestFit="1" customWidth="1"/>
    <col min="9" max="9" width="15.26953125" bestFit="1" customWidth="1"/>
  </cols>
  <sheetData>
    <row r="1" spans="1:10" x14ac:dyDescent="0.35">
      <c r="A1" s="10" t="s">
        <v>19</v>
      </c>
      <c r="B1" s="10" t="s">
        <v>23</v>
      </c>
      <c r="C1" s="10" t="s">
        <v>21</v>
      </c>
      <c r="D1" s="10" t="s">
        <v>22</v>
      </c>
      <c r="E1" s="10" t="s">
        <v>24</v>
      </c>
      <c r="F1" s="10" t="s">
        <v>52</v>
      </c>
      <c r="G1" s="10" t="s">
        <v>53</v>
      </c>
      <c r="I1" s="10" t="s">
        <v>26</v>
      </c>
    </row>
    <row r="2" spans="1:10" x14ac:dyDescent="0.35">
      <c r="A2" t="s">
        <v>20</v>
      </c>
      <c r="B2">
        <v>792.86300000000006</v>
      </c>
      <c r="C2" t="s">
        <v>11</v>
      </c>
      <c r="D2">
        <f>B2*'Filament Weight'!$B$7</f>
        <v>991.07875000000013</v>
      </c>
      <c r="E2">
        <f>D2/1000</f>
        <v>0.99107875000000012</v>
      </c>
      <c r="F2">
        <f t="shared" ref="F2:F5" si="0">D2/2.16129</f>
        <v>458.55889306849156</v>
      </c>
      <c r="G2">
        <f t="shared" ref="G2:G6" si="1">F2/1000</f>
        <v>0.45855889306849157</v>
      </c>
      <c r="I2">
        <f>SUM(E:E)</f>
        <v>13.59031875</v>
      </c>
    </row>
    <row r="3" spans="1:10" x14ac:dyDescent="0.35">
      <c r="A3" t="s">
        <v>25</v>
      </c>
      <c r="B3">
        <v>1148.221</v>
      </c>
      <c r="C3" t="s">
        <v>11</v>
      </c>
      <c r="D3">
        <f>B3*'Filament Weight'!$B$7</f>
        <v>1435.2762499999999</v>
      </c>
      <c r="E3">
        <f>D3/1000</f>
        <v>1.4352762499999998</v>
      </c>
      <c r="F3">
        <f t="shared" si="0"/>
        <v>664.08314016166264</v>
      </c>
      <c r="G3">
        <f t="shared" si="1"/>
        <v>0.66408314016166259</v>
      </c>
      <c r="I3">
        <f>SUM(E2:E25)</f>
        <v>11.77631875</v>
      </c>
    </row>
    <row r="4" spans="1:10" x14ac:dyDescent="0.35">
      <c r="A4" t="s">
        <v>27</v>
      </c>
      <c r="B4">
        <v>332.45699999999999</v>
      </c>
      <c r="C4" t="s">
        <v>11</v>
      </c>
      <c r="D4">
        <f>B4*'Filament Weight'!$B$7</f>
        <v>415.57124999999996</v>
      </c>
      <c r="E4">
        <f>D4/1000</f>
        <v>0.41557124999999995</v>
      </c>
      <c r="F4">
        <f t="shared" si="0"/>
        <v>192.27926377302441</v>
      </c>
      <c r="G4">
        <f t="shared" si="1"/>
        <v>0.1922792637730244</v>
      </c>
    </row>
    <row r="5" spans="1:10" x14ac:dyDescent="0.35">
      <c r="A5" t="s">
        <v>28</v>
      </c>
      <c r="B5">
        <v>232.05199999999999</v>
      </c>
      <c r="C5" t="s">
        <v>11</v>
      </c>
      <c r="D5">
        <f>B5*'Filament Weight'!$B$7</f>
        <v>290.065</v>
      </c>
      <c r="E5">
        <f t="shared" ref="E5:E12" si="2">D5/1000</f>
        <v>0.29006500000000002</v>
      </c>
      <c r="F5">
        <f t="shared" si="0"/>
        <v>134.20919913570134</v>
      </c>
      <c r="G5">
        <f t="shared" si="1"/>
        <v>0.13420919913570134</v>
      </c>
      <c r="I5" s="10" t="s">
        <v>51</v>
      </c>
    </row>
    <row r="6" spans="1:10" x14ac:dyDescent="0.35">
      <c r="A6" t="s">
        <v>29</v>
      </c>
      <c r="B6">
        <v>232.05199999999999</v>
      </c>
      <c r="C6" t="s">
        <v>11</v>
      </c>
      <c r="D6">
        <f>B6*'Filament Weight'!$B$7</f>
        <v>290.065</v>
      </c>
      <c r="E6">
        <f t="shared" si="2"/>
        <v>0.29006500000000002</v>
      </c>
      <c r="F6">
        <f>D6/2.16129</f>
        <v>134.20919913570134</v>
      </c>
      <c r="G6">
        <f t="shared" si="1"/>
        <v>0.13420919913570134</v>
      </c>
      <c r="I6">
        <f>SUM(G2:G26)</f>
        <v>7.3596819714152186</v>
      </c>
      <c r="J6" t="s">
        <v>50</v>
      </c>
    </row>
    <row r="7" spans="1:10" x14ac:dyDescent="0.35">
      <c r="A7" t="s">
        <v>30</v>
      </c>
      <c r="B7">
        <v>643.09299999999996</v>
      </c>
      <c r="C7" t="s">
        <v>11</v>
      </c>
      <c r="D7">
        <f>B7*'Filament Weight'!$B$7</f>
        <v>803.86624999999992</v>
      </c>
      <c r="E7">
        <f t="shared" si="2"/>
        <v>0.80386624999999989</v>
      </c>
      <c r="F7">
        <v>372</v>
      </c>
      <c r="G7">
        <f>F7/1000</f>
        <v>0.372</v>
      </c>
      <c r="I7">
        <f>SUM(G2:G25)</f>
        <v>5.5456819714152186</v>
      </c>
      <c r="J7" t="s">
        <v>49</v>
      </c>
    </row>
    <row r="8" spans="1:10" x14ac:dyDescent="0.35">
      <c r="A8" t="s">
        <v>31</v>
      </c>
      <c r="B8">
        <v>444.54700000000003</v>
      </c>
      <c r="C8" t="s">
        <v>11</v>
      </c>
      <c r="D8">
        <f>B8*'Filament Weight'!$B$7</f>
        <v>555.68375000000003</v>
      </c>
      <c r="E8">
        <f t="shared" si="2"/>
        <v>0.55568375000000003</v>
      </c>
      <c r="F8">
        <f>D8/2.16129</f>
        <v>257.10744509066342</v>
      </c>
      <c r="G8">
        <f t="shared" ref="G8:G18" si="3">F8/1000</f>
        <v>0.25710744509066341</v>
      </c>
    </row>
    <row r="9" spans="1:10" x14ac:dyDescent="0.35">
      <c r="A9" t="s">
        <v>32</v>
      </c>
      <c r="B9">
        <v>444.54700000000003</v>
      </c>
      <c r="C9" t="s">
        <v>11</v>
      </c>
      <c r="D9">
        <f>B9*'Filament Weight'!$B$7</f>
        <v>555.68375000000003</v>
      </c>
      <c r="E9">
        <f t="shared" si="2"/>
        <v>0.55568375000000003</v>
      </c>
      <c r="F9">
        <f t="shared" ref="F9:F18" si="4">D9/2.16129</f>
        <v>257.10744509066342</v>
      </c>
      <c r="G9">
        <f t="shared" si="3"/>
        <v>0.25710744509066341</v>
      </c>
    </row>
    <row r="10" spans="1:10" x14ac:dyDescent="0.35">
      <c r="A10" t="s">
        <v>33</v>
      </c>
      <c r="B10">
        <v>444.54700000000003</v>
      </c>
      <c r="C10" t="s">
        <v>11</v>
      </c>
      <c r="D10">
        <f>B10*'Filament Weight'!$B$7</f>
        <v>555.68375000000003</v>
      </c>
      <c r="E10">
        <f t="shared" si="2"/>
        <v>0.55568375000000003</v>
      </c>
      <c r="F10">
        <f t="shared" si="4"/>
        <v>257.10744509066342</v>
      </c>
      <c r="G10">
        <f t="shared" si="3"/>
        <v>0.25710744509066341</v>
      </c>
    </row>
    <row r="11" spans="1:10" x14ac:dyDescent="0.35">
      <c r="A11" t="s">
        <v>32</v>
      </c>
      <c r="B11">
        <v>444.54700000000003</v>
      </c>
      <c r="C11" t="s">
        <v>11</v>
      </c>
      <c r="D11">
        <f>B11*'Filament Weight'!$B$7</f>
        <v>555.68375000000003</v>
      </c>
      <c r="E11">
        <f t="shared" si="2"/>
        <v>0.55568375000000003</v>
      </c>
      <c r="F11">
        <f t="shared" si="4"/>
        <v>257.10744509066342</v>
      </c>
      <c r="G11">
        <f t="shared" si="3"/>
        <v>0.25710744509066341</v>
      </c>
    </row>
    <row r="12" spans="1:10" x14ac:dyDescent="0.35">
      <c r="A12" t="s">
        <v>34</v>
      </c>
      <c r="B12">
        <v>200.67599999999999</v>
      </c>
      <c r="C12" t="s">
        <v>11</v>
      </c>
      <c r="D12">
        <f>B12*'Filament Weight'!$B$7</f>
        <v>250.84499999999997</v>
      </c>
      <c r="E12">
        <f t="shared" si="2"/>
        <v>0.25084499999999998</v>
      </c>
      <c r="F12">
        <f t="shared" si="4"/>
        <v>116.06262926307897</v>
      </c>
      <c r="G12">
        <f t="shared" si="3"/>
        <v>0.11606262926307898</v>
      </c>
    </row>
    <row r="13" spans="1:10" x14ac:dyDescent="0.35">
      <c r="A13" t="s">
        <v>35</v>
      </c>
      <c r="B13">
        <v>244.167</v>
      </c>
      <c r="C13" t="s">
        <v>11</v>
      </c>
      <c r="D13">
        <f>B13*'Filament Weight'!$B$7</f>
        <v>305.20875000000001</v>
      </c>
      <c r="E13">
        <f>(D13/1000)*3</f>
        <v>0.91562625000000009</v>
      </c>
      <c r="F13">
        <f t="shared" si="4"/>
        <v>141.21600988298655</v>
      </c>
      <c r="G13">
        <f t="shared" si="3"/>
        <v>0.14121600988298655</v>
      </c>
    </row>
    <row r="14" spans="1:10" x14ac:dyDescent="0.35">
      <c r="A14" t="s">
        <v>36</v>
      </c>
      <c r="B14">
        <v>229.52500000000001</v>
      </c>
      <c r="C14" t="s">
        <v>11</v>
      </c>
      <c r="D14">
        <f>B14*'Filament Weight'!$B$7</f>
        <v>286.90625</v>
      </c>
      <c r="E14">
        <f>(D14/1000)*2</f>
        <v>0.57381249999999995</v>
      </c>
      <c r="F14">
        <f t="shared" si="4"/>
        <v>132.74768772353548</v>
      </c>
      <c r="G14">
        <f t="shared" si="3"/>
        <v>0.13274768772353548</v>
      </c>
    </row>
    <row r="15" spans="1:10" x14ac:dyDescent="0.35">
      <c r="A15" t="s">
        <v>37</v>
      </c>
      <c r="B15">
        <v>26.806999999999999</v>
      </c>
      <c r="C15" t="s">
        <v>11</v>
      </c>
      <c r="D15">
        <f>B15*'Filament Weight'!$B$7</f>
        <v>33.508749999999999</v>
      </c>
      <c r="E15">
        <f>(D15/1000)*2</f>
        <v>6.7017499999999994E-2</v>
      </c>
      <c r="F15">
        <f t="shared" si="4"/>
        <v>15.504050821500121</v>
      </c>
      <c r="G15">
        <f t="shared" si="3"/>
        <v>1.5504050821500122E-2</v>
      </c>
    </row>
    <row r="16" spans="1:10" x14ac:dyDescent="0.35">
      <c r="A16" t="s">
        <v>38</v>
      </c>
      <c r="B16">
        <v>687.18299999999999</v>
      </c>
      <c r="C16" t="s">
        <v>11</v>
      </c>
      <c r="D16">
        <f>B16*'Filament Weight'!$B$7</f>
        <v>858.97874999999999</v>
      </c>
      <c r="E16">
        <f>D16/1000</f>
        <v>0.85897875000000001</v>
      </c>
      <c r="F16">
        <f t="shared" si="4"/>
        <v>397.43798842358035</v>
      </c>
      <c r="G16">
        <f t="shared" si="3"/>
        <v>0.39743798842358036</v>
      </c>
    </row>
    <row r="17" spans="1:7" x14ac:dyDescent="0.35">
      <c r="A17" t="s">
        <v>39</v>
      </c>
      <c r="B17">
        <v>449.05200000000002</v>
      </c>
      <c r="C17" t="s">
        <v>11</v>
      </c>
      <c r="D17">
        <f>B17*'Filament Weight'!$B$7</f>
        <v>561.31500000000005</v>
      </c>
      <c r="E17">
        <f>(D17/1000)*2</f>
        <v>1.12263</v>
      </c>
      <c r="F17">
        <f t="shared" si="4"/>
        <v>259.71294921088793</v>
      </c>
      <c r="G17">
        <f t="shared" si="3"/>
        <v>0.25971294921088794</v>
      </c>
    </row>
    <row r="18" spans="1:7" x14ac:dyDescent="0.35">
      <c r="A18" t="s">
        <v>40</v>
      </c>
      <c r="B18">
        <v>58.841000000000001</v>
      </c>
      <c r="C18" t="s">
        <v>11</v>
      </c>
      <c r="D18">
        <f>B18*'Filament Weight'!$B$7</f>
        <v>73.551249999999996</v>
      </c>
      <c r="E18">
        <f>(D18/1000)</f>
        <v>7.3551249999999999E-2</v>
      </c>
      <c r="F18">
        <f t="shared" si="4"/>
        <v>34.031180452414986</v>
      </c>
      <c r="G18">
        <f t="shared" si="3"/>
        <v>3.4031180452414989E-2</v>
      </c>
    </row>
    <row r="19" spans="1:7" x14ac:dyDescent="0.35">
      <c r="A19" t="s">
        <v>41</v>
      </c>
      <c r="D19">
        <v>46</v>
      </c>
      <c r="E19">
        <f t="shared" ref="E19:E25" si="5">(D19/1000)</f>
        <v>4.5999999999999999E-2</v>
      </c>
      <c r="G19">
        <f>E19</f>
        <v>4.5999999999999999E-2</v>
      </c>
    </row>
    <row r="20" spans="1:7" x14ac:dyDescent="0.35">
      <c r="A20" t="s">
        <v>42</v>
      </c>
      <c r="D20">
        <v>207</v>
      </c>
      <c r="E20">
        <f t="shared" si="5"/>
        <v>0.20699999999999999</v>
      </c>
      <c r="G20">
        <f t="shared" ref="G20:G26" si="6">E20</f>
        <v>0.20699999999999999</v>
      </c>
    </row>
    <row r="21" spans="1:7" x14ac:dyDescent="0.35">
      <c r="A21" t="s">
        <v>43</v>
      </c>
      <c r="D21">
        <v>106</v>
      </c>
      <c r="E21">
        <f t="shared" si="5"/>
        <v>0.106</v>
      </c>
      <c r="G21">
        <f t="shared" si="6"/>
        <v>0.106</v>
      </c>
    </row>
    <row r="22" spans="1:7" x14ac:dyDescent="0.35">
      <c r="A22" t="s">
        <v>44</v>
      </c>
      <c r="D22">
        <v>100</v>
      </c>
      <c r="E22">
        <f t="shared" si="5"/>
        <v>0.1</v>
      </c>
      <c r="G22">
        <f t="shared" si="6"/>
        <v>0.1</v>
      </c>
    </row>
    <row r="23" spans="1:7" x14ac:dyDescent="0.35">
      <c r="A23" t="s">
        <v>45</v>
      </c>
      <c r="D23">
        <v>600</v>
      </c>
      <c r="E23">
        <f t="shared" si="5"/>
        <v>0.6</v>
      </c>
      <c r="G23">
        <f t="shared" si="6"/>
        <v>0.6</v>
      </c>
    </row>
    <row r="24" spans="1:7" x14ac:dyDescent="0.35">
      <c r="A24" t="s">
        <v>46</v>
      </c>
      <c r="D24">
        <f>57+57+57</f>
        <v>171</v>
      </c>
      <c r="E24">
        <f t="shared" si="5"/>
        <v>0.17100000000000001</v>
      </c>
      <c r="G24">
        <f t="shared" si="6"/>
        <v>0.17100000000000001</v>
      </c>
    </row>
    <row r="25" spans="1:7" x14ac:dyDescent="0.35">
      <c r="A25" t="s">
        <v>47</v>
      </c>
      <c r="D25">
        <f>91+85.6+47.4+11.2</f>
        <v>235.2</v>
      </c>
      <c r="E25">
        <f t="shared" si="5"/>
        <v>0.23519999999999999</v>
      </c>
      <c r="G25">
        <f t="shared" si="6"/>
        <v>0.23519999999999999</v>
      </c>
    </row>
    <row r="26" spans="1:7" x14ac:dyDescent="0.35">
      <c r="A26" t="s">
        <v>48</v>
      </c>
      <c r="E26">
        <v>1.8140000000000001</v>
      </c>
      <c r="G26">
        <f t="shared" si="6"/>
        <v>1.8140000000000001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Filament Weight</vt:lpstr>
      <vt:lpstr>Part Weight Estimate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Baldwin</dc:creator>
  <cp:lastModifiedBy>Sarah</cp:lastModifiedBy>
  <dcterms:created xsi:type="dcterms:W3CDTF">2017-09-27T12:57:40Z</dcterms:created>
  <dcterms:modified xsi:type="dcterms:W3CDTF">2019-10-29T20:57:54Z</dcterms:modified>
</cp:coreProperties>
</file>