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es\OneDrive\Documents\US soccer and youth\"/>
    </mc:Choice>
  </mc:AlternateContent>
  <xr:revisionPtr revIDLastSave="0" documentId="13_ncr:1_{BA11AB3F-3CD6-46B9-AF15-6F24EFC736D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BOUT" sheetId="11" r:id="rId1"/>
    <sheet name="USSF finances" sheetId="5" r:id="rId2"/>
    <sheet name="MNT WNT game money" sheetId="10" r:id="rId3"/>
  </sheets>
  <definedNames>
    <definedName name="_xlnm.Print_Area" localSheetId="2">'MNT WNT game money'!$A$1:$M$48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5" l="1"/>
  <c r="D55" i="5"/>
  <c r="E55" i="5"/>
  <c r="F55" i="5"/>
  <c r="G55" i="5"/>
  <c r="B55" i="5"/>
  <c r="J42" i="10"/>
  <c r="L42" i="10"/>
  <c r="K42" i="10"/>
  <c r="K20" i="10"/>
  <c r="J20" i="10"/>
  <c r="L23" i="10"/>
  <c r="L19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8" i="10"/>
  <c r="J39" i="10"/>
  <c r="J40" i="10"/>
  <c r="J41" i="10"/>
  <c r="L17" i="10"/>
  <c r="L18" i="10"/>
  <c r="L6" i="10"/>
  <c r="L7" i="10"/>
  <c r="L8" i="10"/>
  <c r="L9" i="10"/>
  <c r="L10" i="10"/>
  <c r="L11" i="10"/>
  <c r="L12" i="10"/>
  <c r="L13" i="10"/>
  <c r="L14" i="10"/>
  <c r="L15" i="10"/>
  <c r="L16" i="10"/>
  <c r="L5" i="10"/>
  <c r="J18" i="10"/>
  <c r="J17" i="10"/>
  <c r="J7" i="10"/>
  <c r="J8" i="10"/>
  <c r="J9" i="10"/>
  <c r="J10" i="10"/>
  <c r="J11" i="10"/>
  <c r="J12" i="10"/>
  <c r="J13" i="10"/>
  <c r="J14" i="10"/>
  <c r="J15" i="10"/>
  <c r="J16" i="10"/>
  <c r="J19" i="10"/>
  <c r="J5" i="10"/>
  <c r="K36" i="10"/>
  <c r="L36" i="10" s="1"/>
  <c r="H36" i="10"/>
  <c r="L35" i="10"/>
  <c r="K35" i="10"/>
  <c r="H35" i="10"/>
  <c r="C27" i="10"/>
  <c r="C28" i="10"/>
  <c r="C29" i="10"/>
  <c r="L41" i="10"/>
  <c r="K6" i="10"/>
  <c r="K9" i="10"/>
  <c r="K10" i="10"/>
  <c r="K11" i="10"/>
  <c r="K12" i="10"/>
  <c r="K15" i="10"/>
  <c r="K16" i="10"/>
  <c r="K17" i="10"/>
  <c r="K18" i="10"/>
  <c r="K19" i="10"/>
  <c r="K23" i="10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L31" i="10" s="1"/>
  <c r="K32" i="10"/>
  <c r="L32" i="10" s="1"/>
  <c r="K33" i="10"/>
  <c r="L33" i="10" s="1"/>
  <c r="K34" i="10"/>
  <c r="L34" i="10" s="1"/>
  <c r="K38" i="10"/>
  <c r="L38" i="10" s="1"/>
  <c r="K39" i="10"/>
  <c r="L39" i="10" s="1"/>
  <c r="K40" i="10"/>
  <c r="L40" i="10" s="1"/>
  <c r="K5" i="10"/>
  <c r="E26" i="10"/>
  <c r="H26" i="10" s="1"/>
  <c r="E25" i="10"/>
  <c r="H25" i="10" s="1"/>
  <c r="E24" i="10"/>
  <c r="E23" i="10"/>
  <c r="H23" i="10" s="1"/>
  <c r="G39" i="10"/>
  <c r="G40" i="10"/>
  <c r="G38" i="10"/>
  <c r="F39" i="10"/>
  <c r="F40" i="10"/>
  <c r="F38" i="10"/>
  <c r="H38" i="10" s="1"/>
  <c r="C40" i="10"/>
  <c r="C39" i="10"/>
  <c r="C38" i="10"/>
  <c r="E38" i="10"/>
  <c r="E39" i="10"/>
  <c r="H39" i="10" s="1"/>
  <c r="E40" i="10"/>
  <c r="E37" i="10"/>
  <c r="H37" i="10" s="1"/>
  <c r="E30" i="10"/>
  <c r="H30" i="10" s="1"/>
  <c r="E31" i="10"/>
  <c r="H31" i="10" s="1"/>
  <c r="E32" i="10"/>
  <c r="G28" i="10"/>
  <c r="G29" i="10"/>
  <c r="G42" i="10" s="1"/>
  <c r="G27" i="10"/>
  <c r="F28" i="10"/>
  <c r="F29" i="10"/>
  <c r="F27" i="10"/>
  <c r="E27" i="10"/>
  <c r="H27" i="10" s="1"/>
  <c r="E28" i="10"/>
  <c r="H28" i="10" s="1"/>
  <c r="E29" i="10"/>
  <c r="H29" i="10" s="1"/>
  <c r="F42" i="10"/>
  <c r="H41" i="10"/>
  <c r="H40" i="10"/>
  <c r="H34" i="10"/>
  <c r="H33" i="10"/>
  <c r="H24" i="10"/>
  <c r="F20" i="10"/>
  <c r="G20" i="10"/>
  <c r="E20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5" i="10"/>
  <c r="L20" i="10" l="1"/>
  <c r="H20" i="10"/>
  <c r="E42" i="10"/>
  <c r="H32" i="10"/>
  <c r="H42" i="10" s="1"/>
  <c r="F15" i="5" l="1"/>
  <c r="G15" i="5"/>
  <c r="H15" i="5"/>
  <c r="I15" i="5"/>
  <c r="E15" i="5"/>
  <c r="D15" i="5"/>
  <c r="K136" i="5" l="1"/>
  <c r="K132" i="5"/>
  <c r="L22" i="5"/>
  <c r="L23" i="5"/>
  <c r="L24" i="5"/>
  <c r="L25" i="5"/>
  <c r="L26" i="5"/>
  <c r="L21" i="5"/>
  <c r="K15" i="5"/>
  <c r="H44" i="5"/>
  <c r="I44" i="5"/>
  <c r="C27" i="5" l="1"/>
  <c r="D27" i="5"/>
  <c r="E27" i="5"/>
  <c r="F27" i="5"/>
  <c r="G27" i="5"/>
  <c r="H27" i="5"/>
  <c r="I27" i="5"/>
  <c r="J27" i="5"/>
  <c r="K27" i="5"/>
  <c r="B27" i="5"/>
  <c r="L27" i="5" l="1"/>
  <c r="K128" i="5"/>
  <c r="K124" i="5"/>
  <c r="K120" i="5"/>
  <c r="K117" i="5"/>
  <c r="K129" i="5" l="1"/>
  <c r="K121" i="5"/>
</calcChain>
</file>

<file path=xl/sharedStrings.xml><?xml version="1.0" encoding="utf-8"?>
<sst xmlns="http://schemas.openxmlformats.org/spreadsheetml/2006/main" count="314" uniqueCount="203">
  <si>
    <t>6-year total</t>
  </si>
  <si>
    <t>WOMEN'S ATTENDANCE</t>
  </si>
  <si>
    <t>Total home games</t>
  </si>
  <si>
    <t>Friendly games average</t>
  </si>
  <si>
    <t>Overall total</t>
  </si>
  <si>
    <t>Overall average</t>
  </si>
  <si>
    <t>MEN'S ATTENDANCE</t>
  </si>
  <si>
    <t>World Cup qualifiers average</t>
  </si>
  <si>
    <t>Gold Cup / Copa America average</t>
  </si>
  <si>
    <t>2015 (WWC)</t>
  </si>
  <si>
    <t>2016 (Oly)</t>
  </si>
  <si>
    <t>2013 (WCQ)</t>
  </si>
  <si>
    <t>2014 (WC)</t>
  </si>
  <si>
    <t>2016 (Copa)</t>
  </si>
  <si>
    <t>2017 (WCQ)</t>
  </si>
  <si>
    <t>TOTAL</t>
  </si>
  <si>
    <t>WWC or Oly qualifiers average</t>
  </si>
  <si>
    <t>unknown</t>
  </si>
  <si>
    <t>Attendance and ratings</t>
  </si>
  <si>
    <t>Compiled from media guides and other U.S. Soccer documents</t>
  </si>
  <si>
    <t>WOMEN'S RATINGS</t>
  </si>
  <si>
    <t>MEN'S RATINGS</t>
  </si>
  <si>
    <t>Excluding World Cup</t>
  </si>
  <si>
    <t>2011 (WWC)</t>
  </si>
  <si>
    <t>2010 (WC)</t>
  </si>
  <si>
    <t>FY ending ...</t>
  </si>
  <si>
    <t>I've included several sources. Feel free to play around with the numbers to draw your own conclusions. The lawyers will.</t>
  </si>
  <si>
    <t>Men's National Team revenue</t>
  </si>
  <si>
    <t>Men's National Team expenses</t>
  </si>
  <si>
    <t>Men's National Team net</t>
  </si>
  <si>
    <t>Women's National Team revenue</t>
  </si>
  <si>
    <t>Women's National Team expenses</t>
  </si>
  <si>
    <t>Women's National Team net</t>
  </si>
  <si>
    <t>Total revenue</t>
  </si>
  <si>
    <t>Program services revenue</t>
  </si>
  <si>
    <t>Executive compensation</t>
  </si>
  <si>
    <t>Other salaries and wages</t>
  </si>
  <si>
    <t>Contributions</t>
  </si>
  <si>
    <t>Net income</t>
  </si>
  <si>
    <t>Net assets</t>
  </si>
  <si>
    <t>Total functional expenses</t>
  </si>
  <si>
    <t>USSF sources of revenue and expenses differ. Some have more detailed breakdowns that may overlap (is player development money "sponsorship"? "MNT"?)</t>
  </si>
  <si>
    <t>From 990 forms - some summaries from ProPublica. Breakdown is not complete; just highlighting significant categories. Some figures updated from next year's "prior year"</t>
  </si>
  <si>
    <t>Revenue/expense from non-national team sources</t>
  </si>
  <si>
    <t>Referee program revenue</t>
  </si>
  <si>
    <t>Referee program expense</t>
  </si>
  <si>
    <t>Coaching program revenue</t>
  </si>
  <si>
    <t>Coaching program expense</t>
  </si>
  <si>
    <t>CEO: Dan Flynn</t>
  </si>
  <si>
    <t>CAO: Brian Remedi</t>
  </si>
  <si>
    <t>CFO: Eric Gleason</t>
  </si>
  <si>
    <t>Legal: Lisa Levine</t>
  </si>
  <si>
    <t>Legal: Lydia Wahlke</t>
  </si>
  <si>
    <t>Managing Dir Admin: Tom King</t>
  </si>
  <si>
    <t>Key employee compensation</t>
  </si>
  <si>
    <t>COO: Jay Berhalter</t>
  </si>
  <si>
    <t>WNT coach: Jill Ellis</t>
  </si>
  <si>
    <t>Chief Med: George Chiampas</t>
  </si>
  <si>
    <t>U20M coach: Tab Ramos</t>
  </si>
  <si>
    <t>Top-paid player (gold for W, blue for M)</t>
  </si>
  <si>
    <t>Employees making &gt;$100,000</t>
  </si>
  <si>
    <t>Part VII, line 2</t>
  </si>
  <si>
    <t>Source doc</t>
  </si>
  <si>
    <t>990 Part VIII</t>
  </si>
  <si>
    <t>990 Part IX, line 5</t>
  </si>
  <si>
    <t>990 Part IX, line 7</t>
  </si>
  <si>
    <t>Natl team / Intl games / Open Cup</t>
  </si>
  <si>
    <t>990 line 12</t>
  </si>
  <si>
    <t>990 line 8</t>
  </si>
  <si>
    <t>990 line 9</t>
  </si>
  <si>
    <t>990 line 22</t>
  </si>
  <si>
    <t>990 Part III</t>
  </si>
  <si>
    <t>MNT coach: Bruce Arena (11/16 to 10/17)</t>
  </si>
  <si>
    <t>MNT int: Dave Sarachan (10/17 to 2018)</t>
  </si>
  <si>
    <t>MNT coach: Juergen Klinsmann (to 11/16)</t>
  </si>
  <si>
    <t>MNT asst: Andreas Herzog (to 11/16)</t>
  </si>
  <si>
    <t>Director of Events: Paul Marstaller</t>
  </si>
  <si>
    <t>Legal: Gregory Fike</t>
  </si>
  <si>
    <t>Membership dues</t>
  </si>
  <si>
    <t>990 Part VII</t>
  </si>
  <si>
    <t>990 Part VIII, 2a-e</t>
  </si>
  <si>
    <t>WNT coach: Tom Sermanni</t>
  </si>
  <si>
    <t>WNT coach: Pia Sundhage</t>
  </si>
  <si>
    <t>MNT coach: Bob Bradley</t>
  </si>
  <si>
    <t>U20M coach: Thomas Rongen</t>
  </si>
  <si>
    <t>Only W-2/1099-MISC; not "other compensation," which is five figures for many. Note Klinsmann, Herzog and Bradley were paid after departure</t>
  </si>
  <si>
    <t>990 line 18</t>
  </si>
  <si>
    <t>Arena:</t>
  </si>
  <si>
    <t>Heinrichs</t>
  </si>
  <si>
    <t>Pozzi:</t>
  </si>
  <si>
    <t>Flynn</t>
  </si>
  <si>
    <t>Berhalter</t>
  </si>
  <si>
    <t>Korkoras</t>
  </si>
  <si>
    <t>King (NT manager)</t>
  </si>
  <si>
    <t>Matthys</t>
  </si>
  <si>
    <t>Collins</t>
  </si>
  <si>
    <t>* International game income</t>
  </si>
  <si>
    <t>* Open Cup</t>
  </si>
  <si>
    <t>Sponsorship, TV, licensing, royalties</t>
  </si>
  <si>
    <t>* National team game revenue</t>
  </si>
  <si>
    <t>U.S. Olympic Committee funding</t>
  </si>
  <si>
    <t>Other prog serv revenue (some NT?)</t>
  </si>
  <si>
    <t>Other prog serv expense (some NT?)</t>
  </si>
  <si>
    <t>USSF revenue/expense overview (from 990s)</t>
  </si>
  <si>
    <t>Total expenses</t>
  </si>
  <si>
    <t>Change in net assets before investment $</t>
  </si>
  <si>
    <t>USSF revenue/expense overview (from Audited Financials)</t>
  </si>
  <si>
    <t>* Via Soccer United Marketing</t>
  </si>
  <si>
    <t>* Via Nike</t>
  </si>
  <si>
    <t>Audited Financial note: Most third-party sponsorship, TV, licensing and royalty revenues (excluding Nike) are paid to SUM, and SUM pays the Federation annual guaranteed compensation.</t>
  </si>
  <si>
    <t>Audited (see note)</t>
  </si>
  <si>
    <t>Some 990 summaries from ProPublica. Breakdown is not complete; just highlighting significant categories. Some figures updated from next year's "prior year" 990 - these reflect small corrections.</t>
  </si>
  <si>
    <t>Audited Financial</t>
  </si>
  <si>
    <t>In FY 2017, these numbers are consolidated with CA2016 Marketing Inc., which provided marketing for Copa America Centenario</t>
  </si>
  <si>
    <t>Explanation of why 990s and Audited Financials differ: https://www.wegnercpas.com/differences-between-financial-statements-irs-form-990/</t>
  </si>
  <si>
    <t>National team expenses breakdown (from Audited Financials)</t>
  </si>
  <si>
    <t>Last six years</t>
  </si>
  <si>
    <t>Youth National Teams/Player Development</t>
  </si>
  <si>
    <t>Men's National Team</t>
  </si>
  <si>
    <t>Women's National Team</t>
  </si>
  <si>
    <t>National Team Coaching</t>
  </si>
  <si>
    <t>Equipment and supplies</t>
  </si>
  <si>
    <t>Event management</t>
  </si>
  <si>
    <t>Paralympic National Team</t>
  </si>
  <si>
    <t>NWSL</t>
  </si>
  <si>
    <t>Futsal National Team</t>
  </si>
  <si>
    <t>Beach Soccer National Team</t>
  </si>
  <si>
    <t>National Training Center</t>
  </si>
  <si>
    <t>TOTAL NT EXPENSES</t>
  </si>
  <si>
    <t>Copa America Centenario</t>
  </si>
  <si>
    <t>2016-17 Audited Financial says Copa America had $189,672,599 unrestricted LOC assets vs. $165,764 expenses; also $1,200,000 Marketing Unrestricted vs. $871,850 expenses</t>
  </si>
  <si>
    <t>TOTAL REVENUE (Sum of AGM figures)</t>
  </si>
  <si>
    <t>TOTAL REVENUE (Audited Financials)</t>
  </si>
  <si>
    <t>In some years, YNT expense on 990 equals *total* NT expense on Audited Financial (broken down below). Here, I've gone with Audited Financial.</t>
  </si>
  <si>
    <t>* International games</t>
  </si>
  <si>
    <t>Simple national team game revenue/expense chart (from Annual General Meeting books)</t>
  </si>
  <si>
    <t>From Annual General Meeting books; not broken down further than this. Comparable line item included from Audited Financials.</t>
  </si>
  <si>
    <t>Listed on 990 under Program Service Revenue. Doesn't include youth, coaching, referee programs. Purple text: 990 and Audited Financial match. Bold: Audited Financial slightly different; used that number</t>
  </si>
  <si>
    <t>No explanation yet as to why men's and women's expenses are so different between AGM breakdown and Audited Financials</t>
  </si>
  <si>
    <t>2014 USOC added $140,000 in temporarily restricted revenue</t>
  </si>
  <si>
    <t>ODDITIES IN AUDITED FINANCIALS</t>
  </si>
  <si>
    <t>Annual General meeting expenses: $47,124 in 2013, $837,473 in 2014</t>
  </si>
  <si>
    <t>Player development revenues rose steadily to $6,336,183 in 2015 but dropped under $2m after that</t>
  </si>
  <si>
    <t>PLAYER-GENERATED ESTIMATE</t>
  </si>
  <si>
    <t>U.S. Soccer Federation finances</t>
  </si>
  <si>
    <t>6-yr avg of avgs</t>
  </si>
  <si>
    <t>Potential player-generated revenue sources (990 and Audited Financials) minus tournament bonuses</t>
  </si>
  <si>
    <t>Tournament bonuses</t>
  </si>
  <si>
    <t>Estimate is 100% of SUM income, 75% of Nike income (some for player development), 100% of national team game revenue. (Subtract tournament bonuses, but using $4m for 2015 WWC for hypothetical)</t>
  </si>
  <si>
    <t>WNT</t>
  </si>
  <si>
    <t>MNT</t>
  </si>
  <si>
    <t>May</t>
  </si>
  <si>
    <t>June</t>
  </si>
  <si>
    <t>Sept</t>
  </si>
  <si>
    <t>Oct</t>
  </si>
  <si>
    <t>Nov</t>
  </si>
  <si>
    <t>Jan</t>
  </si>
  <si>
    <t>Feb</t>
  </si>
  <si>
    <t>March</t>
  </si>
  <si>
    <t>Type</t>
  </si>
  <si>
    <t>H friendly</t>
  </si>
  <si>
    <t>Avg ticket</t>
  </si>
  <si>
    <t>Revenue</t>
  </si>
  <si>
    <t>A friendly</t>
  </si>
  <si>
    <t>Event Expense</t>
  </si>
  <si>
    <t>Team Exp</t>
  </si>
  <si>
    <t>Jan camp</t>
  </si>
  <si>
    <t>April</t>
  </si>
  <si>
    <t>Aug</t>
  </si>
  <si>
    <t>TON</t>
  </si>
  <si>
    <t>WWCQ (5g)</t>
  </si>
  <si>
    <t>SBC</t>
  </si>
  <si>
    <t>ACTUAL</t>
  </si>
  <si>
    <t>not played</t>
  </si>
  <si>
    <t>Actual figures don't take into account any change in expenses or ticket prices. All we know is attendance.</t>
  </si>
  <si>
    <t xml:space="preserve">To give an example of USSF budgets. Projections taken from FY '19 budgeting. </t>
  </si>
  <si>
    <t>not budgeted</t>
  </si>
  <si>
    <t>Expense?</t>
  </si>
  <si>
    <t>WWC qual</t>
  </si>
  <si>
    <t>2019 AGM book of reports</t>
  </si>
  <si>
    <t>(Projected as of Feb 2019)</t>
  </si>
  <si>
    <t>H friendly - event exp est: $400K</t>
  </si>
  <si>
    <t>Attend</t>
  </si>
  <si>
    <t>Event Exp</t>
  </si>
  <si>
    <t>NET</t>
  </si>
  <si>
    <t>Total salaries and wages</t>
  </si>
  <si>
    <t>USSF finances sheet</t>
  </si>
  <si>
    <t>The goal here was to compute "player-generated revenue," which is the key to Australia's new "equal pay" deal for its MNT and WNT.</t>
  </si>
  <si>
    <t xml:space="preserve">The conclusion on "player-generated revenue" is that Australia considers very little of its revenue to be "player-generated." </t>
  </si>
  <si>
    <t>The sheet has several tables of interest. In Column L, I've listed some specific lines on the forms OR done a six-year total for various purposes</t>
  </si>
  <si>
    <t>On some lines, I've put data from the FY 2001 990 for comparison. Note that the fiscal year in that case ended in August. It now ends March 31.</t>
  </si>
  <si>
    <t>Sources:</t>
  </si>
  <si>
    <t>https://www.ussoccer.com/governance/financial-information</t>
  </si>
  <si>
    <t>https://www.ussoccer.com/governance/annual-general-meeting</t>
  </si>
  <si>
    <t>(On the latter, click year-by-year in the left column, then look for the "Book." It's missing for some years.)</t>
  </si>
  <si>
    <t>Attendance taken from media guides. Ratings provided by USSF.</t>
  </si>
  <si>
    <t>MNT WNT game money</t>
  </si>
  <si>
    <t>I took the projected FY 2019 (April 2018-March 2019) game-by-game revenue and expenses from the 2018 Annual General Meeting book</t>
  </si>
  <si>
    <t>I then took the actual attendance from games that USSF can monetize -- basically, home games that aren't Women's World Cup qualifiers</t>
  </si>
  <si>
    <t>Expenses per game surely varied from these projections, but there's no way of knowing how much. This is, after all, an estimate.</t>
  </si>
  <si>
    <t>For games that were added or moved from "away" to "home," I made expense assumptions based on previous games. For MNT home, I split difference: $400K</t>
  </si>
  <si>
    <t>At the bottom, I've included the projected FY 2019 totals from the 2019 Annual General Meeting book, published in Feb 2019, just before end of FY</t>
  </si>
  <si>
    <t>Notice that those totals are waaaaaay off from what I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</si>
</sst>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6" formatCode="_(&quot;$&quot;* #,##0_);_(&quot;$&quot;* \(#,##0\);_(&quot;$&quot;* &quot;-&quot;??_);_(@_)"/>
  </numFmts>
  <fonts count="28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color rgb="FF000000"/>
      <name val="Arial"/>
      <family val="2"/>
    </font>
    <font>
      <i/>
      <sz val="10"/>
      <color rgb="FFFF0000"/>
      <name val="Arial"/>
      <family val="2"/>
    </font>
    <font>
      <sz val="9"/>
      <color rgb="FF7030A0"/>
      <name val="Arial"/>
      <family val="2"/>
    </font>
    <font>
      <i/>
      <sz val="9"/>
      <color rgb="FF7030A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i/>
      <sz val="9"/>
      <color rgb="FFC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5">
    <xf numFmtId="0" fontId="0" fillId="0" borderId="0" xfId="0" applyFont="1" applyAlignment="1"/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vertical="top"/>
    </xf>
    <xf numFmtId="3" fontId="8" fillId="0" borderId="0" xfId="0" applyNumberFormat="1" applyFont="1" applyAlignment="1">
      <alignment vertical="top"/>
    </xf>
    <xf numFmtId="3" fontId="7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8" fillId="0" borderId="0" xfId="0" applyFont="1" applyAlignment="1"/>
    <xf numFmtId="0" fontId="8" fillId="0" borderId="0" xfId="0" applyFont="1" applyAlignment="1">
      <alignment vertical="top"/>
    </xf>
    <xf numFmtId="176" fontId="7" fillId="0" borderId="0" xfId="1" applyNumberFormat="1" applyFont="1" applyAlignment="1">
      <alignment vertical="top"/>
    </xf>
    <xf numFmtId="176" fontId="8" fillId="0" borderId="0" xfId="1" applyNumberFormat="1" applyFont="1" applyAlignment="1">
      <alignment vertical="center"/>
    </xf>
    <xf numFmtId="176" fontId="7" fillId="0" borderId="0" xfId="1" applyNumberFormat="1" applyFont="1" applyAlignment="1">
      <alignment vertical="center"/>
    </xf>
    <xf numFmtId="0" fontId="7" fillId="0" borderId="0" xfId="0" applyFont="1" applyAlignment="1">
      <alignment vertical="top"/>
    </xf>
    <xf numFmtId="0" fontId="8" fillId="0" borderId="0" xfId="0" applyFont="1" applyAlignment="1"/>
    <xf numFmtId="0" fontId="0" fillId="0" borderId="0" xfId="0" applyFont="1" applyAlignment="1"/>
    <xf numFmtId="0" fontId="6" fillId="0" borderId="0" xfId="0" applyFont="1" applyFill="1" applyAlignment="1">
      <alignment horizontal="center" vertical="top"/>
    </xf>
    <xf numFmtId="0" fontId="8" fillId="0" borderId="0" xfId="0" applyFont="1" applyAlignment="1">
      <alignment horizontal="left"/>
    </xf>
    <xf numFmtId="0" fontId="8" fillId="0" borderId="0" xfId="0" applyFont="1" applyFill="1" applyAlignment="1"/>
    <xf numFmtId="176" fontId="8" fillId="0" borderId="0" xfId="1" applyNumberFormat="1" applyFont="1" applyFill="1" applyAlignment="1"/>
    <xf numFmtId="176" fontId="8" fillId="0" borderId="0" xfId="1" applyNumberFormat="1" applyFont="1" applyFill="1" applyAlignment="1">
      <alignment horizontal="right"/>
    </xf>
    <xf numFmtId="176" fontId="8" fillId="4" borderId="0" xfId="1" applyNumberFormat="1" applyFont="1" applyFill="1" applyAlignment="1"/>
    <xf numFmtId="0" fontId="8" fillId="0" borderId="0" xfId="0" applyFont="1" applyAlignment="1"/>
    <xf numFmtId="0" fontId="8" fillId="0" borderId="0" xfId="0" applyFont="1" applyFill="1" applyAlignment="1"/>
    <xf numFmtId="0" fontId="0" fillId="0" borderId="0" xfId="0" applyFont="1" applyAlignment="1"/>
    <xf numFmtId="0" fontId="12" fillId="0" borderId="0" xfId="0" applyFont="1" applyAlignment="1"/>
    <xf numFmtId="176" fontId="13" fillId="0" borderId="0" xfId="1" applyNumberFormat="1" applyFont="1" applyFill="1" applyAlignment="1">
      <alignment horizontal="right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horizontal="right" vertical="top"/>
    </xf>
    <xf numFmtId="3" fontId="9" fillId="5" borderId="0" xfId="0" applyNumberFormat="1" applyFont="1" applyFill="1" applyAlignment="1">
      <alignment vertical="top"/>
    </xf>
    <xf numFmtId="3" fontId="6" fillId="5" borderId="0" xfId="0" applyNumberFormat="1" applyFont="1" applyFill="1" applyAlignment="1">
      <alignment horizontal="right" vertical="top"/>
    </xf>
    <xf numFmtId="3" fontId="6" fillId="5" borderId="0" xfId="0" applyNumberFormat="1" applyFont="1" applyFill="1" applyAlignment="1">
      <alignment vertical="top"/>
    </xf>
    <xf numFmtId="0" fontId="0" fillId="5" borderId="0" xfId="0" applyFont="1" applyFill="1" applyAlignme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14" fontId="0" fillId="0" borderId="0" xfId="0" applyNumberFormat="1" applyFont="1" applyAlignment="1"/>
    <xf numFmtId="6" fontId="0" fillId="0" borderId="0" xfId="0" applyNumberFormat="1" applyFont="1" applyAlignment="1"/>
    <xf numFmtId="14" fontId="8" fillId="0" borderId="0" xfId="0" applyNumberFormat="1" applyFont="1" applyAlignment="1"/>
    <xf numFmtId="6" fontId="8" fillId="0" borderId="0" xfId="0" applyNumberFormat="1" applyFont="1" applyAlignment="1">
      <alignment horizontal="right"/>
    </xf>
    <xf numFmtId="14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top"/>
    </xf>
    <xf numFmtId="0" fontId="9" fillId="9" borderId="0" xfId="0" applyFont="1" applyFill="1" applyAlignment="1">
      <alignment horizontal="right" vertical="top"/>
    </xf>
    <xf numFmtId="0" fontId="6" fillId="9" borderId="0" xfId="0" applyFont="1" applyFill="1" applyAlignment="1">
      <alignment vertical="top"/>
    </xf>
    <xf numFmtId="170" fontId="6" fillId="9" borderId="0" xfId="0" applyNumberFormat="1" applyFont="1" applyFill="1" applyAlignment="1">
      <alignment vertical="top"/>
    </xf>
    <xf numFmtId="0" fontId="6" fillId="9" borderId="0" xfId="0" applyFont="1" applyFill="1" applyAlignment="1">
      <alignment horizontal="right" vertical="top"/>
    </xf>
    <xf numFmtId="6" fontId="8" fillId="4" borderId="0" xfId="0" applyNumberFormat="1" applyFont="1" applyFill="1" applyAlignment="1">
      <alignment horizontal="right"/>
    </xf>
    <xf numFmtId="0" fontId="0" fillId="4" borderId="0" xfId="0" applyFont="1" applyFill="1" applyAlignment="1"/>
    <xf numFmtId="6" fontId="8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6" fontId="8" fillId="8" borderId="0" xfId="0" applyNumberFormat="1" applyFont="1" applyFill="1" applyAlignment="1">
      <alignment horizontal="right"/>
    </xf>
    <xf numFmtId="0" fontId="0" fillId="8" borderId="0" xfId="0" applyFont="1" applyFill="1" applyAlignment="1"/>
    <xf numFmtId="176" fontId="6" fillId="5" borderId="0" xfId="1" applyNumberFormat="1" applyFont="1" applyFill="1" applyAlignment="1"/>
    <xf numFmtId="14" fontId="6" fillId="5" borderId="0" xfId="1" applyNumberFormat="1" applyFont="1" applyFill="1" applyAlignment="1">
      <alignment horizontal="right"/>
    </xf>
    <xf numFmtId="14" fontId="6" fillId="5" borderId="0" xfId="0" applyNumberFormat="1" applyFont="1" applyFill="1" applyAlignment="1">
      <alignment horizontal="right"/>
    </xf>
    <xf numFmtId="176" fontId="7" fillId="0" borderId="0" xfId="1" applyNumberFormat="1" applyFont="1" applyAlignment="1"/>
    <xf numFmtId="176" fontId="7" fillId="0" borderId="0" xfId="1" applyNumberFormat="1" applyFont="1" applyAlignment="1">
      <alignment horizontal="right"/>
    </xf>
    <xf numFmtId="6" fontId="7" fillId="0" borderId="0" xfId="0" applyNumberFormat="1" applyFont="1" applyAlignment="1">
      <alignment horizontal="right"/>
    </xf>
    <xf numFmtId="176" fontId="7" fillId="4" borderId="0" xfId="1" applyNumberFormat="1" applyFont="1" applyFill="1" applyAlignment="1"/>
    <xf numFmtId="17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right"/>
    </xf>
    <xf numFmtId="176" fontId="8" fillId="0" borderId="0" xfId="1" applyNumberFormat="1" applyFont="1" applyAlignment="1"/>
    <xf numFmtId="176" fontId="7" fillId="0" borderId="0" xfId="1" applyNumberFormat="1" applyFont="1" applyAlignment="1">
      <alignment horizontal="left"/>
    </xf>
    <xf numFmtId="176" fontId="7" fillId="0" borderId="0" xfId="1" applyNumberFormat="1" applyFont="1" applyFill="1" applyAlignment="1"/>
    <xf numFmtId="176" fontId="7" fillId="0" borderId="0" xfId="1" applyNumberFormat="1" applyFont="1" applyFill="1" applyAlignment="1">
      <alignment horizontal="right"/>
    </xf>
    <xf numFmtId="176" fontId="7" fillId="8" borderId="0" xfId="1" applyNumberFormat="1" applyFont="1" applyFill="1" applyAlignment="1"/>
    <xf numFmtId="176" fontId="7" fillId="8" borderId="0" xfId="1" applyNumberFormat="1" applyFont="1" applyFill="1" applyAlignment="1">
      <alignment horizontal="right"/>
    </xf>
    <xf numFmtId="176" fontId="7" fillId="10" borderId="0" xfId="1" applyNumberFormat="1" applyFont="1" applyFill="1" applyAlignment="1"/>
    <xf numFmtId="176" fontId="8" fillId="10" borderId="0" xfId="1" applyNumberFormat="1" applyFont="1" applyFill="1" applyAlignment="1"/>
    <xf numFmtId="176" fontId="7" fillId="0" borderId="0" xfId="1" applyNumberFormat="1" applyFont="1" applyFill="1" applyAlignment="1">
      <alignment horizontal="left"/>
    </xf>
    <xf numFmtId="176" fontId="15" fillId="0" borderId="0" xfId="1" applyNumberFormat="1" applyFont="1" applyFill="1" applyAlignment="1">
      <alignment horizontal="right"/>
    </xf>
    <xf numFmtId="1" fontId="9" fillId="0" borderId="0" xfId="0" applyNumberFormat="1" applyFont="1" applyFill="1" applyAlignment="1"/>
    <xf numFmtId="176" fontId="15" fillId="4" borderId="0" xfId="1" applyNumberFormat="1" applyFont="1" applyFill="1" applyAlignment="1">
      <alignment horizontal="right"/>
    </xf>
    <xf numFmtId="176" fontId="2" fillId="4" borderId="0" xfId="1" applyNumberFormat="1" applyFont="1" applyFill="1" applyAlignment="1"/>
    <xf numFmtId="176" fontId="0" fillId="0" borderId="0" xfId="1" applyNumberFormat="1" applyFont="1" applyFill="1" applyAlignment="1"/>
    <xf numFmtId="176" fontId="8" fillId="4" borderId="0" xfId="1" applyNumberFormat="1" applyFont="1" applyFill="1" applyAlignment="1">
      <alignment horizontal="right"/>
    </xf>
    <xf numFmtId="176" fontId="0" fillId="4" borderId="0" xfId="1" applyNumberFormat="1" applyFont="1" applyFill="1" applyAlignment="1"/>
    <xf numFmtId="176" fontId="8" fillId="11" borderId="0" xfId="1" applyNumberFormat="1" applyFont="1" applyFill="1" applyAlignment="1">
      <alignment horizontal="right"/>
    </xf>
    <xf numFmtId="170" fontId="7" fillId="0" borderId="0" xfId="3" applyNumberFormat="1" applyFont="1" applyFill="1" applyAlignment="1">
      <alignment horizontal="right"/>
    </xf>
    <xf numFmtId="170" fontId="8" fillId="0" borderId="0" xfId="3" applyNumberFormat="1" applyFont="1" applyFill="1" applyAlignment="1">
      <alignment horizontal="right"/>
    </xf>
    <xf numFmtId="170" fontId="0" fillId="0" borderId="0" xfId="3" applyNumberFormat="1" applyFont="1" applyFill="1" applyAlignment="1"/>
    <xf numFmtId="1" fontId="8" fillId="0" borderId="0" xfId="0" applyNumberFormat="1" applyFont="1" applyFill="1" applyAlignment="1">
      <alignment horizontal="left"/>
    </xf>
    <xf numFmtId="1" fontId="7" fillId="0" borderId="0" xfId="1" applyNumberFormat="1" applyFont="1" applyFill="1" applyAlignment="1">
      <alignment horizontal="left"/>
    </xf>
    <xf numFmtId="0" fontId="9" fillId="0" borderId="0" xfId="0" applyFont="1" applyFill="1" applyAlignment="1"/>
    <xf numFmtId="176" fontId="13" fillId="4" borderId="0" xfId="1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176" fontId="16" fillId="0" borderId="0" xfId="1" applyNumberFormat="1" applyFont="1" applyFill="1" applyAlignment="1"/>
    <xf numFmtId="176" fontId="6" fillId="10" borderId="0" xfId="1" applyNumberFormat="1" applyFont="1" applyFill="1" applyAlignment="1"/>
    <xf numFmtId="176" fontId="6" fillId="10" borderId="0" xfId="1" applyNumberFormat="1" applyFont="1" applyFill="1" applyAlignment="1">
      <alignment horizontal="right"/>
    </xf>
    <xf numFmtId="176" fontId="8" fillId="10" borderId="0" xfId="1" applyNumberFormat="1" applyFont="1" applyFill="1" applyAlignment="1">
      <alignment horizontal="right"/>
    </xf>
    <xf numFmtId="176" fontId="0" fillId="0" borderId="0" xfId="1" applyNumberFormat="1" applyFont="1" applyAlignment="1"/>
    <xf numFmtId="49" fontId="8" fillId="0" borderId="0" xfId="1" applyNumberFormat="1" applyFont="1" applyAlignment="1"/>
    <xf numFmtId="176" fontId="4" fillId="4" borderId="0" xfId="1" applyNumberFormat="1" applyFont="1" applyFill="1" applyAlignment="1">
      <alignment horizontal="left"/>
    </xf>
    <xf numFmtId="0" fontId="3" fillId="0" borderId="0" xfId="0" applyFont="1" applyAlignment="1"/>
    <xf numFmtId="0" fontId="18" fillId="0" borderId="0" xfId="0" applyFont="1" applyAlignment="1"/>
    <xf numFmtId="0" fontId="0" fillId="0" borderId="0" xfId="0" applyFont="1" applyAlignment="1"/>
    <xf numFmtId="176" fontId="4" fillId="4" borderId="0" xfId="1" applyNumberFormat="1" applyFont="1" applyFill="1" applyAlignment="1">
      <alignment horizontal="right"/>
    </xf>
    <xf numFmtId="176" fontId="4" fillId="0" borderId="0" xfId="1" applyNumberFormat="1" applyFont="1" applyFill="1" applyAlignment="1"/>
    <xf numFmtId="176" fontId="4" fillId="0" borderId="0" xfId="1" applyNumberFormat="1" applyFont="1" applyFill="1" applyAlignment="1">
      <alignment horizontal="right"/>
    </xf>
    <xf numFmtId="176" fontId="18" fillId="0" borderId="0" xfId="1" applyNumberFormat="1" applyFont="1" applyFill="1" applyAlignment="1"/>
    <xf numFmtId="176" fontId="6" fillId="4" borderId="0" xfId="1" applyNumberFormat="1" applyFont="1" applyFill="1" applyAlignment="1"/>
    <xf numFmtId="176" fontId="19" fillId="0" borderId="0" xfId="1" applyNumberFormat="1" applyFont="1" applyFill="1" applyAlignment="1"/>
    <xf numFmtId="176" fontId="20" fillId="4" borderId="0" xfId="1" applyNumberFormat="1" applyFont="1" applyFill="1" applyAlignment="1">
      <alignment horizontal="right"/>
    </xf>
    <xf numFmtId="1" fontId="8" fillId="2" borderId="0" xfId="0" applyNumberFormat="1" applyFont="1" applyFill="1" applyAlignment="1">
      <alignment horizontal="left"/>
    </xf>
    <xf numFmtId="176" fontId="8" fillId="2" borderId="0" xfId="1" applyNumberFormat="1" applyFont="1" applyFill="1" applyAlignment="1"/>
    <xf numFmtId="0" fontId="0" fillId="2" borderId="0" xfId="0" applyFont="1" applyFill="1" applyAlignment="1"/>
    <xf numFmtId="176" fontId="5" fillId="0" borderId="0" xfId="1" applyNumberFormat="1" applyFont="1" applyFill="1" applyAlignment="1"/>
    <xf numFmtId="176" fontId="6" fillId="0" borderId="0" xfId="1" applyNumberFormat="1" applyFont="1" applyFill="1" applyAlignment="1"/>
    <xf numFmtId="176" fontId="6" fillId="12" borderId="0" xfId="1" applyNumberFormat="1" applyFont="1" applyFill="1" applyAlignment="1"/>
    <xf numFmtId="176" fontId="8" fillId="0" borderId="0" xfId="1" applyNumberFormat="1" applyFont="1" applyAlignment="1">
      <alignment horizontal="right"/>
    </xf>
    <xf numFmtId="176" fontId="16" fillId="4" borderId="0" xfId="1" applyNumberFormat="1" applyFont="1" applyFill="1" applyAlignment="1"/>
    <xf numFmtId="6" fontId="15" fillId="12" borderId="0" xfId="0" applyNumberFormat="1" applyFont="1" applyFill="1" applyAlignment="1">
      <alignment horizontal="right"/>
    </xf>
    <xf numFmtId="0" fontId="16" fillId="12" borderId="0" xfId="0" applyFont="1" applyFill="1" applyAlignment="1"/>
    <xf numFmtId="176" fontId="18" fillId="4" borderId="0" xfId="1" applyNumberFormat="1" applyFont="1" applyFill="1" applyAlignment="1"/>
    <xf numFmtId="176" fontId="17" fillId="4" borderId="0" xfId="1" applyNumberFormat="1" applyFont="1" applyFill="1" applyAlignment="1">
      <alignment horizontal="right"/>
    </xf>
    <xf numFmtId="176" fontId="21" fillId="0" borderId="0" xfId="1" applyNumberFormat="1" applyFont="1" applyFill="1" applyAlignment="1">
      <alignment horizontal="right"/>
    </xf>
    <xf numFmtId="176" fontId="6" fillId="4" borderId="0" xfId="1" applyNumberFormat="1" applyFont="1" applyFill="1" applyAlignment="1">
      <alignment horizontal="right"/>
    </xf>
    <xf numFmtId="176" fontId="22" fillId="4" borderId="0" xfId="1" applyNumberFormat="1" applyFont="1" applyFill="1" applyAlignment="1">
      <alignment horizontal="right"/>
    </xf>
    <xf numFmtId="176" fontId="22" fillId="0" borderId="0" xfId="1" applyNumberFormat="1" applyFont="1" applyFill="1" applyAlignment="1">
      <alignment horizontal="right"/>
    </xf>
    <xf numFmtId="176" fontId="22" fillId="8" borderId="0" xfId="1" applyNumberFormat="1" applyFont="1" applyFill="1" applyAlignment="1">
      <alignment horizontal="right"/>
    </xf>
    <xf numFmtId="176" fontId="22" fillId="0" borderId="0" xfId="1" applyNumberFormat="1" applyFont="1" applyAlignment="1"/>
    <xf numFmtId="6" fontId="22" fillId="12" borderId="0" xfId="0" applyNumberFormat="1" applyFont="1" applyFill="1" applyAlignment="1">
      <alignment horizontal="right"/>
    </xf>
    <xf numFmtId="176" fontId="22" fillId="12" borderId="0" xfId="1" applyNumberFormat="1" applyFont="1" applyFill="1" applyAlignment="1">
      <alignment horizontal="right"/>
    </xf>
    <xf numFmtId="176" fontId="22" fillId="0" borderId="0" xfId="1" applyNumberFormat="1" applyFont="1" applyFill="1" applyAlignment="1"/>
    <xf numFmtId="176" fontId="23" fillId="0" borderId="0" xfId="1" applyNumberFormat="1" applyFont="1" applyFill="1" applyAlignment="1"/>
    <xf numFmtId="176" fontId="24" fillId="0" borderId="0" xfId="1" applyNumberFormat="1" applyFont="1" applyFill="1" applyAlignment="1"/>
    <xf numFmtId="176" fontId="24" fillId="0" borderId="0" xfId="1" applyNumberFormat="1" applyFont="1" applyFill="1" applyAlignment="1">
      <alignment horizontal="right"/>
    </xf>
    <xf numFmtId="0" fontId="9" fillId="0" borderId="0" xfId="0" applyFont="1" applyAlignment="1"/>
    <xf numFmtId="0" fontId="6" fillId="6" borderId="0" xfId="0" applyFont="1" applyFill="1" applyAlignment="1"/>
    <xf numFmtId="0" fontId="7" fillId="6" borderId="0" xfId="0" applyFont="1" applyFill="1" applyAlignment="1"/>
    <xf numFmtId="176" fontId="6" fillId="6" borderId="0" xfId="0" applyNumberFormat="1" applyFont="1" applyFill="1" applyAlignment="1"/>
    <xf numFmtId="176" fontId="8" fillId="0" borderId="0" xfId="0" applyNumberFormat="1" applyFont="1" applyAlignment="1"/>
    <xf numFmtId="4" fontId="8" fillId="0" borderId="0" xfId="0" applyNumberFormat="1" applyFont="1" applyAlignment="1"/>
    <xf numFmtId="176" fontId="8" fillId="0" borderId="0" xfId="1" applyNumberFormat="1" applyFont="1"/>
    <xf numFmtId="176" fontId="23" fillId="0" borderId="0" xfId="1" applyNumberFormat="1" applyFont="1" applyFill="1" applyAlignment="1">
      <alignment horizontal="right"/>
    </xf>
    <xf numFmtId="176" fontId="23" fillId="4" borderId="0" xfId="1" applyNumberFormat="1" applyFont="1" applyFill="1" applyAlignment="1">
      <alignment horizontal="right"/>
    </xf>
    <xf numFmtId="176" fontId="23" fillId="0" borderId="0" xfId="1" applyNumberFormat="1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26" fillId="0" borderId="0" xfId="0" applyFont="1" applyAlignment="1"/>
    <xf numFmtId="0" fontId="25" fillId="3" borderId="1" xfId="0" applyFont="1" applyFill="1" applyBorder="1" applyAlignment="1"/>
    <xf numFmtId="0" fontId="26" fillId="3" borderId="1" xfId="0" applyFont="1" applyFill="1" applyBorder="1" applyAlignment="1"/>
    <xf numFmtId="0" fontId="25" fillId="0" borderId="0" xfId="0" applyFont="1" applyAlignment="1"/>
    <xf numFmtId="3" fontId="26" fillId="0" borderId="0" xfId="0" applyNumberFormat="1" applyFont="1" applyAlignment="1"/>
    <xf numFmtId="176" fontId="26" fillId="0" borderId="0" xfId="1" applyNumberFormat="1" applyFont="1" applyAlignment="1"/>
    <xf numFmtId="176" fontId="26" fillId="0" borderId="0" xfId="0" applyNumberFormat="1" applyFont="1" applyAlignment="1"/>
    <xf numFmtId="170" fontId="26" fillId="3" borderId="1" xfId="3" applyNumberFormat="1" applyFont="1" applyFill="1" applyBorder="1" applyAlignment="1"/>
    <xf numFmtId="176" fontId="26" fillId="3" borderId="1" xfId="1" applyNumberFormat="1" applyFont="1" applyFill="1" applyBorder="1" applyAlignment="1"/>
    <xf numFmtId="176" fontId="26" fillId="3" borderId="1" xfId="0" applyNumberFormat="1" applyFont="1" applyFill="1" applyBorder="1" applyAlignment="1"/>
    <xf numFmtId="176" fontId="25" fillId="0" borderId="0" xfId="0" applyNumberFormat="1" applyFont="1" applyAlignment="1"/>
    <xf numFmtId="170" fontId="25" fillId="3" borderId="1" xfId="3" applyNumberFormat="1" applyFont="1" applyFill="1" applyBorder="1" applyAlignment="1"/>
    <xf numFmtId="176" fontId="25" fillId="3" borderId="1" xfId="0" applyNumberFormat="1" applyFont="1" applyFill="1" applyBorder="1" applyAlignment="1"/>
    <xf numFmtId="170" fontId="26" fillId="0" borderId="0" xfId="3" applyNumberFormat="1" applyFont="1" applyAlignment="1"/>
    <xf numFmtId="170" fontId="26" fillId="0" borderId="0" xfId="0" applyNumberFormat="1" applyFont="1" applyAlignment="1"/>
    <xf numFmtId="176" fontId="7" fillId="3" borderId="0" xfId="1" applyNumberFormat="1" applyFont="1" applyFill="1" applyAlignment="1"/>
    <xf numFmtId="176" fontId="22" fillId="3" borderId="0" xfId="1" applyNumberFormat="1" applyFont="1" applyFill="1" applyAlignment="1">
      <alignment horizontal="right"/>
    </xf>
    <xf numFmtId="6" fontId="8" fillId="3" borderId="0" xfId="0" applyNumberFormat="1" applyFont="1" applyFill="1" applyAlignment="1">
      <alignment horizontal="right"/>
    </xf>
    <xf numFmtId="0" fontId="8" fillId="0" borderId="0" xfId="0" applyFont="1" applyAlignment="1">
      <alignment horizontal="center"/>
    </xf>
    <xf numFmtId="0" fontId="14" fillId="3" borderId="0" xfId="0" applyFont="1" applyFill="1" applyAlignment="1">
      <alignment horizontal="center" vertical="top"/>
    </xf>
    <xf numFmtId="0" fontId="1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top"/>
    </xf>
    <xf numFmtId="0" fontId="14" fillId="3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6" fontId="7" fillId="0" borderId="0" xfId="1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6" fontId="7" fillId="2" borderId="0" xfId="1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top"/>
    </xf>
    <xf numFmtId="0" fontId="25" fillId="7" borderId="0" xfId="0" applyFont="1" applyFill="1" applyAlignment="1">
      <alignment horizontal="center"/>
    </xf>
    <xf numFmtId="0" fontId="25" fillId="0" borderId="0" xfId="0" applyFont="1" applyAlignment="1"/>
    <xf numFmtId="0" fontId="27" fillId="0" borderId="0" xfId="0" applyFont="1" applyAlignment="1"/>
    <xf numFmtId="0" fontId="11" fillId="0" borderId="0" xfId="2" applyAlignment="1"/>
    <xf numFmtId="0" fontId="12" fillId="0" borderId="1" xfId="0" applyFont="1" applyFill="1" applyBorder="1" applyAlignment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4">
    <dxf>
      <font>
        <color rgb="FF9C0006"/>
      </font>
    </dxf>
    <dxf>
      <font>
        <color rgb="FF9C0006"/>
      </font>
    </dxf>
    <dxf>
      <fill>
        <patternFill>
          <bgColor rgb="FFFFB3B5"/>
        </patternFill>
      </fill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Table Style 1" pivot="0" count="2" xr9:uid="{EB95EFF0-C661-402B-824D-8B692E874C5F}">
      <tableStyleElement type="firstRowStripe" dxfId="3"/>
      <tableStyleElement type="secondRowStripe" dxfId="2"/>
    </tableStyle>
  </tableStyles>
  <colors>
    <mruColors>
      <color rgb="FFFFB3B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soccer.com/governance/annual-general-meeting" TargetMode="External"/><Relationship Id="rId1" Type="http://schemas.openxmlformats.org/officeDocument/2006/relationships/hyperlink" Target="https://www.ussoccer.com/governance/financial-inform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4375-781F-4260-BDEB-3F2346A6231F}">
  <dimension ref="A3:A23"/>
  <sheetViews>
    <sheetView tabSelected="1" workbookViewId="0">
      <selection activeCell="A24" sqref="A24"/>
    </sheetView>
  </sheetViews>
  <sheetFormatPr defaultRowHeight="12.75" x14ac:dyDescent="0.35"/>
  <cols>
    <col min="1" max="1" width="128.86328125" customWidth="1"/>
  </cols>
  <sheetData>
    <row r="3" spans="1:1" ht="13.15" x14ac:dyDescent="0.4">
      <c r="A3" s="94" t="s">
        <v>186</v>
      </c>
    </row>
    <row r="4" spans="1:1" x14ac:dyDescent="0.35">
      <c r="A4" s="24" t="s">
        <v>187</v>
      </c>
    </row>
    <row r="5" spans="1:1" x14ac:dyDescent="0.35">
      <c r="A5" s="24" t="s">
        <v>188</v>
      </c>
    </row>
    <row r="7" spans="1:1" x14ac:dyDescent="0.35">
      <c r="A7" s="24" t="s">
        <v>189</v>
      </c>
    </row>
    <row r="8" spans="1:1" x14ac:dyDescent="0.35">
      <c r="A8" s="24" t="s">
        <v>190</v>
      </c>
    </row>
    <row r="10" spans="1:1" x14ac:dyDescent="0.35">
      <c r="A10" s="24" t="s">
        <v>191</v>
      </c>
    </row>
    <row r="11" spans="1:1" x14ac:dyDescent="0.35">
      <c r="A11" s="173" t="s">
        <v>192</v>
      </c>
    </row>
    <row r="12" spans="1:1" x14ac:dyDescent="0.35">
      <c r="A12" s="173" t="s">
        <v>193</v>
      </c>
    </row>
    <row r="13" spans="1:1" x14ac:dyDescent="0.35">
      <c r="A13" s="174" t="s">
        <v>194</v>
      </c>
    </row>
    <row r="14" spans="1:1" x14ac:dyDescent="0.35">
      <c r="A14" s="174" t="s">
        <v>195</v>
      </c>
    </row>
    <row r="17" spans="1:1" ht="13.15" x14ac:dyDescent="0.4">
      <c r="A17" s="94" t="s">
        <v>196</v>
      </c>
    </row>
    <row r="18" spans="1:1" x14ac:dyDescent="0.35">
      <c r="A18" s="24" t="s">
        <v>197</v>
      </c>
    </row>
    <row r="19" spans="1:1" x14ac:dyDescent="0.35">
      <c r="A19" s="24" t="s">
        <v>198</v>
      </c>
    </row>
    <row r="20" spans="1:1" x14ac:dyDescent="0.35">
      <c r="A20" s="24" t="s">
        <v>199</v>
      </c>
    </row>
    <row r="21" spans="1:1" x14ac:dyDescent="0.35">
      <c r="A21" s="24" t="s">
        <v>200</v>
      </c>
    </row>
    <row r="22" spans="1:1" x14ac:dyDescent="0.35">
      <c r="A22" s="95" t="s">
        <v>201</v>
      </c>
    </row>
    <row r="23" spans="1:1" x14ac:dyDescent="0.35">
      <c r="A23" s="95" t="s">
        <v>202</v>
      </c>
    </row>
  </sheetData>
  <hyperlinks>
    <hyperlink ref="A11" r:id="rId1" xr:uid="{C264D040-7D26-4500-B531-7F79E67F2006}"/>
    <hyperlink ref="A12" r:id="rId2" xr:uid="{9D12C9EF-8DDE-4DFC-BAFD-FBBE4BA820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454-B301-45B4-A87F-BF3EE5A03BD5}">
  <dimension ref="A1:N149"/>
  <sheetViews>
    <sheetView workbookViewId="0">
      <selection activeCell="A31" sqref="A31:K31"/>
    </sheetView>
  </sheetViews>
  <sheetFormatPr defaultRowHeight="12.75" x14ac:dyDescent="0.35"/>
  <cols>
    <col min="1" max="1" width="31.19921875" customWidth="1"/>
    <col min="2" max="4" width="13.19921875" style="14" customWidth="1"/>
    <col min="5" max="9" width="13.19921875" customWidth="1"/>
    <col min="10" max="10" width="11.19921875" customWidth="1"/>
    <col min="11" max="11" width="12.33203125" customWidth="1"/>
    <col min="12" max="12" width="13.46484375" customWidth="1"/>
    <col min="13" max="13" width="17.796875" style="13" customWidth="1"/>
  </cols>
  <sheetData>
    <row r="1" spans="1:13" s="14" customFormat="1" ht="17.649999999999999" x14ac:dyDescent="0.35">
      <c r="A1" s="160" t="s">
        <v>144</v>
      </c>
      <c r="B1" s="160"/>
      <c r="C1" s="160"/>
      <c r="D1" s="160"/>
      <c r="E1" s="161"/>
      <c r="F1" s="161"/>
      <c r="G1" s="161"/>
      <c r="H1" s="161"/>
      <c r="I1" s="161"/>
      <c r="J1" s="161"/>
      <c r="K1" s="161"/>
      <c r="M1" s="13"/>
    </row>
    <row r="2" spans="1:13" s="14" customFormat="1" x14ac:dyDescent="0.35">
      <c r="A2" s="162" t="s">
        <v>41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M2" s="13"/>
    </row>
    <row r="3" spans="1:13" s="14" customFormat="1" x14ac:dyDescent="0.35">
      <c r="A3" s="162" t="s">
        <v>26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M3" s="13"/>
    </row>
    <row r="4" spans="1:13" s="14" customForma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M4" s="13"/>
    </row>
    <row r="5" spans="1:13" s="14" customFormat="1" ht="14.65" customHeight="1" x14ac:dyDescent="0.4">
      <c r="A5" s="163" t="s">
        <v>146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</row>
    <row r="6" spans="1:13" s="14" customFormat="1" ht="13.05" customHeight="1" x14ac:dyDescent="0.35">
      <c r="A6" s="164" t="s">
        <v>137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s="23" customFormat="1" ht="13.05" customHeight="1" x14ac:dyDescent="0.35">
      <c r="A7" s="165" t="s">
        <v>109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</row>
    <row r="8" spans="1:13" s="14" customFormat="1" ht="13.05" customHeight="1" x14ac:dyDescent="0.35">
      <c r="A8" s="53" t="s">
        <v>25</v>
      </c>
      <c r="B8" s="54">
        <v>40633</v>
      </c>
      <c r="C8" s="55">
        <v>40999</v>
      </c>
      <c r="D8" s="54">
        <v>41364</v>
      </c>
      <c r="E8" s="40">
        <v>41729</v>
      </c>
      <c r="F8" s="40">
        <v>42094</v>
      </c>
      <c r="G8" s="40">
        <v>42460</v>
      </c>
      <c r="H8" s="40">
        <v>42825</v>
      </c>
      <c r="I8" s="40">
        <v>43190</v>
      </c>
      <c r="J8" s="40">
        <v>43555</v>
      </c>
      <c r="K8" s="41" t="s">
        <v>0</v>
      </c>
      <c r="L8" s="84" t="s">
        <v>62</v>
      </c>
      <c r="M8" s="38">
        <v>37134</v>
      </c>
    </row>
    <row r="9" spans="1:13" s="14" customFormat="1" ht="13.05" customHeight="1" x14ac:dyDescent="0.35">
      <c r="A9" s="59" t="s">
        <v>98</v>
      </c>
      <c r="B9" s="60"/>
      <c r="C9" s="60">
        <v>22559940</v>
      </c>
      <c r="D9" s="117">
        <v>23484920</v>
      </c>
      <c r="E9" s="117">
        <v>28696884</v>
      </c>
      <c r="F9" s="117">
        <v>37558657</v>
      </c>
      <c r="G9" s="117">
        <v>49911967</v>
      </c>
      <c r="H9" s="103">
        <v>48887978</v>
      </c>
      <c r="I9" s="103">
        <v>51985903</v>
      </c>
      <c r="J9" s="74"/>
      <c r="K9" s="60"/>
      <c r="L9" s="82" t="s">
        <v>63</v>
      </c>
      <c r="M9" s="18">
        <v>10266960</v>
      </c>
    </row>
    <row r="10" spans="1:13" s="14" customFormat="1" ht="13.05" customHeight="1" x14ac:dyDescent="0.35">
      <c r="A10" s="98" t="s">
        <v>107</v>
      </c>
      <c r="B10" s="99"/>
      <c r="C10" s="99"/>
      <c r="D10" s="99">
        <v>11110170</v>
      </c>
      <c r="E10" s="99">
        <v>15433754</v>
      </c>
      <c r="F10" s="99">
        <v>18305000</v>
      </c>
      <c r="G10" s="99">
        <v>25250000</v>
      </c>
      <c r="H10" s="99">
        <v>26250000</v>
      </c>
      <c r="I10" s="99">
        <v>27250000</v>
      </c>
      <c r="J10" s="107"/>
      <c r="K10" s="99"/>
      <c r="L10" s="82" t="s">
        <v>63</v>
      </c>
      <c r="M10" s="18">
        <v>7097195</v>
      </c>
    </row>
    <row r="11" spans="1:13" s="14" customFormat="1" ht="13.05" customHeight="1" x14ac:dyDescent="0.35">
      <c r="A11" s="98" t="s">
        <v>108</v>
      </c>
      <c r="B11" s="99"/>
      <c r="C11" s="99"/>
      <c r="D11" s="99">
        <v>13606812</v>
      </c>
      <c r="E11" s="99">
        <v>15056470</v>
      </c>
      <c r="F11" s="99">
        <v>20356000</v>
      </c>
      <c r="G11" s="99">
        <v>24196000</v>
      </c>
      <c r="H11" s="99">
        <v>22177000</v>
      </c>
      <c r="I11" s="99">
        <v>24624000</v>
      </c>
      <c r="J11" s="107"/>
      <c r="K11" s="99"/>
      <c r="L11" s="82" t="s">
        <v>110</v>
      </c>
      <c r="M11" s="18"/>
    </row>
    <row r="12" spans="1:13" s="14" customFormat="1" ht="13.05" customHeight="1" x14ac:dyDescent="0.35">
      <c r="A12" s="59" t="s">
        <v>66</v>
      </c>
      <c r="B12" s="60"/>
      <c r="C12" s="60">
        <v>21422359</v>
      </c>
      <c r="D12" s="60">
        <v>27850210</v>
      </c>
      <c r="E12" s="76">
        <v>31111533</v>
      </c>
      <c r="F12" s="76">
        <v>43113566</v>
      </c>
      <c r="G12" s="76">
        <v>61133320</v>
      </c>
      <c r="H12" s="76">
        <v>33122460</v>
      </c>
      <c r="I12" s="76">
        <v>31483992</v>
      </c>
      <c r="J12" s="77"/>
      <c r="K12" s="76"/>
      <c r="L12" s="82" t="s">
        <v>110</v>
      </c>
      <c r="M12" s="18"/>
    </row>
    <row r="13" spans="1:13" s="14" customFormat="1" ht="13.05" customHeight="1" x14ac:dyDescent="0.35">
      <c r="A13" s="98" t="s">
        <v>99</v>
      </c>
      <c r="B13" s="99"/>
      <c r="C13" s="99"/>
      <c r="D13" s="99">
        <v>22285102</v>
      </c>
      <c r="E13" s="25">
        <v>24692600</v>
      </c>
      <c r="F13" s="25">
        <v>34009091</v>
      </c>
      <c r="G13" s="25">
        <v>55532014</v>
      </c>
      <c r="H13" s="116">
        <v>29593775</v>
      </c>
      <c r="I13" s="25">
        <v>25313047</v>
      </c>
      <c r="J13" s="100"/>
      <c r="K13" s="19"/>
      <c r="L13" s="82" t="s">
        <v>112</v>
      </c>
      <c r="M13" s="18">
        <v>6109212</v>
      </c>
    </row>
    <row r="14" spans="1:13" s="96" customFormat="1" ht="13.05" customHeight="1" x14ac:dyDescent="0.35">
      <c r="A14" s="64" t="s">
        <v>147</v>
      </c>
      <c r="B14" s="99"/>
      <c r="C14" s="99"/>
      <c r="D14" s="99"/>
      <c r="E14" s="134">
        <v>2500000</v>
      </c>
      <c r="F14" s="19">
        <v>9000000</v>
      </c>
      <c r="G14" s="19">
        <v>4150000</v>
      </c>
      <c r="H14" s="65">
        <v>2500000</v>
      </c>
      <c r="I14" s="19">
        <v>1000000</v>
      </c>
      <c r="J14" s="100"/>
      <c r="K14" s="19"/>
      <c r="L14" s="82" t="s">
        <v>112</v>
      </c>
      <c r="M14" s="18"/>
    </row>
    <row r="15" spans="1:13" ht="15" customHeight="1" x14ac:dyDescent="0.35">
      <c r="A15" s="129" t="s">
        <v>143</v>
      </c>
      <c r="B15" s="130"/>
      <c r="C15" s="130"/>
      <c r="D15" s="131">
        <f t="shared" ref="D15:I15" si="0">(D10+(D11*0.75)+D13)-D14</f>
        <v>43600381</v>
      </c>
      <c r="E15" s="131">
        <f t="shared" si="0"/>
        <v>48918706.5</v>
      </c>
      <c r="F15" s="131">
        <f t="shared" si="0"/>
        <v>58581091</v>
      </c>
      <c r="G15" s="131">
        <f t="shared" si="0"/>
        <v>94779014</v>
      </c>
      <c r="H15" s="131">
        <f t="shared" si="0"/>
        <v>69976525</v>
      </c>
      <c r="I15" s="131">
        <f t="shared" si="0"/>
        <v>70031047</v>
      </c>
      <c r="J15" s="130"/>
      <c r="K15" s="131">
        <f>SUM(D15:I15)</f>
        <v>385886764.5</v>
      </c>
    </row>
    <row r="16" spans="1:13" s="23" customFormat="1" ht="13.05" customHeight="1" x14ac:dyDescent="0.35">
      <c r="A16" s="158" t="s">
        <v>148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82"/>
      <c r="M16" s="18"/>
    </row>
    <row r="17" spans="1:14" s="14" customFormat="1" ht="13.05" customHeight="1" x14ac:dyDescent="0.35">
      <c r="L17" s="17"/>
      <c r="M17" s="18"/>
      <c r="N17" s="21"/>
    </row>
    <row r="18" spans="1:14" s="14" customFormat="1" ht="13.9" x14ac:dyDescent="0.35">
      <c r="A18" s="159" t="s">
        <v>135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M18" s="13"/>
    </row>
    <row r="19" spans="1:14" s="14" customFormat="1" ht="15.75" customHeight="1" x14ac:dyDescent="0.35">
      <c r="A19" s="164" t="s">
        <v>136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M19" s="13"/>
    </row>
    <row r="20" spans="1:14" s="14" customFormat="1" ht="13.05" customHeight="1" x14ac:dyDescent="0.35">
      <c r="A20" s="53" t="s">
        <v>25</v>
      </c>
      <c r="B20" s="54">
        <v>40633</v>
      </c>
      <c r="C20" s="55">
        <v>40999</v>
      </c>
      <c r="D20" s="54">
        <v>41364</v>
      </c>
      <c r="E20" s="40">
        <v>41729</v>
      </c>
      <c r="F20" s="40">
        <v>42094</v>
      </c>
      <c r="G20" s="40">
        <v>42460</v>
      </c>
      <c r="H20" s="40">
        <v>42825</v>
      </c>
      <c r="I20" s="40">
        <v>43190</v>
      </c>
      <c r="J20" s="40">
        <v>43555</v>
      </c>
      <c r="K20" s="41" t="s">
        <v>15</v>
      </c>
      <c r="L20" s="21" t="s">
        <v>0</v>
      </c>
    </row>
    <row r="21" spans="1:14" s="14" customFormat="1" ht="13.05" customHeight="1" x14ac:dyDescent="0.35">
      <c r="A21" s="56" t="s">
        <v>27</v>
      </c>
      <c r="B21" s="57">
        <v>31720210</v>
      </c>
      <c r="C21" s="57">
        <v>10492239</v>
      </c>
      <c r="D21" s="57">
        <v>11476938</v>
      </c>
      <c r="E21" s="110">
        <v>17388489</v>
      </c>
      <c r="F21" s="110">
        <v>27760395</v>
      </c>
      <c r="G21" s="110">
        <v>22244353</v>
      </c>
      <c r="H21" s="110">
        <v>14612618</v>
      </c>
      <c r="I21" s="110">
        <v>12998795</v>
      </c>
      <c r="J21" s="91"/>
      <c r="K21" s="110">
        <v>148694037</v>
      </c>
      <c r="L21" s="132">
        <f>SUM(D21:I21)</f>
        <v>106481588</v>
      </c>
      <c r="M21" s="62"/>
    </row>
    <row r="22" spans="1:14" s="14" customFormat="1" ht="13.05" customHeight="1" x14ac:dyDescent="0.35">
      <c r="A22" s="56" t="s">
        <v>28</v>
      </c>
      <c r="B22" s="57">
        <v>23279648</v>
      </c>
      <c r="C22" s="57">
        <v>11999518</v>
      </c>
      <c r="D22" s="57">
        <v>12680034</v>
      </c>
      <c r="E22" s="110">
        <v>16114041</v>
      </c>
      <c r="F22" s="110">
        <v>14515877</v>
      </c>
      <c r="G22" s="110">
        <v>19574315</v>
      </c>
      <c r="H22" s="110">
        <v>15995008</v>
      </c>
      <c r="I22" s="110">
        <v>14108323</v>
      </c>
      <c r="J22" s="91"/>
      <c r="K22" s="110">
        <v>128266764</v>
      </c>
      <c r="L22" s="132">
        <f t="shared" ref="L22:L27" si="1">SUM(D22:I22)</f>
        <v>92987598</v>
      </c>
      <c r="M22" s="62"/>
    </row>
    <row r="23" spans="1:14" s="14" customFormat="1" ht="13.05" customHeight="1" x14ac:dyDescent="0.35">
      <c r="A23" s="59" t="s">
        <v>29</v>
      </c>
      <c r="B23" s="60">
        <v>8440562</v>
      </c>
      <c r="C23" s="60">
        <v>-1507279</v>
      </c>
      <c r="D23" s="60">
        <v>-1203096</v>
      </c>
      <c r="E23" s="76">
        <v>1274448</v>
      </c>
      <c r="F23" s="76">
        <v>13244518</v>
      </c>
      <c r="G23" s="76">
        <v>2670038</v>
      </c>
      <c r="H23" s="76">
        <v>-1382390</v>
      </c>
      <c r="I23" s="76">
        <v>-1109528</v>
      </c>
      <c r="J23" s="77"/>
      <c r="K23" s="76">
        <v>20427273</v>
      </c>
      <c r="L23" s="132">
        <f t="shared" si="1"/>
        <v>13493990</v>
      </c>
      <c r="M23" s="62"/>
    </row>
    <row r="24" spans="1:14" s="14" customFormat="1" ht="13.05" customHeight="1" x14ac:dyDescent="0.35">
      <c r="A24" s="56" t="s">
        <v>30</v>
      </c>
      <c r="B24" s="57">
        <v>1056575</v>
      </c>
      <c r="C24" s="57">
        <v>4633984</v>
      </c>
      <c r="D24" s="57">
        <v>9982955</v>
      </c>
      <c r="E24" s="110">
        <v>6937008</v>
      </c>
      <c r="F24" s="110">
        <v>5409093</v>
      </c>
      <c r="G24" s="110">
        <v>29867338</v>
      </c>
      <c r="H24" s="110">
        <v>14612481</v>
      </c>
      <c r="I24" s="110">
        <v>12032466</v>
      </c>
      <c r="J24" s="91"/>
      <c r="K24" s="110">
        <v>84531900</v>
      </c>
      <c r="L24" s="132">
        <f t="shared" si="1"/>
        <v>78841341</v>
      </c>
      <c r="M24" s="62"/>
    </row>
    <row r="25" spans="1:14" s="14" customFormat="1" ht="13.05" customHeight="1" x14ac:dyDescent="0.35">
      <c r="A25" s="56" t="s">
        <v>31</v>
      </c>
      <c r="B25" s="57">
        <v>4565926</v>
      </c>
      <c r="C25" s="57">
        <v>9096368</v>
      </c>
      <c r="D25" s="57">
        <v>11333050</v>
      </c>
      <c r="E25" s="110">
        <v>8158506</v>
      </c>
      <c r="F25" s="110">
        <v>8569556</v>
      </c>
      <c r="G25" s="110">
        <v>17373720</v>
      </c>
      <c r="H25" s="110">
        <v>13549986</v>
      </c>
      <c r="I25" s="110">
        <v>16608131</v>
      </c>
      <c r="J25" s="91"/>
      <c r="K25" s="110">
        <v>89255243</v>
      </c>
      <c r="L25" s="132">
        <f t="shared" si="1"/>
        <v>75592949</v>
      </c>
      <c r="M25" s="62"/>
    </row>
    <row r="26" spans="1:14" s="14" customFormat="1" ht="13.05" customHeight="1" x14ac:dyDescent="0.35">
      <c r="A26" s="59" t="s">
        <v>32</v>
      </c>
      <c r="B26" s="60">
        <v>-3509351</v>
      </c>
      <c r="C26" s="60">
        <v>-4462384</v>
      </c>
      <c r="D26" s="60">
        <v>-1350095</v>
      </c>
      <c r="E26" s="76">
        <v>-1221498</v>
      </c>
      <c r="F26" s="76">
        <v>-3160463</v>
      </c>
      <c r="G26" s="76">
        <v>12493618</v>
      </c>
      <c r="H26" s="76">
        <v>1062495</v>
      </c>
      <c r="I26" s="76">
        <v>-4575665</v>
      </c>
      <c r="J26" s="77"/>
      <c r="K26" s="76">
        <v>-4723343</v>
      </c>
      <c r="L26" s="132">
        <f t="shared" si="1"/>
        <v>3248392</v>
      </c>
      <c r="M26" s="62"/>
    </row>
    <row r="27" spans="1:14" s="14" customFormat="1" ht="13.05" customHeight="1" x14ac:dyDescent="0.35">
      <c r="A27" s="88" t="s">
        <v>131</v>
      </c>
      <c r="B27" s="89">
        <f>B21+B24</f>
        <v>32776785</v>
      </c>
      <c r="C27" s="89">
        <f t="shared" ref="C27:K27" si="2">C21+C24</f>
        <v>15126223</v>
      </c>
      <c r="D27" s="89">
        <f t="shared" si="2"/>
        <v>21459893</v>
      </c>
      <c r="E27" s="89">
        <f t="shared" si="2"/>
        <v>24325497</v>
      </c>
      <c r="F27" s="89">
        <f t="shared" si="2"/>
        <v>33169488</v>
      </c>
      <c r="G27" s="89">
        <f t="shared" si="2"/>
        <v>52111691</v>
      </c>
      <c r="H27" s="89">
        <f t="shared" si="2"/>
        <v>29225099</v>
      </c>
      <c r="I27" s="89">
        <f t="shared" si="2"/>
        <v>25031261</v>
      </c>
      <c r="J27" s="89">
        <f t="shared" si="2"/>
        <v>0</v>
      </c>
      <c r="K27" s="89">
        <f t="shared" si="2"/>
        <v>233225937</v>
      </c>
      <c r="L27" s="132">
        <f t="shared" si="1"/>
        <v>185322929</v>
      </c>
      <c r="M27" s="62"/>
    </row>
    <row r="28" spans="1:14" s="23" customFormat="1" ht="13.05" customHeight="1" x14ac:dyDescent="0.35">
      <c r="A28" s="88" t="s">
        <v>132</v>
      </c>
      <c r="B28" s="89"/>
      <c r="C28" s="89"/>
      <c r="D28" s="89">
        <v>22285102</v>
      </c>
      <c r="E28" s="89">
        <v>24692600</v>
      </c>
      <c r="F28" s="89">
        <v>34009091</v>
      </c>
      <c r="G28" s="89">
        <v>55532014</v>
      </c>
      <c r="H28" s="89">
        <v>29593775</v>
      </c>
      <c r="I28" s="89">
        <v>25313047</v>
      </c>
      <c r="J28" s="89"/>
      <c r="K28" s="89"/>
      <c r="L28" s="21"/>
      <c r="M28" s="62"/>
    </row>
    <row r="29" spans="1:14" s="14" customFormat="1" ht="13.05" customHeight="1" x14ac:dyDescent="0.35">
      <c r="A29" s="56"/>
      <c r="B29" s="56"/>
      <c r="C29" s="56"/>
      <c r="D29" s="56"/>
      <c r="E29" s="62"/>
      <c r="F29" s="56"/>
      <c r="G29" s="56"/>
      <c r="H29" s="56"/>
      <c r="I29" s="56"/>
      <c r="J29" s="56"/>
      <c r="K29" s="56"/>
      <c r="M29" s="62"/>
    </row>
    <row r="30" spans="1:14" s="14" customFormat="1" ht="13.9" x14ac:dyDescent="0.35">
      <c r="A30" s="159" t="s">
        <v>115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M30" s="62"/>
    </row>
    <row r="31" spans="1:14" s="42" customFormat="1" ht="11.65" x14ac:dyDescent="0.35">
      <c r="A31" s="169" t="s">
        <v>138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</row>
    <row r="32" spans="1:14" s="14" customFormat="1" ht="13.05" customHeight="1" x14ac:dyDescent="0.35">
      <c r="A32" s="53" t="s">
        <v>25</v>
      </c>
      <c r="B32" s="54">
        <v>40633</v>
      </c>
      <c r="C32" s="55">
        <v>40999</v>
      </c>
      <c r="D32" s="54">
        <v>41364</v>
      </c>
      <c r="E32" s="40">
        <v>41729</v>
      </c>
      <c r="F32" s="40">
        <v>42094</v>
      </c>
      <c r="G32" s="40">
        <v>42460</v>
      </c>
      <c r="H32" s="40">
        <v>42825</v>
      </c>
      <c r="I32" s="40">
        <v>43190</v>
      </c>
      <c r="J32" s="40">
        <v>43555</v>
      </c>
      <c r="K32" s="41" t="s">
        <v>15</v>
      </c>
    </row>
    <row r="33" spans="1:13" ht="13.05" customHeight="1" x14ac:dyDescent="0.35">
      <c r="A33" s="64" t="s">
        <v>117</v>
      </c>
      <c r="B33" s="119"/>
      <c r="C33" s="119"/>
      <c r="D33" s="135">
        <v>-11859798</v>
      </c>
      <c r="E33" s="135">
        <v>-12518368</v>
      </c>
      <c r="F33" s="135">
        <v>-14394385</v>
      </c>
      <c r="G33" s="135">
        <v>-21574242</v>
      </c>
      <c r="H33" s="135">
        <v>-23185639</v>
      </c>
      <c r="I33" s="135">
        <v>-27352300</v>
      </c>
      <c r="J33" s="87"/>
      <c r="K33" s="87"/>
    </row>
    <row r="34" spans="1:13" s="23" customFormat="1" ht="13.05" customHeight="1" x14ac:dyDescent="0.35">
      <c r="A34" s="59" t="s">
        <v>118</v>
      </c>
      <c r="B34" s="118"/>
      <c r="C34" s="118"/>
      <c r="D34" s="136">
        <v>-12836045</v>
      </c>
      <c r="E34" s="136">
        <v>-18725425</v>
      </c>
      <c r="F34" s="136">
        <v>-31116527</v>
      </c>
      <c r="G34" s="136">
        <v>-19927614</v>
      </c>
      <c r="H34" s="136">
        <v>-22431110</v>
      </c>
      <c r="I34" s="136">
        <v>-14629768</v>
      </c>
      <c r="J34" s="111"/>
      <c r="K34" s="73"/>
    </row>
    <row r="35" spans="1:13" s="23" customFormat="1" ht="13.05" customHeight="1" x14ac:dyDescent="0.35">
      <c r="A35" s="59" t="s">
        <v>119</v>
      </c>
      <c r="B35" s="118"/>
      <c r="C35" s="118"/>
      <c r="D35" s="136">
        <v>-9478322</v>
      </c>
      <c r="E35" s="136">
        <v>-8267453</v>
      </c>
      <c r="F35" s="136">
        <v>-10307142</v>
      </c>
      <c r="G35" s="136">
        <v>-23145171</v>
      </c>
      <c r="H35" s="136">
        <v>-13711236</v>
      </c>
      <c r="I35" s="136">
        <v>-17132303</v>
      </c>
      <c r="J35" s="111"/>
      <c r="K35" s="73"/>
      <c r="M35" s="21"/>
    </row>
    <row r="36" spans="1:13" s="23" customFormat="1" ht="13.05" customHeight="1" x14ac:dyDescent="0.35">
      <c r="A36" s="64" t="s">
        <v>120</v>
      </c>
      <c r="B36" s="119"/>
      <c r="C36" s="119"/>
      <c r="D36" s="135">
        <v>-4956006</v>
      </c>
      <c r="E36" s="135">
        <v>-5413708</v>
      </c>
      <c r="F36" s="135">
        <v>-6422583</v>
      </c>
      <c r="G36" s="137">
        <v>-7235536</v>
      </c>
      <c r="H36" s="135">
        <v>-7878540</v>
      </c>
      <c r="I36" s="135">
        <v>-5048815</v>
      </c>
      <c r="J36" s="87"/>
      <c r="K36" s="71"/>
      <c r="M36" s="21"/>
    </row>
    <row r="37" spans="1:13" s="23" customFormat="1" ht="13.05" customHeight="1" x14ac:dyDescent="0.35">
      <c r="A37" s="64" t="s">
        <v>121</v>
      </c>
      <c r="B37" s="119"/>
      <c r="C37" s="119"/>
      <c r="D37" s="119">
        <v>-2450000</v>
      </c>
      <c r="E37" s="119">
        <v>-3467657</v>
      </c>
      <c r="F37" s="119">
        <v>-3862043</v>
      </c>
      <c r="G37" s="121">
        <v>-4946600</v>
      </c>
      <c r="H37" s="119">
        <v>-3177732</v>
      </c>
      <c r="I37" s="119">
        <v>-3412546</v>
      </c>
      <c r="J37" s="87"/>
      <c r="K37" s="71"/>
      <c r="M37" s="21"/>
    </row>
    <row r="38" spans="1:13" s="23" customFormat="1" ht="13.05" customHeight="1" x14ac:dyDescent="0.35">
      <c r="A38" s="64" t="s">
        <v>122</v>
      </c>
      <c r="B38" s="119"/>
      <c r="C38" s="119"/>
      <c r="D38" s="119">
        <v>-609195</v>
      </c>
      <c r="E38" s="119">
        <v>-706408</v>
      </c>
      <c r="F38" s="119">
        <v>-740631</v>
      </c>
      <c r="G38" s="119">
        <v>-614727</v>
      </c>
      <c r="H38" s="119">
        <v>-580771</v>
      </c>
      <c r="I38" s="119">
        <v>-810339</v>
      </c>
      <c r="J38" s="87"/>
      <c r="K38" s="71"/>
      <c r="M38" s="21"/>
    </row>
    <row r="39" spans="1:13" s="14" customFormat="1" ht="13.05" customHeight="1" x14ac:dyDescent="0.35">
      <c r="A39" s="64" t="s">
        <v>127</v>
      </c>
      <c r="B39" s="119"/>
      <c r="C39" s="119"/>
      <c r="D39" s="119">
        <v>-371251</v>
      </c>
      <c r="E39" s="119">
        <v>-388913</v>
      </c>
      <c r="F39" s="119">
        <v>-487214</v>
      </c>
      <c r="G39" s="119">
        <v>-490400</v>
      </c>
      <c r="H39" s="119">
        <v>-634883</v>
      </c>
      <c r="I39" s="119">
        <v>-526403</v>
      </c>
      <c r="J39" s="87"/>
      <c r="K39" s="71"/>
    </row>
    <row r="40" spans="1:13" ht="13.05" customHeight="1" x14ac:dyDescent="0.35">
      <c r="A40" s="59" t="s">
        <v>123</v>
      </c>
      <c r="B40" s="118"/>
      <c r="C40" s="118"/>
      <c r="D40" s="118">
        <v>-282396</v>
      </c>
      <c r="E40" s="118">
        <v>-380335</v>
      </c>
      <c r="F40" s="118">
        <v>-507643</v>
      </c>
      <c r="G40" s="118">
        <v>-559425</v>
      </c>
      <c r="H40" s="118">
        <v>-858399</v>
      </c>
      <c r="I40" s="118">
        <v>-1183212</v>
      </c>
      <c r="J40" s="111"/>
      <c r="K40" s="73"/>
    </row>
    <row r="41" spans="1:13" ht="13.05" customHeight="1" x14ac:dyDescent="0.35">
      <c r="A41" s="64" t="s">
        <v>124</v>
      </c>
      <c r="B41" s="119"/>
      <c r="C41" s="119"/>
      <c r="D41" s="119">
        <v>-247830</v>
      </c>
      <c r="E41" s="119">
        <v>-670678</v>
      </c>
      <c r="F41" s="119">
        <v>-1431892</v>
      </c>
      <c r="G41" s="119">
        <v>-2030565</v>
      </c>
      <c r="H41" s="119">
        <v>-2390703</v>
      </c>
      <c r="I41" s="119">
        <v>-1663430</v>
      </c>
      <c r="J41" s="87"/>
      <c r="K41" s="71"/>
    </row>
    <row r="42" spans="1:13" ht="13.05" customHeight="1" x14ac:dyDescent="0.35">
      <c r="A42" s="59" t="s">
        <v>125</v>
      </c>
      <c r="B42" s="118"/>
      <c r="C42" s="118"/>
      <c r="D42" s="118">
        <v>-187146</v>
      </c>
      <c r="E42" s="118">
        <v>-70595</v>
      </c>
      <c r="F42" s="118">
        <v>-195795</v>
      </c>
      <c r="G42" s="118">
        <v>-225278</v>
      </c>
      <c r="H42" s="118">
        <v>-127690</v>
      </c>
      <c r="I42" s="118">
        <v>0</v>
      </c>
      <c r="J42" s="111"/>
      <c r="K42" s="73"/>
    </row>
    <row r="43" spans="1:13" ht="13.05" customHeight="1" x14ac:dyDescent="0.35">
      <c r="A43" s="59" t="s">
        <v>126</v>
      </c>
      <c r="B43" s="118"/>
      <c r="C43" s="118"/>
      <c r="D43" s="118">
        <v>-101857</v>
      </c>
      <c r="E43" s="118">
        <v>-214380</v>
      </c>
      <c r="F43" s="118">
        <v>-253031</v>
      </c>
      <c r="G43" s="118">
        <v>-99660</v>
      </c>
      <c r="H43" s="118">
        <v>-651483</v>
      </c>
      <c r="I43" s="118">
        <v>-134622</v>
      </c>
      <c r="J43" s="111"/>
      <c r="K43" s="73"/>
    </row>
    <row r="44" spans="1:13" s="23" customFormat="1" ht="13.05" customHeight="1" x14ac:dyDescent="0.35">
      <c r="A44" s="109" t="s">
        <v>128</v>
      </c>
      <c r="B44" s="123"/>
      <c r="C44" s="123"/>
      <c r="D44" s="123">
        <v>-45372048</v>
      </c>
      <c r="E44" s="122">
        <v>-50823920</v>
      </c>
      <c r="F44" s="122">
        <v>-69718886</v>
      </c>
      <c r="G44" s="122">
        <v>-80849218</v>
      </c>
      <c r="H44" s="123">
        <f>(SUM(H33:H43))</f>
        <v>-75628186</v>
      </c>
      <c r="I44" s="123">
        <f>(SUM(I33:I43))</f>
        <v>-71893738</v>
      </c>
      <c r="J44" s="113"/>
      <c r="K44" s="112"/>
      <c r="M44" s="21"/>
    </row>
    <row r="45" spans="1:13" ht="13.05" customHeight="1" x14ac:dyDescent="0.35">
      <c r="A45" s="56"/>
      <c r="B45" s="56"/>
      <c r="C45" s="56"/>
      <c r="D45" s="56"/>
      <c r="E45" s="62"/>
      <c r="F45" s="56"/>
      <c r="G45" s="56"/>
      <c r="H45" s="56"/>
      <c r="I45" s="56"/>
      <c r="J45" s="56"/>
      <c r="K45" s="56"/>
    </row>
    <row r="46" spans="1:13" s="50" customFormat="1" ht="13.05" customHeight="1" x14ac:dyDescent="0.4">
      <c r="A46" s="163" t="s">
        <v>103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</row>
    <row r="47" spans="1:13" s="50" customFormat="1" ht="13.05" customHeight="1" x14ac:dyDescent="0.35">
      <c r="A47" s="164" t="s">
        <v>42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</row>
    <row r="48" spans="1:13" s="106" customFormat="1" ht="13.05" customHeight="1" x14ac:dyDescent="0.35">
      <c r="A48" s="53" t="s">
        <v>25</v>
      </c>
      <c r="B48" s="54">
        <v>40633</v>
      </c>
      <c r="C48" s="55">
        <v>40999</v>
      </c>
      <c r="D48" s="54">
        <v>41364</v>
      </c>
      <c r="E48" s="40">
        <v>41729</v>
      </c>
      <c r="F48" s="40">
        <v>42094</v>
      </c>
      <c r="G48" s="40">
        <v>42460</v>
      </c>
      <c r="H48" s="40">
        <v>42825</v>
      </c>
      <c r="I48" s="40">
        <v>43190</v>
      </c>
      <c r="J48" s="40">
        <v>43555</v>
      </c>
      <c r="K48" s="41"/>
      <c r="L48" s="72" t="s">
        <v>62</v>
      </c>
      <c r="M48" s="38">
        <v>37134</v>
      </c>
    </row>
    <row r="49" spans="1:14" s="50" customFormat="1" ht="13.05" customHeight="1" x14ac:dyDescent="0.35">
      <c r="A49" s="59" t="s">
        <v>33</v>
      </c>
      <c r="B49" s="60">
        <v>67313612</v>
      </c>
      <c r="C49" s="61">
        <v>56597261</v>
      </c>
      <c r="D49" s="60">
        <v>65138738</v>
      </c>
      <c r="E49" s="47">
        <v>77304477</v>
      </c>
      <c r="F49" s="47">
        <v>102127196</v>
      </c>
      <c r="G49" s="47">
        <v>126685090</v>
      </c>
      <c r="H49" s="47">
        <v>152393266</v>
      </c>
      <c r="I49" s="47">
        <v>123592803</v>
      </c>
      <c r="J49" s="48"/>
      <c r="K49" s="47"/>
      <c r="L49" s="82" t="s">
        <v>67</v>
      </c>
      <c r="M49" s="18">
        <v>31050569</v>
      </c>
    </row>
    <row r="50" spans="1:14" s="50" customFormat="1" ht="13.05" customHeight="1" x14ac:dyDescent="0.35">
      <c r="A50" s="63" t="s">
        <v>37</v>
      </c>
      <c r="B50" s="57">
        <v>1263191</v>
      </c>
      <c r="C50" s="57">
        <v>1424760</v>
      </c>
      <c r="D50" s="57">
        <v>1275703</v>
      </c>
      <c r="E50" s="57">
        <v>2079698</v>
      </c>
      <c r="F50" s="57">
        <v>5698426</v>
      </c>
      <c r="G50" s="57">
        <v>2694279</v>
      </c>
      <c r="H50" s="57">
        <v>53034469</v>
      </c>
      <c r="I50" s="57">
        <v>21841996</v>
      </c>
      <c r="J50" s="57"/>
      <c r="K50" s="57"/>
      <c r="L50" s="83" t="s">
        <v>68</v>
      </c>
      <c r="M50" s="18">
        <v>6950981</v>
      </c>
    </row>
    <row r="51" spans="1:14" s="50" customFormat="1" ht="13.05" customHeight="1" x14ac:dyDescent="0.35">
      <c r="A51" s="56" t="s">
        <v>34</v>
      </c>
      <c r="B51" s="57">
        <v>65442176</v>
      </c>
      <c r="C51" s="58">
        <v>54722112</v>
      </c>
      <c r="D51" s="57">
        <v>63876013</v>
      </c>
      <c r="E51" s="39">
        <v>74514430</v>
      </c>
      <c r="F51" s="39">
        <v>94870799</v>
      </c>
      <c r="G51" s="39">
        <v>122655465</v>
      </c>
      <c r="H51" s="39">
        <v>96970689</v>
      </c>
      <c r="I51" s="39">
        <v>99123823</v>
      </c>
      <c r="J51" s="14"/>
      <c r="K51" s="39"/>
      <c r="L51" s="82" t="s">
        <v>69</v>
      </c>
      <c r="M51" s="18">
        <v>18393924</v>
      </c>
    </row>
    <row r="52" spans="1:14" s="23" customFormat="1" ht="13.05" customHeight="1" x14ac:dyDescent="0.35">
      <c r="A52" s="59" t="s">
        <v>40</v>
      </c>
      <c r="B52" s="118">
        <v>-64981068</v>
      </c>
      <c r="C52" s="118">
        <v>-59681470</v>
      </c>
      <c r="D52" s="118">
        <v>-60858907</v>
      </c>
      <c r="E52" s="118">
        <v>-70312831</v>
      </c>
      <c r="F52" s="118">
        <v>-93531264</v>
      </c>
      <c r="G52" s="118">
        <v>-110011376</v>
      </c>
      <c r="H52" s="118">
        <v>-106085153</v>
      </c>
      <c r="I52" s="118">
        <v>-112678501</v>
      </c>
      <c r="J52" s="48"/>
      <c r="K52" s="47"/>
      <c r="L52" s="82" t="s">
        <v>86</v>
      </c>
      <c r="M52" s="18">
        <v>23335527</v>
      </c>
    </row>
    <row r="53" spans="1:14" s="23" customFormat="1" ht="13.05" customHeight="1" x14ac:dyDescent="0.35">
      <c r="A53" s="64" t="s">
        <v>35</v>
      </c>
      <c r="B53" s="119">
        <v>-1330983</v>
      </c>
      <c r="C53" s="119">
        <v>-1389714</v>
      </c>
      <c r="D53" s="119">
        <v>-1434143</v>
      </c>
      <c r="E53" s="119">
        <v>-1680720</v>
      </c>
      <c r="F53" s="119">
        <v>-5339675</v>
      </c>
      <c r="G53" s="119">
        <v>-6179927</v>
      </c>
      <c r="H53" s="119">
        <v>-12476338</v>
      </c>
      <c r="I53" s="119">
        <v>-8690301</v>
      </c>
      <c r="J53" s="50"/>
      <c r="K53" s="49"/>
      <c r="L53" s="86" t="s">
        <v>64</v>
      </c>
      <c r="M53" s="62">
        <v>1015555</v>
      </c>
    </row>
    <row r="54" spans="1:14" x14ac:dyDescent="0.35">
      <c r="A54" s="64" t="s">
        <v>36</v>
      </c>
      <c r="B54" s="119">
        <v>-15196801</v>
      </c>
      <c r="C54" s="119">
        <v>-14038933</v>
      </c>
      <c r="D54" s="119">
        <v>-18471029</v>
      </c>
      <c r="E54" s="119">
        <v>-20704835</v>
      </c>
      <c r="F54" s="119">
        <v>-22885302</v>
      </c>
      <c r="G54" s="119">
        <v>-23297912</v>
      </c>
      <c r="H54" s="119">
        <v>-21656502</v>
      </c>
      <c r="I54" s="119">
        <v>-4447424</v>
      </c>
      <c r="J54" s="50"/>
      <c r="K54" s="49"/>
      <c r="L54" s="86" t="s">
        <v>65</v>
      </c>
      <c r="M54" s="62">
        <v>6364576</v>
      </c>
    </row>
    <row r="55" spans="1:14" s="138" customFormat="1" x14ac:dyDescent="0.35">
      <c r="A55" s="155" t="s">
        <v>185</v>
      </c>
      <c r="B55" s="156">
        <f>B53+B54</f>
        <v>-16527784</v>
      </c>
      <c r="C55" s="156">
        <f t="shared" ref="C55:G55" si="3">C53+C54</f>
        <v>-15428647</v>
      </c>
      <c r="D55" s="156">
        <f t="shared" si="3"/>
        <v>-19905172</v>
      </c>
      <c r="E55" s="156">
        <f t="shared" si="3"/>
        <v>-22385555</v>
      </c>
      <c r="F55" s="156">
        <f t="shared" si="3"/>
        <v>-28224977</v>
      </c>
      <c r="G55" s="156">
        <f t="shared" si="3"/>
        <v>-29477839</v>
      </c>
      <c r="H55" s="156">
        <v>-38748813</v>
      </c>
      <c r="I55" s="156">
        <v>-36463417</v>
      </c>
      <c r="J55" s="139"/>
      <c r="K55" s="157"/>
      <c r="L55" s="86"/>
      <c r="M55" s="62"/>
    </row>
    <row r="56" spans="1:14" s="14" customFormat="1" x14ac:dyDescent="0.35">
      <c r="A56" s="66" t="s">
        <v>38</v>
      </c>
      <c r="B56" s="67">
        <v>2332544</v>
      </c>
      <c r="C56" s="120">
        <v>-3084209</v>
      </c>
      <c r="D56" s="67">
        <v>4279831</v>
      </c>
      <c r="E56" s="51">
        <v>6991646</v>
      </c>
      <c r="F56" s="51">
        <v>8595932</v>
      </c>
      <c r="G56" s="51">
        <v>16673714</v>
      </c>
      <c r="H56" s="51">
        <v>46037506</v>
      </c>
      <c r="I56" s="51">
        <v>10914302</v>
      </c>
      <c r="J56" s="52"/>
      <c r="K56" s="51"/>
    </row>
    <row r="57" spans="1:14" s="14" customFormat="1" ht="14.65" customHeight="1" x14ac:dyDescent="0.35">
      <c r="A57" s="68" t="s">
        <v>39</v>
      </c>
      <c r="B57" s="68">
        <v>59384346</v>
      </c>
      <c r="C57" s="68">
        <v>57169891</v>
      </c>
      <c r="D57" s="68">
        <v>64094906</v>
      </c>
      <c r="E57" s="69">
        <v>73619126</v>
      </c>
      <c r="F57" s="68">
        <v>83082674</v>
      </c>
      <c r="G57" s="68">
        <v>98004402</v>
      </c>
      <c r="H57" s="68">
        <v>148996396</v>
      </c>
      <c r="I57" s="68">
        <v>162738719</v>
      </c>
      <c r="J57" s="68"/>
      <c r="K57" s="68"/>
      <c r="L57" s="82" t="s">
        <v>70</v>
      </c>
      <c r="M57" s="18">
        <v>14054712</v>
      </c>
    </row>
    <row r="58" spans="1:14" s="14" customFormat="1" ht="13.05" customHeight="1" x14ac:dyDescent="0.35">
      <c r="A58" s="64"/>
      <c r="B58" s="64"/>
      <c r="C58" s="64"/>
      <c r="D58" s="64"/>
      <c r="E58" s="18"/>
      <c r="F58" s="64"/>
      <c r="G58" s="64"/>
      <c r="H58" s="64"/>
      <c r="I58" s="64"/>
      <c r="J58" s="64"/>
      <c r="K58" s="64"/>
      <c r="L58" s="82"/>
      <c r="M58" s="18"/>
    </row>
    <row r="59" spans="1:14" s="14" customFormat="1" ht="13.05" customHeight="1" x14ac:dyDescent="0.4">
      <c r="A59" s="163" t="s">
        <v>106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04"/>
      <c r="M59" s="105"/>
    </row>
    <row r="60" spans="1:14" s="14" customFormat="1" ht="13.05" customHeight="1" x14ac:dyDescent="0.35">
      <c r="A60" s="168" t="s">
        <v>114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82"/>
      <c r="M60" s="18"/>
    </row>
    <row r="61" spans="1:14" s="23" customFormat="1" ht="13.05" customHeight="1" x14ac:dyDescent="0.35">
      <c r="A61" s="166" t="s">
        <v>113</v>
      </c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M61" s="18"/>
    </row>
    <row r="62" spans="1:14" s="23" customFormat="1" ht="13.05" customHeight="1" x14ac:dyDescent="0.35">
      <c r="A62" s="53" t="s">
        <v>25</v>
      </c>
      <c r="B62" s="54">
        <v>40633</v>
      </c>
      <c r="C62" s="55">
        <v>40999</v>
      </c>
      <c r="D62" s="54">
        <v>41364</v>
      </c>
      <c r="E62" s="40">
        <v>41729</v>
      </c>
      <c r="F62" s="40">
        <v>42094</v>
      </c>
      <c r="G62" s="40">
        <v>42460</v>
      </c>
      <c r="H62" s="40">
        <v>42825</v>
      </c>
      <c r="I62" s="40">
        <v>43190</v>
      </c>
      <c r="J62" s="40">
        <v>43555</v>
      </c>
      <c r="K62" s="41"/>
      <c r="L62" s="82"/>
      <c r="M62" s="18"/>
    </row>
    <row r="63" spans="1:14" s="14" customFormat="1" ht="13.05" customHeight="1" x14ac:dyDescent="0.35">
      <c r="A63" s="64" t="s">
        <v>33</v>
      </c>
      <c r="B63" s="64"/>
      <c r="C63" s="64"/>
      <c r="D63" s="64">
        <v>64923037</v>
      </c>
      <c r="E63" s="18">
        <v>76565492</v>
      </c>
      <c r="F63" s="64">
        <v>100543862</v>
      </c>
      <c r="G63" s="64">
        <v>125301588</v>
      </c>
      <c r="H63" s="108">
        <v>290738512</v>
      </c>
      <c r="I63" s="64">
        <v>102664601</v>
      </c>
      <c r="J63" s="64"/>
      <c r="K63" s="64"/>
      <c r="L63" s="82"/>
      <c r="M63" s="18"/>
      <c r="N63" s="21"/>
    </row>
    <row r="64" spans="1:14" s="14" customFormat="1" ht="13.05" customHeight="1" x14ac:dyDescent="0.35">
      <c r="A64" s="64" t="s">
        <v>104</v>
      </c>
      <c r="B64" s="124"/>
      <c r="C64" s="124"/>
      <c r="D64" s="124">
        <v>-60399248</v>
      </c>
      <c r="E64" s="124">
        <v>-70030472</v>
      </c>
      <c r="F64" s="124">
        <v>-93256159</v>
      </c>
      <c r="G64" s="124">
        <v>-109809361</v>
      </c>
      <c r="H64" s="124">
        <v>-221826583</v>
      </c>
      <c r="I64" s="124">
        <v>-109192197</v>
      </c>
      <c r="J64" s="64"/>
      <c r="K64" s="64"/>
      <c r="L64" s="82"/>
      <c r="M64" s="18"/>
    </row>
    <row r="65" spans="1:13" s="14" customFormat="1" ht="13.05" customHeight="1" x14ac:dyDescent="0.35">
      <c r="A65" s="64" t="s">
        <v>105</v>
      </c>
      <c r="B65" s="64"/>
      <c r="C65" s="64"/>
      <c r="D65" s="64">
        <v>4523789</v>
      </c>
      <c r="E65" s="18">
        <v>6535020</v>
      </c>
      <c r="F65" s="64">
        <v>7307703</v>
      </c>
      <c r="G65" s="64">
        <v>15492227</v>
      </c>
      <c r="H65" s="64">
        <v>68911929</v>
      </c>
      <c r="I65" s="64">
        <v>-6527598</v>
      </c>
      <c r="J65" s="64"/>
      <c r="K65" s="64"/>
      <c r="L65" s="17"/>
      <c r="M65" s="18"/>
    </row>
    <row r="66" spans="1:13" s="23" customFormat="1" ht="13.05" customHeight="1" x14ac:dyDescent="0.35">
      <c r="A66" s="165" t="s">
        <v>130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22"/>
      <c r="M66" s="18"/>
    </row>
    <row r="67" spans="1:13" s="14" customFormat="1" x14ac:dyDescent="0.35">
      <c r="A67" s="9"/>
      <c r="B67" s="9"/>
      <c r="C67" s="9"/>
      <c r="D67" s="9"/>
      <c r="E67" s="10"/>
      <c r="F67" s="11"/>
      <c r="G67" s="11"/>
      <c r="H67" s="11"/>
      <c r="I67" s="11"/>
      <c r="J67" s="11"/>
      <c r="K67" s="11"/>
    </row>
    <row r="68" spans="1:13" s="14" customFormat="1" ht="13.05" customHeight="1" x14ac:dyDescent="0.4">
      <c r="A68" s="163" t="s">
        <v>43</v>
      </c>
      <c r="B68" s="163"/>
      <c r="C68" s="163"/>
      <c r="D68" s="163"/>
      <c r="E68" s="163"/>
      <c r="F68" s="163"/>
      <c r="G68" s="163"/>
      <c r="H68" s="163"/>
      <c r="I68" s="163"/>
      <c r="J68" s="163"/>
      <c r="K68" s="163"/>
    </row>
    <row r="69" spans="1:13" s="23" customFormat="1" ht="13.05" customHeight="1" x14ac:dyDescent="0.35">
      <c r="A69" s="164" t="s">
        <v>111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</row>
    <row r="70" spans="1:13" s="14" customFormat="1" ht="13.05" customHeight="1" x14ac:dyDescent="0.35">
      <c r="A70" s="53" t="s">
        <v>25</v>
      </c>
      <c r="B70" s="54">
        <v>40633</v>
      </c>
      <c r="C70" s="55">
        <v>40999</v>
      </c>
      <c r="D70" s="54">
        <v>41364</v>
      </c>
      <c r="E70" s="40">
        <v>41729</v>
      </c>
      <c r="F70" s="40">
        <v>42094</v>
      </c>
      <c r="G70" s="40">
        <v>42460</v>
      </c>
      <c r="H70" s="40">
        <v>42825</v>
      </c>
      <c r="I70" s="40">
        <v>43190</v>
      </c>
      <c r="J70" s="40">
        <v>43555</v>
      </c>
      <c r="K70" s="41"/>
      <c r="L70" s="72" t="s">
        <v>62</v>
      </c>
      <c r="M70" s="38">
        <v>37134</v>
      </c>
    </row>
    <row r="71" spans="1:13" s="23" customFormat="1" ht="13.05" customHeight="1" x14ac:dyDescent="0.35">
      <c r="A71" s="59" t="s">
        <v>44</v>
      </c>
      <c r="B71" s="60">
        <v>3144478</v>
      </c>
      <c r="C71" s="60">
        <v>3081193</v>
      </c>
      <c r="D71" s="60">
        <v>3088609</v>
      </c>
      <c r="E71" s="76">
        <v>2902803</v>
      </c>
      <c r="F71" s="76">
        <v>2933217</v>
      </c>
      <c r="G71" s="76">
        <v>3082803</v>
      </c>
      <c r="H71" s="76">
        <v>3154018</v>
      </c>
      <c r="I71" s="76">
        <v>2880194</v>
      </c>
      <c r="J71" s="77"/>
      <c r="K71" s="76"/>
      <c r="L71" s="82" t="s">
        <v>71</v>
      </c>
      <c r="M71" s="18"/>
    </row>
    <row r="72" spans="1:13" s="23" customFormat="1" ht="13.05" customHeight="1" x14ac:dyDescent="0.35">
      <c r="A72" s="124" t="s">
        <v>45</v>
      </c>
      <c r="B72" s="119">
        <v>-2217492</v>
      </c>
      <c r="C72" s="119">
        <v>-2493479</v>
      </c>
      <c r="D72" s="119">
        <v>-2486198</v>
      </c>
      <c r="E72" s="119">
        <v>-2788204</v>
      </c>
      <c r="F72" s="119">
        <v>-3536783</v>
      </c>
      <c r="G72" s="119">
        <v>-2736266</v>
      </c>
      <c r="H72" s="119">
        <v>-3637419</v>
      </c>
      <c r="I72" s="119">
        <v>-4458679</v>
      </c>
      <c r="J72" s="87"/>
      <c r="K72" s="71"/>
      <c r="L72" s="82" t="s">
        <v>71</v>
      </c>
      <c r="M72" s="124">
        <v>-1356761</v>
      </c>
    </row>
    <row r="73" spans="1:13" s="14" customFormat="1" x14ac:dyDescent="0.35">
      <c r="A73" s="59" t="s">
        <v>46</v>
      </c>
      <c r="B73" s="60">
        <v>1186568</v>
      </c>
      <c r="C73" s="60">
        <v>1610317</v>
      </c>
      <c r="D73" s="60">
        <v>1932479</v>
      </c>
      <c r="E73" s="76">
        <v>1990579</v>
      </c>
      <c r="F73" s="76">
        <v>2177934</v>
      </c>
      <c r="G73" s="76">
        <v>2261196</v>
      </c>
      <c r="H73" s="76">
        <v>2857245</v>
      </c>
      <c r="I73" s="76">
        <v>3293404</v>
      </c>
      <c r="J73" s="77"/>
      <c r="K73" s="76"/>
      <c r="L73" s="82" t="s">
        <v>71</v>
      </c>
      <c r="M73" s="64">
        <v>957309</v>
      </c>
    </row>
    <row r="74" spans="1:13" s="14" customFormat="1" ht="13.05" customHeight="1" x14ac:dyDescent="0.35">
      <c r="A74" s="124" t="s">
        <v>47</v>
      </c>
      <c r="B74" s="119">
        <v>-1901632</v>
      </c>
      <c r="C74" s="119">
        <v>-2418491</v>
      </c>
      <c r="D74" s="119">
        <v>-1886364</v>
      </c>
      <c r="E74" s="119">
        <v>-2437392</v>
      </c>
      <c r="F74" s="119">
        <v>-2761294</v>
      </c>
      <c r="G74" s="119">
        <v>-3489835</v>
      </c>
      <c r="H74" s="119">
        <v>-4662249</v>
      </c>
      <c r="I74" s="119">
        <v>-6491586</v>
      </c>
      <c r="J74" s="87"/>
      <c r="K74" s="71"/>
      <c r="L74" s="82" t="s">
        <v>71</v>
      </c>
      <c r="M74" s="124">
        <v>-1329606</v>
      </c>
    </row>
    <row r="75" spans="1:13" s="14" customFormat="1" ht="14.65" customHeight="1" x14ac:dyDescent="0.35">
      <c r="A75" s="101" t="s">
        <v>101</v>
      </c>
      <c r="B75" s="60">
        <v>28064048</v>
      </c>
      <c r="C75" s="60">
        <v>31599813</v>
      </c>
      <c r="D75" s="60">
        <v>36341139</v>
      </c>
      <c r="E75" s="76">
        <v>44928448</v>
      </c>
      <c r="F75" s="76">
        <v>52200991</v>
      </c>
      <c r="G75" s="76">
        <v>67367470</v>
      </c>
      <c r="H75" s="76">
        <v>59458746</v>
      </c>
      <c r="I75" s="76">
        <v>65064678</v>
      </c>
      <c r="J75" s="77"/>
      <c r="K75" s="76"/>
      <c r="L75" s="82" t="s">
        <v>71</v>
      </c>
      <c r="M75" s="18"/>
    </row>
    <row r="76" spans="1:13" s="14" customFormat="1" ht="13.05" customHeight="1" x14ac:dyDescent="0.35">
      <c r="A76" s="93" t="s">
        <v>96</v>
      </c>
      <c r="B76" s="97"/>
      <c r="C76" s="97"/>
      <c r="D76" s="97">
        <v>4444512</v>
      </c>
      <c r="E76" s="85">
        <v>5225021</v>
      </c>
      <c r="F76" s="85">
        <v>8024177</v>
      </c>
      <c r="G76" s="85">
        <v>4241754</v>
      </c>
      <c r="H76" s="85">
        <v>2528723</v>
      </c>
      <c r="I76" s="85">
        <v>4669534</v>
      </c>
      <c r="J76" s="114"/>
      <c r="K76" s="85"/>
      <c r="L76" s="82" t="s">
        <v>112</v>
      </c>
      <c r="M76" s="18">
        <v>647818</v>
      </c>
    </row>
    <row r="77" spans="1:13" s="14" customFormat="1" ht="13.05" customHeight="1" x14ac:dyDescent="0.35">
      <c r="A77" s="93" t="s">
        <v>97</v>
      </c>
      <c r="B77" s="97"/>
      <c r="C77" s="115"/>
      <c r="D77" s="97">
        <v>1120596</v>
      </c>
      <c r="E77" s="85">
        <v>1193912</v>
      </c>
      <c r="F77" s="85">
        <v>1080298</v>
      </c>
      <c r="G77" s="85">
        <v>1327523</v>
      </c>
      <c r="H77" s="85">
        <v>999519</v>
      </c>
      <c r="I77" s="85">
        <v>1501411</v>
      </c>
      <c r="J77" s="114"/>
      <c r="K77" s="85"/>
      <c r="L77" s="82" t="s">
        <v>112</v>
      </c>
      <c r="M77" s="18">
        <v>340165</v>
      </c>
    </row>
    <row r="78" spans="1:13" s="14" customFormat="1" ht="13.05" customHeight="1" x14ac:dyDescent="0.35">
      <c r="A78" s="125" t="s">
        <v>102</v>
      </c>
      <c r="B78" s="119">
        <v>-8482439</v>
      </c>
      <c r="C78" s="119">
        <v>-4392386</v>
      </c>
      <c r="D78" s="119">
        <v>-2455192</v>
      </c>
      <c r="E78" s="119">
        <v>-2297144</v>
      </c>
      <c r="F78" s="119">
        <v>-2716299</v>
      </c>
      <c r="G78" s="119">
        <v>-4514702</v>
      </c>
      <c r="H78" s="119">
        <v>-2881173</v>
      </c>
      <c r="I78" s="119">
        <v>-3900142</v>
      </c>
      <c r="J78" s="87"/>
      <c r="K78" s="71"/>
      <c r="L78" s="82" t="s">
        <v>71</v>
      </c>
      <c r="M78" s="18"/>
    </row>
    <row r="79" spans="1:13" s="14" customFormat="1" ht="13.05" customHeight="1" x14ac:dyDescent="0.35">
      <c r="A79" s="126" t="s">
        <v>134</v>
      </c>
      <c r="B79" s="127"/>
      <c r="C79" s="127"/>
      <c r="D79" s="127"/>
      <c r="E79" s="127"/>
      <c r="F79" s="127"/>
      <c r="G79" s="127"/>
      <c r="H79" s="127"/>
      <c r="I79" s="127"/>
      <c r="J79" s="102"/>
      <c r="K79" s="71"/>
      <c r="L79" s="82" t="s">
        <v>112</v>
      </c>
      <c r="M79" s="18"/>
    </row>
    <row r="80" spans="1:13" s="14" customFormat="1" ht="13.05" customHeight="1" x14ac:dyDescent="0.35">
      <c r="A80" s="126" t="s">
        <v>97</v>
      </c>
      <c r="B80" s="127"/>
      <c r="C80" s="127"/>
      <c r="D80" s="127">
        <v>-593886</v>
      </c>
      <c r="E80" s="127">
        <v>-959038</v>
      </c>
      <c r="F80" s="127">
        <v>-1002711</v>
      </c>
      <c r="G80" s="127">
        <v>-1072601</v>
      </c>
      <c r="H80" s="127">
        <v>-922519</v>
      </c>
      <c r="I80" s="127">
        <v>-1138863</v>
      </c>
      <c r="J80" s="102"/>
      <c r="K80" s="71"/>
      <c r="L80" s="82" t="s">
        <v>112</v>
      </c>
      <c r="M80" s="18"/>
    </row>
    <row r="81" spans="1:13" s="14" customFormat="1" ht="13.05" customHeight="1" x14ac:dyDescent="0.35">
      <c r="A81" s="59" t="s">
        <v>78</v>
      </c>
      <c r="B81" s="60"/>
      <c r="C81" s="60">
        <v>9208106</v>
      </c>
      <c r="D81" s="60">
        <v>8719702</v>
      </c>
      <c r="E81" s="60">
        <v>8939119</v>
      </c>
      <c r="F81" s="60">
        <v>9121818</v>
      </c>
      <c r="G81" s="60">
        <v>10193538</v>
      </c>
      <c r="H81" s="60">
        <v>10158292</v>
      </c>
      <c r="I81" s="60">
        <v>10014479</v>
      </c>
      <c r="J81" s="74"/>
      <c r="K81" s="60"/>
      <c r="L81" s="82" t="s">
        <v>80</v>
      </c>
      <c r="M81" s="18">
        <v>4652186</v>
      </c>
    </row>
    <row r="82" spans="1:13" s="14" customFormat="1" ht="13.05" customHeight="1" x14ac:dyDescent="0.35">
      <c r="A82" s="59" t="s">
        <v>100</v>
      </c>
      <c r="B82" s="60"/>
      <c r="C82" s="73"/>
      <c r="D82" s="60">
        <v>745886</v>
      </c>
      <c r="E82" s="76">
        <v>885452</v>
      </c>
      <c r="F82" s="76">
        <v>761617</v>
      </c>
      <c r="G82" s="76">
        <v>737029</v>
      </c>
      <c r="H82" s="76">
        <v>749471</v>
      </c>
      <c r="I82" s="76">
        <v>749636</v>
      </c>
      <c r="J82" s="77"/>
      <c r="K82" s="76"/>
      <c r="L82" s="82" t="s">
        <v>112</v>
      </c>
      <c r="M82" s="18"/>
    </row>
    <row r="83" spans="1:13" s="23" customFormat="1" ht="13.05" customHeight="1" x14ac:dyDescent="0.35">
      <c r="A83" s="59" t="s">
        <v>129</v>
      </c>
      <c r="B83" s="60"/>
      <c r="C83" s="60"/>
      <c r="D83" s="60"/>
      <c r="E83" s="60"/>
      <c r="F83" s="60"/>
      <c r="G83" s="60"/>
      <c r="H83" s="60">
        <v>50000000</v>
      </c>
      <c r="I83" s="60"/>
      <c r="J83" s="74"/>
      <c r="K83" s="60"/>
      <c r="L83" s="82" t="s">
        <v>112</v>
      </c>
      <c r="M83" s="18"/>
    </row>
    <row r="84" spans="1:13" s="14" customFormat="1" ht="13.05" customHeight="1" x14ac:dyDescent="0.35">
      <c r="A84" s="167" t="s">
        <v>133</v>
      </c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23"/>
      <c r="M84" s="18"/>
    </row>
    <row r="85" spans="1:13" s="23" customFormat="1" ht="13.05" customHeight="1" x14ac:dyDescent="0.35">
      <c r="A85" s="165" t="s">
        <v>139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82"/>
      <c r="M85" s="18"/>
    </row>
    <row r="86" spans="1:13" s="14" customFormat="1" ht="13.05" customHeight="1" x14ac:dyDescent="0.35"/>
    <row r="87" spans="1:13" s="14" customFormat="1" ht="13.05" customHeight="1" x14ac:dyDescent="0.4">
      <c r="A87" s="163" t="s">
        <v>54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</row>
    <row r="88" spans="1:13" s="14" customFormat="1" ht="13.05" customHeight="1" x14ac:dyDescent="0.35">
      <c r="A88" s="53" t="s">
        <v>25</v>
      </c>
      <c r="B88" s="54">
        <v>40633</v>
      </c>
      <c r="C88" s="55">
        <v>40999</v>
      </c>
      <c r="D88" s="54">
        <v>41364</v>
      </c>
      <c r="E88" s="40">
        <v>41729</v>
      </c>
      <c r="F88" s="40">
        <v>42094</v>
      </c>
      <c r="G88" s="40">
        <v>42460</v>
      </c>
      <c r="H88" s="40">
        <v>42825</v>
      </c>
      <c r="I88" s="40">
        <v>43190</v>
      </c>
      <c r="J88" s="40">
        <v>43555</v>
      </c>
      <c r="K88" s="41"/>
      <c r="L88" s="72" t="s">
        <v>62</v>
      </c>
      <c r="M88" s="38">
        <v>37134</v>
      </c>
    </row>
    <row r="89" spans="1:13" s="14" customFormat="1" ht="13.05" customHeight="1" x14ac:dyDescent="0.35">
      <c r="A89" s="164" t="s">
        <v>85</v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82" t="s">
        <v>79</v>
      </c>
      <c r="M89" s="18"/>
    </row>
    <row r="90" spans="1:13" s="14" customFormat="1" ht="13.05" customHeight="1" x14ac:dyDescent="0.35">
      <c r="A90" s="59" t="s">
        <v>48</v>
      </c>
      <c r="B90" s="60">
        <v>582683</v>
      </c>
      <c r="C90" s="60">
        <v>591651</v>
      </c>
      <c r="D90" s="60">
        <v>604056</v>
      </c>
      <c r="E90" s="60">
        <v>630459</v>
      </c>
      <c r="F90" s="60">
        <v>654907</v>
      </c>
      <c r="G90" s="60">
        <v>694745</v>
      </c>
      <c r="H90" s="60">
        <v>807640</v>
      </c>
      <c r="I90" s="60">
        <v>814617</v>
      </c>
      <c r="J90" s="74"/>
      <c r="K90" s="60"/>
      <c r="L90" s="16" t="s">
        <v>90</v>
      </c>
      <c r="M90" s="18">
        <v>322224</v>
      </c>
    </row>
    <row r="91" spans="1:13" s="14" customFormat="1" ht="13.05" customHeight="1" x14ac:dyDescent="0.35">
      <c r="A91" s="59" t="s">
        <v>55</v>
      </c>
      <c r="B91" s="60"/>
      <c r="C91" s="60"/>
      <c r="D91" s="60"/>
      <c r="E91" s="60">
        <v>68666</v>
      </c>
      <c r="F91" s="60">
        <v>373838</v>
      </c>
      <c r="G91" s="60">
        <v>531601</v>
      </c>
      <c r="H91" s="60">
        <v>749790</v>
      </c>
      <c r="I91" s="60">
        <v>581758</v>
      </c>
      <c r="J91" s="74"/>
      <c r="K91" s="60"/>
      <c r="L91" s="16" t="s">
        <v>91</v>
      </c>
      <c r="M91" s="18">
        <v>177333</v>
      </c>
    </row>
    <row r="92" spans="1:13" s="14" customFormat="1" ht="13.05" customHeight="1" x14ac:dyDescent="0.35">
      <c r="A92" s="70" t="s">
        <v>49</v>
      </c>
      <c r="B92" s="65">
        <v>168039</v>
      </c>
      <c r="C92" s="65">
        <v>205489</v>
      </c>
      <c r="D92" s="65">
        <v>227994</v>
      </c>
      <c r="E92" s="65">
        <v>228815</v>
      </c>
      <c r="F92" s="65">
        <v>274610</v>
      </c>
      <c r="G92" s="65">
        <v>287329</v>
      </c>
      <c r="H92" s="65">
        <v>309644</v>
      </c>
      <c r="I92" s="65">
        <v>304642</v>
      </c>
      <c r="J92" s="65"/>
      <c r="K92" s="65"/>
      <c r="L92" s="83"/>
      <c r="M92" s="18"/>
    </row>
    <row r="93" spans="1:13" s="14" customFormat="1" ht="13.05" customHeight="1" x14ac:dyDescent="0.35">
      <c r="A93" s="64" t="s">
        <v>50</v>
      </c>
      <c r="B93" s="65">
        <v>166767</v>
      </c>
      <c r="C93" s="65">
        <v>174449</v>
      </c>
      <c r="D93" s="65">
        <v>181511</v>
      </c>
      <c r="E93" s="19">
        <v>181715</v>
      </c>
      <c r="F93" s="19">
        <v>181658</v>
      </c>
      <c r="G93" s="19">
        <v>188086</v>
      </c>
      <c r="H93" s="19">
        <v>236991</v>
      </c>
      <c r="I93" s="19">
        <v>198776</v>
      </c>
      <c r="J93" s="75"/>
      <c r="K93" s="19"/>
      <c r="L93" s="82" t="s">
        <v>94</v>
      </c>
      <c r="M93" s="18">
        <v>140998</v>
      </c>
    </row>
    <row r="94" spans="1:13" s="14" customFormat="1" ht="13.05" customHeight="1" x14ac:dyDescent="0.35">
      <c r="A94" s="64" t="s">
        <v>51</v>
      </c>
      <c r="B94" s="65">
        <v>192800</v>
      </c>
      <c r="C94" s="65">
        <v>195460</v>
      </c>
      <c r="D94" s="65">
        <v>197385</v>
      </c>
      <c r="E94" s="19">
        <v>203659</v>
      </c>
      <c r="F94" s="19">
        <v>201198</v>
      </c>
      <c r="G94" s="19">
        <v>208095</v>
      </c>
      <c r="H94" s="19">
        <v>238821</v>
      </c>
      <c r="I94" s="19">
        <v>220193</v>
      </c>
      <c r="J94" s="75"/>
      <c r="K94" s="19"/>
      <c r="L94" s="82" t="s">
        <v>92</v>
      </c>
      <c r="M94" s="18">
        <v>74999</v>
      </c>
    </row>
    <row r="95" spans="1:13" s="14" customFormat="1" ht="13.05" customHeight="1" x14ac:dyDescent="0.35">
      <c r="A95" s="64" t="s">
        <v>52</v>
      </c>
      <c r="B95" s="65"/>
      <c r="C95" s="65"/>
      <c r="D95" s="65"/>
      <c r="E95" s="19"/>
      <c r="F95" s="19"/>
      <c r="G95" s="19"/>
      <c r="H95" s="19"/>
      <c r="I95" s="19">
        <v>200712</v>
      </c>
      <c r="J95" s="75"/>
      <c r="K95" s="19"/>
      <c r="L95" s="82" t="s">
        <v>95</v>
      </c>
      <c r="M95" s="18">
        <v>98720</v>
      </c>
    </row>
    <row r="96" spans="1:13" s="14" customFormat="1" ht="13.05" customHeight="1" x14ac:dyDescent="0.35">
      <c r="A96" s="64" t="s">
        <v>77</v>
      </c>
      <c r="B96" s="65"/>
      <c r="C96" s="65">
        <v>163948</v>
      </c>
      <c r="D96" s="65"/>
      <c r="E96" s="19"/>
      <c r="F96" s="19"/>
      <c r="G96" s="19"/>
      <c r="H96" s="19">
        <v>293967</v>
      </c>
      <c r="I96" s="19"/>
      <c r="J96" s="75"/>
      <c r="K96" s="19"/>
      <c r="L96" s="82"/>
      <c r="M96" s="18"/>
    </row>
    <row r="97" spans="1:13" s="14" customFormat="1" ht="13.05" customHeight="1" x14ac:dyDescent="0.35">
      <c r="A97" s="64" t="s">
        <v>53</v>
      </c>
      <c r="B97" s="65">
        <v>220694</v>
      </c>
      <c r="C97" s="65">
        <v>222665</v>
      </c>
      <c r="D97" s="65">
        <v>223197</v>
      </c>
      <c r="E97" s="19">
        <v>251298</v>
      </c>
      <c r="F97" s="19">
        <v>297299</v>
      </c>
      <c r="G97" s="19">
        <v>300101</v>
      </c>
      <c r="H97" s="19">
        <v>310215</v>
      </c>
      <c r="I97" s="19">
        <v>318550</v>
      </c>
      <c r="J97" s="75"/>
      <c r="K97" s="19"/>
      <c r="L97" s="92" t="s">
        <v>93</v>
      </c>
      <c r="M97" s="62">
        <v>201281</v>
      </c>
    </row>
    <row r="98" spans="1:13" s="14" customFormat="1" ht="13.05" customHeight="1" x14ac:dyDescent="0.35">
      <c r="A98" s="59" t="s">
        <v>72</v>
      </c>
      <c r="B98" s="60"/>
      <c r="C98" s="73"/>
      <c r="D98" s="60"/>
      <c r="E98" s="76"/>
      <c r="F98" s="76"/>
      <c r="G98" s="76"/>
      <c r="H98" s="76">
        <v>400000</v>
      </c>
      <c r="I98" s="76">
        <v>1249348</v>
      </c>
      <c r="J98" s="77"/>
      <c r="K98" s="76"/>
      <c r="L98" s="82" t="s">
        <v>87</v>
      </c>
      <c r="M98" s="18">
        <v>605630</v>
      </c>
    </row>
    <row r="99" spans="1:13" s="14" customFormat="1" ht="13.05" customHeight="1" x14ac:dyDescent="0.35">
      <c r="A99" s="64" t="s">
        <v>73</v>
      </c>
      <c r="B99" s="65"/>
      <c r="C99" s="71"/>
      <c r="D99" s="65"/>
      <c r="E99" s="19"/>
      <c r="F99" s="19"/>
      <c r="G99" s="19"/>
      <c r="H99" s="19"/>
      <c r="I99" s="19">
        <v>223656</v>
      </c>
      <c r="J99" s="75"/>
      <c r="K99" s="19"/>
      <c r="L99" s="82"/>
      <c r="M99" s="18"/>
    </row>
    <row r="100" spans="1:13" s="14" customFormat="1" ht="13.05" customHeight="1" x14ac:dyDescent="0.35">
      <c r="A100" s="59" t="s">
        <v>74</v>
      </c>
      <c r="B100" s="60"/>
      <c r="C100" s="60">
        <v>1041667</v>
      </c>
      <c r="D100" s="60">
        <v>2498876</v>
      </c>
      <c r="E100" s="76">
        <v>2498815</v>
      </c>
      <c r="F100" s="76">
        <v>3207110</v>
      </c>
      <c r="G100" s="76">
        <v>3050813</v>
      </c>
      <c r="H100" s="76">
        <v>3275885</v>
      </c>
      <c r="I100" s="76">
        <v>3354167</v>
      </c>
      <c r="J100" s="77"/>
      <c r="K100" s="76"/>
      <c r="L100" s="82"/>
      <c r="M100" s="18"/>
    </row>
    <row r="101" spans="1:13" s="14" customFormat="1" x14ac:dyDescent="0.35">
      <c r="A101" s="64" t="s">
        <v>75</v>
      </c>
      <c r="B101" s="65"/>
      <c r="C101" s="71"/>
      <c r="D101" s="65"/>
      <c r="E101" s="19">
        <v>302500</v>
      </c>
      <c r="F101" s="19"/>
      <c r="G101" s="19">
        <v>398993</v>
      </c>
      <c r="H101" s="19">
        <v>418690</v>
      </c>
      <c r="I101" s="19">
        <v>355537</v>
      </c>
      <c r="J101" s="75"/>
      <c r="K101" s="19"/>
      <c r="L101" s="82"/>
      <c r="M101" s="18"/>
    </row>
    <row r="102" spans="1:13" x14ac:dyDescent="0.35">
      <c r="A102" s="59" t="s">
        <v>83</v>
      </c>
      <c r="B102" s="60">
        <v>915647</v>
      </c>
      <c r="C102" s="60">
        <v>852254</v>
      </c>
      <c r="D102" s="60">
        <v>508333</v>
      </c>
      <c r="E102" s="76"/>
      <c r="F102" s="76"/>
      <c r="G102" s="76"/>
      <c r="H102" s="76"/>
      <c r="I102" s="76"/>
      <c r="J102" s="77"/>
      <c r="K102" s="76"/>
      <c r="L102" s="82"/>
      <c r="M102" s="18"/>
    </row>
    <row r="103" spans="1:13" x14ac:dyDescent="0.35">
      <c r="A103" s="20" t="s">
        <v>56</v>
      </c>
      <c r="B103" s="20"/>
      <c r="C103" s="20"/>
      <c r="D103" s="20"/>
      <c r="E103" s="20"/>
      <c r="F103" s="20"/>
      <c r="G103" s="20">
        <v>306407</v>
      </c>
      <c r="H103" s="20">
        <v>271060</v>
      </c>
      <c r="I103" s="20">
        <v>291029</v>
      </c>
      <c r="J103" s="20"/>
      <c r="K103" s="20"/>
      <c r="L103" s="16"/>
      <c r="M103" s="18"/>
    </row>
    <row r="104" spans="1:13" x14ac:dyDescent="0.35">
      <c r="A104" s="20" t="s">
        <v>81</v>
      </c>
      <c r="B104" s="20"/>
      <c r="C104" s="20"/>
      <c r="D104" s="20"/>
      <c r="E104" s="20">
        <v>204035</v>
      </c>
      <c r="F104" s="20"/>
      <c r="G104" s="20"/>
      <c r="H104" s="20"/>
      <c r="I104" s="20"/>
      <c r="J104" s="20"/>
      <c r="K104" s="20"/>
      <c r="L104" s="16"/>
      <c r="M104" s="18"/>
    </row>
    <row r="105" spans="1:13" x14ac:dyDescent="0.35">
      <c r="A105" s="20" t="s">
        <v>82</v>
      </c>
      <c r="B105" s="20"/>
      <c r="C105" s="20">
        <v>286808</v>
      </c>
      <c r="D105" s="20">
        <v>309526</v>
      </c>
      <c r="E105" s="20"/>
      <c r="F105" s="20"/>
      <c r="G105" s="20"/>
      <c r="H105" s="20"/>
      <c r="I105" s="20"/>
      <c r="J105" s="20"/>
      <c r="K105" s="20"/>
      <c r="L105" s="16" t="s">
        <v>88</v>
      </c>
      <c r="M105" s="18">
        <v>159206</v>
      </c>
    </row>
    <row r="106" spans="1:13" x14ac:dyDescent="0.35">
      <c r="A106" s="64" t="s">
        <v>57</v>
      </c>
      <c r="B106" s="65"/>
      <c r="C106" s="71"/>
      <c r="D106" s="65"/>
      <c r="E106" s="19"/>
      <c r="F106" s="19"/>
      <c r="G106" s="19"/>
      <c r="H106" s="19">
        <v>315000</v>
      </c>
      <c r="I106" s="19">
        <v>334500</v>
      </c>
      <c r="J106" s="75"/>
      <c r="K106" s="19"/>
      <c r="L106" s="82"/>
      <c r="M106" s="18"/>
    </row>
    <row r="107" spans="1:13" x14ac:dyDescent="0.35">
      <c r="A107" s="64" t="s">
        <v>76</v>
      </c>
      <c r="B107" s="65"/>
      <c r="C107" s="71"/>
      <c r="D107" s="65"/>
      <c r="E107" s="19"/>
      <c r="F107" s="19"/>
      <c r="G107" s="19"/>
      <c r="H107" s="19">
        <v>326025</v>
      </c>
      <c r="I107" s="19"/>
      <c r="J107" s="75"/>
      <c r="K107" s="19"/>
      <c r="L107" s="82" t="s">
        <v>89</v>
      </c>
      <c r="M107" s="18">
        <v>141000</v>
      </c>
    </row>
    <row r="108" spans="1:13" x14ac:dyDescent="0.35">
      <c r="A108" s="64" t="s">
        <v>58</v>
      </c>
      <c r="B108" s="65"/>
      <c r="C108" s="71"/>
      <c r="D108" s="65"/>
      <c r="E108" s="19"/>
      <c r="F108" s="19"/>
      <c r="G108" s="19"/>
      <c r="H108" s="19">
        <v>228067</v>
      </c>
      <c r="I108" s="19">
        <v>325558</v>
      </c>
      <c r="J108" s="75"/>
      <c r="K108" s="19"/>
      <c r="L108" s="82"/>
      <c r="M108" s="18"/>
    </row>
    <row r="109" spans="1:13" s="14" customFormat="1" x14ac:dyDescent="0.35">
      <c r="A109" s="64" t="s">
        <v>84</v>
      </c>
      <c r="B109" s="65"/>
      <c r="C109" s="65">
        <v>144395</v>
      </c>
      <c r="D109" s="65"/>
      <c r="E109" s="19"/>
      <c r="F109" s="19"/>
      <c r="G109" s="19"/>
      <c r="H109" s="19"/>
      <c r="I109" s="19"/>
      <c r="J109" s="75"/>
      <c r="K109" s="19"/>
      <c r="L109" s="82"/>
      <c r="M109" s="18"/>
    </row>
    <row r="110" spans="1:13" s="14" customFormat="1" x14ac:dyDescent="0.35">
      <c r="A110" s="64" t="s">
        <v>59</v>
      </c>
      <c r="B110" s="90">
        <v>347583</v>
      </c>
      <c r="C110" s="71"/>
      <c r="D110" s="78">
        <v>282564</v>
      </c>
      <c r="E110" s="90">
        <v>187600</v>
      </c>
      <c r="F110" s="90">
        <v>428002</v>
      </c>
      <c r="G110" s="78">
        <v>225450</v>
      </c>
      <c r="H110" s="19"/>
      <c r="I110" s="78">
        <v>257920</v>
      </c>
      <c r="J110" s="75"/>
      <c r="K110" s="19"/>
      <c r="L110" s="82"/>
      <c r="M110" s="18"/>
    </row>
    <row r="111" spans="1:13" s="14" customFormat="1" x14ac:dyDescent="0.35">
      <c r="A111" s="64" t="s">
        <v>60</v>
      </c>
      <c r="B111" s="79">
        <v>35</v>
      </c>
      <c r="C111" s="79">
        <v>36</v>
      </c>
      <c r="D111" s="79">
        <v>43</v>
      </c>
      <c r="E111" s="80">
        <v>67</v>
      </c>
      <c r="F111" s="80">
        <v>66</v>
      </c>
      <c r="G111" s="80">
        <v>65</v>
      </c>
      <c r="H111" s="80">
        <v>86</v>
      </c>
      <c r="I111" s="80">
        <v>88</v>
      </c>
      <c r="J111" s="81"/>
      <c r="K111" s="80"/>
      <c r="L111" s="82" t="s">
        <v>61</v>
      </c>
      <c r="M111" s="17"/>
    </row>
    <row r="112" spans="1:13" s="14" customForma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M112" s="13"/>
    </row>
    <row r="113" spans="1:13" s="14" customFormat="1" x14ac:dyDescent="0.35">
      <c r="A113" s="9"/>
      <c r="B113" s="9"/>
      <c r="C113" s="9"/>
      <c r="D113" s="9"/>
      <c r="E113" s="10"/>
      <c r="F113" s="11"/>
      <c r="G113" s="11"/>
      <c r="H113" s="11"/>
      <c r="I113" s="11"/>
      <c r="J113" s="11"/>
      <c r="K113" s="11"/>
      <c r="M113" s="13"/>
    </row>
    <row r="114" spans="1:13" s="14" customFormat="1" ht="17.649999999999999" x14ac:dyDescent="0.35">
      <c r="A114" s="160" t="s">
        <v>18</v>
      </c>
      <c r="B114" s="160"/>
      <c r="C114" s="160"/>
      <c r="D114" s="160"/>
      <c r="E114" s="161"/>
      <c r="F114" s="161"/>
      <c r="G114" s="161"/>
      <c r="H114" s="161"/>
      <c r="I114" s="161"/>
      <c r="J114" s="161"/>
      <c r="K114" s="161"/>
      <c r="M114" s="13"/>
    </row>
    <row r="115" spans="1:13" x14ac:dyDescent="0.35">
      <c r="A115" s="164" t="s">
        <v>19</v>
      </c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</row>
    <row r="116" spans="1:13" x14ac:dyDescent="0.35">
      <c r="A116" s="26" t="s">
        <v>1</v>
      </c>
      <c r="B116" s="26">
        <v>2010</v>
      </c>
      <c r="C116" s="26">
        <v>2011</v>
      </c>
      <c r="D116" s="26">
        <v>2012</v>
      </c>
      <c r="E116" s="27">
        <v>2013</v>
      </c>
      <c r="F116" s="27">
        <v>2014</v>
      </c>
      <c r="G116" s="27" t="s">
        <v>9</v>
      </c>
      <c r="H116" s="27" t="s">
        <v>10</v>
      </c>
      <c r="I116" s="27">
        <v>2017</v>
      </c>
      <c r="J116" s="27">
        <v>2018</v>
      </c>
      <c r="K116" s="43" t="s">
        <v>116</v>
      </c>
    </row>
    <row r="117" spans="1:13" x14ac:dyDescent="0.35">
      <c r="A117" s="2" t="s">
        <v>2</v>
      </c>
      <c r="B117" s="12"/>
      <c r="C117" s="12"/>
      <c r="D117" s="12"/>
      <c r="E117" s="2">
        <v>9</v>
      </c>
      <c r="F117" s="2">
        <v>15</v>
      </c>
      <c r="G117" s="2">
        <v>13</v>
      </c>
      <c r="H117" s="2">
        <v>21</v>
      </c>
      <c r="I117" s="2">
        <v>13</v>
      </c>
      <c r="J117" s="2">
        <v>18</v>
      </c>
      <c r="K117" s="44">
        <f>SUM(E117:J117)</f>
        <v>89</v>
      </c>
    </row>
    <row r="118" spans="1:13" x14ac:dyDescent="0.35">
      <c r="A118" s="2" t="s">
        <v>3</v>
      </c>
      <c r="B118" s="12"/>
      <c r="C118" s="12"/>
      <c r="D118" s="12"/>
      <c r="E118" s="4">
        <v>16479</v>
      </c>
      <c r="F118" s="5">
        <v>12262.7</v>
      </c>
      <c r="G118" s="5">
        <v>27793.538461538461</v>
      </c>
      <c r="H118" s="5">
        <v>18057.5</v>
      </c>
      <c r="I118" s="5">
        <v>18150.307692307691</v>
      </c>
      <c r="J118" s="4">
        <v>17052</v>
      </c>
      <c r="K118" s="44"/>
    </row>
    <row r="119" spans="1:13" x14ac:dyDescent="0.35">
      <c r="A119" s="2" t="s">
        <v>16</v>
      </c>
      <c r="B119" s="12"/>
      <c r="C119" s="12"/>
      <c r="D119" s="12"/>
      <c r="E119" s="5"/>
      <c r="F119" s="5">
        <v>7447.2</v>
      </c>
      <c r="G119" s="2"/>
      <c r="H119" s="5">
        <v>9302.6</v>
      </c>
      <c r="I119" s="3"/>
      <c r="J119" s="4">
        <v>6295</v>
      </c>
      <c r="K119" s="44"/>
    </row>
    <row r="120" spans="1:13" x14ac:dyDescent="0.35">
      <c r="A120" s="26" t="s">
        <v>4</v>
      </c>
      <c r="B120" s="26"/>
      <c r="C120" s="26"/>
      <c r="D120" s="26"/>
      <c r="E120" s="28">
        <v>148307</v>
      </c>
      <c r="F120" s="29">
        <v>159863</v>
      </c>
      <c r="G120" s="29">
        <v>361316</v>
      </c>
      <c r="H120" s="29">
        <v>335433</v>
      </c>
      <c r="I120" s="29">
        <v>235954</v>
      </c>
      <c r="J120" s="28">
        <v>253151</v>
      </c>
      <c r="K120" s="45">
        <f>SUM(E120:J120)</f>
        <v>1494024</v>
      </c>
    </row>
    <row r="121" spans="1:13" x14ac:dyDescent="0.35">
      <c r="A121" s="26" t="s">
        <v>5</v>
      </c>
      <c r="B121" s="30">
        <v>5784</v>
      </c>
      <c r="C121" s="30">
        <v>11609</v>
      </c>
      <c r="D121" s="30">
        <v>16251</v>
      </c>
      <c r="E121" s="28">
        <v>16479</v>
      </c>
      <c r="F121" s="29">
        <v>9757.5333333333001</v>
      </c>
      <c r="G121" s="29">
        <v>27793.538461538461</v>
      </c>
      <c r="H121" s="29">
        <v>15973</v>
      </c>
      <c r="I121" s="29">
        <v>18150.307692307691</v>
      </c>
      <c r="J121" s="28">
        <v>14064</v>
      </c>
      <c r="K121" s="45">
        <f>K120/K117</f>
        <v>16786.786516853932</v>
      </c>
    </row>
    <row r="122" spans="1:13" x14ac:dyDescent="0.35">
      <c r="A122" s="3"/>
      <c r="B122" s="3"/>
      <c r="C122" s="3"/>
      <c r="D122" s="3"/>
      <c r="E122" s="1"/>
      <c r="F122" s="1"/>
      <c r="G122" s="1"/>
      <c r="H122" s="3"/>
      <c r="I122" s="3"/>
      <c r="J122" s="3"/>
      <c r="K122" s="46"/>
    </row>
    <row r="123" spans="1:13" x14ac:dyDescent="0.35">
      <c r="A123" s="26" t="s">
        <v>6</v>
      </c>
      <c r="B123" s="26">
        <v>2010</v>
      </c>
      <c r="C123" s="26">
        <v>2011</v>
      </c>
      <c r="D123" s="26">
        <v>2012</v>
      </c>
      <c r="E123" s="27" t="s">
        <v>11</v>
      </c>
      <c r="F123" s="27" t="s">
        <v>12</v>
      </c>
      <c r="G123" s="27">
        <v>2015</v>
      </c>
      <c r="H123" s="27" t="s">
        <v>13</v>
      </c>
      <c r="I123" s="27" t="s">
        <v>14</v>
      </c>
      <c r="J123" s="27">
        <v>2018</v>
      </c>
      <c r="K123" s="46" t="s">
        <v>116</v>
      </c>
    </row>
    <row r="124" spans="1:13" x14ac:dyDescent="0.35">
      <c r="A124" s="2" t="s">
        <v>2</v>
      </c>
      <c r="B124" s="12"/>
      <c r="C124" s="12"/>
      <c r="D124" s="12"/>
      <c r="E124" s="2">
        <v>15</v>
      </c>
      <c r="F124" s="2">
        <v>7</v>
      </c>
      <c r="G124" s="2">
        <v>14</v>
      </c>
      <c r="H124" s="2">
        <v>14</v>
      </c>
      <c r="I124" s="2">
        <v>13</v>
      </c>
      <c r="J124" s="2">
        <v>7</v>
      </c>
      <c r="K124" s="44">
        <f>SUM(E124:J124)</f>
        <v>70</v>
      </c>
    </row>
    <row r="125" spans="1:13" x14ac:dyDescent="0.35">
      <c r="A125" s="2" t="s">
        <v>3</v>
      </c>
      <c r="B125" s="12"/>
      <c r="C125" s="12"/>
      <c r="D125" s="12"/>
      <c r="E125" s="4">
        <v>28939</v>
      </c>
      <c r="F125" s="4">
        <v>34374</v>
      </c>
      <c r="G125" s="4">
        <v>32816</v>
      </c>
      <c r="H125" s="4">
        <v>9175</v>
      </c>
      <c r="I125" s="4">
        <v>21013</v>
      </c>
      <c r="J125" s="4">
        <v>26342</v>
      </c>
      <c r="K125" s="44"/>
    </row>
    <row r="126" spans="1:13" x14ac:dyDescent="0.35">
      <c r="A126" s="2" t="s">
        <v>7</v>
      </c>
      <c r="B126" s="12"/>
      <c r="C126" s="12"/>
      <c r="D126" s="12"/>
      <c r="E126" s="4">
        <v>24704</v>
      </c>
      <c r="F126" s="5"/>
      <c r="G126" s="4">
        <v>43433</v>
      </c>
      <c r="H126" s="4">
        <v>21561</v>
      </c>
      <c r="I126" s="4">
        <v>22180</v>
      </c>
      <c r="J126" s="3"/>
      <c r="K126" s="44"/>
    </row>
    <row r="127" spans="1:13" x14ac:dyDescent="0.35">
      <c r="A127" s="8" t="s">
        <v>8</v>
      </c>
      <c r="B127" s="8"/>
      <c r="C127" s="8"/>
      <c r="D127" s="8"/>
      <c r="E127" s="4">
        <v>42386</v>
      </c>
      <c r="F127" s="5"/>
      <c r="G127" s="4">
        <v>43196</v>
      </c>
      <c r="H127" s="4">
        <v>50891</v>
      </c>
      <c r="I127" s="4">
        <v>39848</v>
      </c>
      <c r="J127" s="5"/>
      <c r="K127" s="44"/>
    </row>
    <row r="128" spans="1:13" x14ac:dyDescent="0.35">
      <c r="A128" s="26" t="s">
        <v>4</v>
      </c>
      <c r="B128" s="31"/>
      <c r="C128" s="31"/>
      <c r="D128" s="26"/>
      <c r="E128" s="28">
        <v>507041</v>
      </c>
      <c r="F128" s="28">
        <v>240619</v>
      </c>
      <c r="G128" s="28">
        <v>542696</v>
      </c>
      <c r="H128" s="28">
        <v>415903</v>
      </c>
      <c r="I128" s="28">
        <v>411858</v>
      </c>
      <c r="J128" s="28">
        <v>169211</v>
      </c>
      <c r="K128" s="45">
        <f>SUM(E128:J128)</f>
        <v>2287328</v>
      </c>
    </row>
    <row r="129" spans="1:11" x14ac:dyDescent="0.35">
      <c r="A129" s="26" t="s">
        <v>5</v>
      </c>
      <c r="B129" s="30">
        <v>35676</v>
      </c>
      <c r="C129" s="30">
        <v>40333</v>
      </c>
      <c r="D129" s="30">
        <v>33210</v>
      </c>
      <c r="E129" s="28">
        <v>33803</v>
      </c>
      <c r="F129" s="28">
        <v>34374</v>
      </c>
      <c r="G129" s="28">
        <v>38764</v>
      </c>
      <c r="H129" s="28">
        <v>29707</v>
      </c>
      <c r="I129" s="28">
        <v>29418</v>
      </c>
      <c r="J129" s="28">
        <v>26342</v>
      </c>
      <c r="K129" s="45">
        <f>K128/K124</f>
        <v>32676.114285714284</v>
      </c>
    </row>
    <row r="130" spans="1:11" x14ac:dyDescent="0.35">
      <c r="A130" s="2"/>
      <c r="B130" s="12"/>
      <c r="C130" s="12"/>
      <c r="D130" s="12"/>
      <c r="E130" s="7"/>
      <c r="F130" s="7"/>
      <c r="G130" s="7"/>
      <c r="H130" s="7"/>
      <c r="I130" s="7"/>
      <c r="J130" s="7"/>
      <c r="K130" s="7"/>
    </row>
    <row r="131" spans="1:11" x14ac:dyDescent="0.35">
      <c r="A131" s="26" t="s">
        <v>20</v>
      </c>
      <c r="B131" s="26">
        <v>2010</v>
      </c>
      <c r="C131" s="26" t="s">
        <v>23</v>
      </c>
      <c r="D131" s="26">
        <v>2012</v>
      </c>
      <c r="E131" s="27">
        <v>2013</v>
      </c>
      <c r="F131" s="27">
        <v>2014</v>
      </c>
      <c r="G131" s="27" t="s">
        <v>9</v>
      </c>
      <c r="H131" s="27" t="s">
        <v>10</v>
      </c>
      <c r="I131" s="27">
        <v>2017</v>
      </c>
      <c r="J131" s="27">
        <v>2018</v>
      </c>
      <c r="K131" s="13" t="s">
        <v>145</v>
      </c>
    </row>
    <row r="132" spans="1:11" x14ac:dyDescent="0.35">
      <c r="A132" s="12" t="s">
        <v>2</v>
      </c>
      <c r="B132" s="33">
        <v>0.25</v>
      </c>
      <c r="C132" s="33">
        <v>2.1800000000000002</v>
      </c>
      <c r="D132" s="33">
        <v>0.82</v>
      </c>
      <c r="E132" s="33">
        <v>0.32</v>
      </c>
      <c r="F132" s="33">
        <v>0.2</v>
      </c>
      <c r="G132" s="33">
        <v>2.5</v>
      </c>
      <c r="H132" s="33">
        <v>0.7</v>
      </c>
      <c r="I132" s="33">
        <v>0.39</v>
      </c>
      <c r="J132" s="33">
        <v>0.35</v>
      </c>
      <c r="K132" s="133">
        <f>AVERAGE(E132:J132)</f>
        <v>0.74333333333333318</v>
      </c>
    </row>
    <row r="133" spans="1:11" x14ac:dyDescent="0.35">
      <c r="A133" s="12" t="s">
        <v>3</v>
      </c>
      <c r="B133" s="33"/>
      <c r="C133" s="33">
        <v>0.21</v>
      </c>
      <c r="D133" s="33"/>
      <c r="E133" s="32"/>
      <c r="F133" s="34"/>
      <c r="G133" s="34">
        <v>0.34</v>
      </c>
      <c r="H133" s="34"/>
      <c r="I133" s="34"/>
      <c r="J133" s="32"/>
      <c r="K133" s="13"/>
    </row>
    <row r="134" spans="1:11" x14ac:dyDescent="0.35">
      <c r="A134" s="12"/>
      <c r="B134" s="12"/>
      <c r="C134" s="12"/>
      <c r="D134" s="12"/>
      <c r="E134" s="13"/>
      <c r="F134" s="13"/>
      <c r="G134" s="13"/>
      <c r="H134" s="13"/>
      <c r="I134" s="13"/>
      <c r="J134" s="13"/>
      <c r="K134" s="13"/>
    </row>
    <row r="135" spans="1:11" x14ac:dyDescent="0.35">
      <c r="A135" s="26" t="s">
        <v>21</v>
      </c>
      <c r="B135" s="27" t="s">
        <v>24</v>
      </c>
      <c r="C135" s="26">
        <v>2011</v>
      </c>
      <c r="D135" s="26">
        <v>2012</v>
      </c>
      <c r="E135" s="27" t="s">
        <v>11</v>
      </c>
      <c r="F135" s="27" t="s">
        <v>12</v>
      </c>
      <c r="G135" s="27">
        <v>2015</v>
      </c>
      <c r="H135" s="27" t="s">
        <v>13</v>
      </c>
      <c r="I135" s="27" t="s">
        <v>14</v>
      </c>
      <c r="J135" s="27">
        <v>2018</v>
      </c>
      <c r="K135" s="13"/>
    </row>
    <row r="136" spans="1:11" x14ac:dyDescent="0.35">
      <c r="A136" s="12" t="s">
        <v>2</v>
      </c>
      <c r="B136" s="12">
        <v>4.47</v>
      </c>
      <c r="C136" s="12">
        <v>2.0699999999999998</v>
      </c>
      <c r="D136" s="12">
        <v>1.1599999999999999</v>
      </c>
      <c r="E136" s="12">
        <v>2.14</v>
      </c>
      <c r="F136" s="12">
        <v>5.49</v>
      </c>
      <c r="G136" s="12">
        <v>1.93</v>
      </c>
      <c r="H136" s="12">
        <v>2.31</v>
      </c>
      <c r="I136" s="12">
        <v>1.99</v>
      </c>
      <c r="J136" s="12">
        <v>1.21</v>
      </c>
      <c r="K136" s="133">
        <f>AVERAGE(E136:J136)</f>
        <v>2.5116666666666667</v>
      </c>
    </row>
    <row r="137" spans="1:11" x14ac:dyDescent="0.35">
      <c r="A137" s="12" t="s">
        <v>22</v>
      </c>
      <c r="B137" s="35" t="s">
        <v>17</v>
      </c>
      <c r="C137" s="12"/>
      <c r="D137" s="12"/>
      <c r="E137" s="4"/>
      <c r="F137" s="32">
        <v>1.39</v>
      </c>
      <c r="G137" s="4"/>
      <c r="H137" s="4"/>
      <c r="I137" s="4"/>
      <c r="J137" s="4"/>
      <c r="K137" s="6"/>
    </row>
    <row r="138" spans="1:11" x14ac:dyDescent="0.35">
      <c r="A138" s="9"/>
      <c r="B138" s="9"/>
      <c r="C138" s="9"/>
      <c r="D138" s="9"/>
      <c r="E138" s="10"/>
      <c r="F138" s="11"/>
      <c r="G138" s="11"/>
      <c r="H138" s="11"/>
      <c r="I138" s="11"/>
      <c r="J138" s="11"/>
      <c r="K138" s="11"/>
    </row>
    <row r="139" spans="1:11" x14ac:dyDescent="0.35">
      <c r="A139" s="9"/>
      <c r="B139" s="9"/>
      <c r="C139" s="9"/>
      <c r="D139" s="9"/>
      <c r="E139" s="10"/>
      <c r="F139" s="11"/>
      <c r="G139" s="11"/>
      <c r="H139" s="11"/>
      <c r="I139" s="11"/>
      <c r="J139" s="11"/>
      <c r="K139" s="11"/>
    </row>
    <row r="140" spans="1:11" x14ac:dyDescent="0.35">
      <c r="A140" s="128" t="s">
        <v>140</v>
      </c>
    </row>
    <row r="141" spans="1:11" x14ac:dyDescent="0.35">
      <c r="A141" s="21" t="s">
        <v>141</v>
      </c>
    </row>
    <row r="142" spans="1:11" x14ac:dyDescent="0.35">
      <c r="A142" s="21" t="s">
        <v>142</v>
      </c>
    </row>
    <row r="143" spans="1:11" x14ac:dyDescent="0.35">
      <c r="A143" s="21"/>
    </row>
    <row r="144" spans="1:11" x14ac:dyDescent="0.35">
      <c r="A144" s="21"/>
    </row>
    <row r="145" spans="1:7" x14ac:dyDescent="0.35">
      <c r="A145" s="21"/>
    </row>
    <row r="146" spans="1:7" x14ac:dyDescent="0.35">
      <c r="A146" s="21"/>
    </row>
    <row r="147" spans="1:7" x14ac:dyDescent="0.35">
      <c r="A147" s="38"/>
      <c r="B147" s="37"/>
      <c r="C147" s="37"/>
      <c r="D147" s="37"/>
      <c r="E147" s="37"/>
      <c r="F147" s="37"/>
      <c r="G147" s="37"/>
    </row>
    <row r="148" spans="1:7" x14ac:dyDescent="0.35">
      <c r="A148" s="36"/>
      <c r="B148" s="37"/>
      <c r="C148" s="37"/>
      <c r="D148" s="37"/>
      <c r="E148" s="37"/>
      <c r="F148" s="37"/>
      <c r="G148" s="37"/>
    </row>
    <row r="149" spans="1:7" x14ac:dyDescent="0.35">
      <c r="A149" s="24"/>
      <c r="B149" s="37"/>
      <c r="C149" s="37"/>
      <c r="D149" s="37"/>
      <c r="E149" s="37"/>
      <c r="F149" s="37"/>
      <c r="G149" s="37"/>
    </row>
  </sheetData>
  <mergeCells count="25">
    <mergeCell ref="A115:K115"/>
    <mergeCell ref="A19:K19"/>
    <mergeCell ref="A46:K46"/>
    <mergeCell ref="A47:K47"/>
    <mergeCell ref="A68:K68"/>
    <mergeCell ref="A69:K69"/>
    <mergeCell ref="A87:K87"/>
    <mergeCell ref="A89:K89"/>
    <mergeCell ref="A114:K114"/>
    <mergeCell ref="A61:K61"/>
    <mergeCell ref="A84:K84"/>
    <mergeCell ref="A60:K60"/>
    <mergeCell ref="A31:K31"/>
    <mergeCell ref="A66:K66"/>
    <mergeCell ref="A85:K85"/>
    <mergeCell ref="A59:K59"/>
    <mergeCell ref="A30:K30"/>
    <mergeCell ref="A1:K1"/>
    <mergeCell ref="A2:K2"/>
    <mergeCell ref="A3:K3"/>
    <mergeCell ref="A18:K18"/>
    <mergeCell ref="A5:K5"/>
    <mergeCell ref="A6:K6"/>
    <mergeCell ref="A7:K7"/>
    <mergeCell ref="A16:K16"/>
  </mergeCells>
  <conditionalFormatting sqref="B63:J66">
    <cfRule type="cellIs" dxfId="1" priority="2" operator="lessThan">
      <formula>0</formula>
    </cfRule>
  </conditionalFormatting>
  <conditionalFormatting sqref="B21:K2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F539-A1A5-46D9-8BA6-47804B74E0B3}">
  <sheetPr>
    <pageSetUpPr fitToPage="1"/>
  </sheetPr>
  <dimension ref="A1:M48"/>
  <sheetViews>
    <sheetView topLeftCell="A21" workbookViewId="0">
      <selection activeCell="F19" sqref="F19"/>
    </sheetView>
  </sheetViews>
  <sheetFormatPr defaultRowHeight="12.75" x14ac:dyDescent="0.35"/>
  <cols>
    <col min="1" max="1" width="5.19921875" style="140" customWidth="1"/>
    <col min="2" max="2" width="9.06640625" style="140"/>
    <col min="3" max="3" width="7.1328125" style="140" customWidth="1"/>
    <col min="4" max="4" width="9.1328125" style="140" bestFit="1" customWidth="1"/>
    <col min="5" max="5" width="10.53125" style="140" customWidth="1"/>
    <col min="6" max="6" width="10.265625" style="140" customWidth="1"/>
    <col min="7" max="7" width="9.796875" style="140" customWidth="1"/>
    <col min="8" max="8" width="10.19921875" style="140" customWidth="1"/>
    <col min="9" max="9" width="7.796875" style="140" customWidth="1"/>
    <col min="10" max="10" width="10.06640625" style="140" customWidth="1"/>
    <col min="11" max="11" width="10.53125" style="140" customWidth="1"/>
    <col min="12" max="12" width="12" style="140" customWidth="1"/>
    <col min="13" max="13" width="31" style="140" customWidth="1"/>
  </cols>
  <sheetData>
    <row r="1" spans="1:13" s="138" customFormat="1" x14ac:dyDescent="0.35">
      <c r="A1" s="170" t="s">
        <v>175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40"/>
    </row>
    <row r="2" spans="1:13" x14ac:dyDescent="0.35">
      <c r="A2" s="170" t="s">
        <v>174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3" x14ac:dyDescent="0.35">
      <c r="I3" s="141" t="s">
        <v>172</v>
      </c>
      <c r="J3" s="141"/>
      <c r="K3" s="142"/>
      <c r="L3" s="142"/>
    </row>
    <row r="4" spans="1:13" s="94" customFormat="1" ht="13.15" x14ac:dyDescent="0.4">
      <c r="A4" s="143" t="s">
        <v>150</v>
      </c>
      <c r="B4" s="143" t="s">
        <v>159</v>
      </c>
      <c r="C4" s="143" t="s">
        <v>182</v>
      </c>
      <c r="D4" s="143" t="s">
        <v>161</v>
      </c>
      <c r="E4" s="143" t="s">
        <v>162</v>
      </c>
      <c r="F4" s="143" t="s">
        <v>183</v>
      </c>
      <c r="G4" s="143" t="s">
        <v>165</v>
      </c>
      <c r="H4" s="143" t="s">
        <v>184</v>
      </c>
      <c r="I4" s="141" t="s">
        <v>182</v>
      </c>
      <c r="J4" s="141" t="s">
        <v>177</v>
      </c>
      <c r="K4" s="141" t="s">
        <v>162</v>
      </c>
      <c r="L4" s="141" t="s">
        <v>184</v>
      </c>
      <c r="M4" s="143"/>
    </row>
    <row r="5" spans="1:13" x14ac:dyDescent="0.35">
      <c r="A5" s="140" t="s">
        <v>151</v>
      </c>
      <c r="B5" s="140" t="s">
        <v>160</v>
      </c>
      <c r="C5" s="144">
        <v>20000</v>
      </c>
      <c r="D5" s="145">
        <v>55</v>
      </c>
      <c r="E5" s="145">
        <v>1100000</v>
      </c>
      <c r="F5" s="145">
        <v>-379251</v>
      </c>
      <c r="G5" s="145">
        <v>-517609</v>
      </c>
      <c r="H5" s="146">
        <f>E5+F5+G5</f>
        <v>203140</v>
      </c>
      <c r="I5" s="147">
        <v>11882</v>
      </c>
      <c r="J5" s="147">
        <f>G5+F5</f>
        <v>-896860</v>
      </c>
      <c r="K5" s="148">
        <f>I5*D5</f>
        <v>653510</v>
      </c>
      <c r="L5" s="149">
        <f>K5+J5</f>
        <v>-243350</v>
      </c>
    </row>
    <row r="6" spans="1:13" x14ac:dyDescent="0.35">
      <c r="A6" s="140" t="s">
        <v>152</v>
      </c>
      <c r="B6" s="140" t="s">
        <v>160</v>
      </c>
      <c r="C6" s="144">
        <v>17000</v>
      </c>
      <c r="D6" s="145">
        <v>60</v>
      </c>
      <c r="E6" s="145">
        <v>1020000</v>
      </c>
      <c r="F6" s="145">
        <v>-371201</v>
      </c>
      <c r="G6" s="145">
        <v>-601983</v>
      </c>
      <c r="H6" s="146">
        <f t="shared" ref="H6:H19" si="0">E6+F6+G6</f>
        <v>46816</v>
      </c>
      <c r="I6" s="147">
        <v>0</v>
      </c>
      <c r="J6" s="147"/>
      <c r="K6" s="148">
        <f>I6*D6</f>
        <v>0</v>
      </c>
      <c r="L6" s="149">
        <f t="shared" ref="L6:L19" si="1">K6+J6</f>
        <v>0</v>
      </c>
      <c r="M6" s="140" t="s">
        <v>173</v>
      </c>
    </row>
    <row r="7" spans="1:13" x14ac:dyDescent="0.35">
      <c r="A7" s="140" t="s">
        <v>152</v>
      </c>
      <c r="B7" s="140" t="s">
        <v>163</v>
      </c>
      <c r="D7" s="145"/>
      <c r="E7" s="145">
        <v>75000</v>
      </c>
      <c r="F7" s="145"/>
      <c r="G7" s="145">
        <v>-522468</v>
      </c>
      <c r="H7" s="146">
        <f t="shared" si="0"/>
        <v>-447468</v>
      </c>
      <c r="I7" s="147"/>
      <c r="J7" s="147">
        <f t="shared" ref="J7:J41" si="2">G7+F7</f>
        <v>-522468</v>
      </c>
      <c r="K7" s="148">
        <v>75000</v>
      </c>
      <c r="L7" s="149">
        <f t="shared" si="1"/>
        <v>-447468</v>
      </c>
    </row>
    <row r="8" spans="1:13" x14ac:dyDescent="0.35">
      <c r="A8" s="140" t="s">
        <v>152</v>
      </c>
      <c r="B8" s="140" t="s">
        <v>163</v>
      </c>
      <c r="D8" s="145"/>
      <c r="E8" s="145">
        <v>75000</v>
      </c>
      <c r="F8" s="145"/>
      <c r="G8" s="145">
        <v>-522468</v>
      </c>
      <c r="H8" s="146">
        <f t="shared" si="0"/>
        <v>-447468</v>
      </c>
      <c r="I8" s="147"/>
      <c r="J8" s="147">
        <f t="shared" si="2"/>
        <v>-522468</v>
      </c>
      <c r="K8" s="148">
        <v>75000</v>
      </c>
      <c r="L8" s="149">
        <f t="shared" si="1"/>
        <v>-447468</v>
      </c>
    </row>
    <row r="9" spans="1:13" x14ac:dyDescent="0.35">
      <c r="A9" s="140" t="s">
        <v>153</v>
      </c>
      <c r="B9" s="140" t="s">
        <v>160</v>
      </c>
      <c r="C9" s="144">
        <v>35000</v>
      </c>
      <c r="D9" s="145">
        <v>65</v>
      </c>
      <c r="E9" s="145">
        <v>2275000</v>
      </c>
      <c r="F9" s="145">
        <v>-541499</v>
      </c>
      <c r="G9" s="145">
        <v>-719648</v>
      </c>
      <c r="H9" s="146">
        <f t="shared" si="0"/>
        <v>1013853</v>
      </c>
      <c r="I9" s="147">
        <v>32489</v>
      </c>
      <c r="J9" s="147">
        <f t="shared" si="2"/>
        <v>-1261147</v>
      </c>
      <c r="K9" s="148">
        <f>I9*D9</f>
        <v>2111785</v>
      </c>
      <c r="L9" s="149">
        <f t="shared" si="1"/>
        <v>850638</v>
      </c>
    </row>
    <row r="10" spans="1:13" x14ac:dyDescent="0.35">
      <c r="A10" s="140" t="s">
        <v>153</v>
      </c>
      <c r="B10" s="140" t="s">
        <v>160</v>
      </c>
      <c r="C10" s="144">
        <v>45000</v>
      </c>
      <c r="D10" s="145">
        <v>70</v>
      </c>
      <c r="E10" s="145">
        <v>3150000</v>
      </c>
      <c r="F10" s="145">
        <v>-541499</v>
      </c>
      <c r="G10" s="145">
        <v>-499648</v>
      </c>
      <c r="H10" s="146">
        <f t="shared" si="0"/>
        <v>2108853</v>
      </c>
      <c r="I10" s="147">
        <v>40194</v>
      </c>
      <c r="J10" s="147">
        <f t="shared" si="2"/>
        <v>-1041147</v>
      </c>
      <c r="K10" s="148">
        <f>I10*D10</f>
        <v>2813580</v>
      </c>
      <c r="L10" s="149">
        <f t="shared" si="1"/>
        <v>1772433</v>
      </c>
    </row>
    <row r="11" spans="1:13" x14ac:dyDescent="0.35">
      <c r="A11" s="140" t="s">
        <v>154</v>
      </c>
      <c r="B11" s="140" t="s">
        <v>160</v>
      </c>
      <c r="C11" s="144">
        <v>17000</v>
      </c>
      <c r="D11" s="145">
        <v>45</v>
      </c>
      <c r="E11" s="145">
        <v>765000</v>
      </c>
      <c r="F11" s="145">
        <v>-295544</v>
      </c>
      <c r="G11" s="145">
        <v>-475609</v>
      </c>
      <c r="H11" s="146">
        <f t="shared" si="0"/>
        <v>-6153</v>
      </c>
      <c r="I11" s="147">
        <v>38631</v>
      </c>
      <c r="J11" s="147">
        <f t="shared" si="2"/>
        <v>-771153</v>
      </c>
      <c r="K11" s="148">
        <f>I11*D11</f>
        <v>1738395</v>
      </c>
      <c r="L11" s="149">
        <f t="shared" si="1"/>
        <v>967242</v>
      </c>
    </row>
    <row r="12" spans="1:13" x14ac:dyDescent="0.35">
      <c r="A12" s="140" t="s">
        <v>154</v>
      </c>
      <c r="B12" s="140" t="s">
        <v>160</v>
      </c>
      <c r="C12" s="144">
        <v>17000</v>
      </c>
      <c r="D12" s="145">
        <v>45</v>
      </c>
      <c r="E12" s="145">
        <v>765000</v>
      </c>
      <c r="F12" s="145">
        <v>-295544</v>
      </c>
      <c r="G12" s="145">
        <v>-475609</v>
      </c>
      <c r="H12" s="146">
        <f t="shared" si="0"/>
        <v>-6153</v>
      </c>
      <c r="I12" s="147">
        <v>24959</v>
      </c>
      <c r="J12" s="147">
        <f t="shared" si="2"/>
        <v>-771153</v>
      </c>
      <c r="K12" s="148">
        <f>I12*D12</f>
        <v>1123155</v>
      </c>
      <c r="L12" s="149">
        <f t="shared" si="1"/>
        <v>352002</v>
      </c>
    </row>
    <row r="13" spans="1:13" x14ac:dyDescent="0.35">
      <c r="A13" s="140" t="s">
        <v>155</v>
      </c>
      <c r="B13" s="140" t="s">
        <v>163</v>
      </c>
      <c r="D13" s="145"/>
      <c r="E13" s="145">
        <v>75000</v>
      </c>
      <c r="F13" s="145"/>
      <c r="G13" s="145">
        <v>-433594</v>
      </c>
      <c r="H13" s="146">
        <f t="shared" si="0"/>
        <v>-358594</v>
      </c>
      <c r="I13" s="147"/>
      <c r="J13" s="147">
        <f t="shared" si="2"/>
        <v>-433594</v>
      </c>
      <c r="K13" s="148">
        <v>75000</v>
      </c>
      <c r="L13" s="149">
        <f t="shared" si="1"/>
        <v>-358594</v>
      </c>
    </row>
    <row r="14" spans="1:13" x14ac:dyDescent="0.35">
      <c r="A14" s="140" t="s">
        <v>155</v>
      </c>
      <c r="B14" s="140" t="s">
        <v>163</v>
      </c>
      <c r="D14" s="145"/>
      <c r="E14" s="145">
        <v>75000</v>
      </c>
      <c r="F14" s="145"/>
      <c r="G14" s="145">
        <v>-433594</v>
      </c>
      <c r="H14" s="146">
        <f t="shared" si="0"/>
        <v>-358594</v>
      </c>
      <c r="I14" s="147"/>
      <c r="J14" s="147">
        <f t="shared" si="2"/>
        <v>-433594</v>
      </c>
      <c r="K14" s="148">
        <v>75000</v>
      </c>
      <c r="L14" s="149">
        <f t="shared" si="1"/>
        <v>-358594</v>
      </c>
    </row>
    <row r="15" spans="1:13" x14ac:dyDescent="0.35">
      <c r="A15" s="140" t="s">
        <v>156</v>
      </c>
      <c r="B15" s="140" t="s">
        <v>160</v>
      </c>
      <c r="C15" s="144">
        <v>12000</v>
      </c>
      <c r="D15" s="145">
        <v>45</v>
      </c>
      <c r="E15" s="145">
        <v>540000</v>
      </c>
      <c r="F15" s="145">
        <v>-322904</v>
      </c>
      <c r="G15" s="145">
        <v>-505609</v>
      </c>
      <c r="H15" s="146">
        <f t="shared" si="0"/>
        <v>-288513</v>
      </c>
      <c r="I15" s="147">
        <v>9040</v>
      </c>
      <c r="J15" s="147">
        <f t="shared" si="2"/>
        <v>-828513</v>
      </c>
      <c r="K15" s="148">
        <f>I15*D15</f>
        <v>406800</v>
      </c>
      <c r="L15" s="149">
        <f t="shared" si="1"/>
        <v>-421713</v>
      </c>
    </row>
    <row r="16" spans="1:13" x14ac:dyDescent="0.35">
      <c r="A16" s="140" t="s">
        <v>157</v>
      </c>
      <c r="B16" s="140" t="s">
        <v>160</v>
      </c>
      <c r="C16" s="144">
        <v>12000</v>
      </c>
      <c r="D16" s="145">
        <v>45</v>
      </c>
      <c r="E16" s="145">
        <v>480000</v>
      </c>
      <c r="F16" s="145">
        <v>-316867</v>
      </c>
      <c r="G16" s="145">
        <v>-505609</v>
      </c>
      <c r="H16" s="146">
        <f t="shared" si="0"/>
        <v>-342476</v>
      </c>
      <c r="I16" s="147">
        <v>13656</v>
      </c>
      <c r="J16" s="147">
        <f t="shared" si="2"/>
        <v>-822476</v>
      </c>
      <c r="K16" s="148">
        <f>I16*D16</f>
        <v>614520</v>
      </c>
      <c r="L16" s="149">
        <f t="shared" si="1"/>
        <v>-207956</v>
      </c>
    </row>
    <row r="17" spans="1:13" x14ac:dyDescent="0.35">
      <c r="A17" s="140" t="s">
        <v>158</v>
      </c>
      <c r="B17" s="140" t="s">
        <v>163</v>
      </c>
      <c r="D17" s="145">
        <v>45</v>
      </c>
      <c r="E17" s="145">
        <v>75000</v>
      </c>
      <c r="F17" s="145"/>
      <c r="G17" s="145">
        <v>-425093</v>
      </c>
      <c r="H17" s="146">
        <f t="shared" si="0"/>
        <v>-350093</v>
      </c>
      <c r="I17" s="147">
        <v>17422</v>
      </c>
      <c r="J17" s="147">
        <f>G17-400000</f>
        <v>-825093</v>
      </c>
      <c r="K17" s="148">
        <f>I17*D17</f>
        <v>783990</v>
      </c>
      <c r="L17" s="149">
        <f t="shared" si="1"/>
        <v>-41103</v>
      </c>
      <c r="M17" s="140" t="s">
        <v>160</v>
      </c>
    </row>
    <row r="18" spans="1:13" x14ac:dyDescent="0.35">
      <c r="A18" s="140" t="s">
        <v>158</v>
      </c>
      <c r="B18" s="140" t="s">
        <v>163</v>
      </c>
      <c r="D18" s="145">
        <v>45</v>
      </c>
      <c r="E18" s="145">
        <v>75000</v>
      </c>
      <c r="F18" s="145"/>
      <c r="G18" s="145">
        <v>-353223</v>
      </c>
      <c r="H18" s="146">
        <f t="shared" si="0"/>
        <v>-278223</v>
      </c>
      <c r="I18" s="147">
        <v>18033</v>
      </c>
      <c r="J18" s="147">
        <f>G18-400000</f>
        <v>-753223</v>
      </c>
      <c r="K18" s="148">
        <f>I18*D18</f>
        <v>811485</v>
      </c>
      <c r="L18" s="149">
        <f t="shared" si="1"/>
        <v>58262</v>
      </c>
      <c r="M18" s="140" t="s">
        <v>181</v>
      </c>
    </row>
    <row r="19" spans="1:13" x14ac:dyDescent="0.35">
      <c r="B19" s="140" t="s">
        <v>166</v>
      </c>
      <c r="D19" s="145"/>
      <c r="E19" s="145"/>
      <c r="F19" s="145"/>
      <c r="G19" s="145">
        <v>-276910</v>
      </c>
      <c r="H19" s="146">
        <f t="shared" si="0"/>
        <v>-276910</v>
      </c>
      <c r="I19" s="147"/>
      <c r="J19" s="147">
        <f t="shared" si="2"/>
        <v>-276910</v>
      </c>
      <c r="K19" s="148">
        <f>I19*D19</f>
        <v>0</v>
      </c>
      <c r="L19" s="149">
        <f t="shared" si="1"/>
        <v>-276910</v>
      </c>
    </row>
    <row r="20" spans="1:13" x14ac:dyDescent="0.35">
      <c r="A20" s="143" t="s">
        <v>15</v>
      </c>
      <c r="E20" s="150">
        <f>SUM(E5:E19)</f>
        <v>10545000</v>
      </c>
      <c r="F20" s="150">
        <f t="shared" ref="F20:H20" si="3">SUM(F5:F19)</f>
        <v>-3064309</v>
      </c>
      <c r="G20" s="150">
        <f t="shared" si="3"/>
        <v>-7268674</v>
      </c>
      <c r="H20" s="150">
        <f t="shared" si="3"/>
        <v>212017</v>
      </c>
      <c r="I20" s="151"/>
      <c r="J20" s="152">
        <f>SUM(J5:J19)</f>
        <v>-10159799</v>
      </c>
      <c r="K20" s="152">
        <f>SUM(K5:K19)</f>
        <v>11357220</v>
      </c>
      <c r="L20" s="152">
        <f>SUM(L5:L19)</f>
        <v>1197421</v>
      </c>
    </row>
    <row r="21" spans="1:13" x14ac:dyDescent="0.35">
      <c r="I21" s="147"/>
      <c r="J21" s="147"/>
      <c r="K21" s="148"/>
      <c r="L21" s="149"/>
    </row>
    <row r="22" spans="1:13" x14ac:dyDescent="0.35">
      <c r="A22" s="143" t="s">
        <v>149</v>
      </c>
      <c r="B22" s="143" t="s">
        <v>159</v>
      </c>
      <c r="C22" s="143" t="s">
        <v>182</v>
      </c>
      <c r="D22" s="143" t="s">
        <v>161</v>
      </c>
      <c r="E22" s="143" t="s">
        <v>162</v>
      </c>
      <c r="F22" s="143" t="s">
        <v>164</v>
      </c>
      <c r="G22" s="143" t="s">
        <v>165</v>
      </c>
      <c r="H22" s="143" t="s">
        <v>184</v>
      </c>
      <c r="I22" s="141" t="s">
        <v>182</v>
      </c>
      <c r="J22" s="141" t="s">
        <v>177</v>
      </c>
      <c r="K22" s="141" t="s">
        <v>162</v>
      </c>
      <c r="L22" s="141" t="s">
        <v>184</v>
      </c>
    </row>
    <row r="23" spans="1:13" x14ac:dyDescent="0.35">
      <c r="A23" s="140" t="s">
        <v>167</v>
      </c>
      <c r="B23" s="140" t="s">
        <v>160</v>
      </c>
      <c r="C23" s="144">
        <v>11000</v>
      </c>
      <c r="D23" s="145">
        <v>47</v>
      </c>
      <c r="E23" s="145">
        <f>C23*D23</f>
        <v>517000</v>
      </c>
      <c r="F23" s="145">
        <v>-174417</v>
      </c>
      <c r="G23" s="145">
        <v>-244677</v>
      </c>
      <c r="H23" s="146">
        <f>E23+F23+G23</f>
        <v>97906</v>
      </c>
      <c r="I23" s="147">
        <v>14360</v>
      </c>
      <c r="J23" s="147">
        <f t="shared" si="2"/>
        <v>-419094</v>
      </c>
      <c r="K23" s="148">
        <f t="shared" ref="K23:K34" si="4">I23*D23</f>
        <v>674920</v>
      </c>
      <c r="L23" s="149">
        <f t="shared" ref="L23" si="5">K23+J23</f>
        <v>255826</v>
      </c>
    </row>
    <row r="24" spans="1:13" x14ac:dyDescent="0.35">
      <c r="A24" s="140" t="s">
        <v>167</v>
      </c>
      <c r="B24" s="140" t="s">
        <v>160</v>
      </c>
      <c r="C24" s="144">
        <v>11000</v>
      </c>
      <c r="D24" s="145">
        <v>47</v>
      </c>
      <c r="E24" s="145">
        <f>C24*D24</f>
        <v>517000</v>
      </c>
      <c r="F24" s="145">
        <v>-174417</v>
      </c>
      <c r="G24" s="145">
        <v>-244677</v>
      </c>
      <c r="H24" s="146">
        <f t="shared" ref="H24:H41" si="6">E24+F24+G24</f>
        <v>97906</v>
      </c>
      <c r="I24" s="147">
        <v>15349</v>
      </c>
      <c r="J24" s="147">
        <f t="shared" si="2"/>
        <v>-419094</v>
      </c>
      <c r="K24" s="148">
        <f t="shared" si="4"/>
        <v>721403</v>
      </c>
      <c r="L24" s="149">
        <f t="shared" ref="L24:L34" si="7">K24+G24+F24</f>
        <v>302309</v>
      </c>
    </row>
    <row r="25" spans="1:13" x14ac:dyDescent="0.35">
      <c r="A25" s="140" t="s">
        <v>152</v>
      </c>
      <c r="B25" s="140" t="s">
        <v>160</v>
      </c>
      <c r="C25" s="144">
        <v>11500</v>
      </c>
      <c r="D25" s="145">
        <v>48</v>
      </c>
      <c r="E25" s="145">
        <f>C25*D25</f>
        <v>552000</v>
      </c>
      <c r="F25" s="145">
        <v>-244296</v>
      </c>
      <c r="G25" s="145">
        <v>-245427</v>
      </c>
      <c r="H25" s="146">
        <f t="shared" si="6"/>
        <v>62277</v>
      </c>
      <c r="I25" s="147">
        <v>13230</v>
      </c>
      <c r="J25" s="147">
        <f t="shared" si="2"/>
        <v>-489723</v>
      </c>
      <c r="K25" s="148">
        <f t="shared" si="4"/>
        <v>635040</v>
      </c>
      <c r="L25" s="149">
        <f t="shared" si="7"/>
        <v>145317</v>
      </c>
    </row>
    <row r="26" spans="1:13" x14ac:dyDescent="0.35">
      <c r="A26" s="140" t="s">
        <v>152</v>
      </c>
      <c r="B26" s="140" t="s">
        <v>160</v>
      </c>
      <c r="C26" s="144">
        <v>11500</v>
      </c>
      <c r="D26" s="145">
        <v>48</v>
      </c>
      <c r="E26" s="145">
        <f>C26*D26</f>
        <v>552000</v>
      </c>
      <c r="F26" s="145">
        <v>-244296</v>
      </c>
      <c r="G26" s="145">
        <v>-245427</v>
      </c>
      <c r="H26" s="146">
        <f t="shared" si="6"/>
        <v>62277</v>
      </c>
      <c r="I26" s="147">
        <v>12335</v>
      </c>
      <c r="J26" s="147">
        <f t="shared" si="2"/>
        <v>-489723</v>
      </c>
      <c r="K26" s="148">
        <f t="shared" si="4"/>
        <v>592080</v>
      </c>
      <c r="L26" s="149">
        <f t="shared" si="7"/>
        <v>102357</v>
      </c>
    </row>
    <row r="27" spans="1:13" s="138" customFormat="1" x14ac:dyDescent="0.35">
      <c r="A27" s="140" t="s">
        <v>168</v>
      </c>
      <c r="B27" s="140" t="s">
        <v>169</v>
      </c>
      <c r="C27" s="153">
        <f>52500/3</f>
        <v>17500</v>
      </c>
      <c r="D27" s="145">
        <v>50</v>
      </c>
      <c r="E27" s="145">
        <f>C27*D27</f>
        <v>875000</v>
      </c>
      <c r="F27" s="145">
        <f>1230030/-3</f>
        <v>-410010</v>
      </c>
      <c r="G27" s="145">
        <f>675994/-3</f>
        <v>-225331.33333333334</v>
      </c>
      <c r="H27" s="146">
        <f>E27+F27+G27</f>
        <v>239658.66666666666</v>
      </c>
      <c r="I27" s="147">
        <v>18467</v>
      </c>
      <c r="J27" s="147">
        <f t="shared" si="2"/>
        <v>-635341.33333333337</v>
      </c>
      <c r="K27" s="148">
        <f t="shared" si="4"/>
        <v>923350</v>
      </c>
      <c r="L27" s="149">
        <f t="shared" si="7"/>
        <v>288008.66666666663</v>
      </c>
      <c r="M27" s="140"/>
    </row>
    <row r="28" spans="1:13" s="138" customFormat="1" x14ac:dyDescent="0.35">
      <c r="A28" s="140" t="s">
        <v>168</v>
      </c>
      <c r="B28" s="140" t="s">
        <v>169</v>
      </c>
      <c r="C28" s="153">
        <f t="shared" ref="C28:C29" si="8">52500/3</f>
        <v>17500</v>
      </c>
      <c r="D28" s="145">
        <v>50</v>
      </c>
      <c r="E28" s="145">
        <f t="shared" ref="E28:E32" si="9">C28*D28</f>
        <v>875000</v>
      </c>
      <c r="F28" s="145">
        <f t="shared" ref="F28:F29" si="10">1230030/-3</f>
        <v>-410010</v>
      </c>
      <c r="G28" s="145">
        <f t="shared" ref="G28:G29" si="11">675994/-3</f>
        <v>-225331.33333333334</v>
      </c>
      <c r="H28" s="146">
        <f t="shared" ref="H28:H29" si="12">E28+F28+G28</f>
        <v>239658.66666666666</v>
      </c>
      <c r="I28" s="147">
        <v>21570</v>
      </c>
      <c r="J28" s="147">
        <f t="shared" si="2"/>
        <v>-635341.33333333337</v>
      </c>
      <c r="K28" s="148">
        <f t="shared" si="4"/>
        <v>1078500</v>
      </c>
      <c r="L28" s="149">
        <f t="shared" si="7"/>
        <v>443158.66666666663</v>
      </c>
      <c r="M28" s="140"/>
    </row>
    <row r="29" spans="1:13" s="138" customFormat="1" x14ac:dyDescent="0.35">
      <c r="A29" s="140" t="s">
        <v>168</v>
      </c>
      <c r="B29" s="140" t="s">
        <v>169</v>
      </c>
      <c r="C29" s="153">
        <f t="shared" si="8"/>
        <v>17500</v>
      </c>
      <c r="D29" s="145">
        <v>50</v>
      </c>
      <c r="E29" s="145">
        <f t="shared" si="9"/>
        <v>875000</v>
      </c>
      <c r="F29" s="145">
        <f t="shared" si="10"/>
        <v>-410010</v>
      </c>
      <c r="G29" s="145">
        <f t="shared" si="11"/>
        <v>-225331.33333333334</v>
      </c>
      <c r="H29" s="146">
        <f t="shared" si="12"/>
        <v>239658.66666666666</v>
      </c>
      <c r="I29" s="147">
        <v>18309</v>
      </c>
      <c r="J29" s="147">
        <f t="shared" si="2"/>
        <v>-635341.33333333337</v>
      </c>
      <c r="K29" s="148">
        <f t="shared" si="4"/>
        <v>915450</v>
      </c>
      <c r="L29" s="149">
        <f t="shared" si="7"/>
        <v>280108.66666666663</v>
      </c>
      <c r="M29" s="140"/>
    </row>
    <row r="30" spans="1:13" x14ac:dyDescent="0.35">
      <c r="A30" s="140" t="s">
        <v>168</v>
      </c>
      <c r="B30" s="140" t="s">
        <v>160</v>
      </c>
      <c r="C30" s="144">
        <v>11500</v>
      </c>
      <c r="D30" s="145">
        <v>48</v>
      </c>
      <c r="E30" s="145">
        <f t="shared" si="9"/>
        <v>552000</v>
      </c>
      <c r="F30" s="145">
        <v>-244296</v>
      </c>
      <c r="G30" s="145">
        <v>-425906</v>
      </c>
      <c r="H30" s="146">
        <f t="shared" si="6"/>
        <v>-118202</v>
      </c>
      <c r="I30" s="147">
        <v>23544</v>
      </c>
      <c r="J30" s="147">
        <f t="shared" si="2"/>
        <v>-670202</v>
      </c>
      <c r="K30" s="148">
        <f t="shared" si="4"/>
        <v>1130112</v>
      </c>
      <c r="L30" s="149">
        <f t="shared" si="7"/>
        <v>459910</v>
      </c>
    </row>
    <row r="31" spans="1:13" x14ac:dyDescent="0.35">
      <c r="A31" s="140" t="s">
        <v>153</v>
      </c>
      <c r="B31" s="140" t="s">
        <v>160</v>
      </c>
      <c r="C31" s="144">
        <v>11500</v>
      </c>
      <c r="D31" s="145">
        <v>48</v>
      </c>
      <c r="E31" s="145">
        <f t="shared" si="9"/>
        <v>552000</v>
      </c>
      <c r="F31" s="145">
        <v>-244296</v>
      </c>
      <c r="G31" s="145">
        <v>-347156</v>
      </c>
      <c r="H31" s="146">
        <f t="shared" si="6"/>
        <v>-39452</v>
      </c>
      <c r="I31" s="147">
        <v>14340</v>
      </c>
      <c r="J31" s="147">
        <f t="shared" si="2"/>
        <v>-591452</v>
      </c>
      <c r="K31" s="148">
        <f t="shared" si="4"/>
        <v>688320</v>
      </c>
      <c r="L31" s="149">
        <f t="shared" si="7"/>
        <v>96868</v>
      </c>
    </row>
    <row r="32" spans="1:13" x14ac:dyDescent="0.35">
      <c r="A32" s="140" t="s">
        <v>154</v>
      </c>
      <c r="B32" s="140" t="s">
        <v>170</v>
      </c>
      <c r="C32" s="144"/>
      <c r="D32" s="145"/>
      <c r="E32" s="145">
        <f t="shared" si="9"/>
        <v>0</v>
      </c>
      <c r="F32" s="145"/>
      <c r="G32" s="145">
        <v>-1299069</v>
      </c>
      <c r="H32" s="146">
        <f t="shared" si="6"/>
        <v>-1299069</v>
      </c>
      <c r="I32" s="147"/>
      <c r="J32" s="147">
        <f t="shared" si="2"/>
        <v>-1299069</v>
      </c>
      <c r="K32" s="148">
        <f t="shared" si="4"/>
        <v>0</v>
      </c>
      <c r="L32" s="149">
        <f t="shared" si="7"/>
        <v>-1299069</v>
      </c>
    </row>
    <row r="33" spans="1:13" x14ac:dyDescent="0.35">
      <c r="A33" s="140" t="s">
        <v>155</v>
      </c>
      <c r="B33" s="140" t="s">
        <v>163</v>
      </c>
      <c r="D33" s="145"/>
      <c r="E33" s="145"/>
      <c r="F33" s="145"/>
      <c r="G33" s="145">
        <v>-187294</v>
      </c>
      <c r="H33" s="146">
        <f t="shared" si="6"/>
        <v>-187294</v>
      </c>
      <c r="I33" s="147"/>
      <c r="J33" s="147">
        <f t="shared" si="2"/>
        <v>-187294</v>
      </c>
      <c r="K33" s="148">
        <f t="shared" si="4"/>
        <v>0</v>
      </c>
      <c r="L33" s="149">
        <f t="shared" si="7"/>
        <v>-187294</v>
      </c>
    </row>
    <row r="34" spans="1:13" x14ac:dyDescent="0.35">
      <c r="A34" s="140" t="s">
        <v>155</v>
      </c>
      <c r="B34" s="140" t="s">
        <v>163</v>
      </c>
      <c r="D34" s="145"/>
      <c r="E34" s="145"/>
      <c r="F34" s="145"/>
      <c r="G34" s="145">
        <v>-187294</v>
      </c>
      <c r="H34" s="146">
        <f t="shared" si="6"/>
        <v>-187294</v>
      </c>
      <c r="I34" s="147"/>
      <c r="J34" s="147">
        <f t="shared" si="2"/>
        <v>-187294</v>
      </c>
      <c r="K34" s="148">
        <f t="shared" si="4"/>
        <v>0</v>
      </c>
      <c r="L34" s="149">
        <f t="shared" si="7"/>
        <v>-187294</v>
      </c>
    </row>
    <row r="35" spans="1:13" s="138" customFormat="1" x14ac:dyDescent="0.35">
      <c r="A35" s="140" t="s">
        <v>156</v>
      </c>
      <c r="B35" s="140" t="s">
        <v>163</v>
      </c>
      <c r="C35" s="140"/>
      <c r="D35" s="145"/>
      <c r="E35" s="145"/>
      <c r="F35" s="145"/>
      <c r="G35" s="145">
        <v>-187294</v>
      </c>
      <c r="H35" s="146">
        <f t="shared" ref="H35:H36" si="13">E35+F35+G35</f>
        <v>-187294</v>
      </c>
      <c r="I35" s="147"/>
      <c r="J35" s="147">
        <f t="shared" si="2"/>
        <v>-187294</v>
      </c>
      <c r="K35" s="148">
        <f t="shared" ref="K35:K36" si="14">I35*D35</f>
        <v>0</v>
      </c>
      <c r="L35" s="149">
        <f t="shared" ref="L35:L36" si="15">K35+G35+F35</f>
        <v>-187294</v>
      </c>
      <c r="M35" s="140" t="s">
        <v>176</v>
      </c>
    </row>
    <row r="36" spans="1:13" s="138" customFormat="1" x14ac:dyDescent="0.35">
      <c r="A36" s="140" t="s">
        <v>156</v>
      </c>
      <c r="B36" s="140" t="s">
        <v>163</v>
      </c>
      <c r="C36" s="140"/>
      <c r="D36" s="145"/>
      <c r="E36" s="145"/>
      <c r="F36" s="145"/>
      <c r="G36" s="145">
        <v>-187294</v>
      </c>
      <c r="H36" s="146">
        <f t="shared" si="13"/>
        <v>-187294</v>
      </c>
      <c r="I36" s="147"/>
      <c r="J36" s="147">
        <f t="shared" si="2"/>
        <v>-187294</v>
      </c>
      <c r="K36" s="148">
        <f t="shared" si="14"/>
        <v>0</v>
      </c>
      <c r="L36" s="149">
        <f t="shared" si="15"/>
        <v>-187294</v>
      </c>
      <c r="M36" s="140" t="s">
        <v>176</v>
      </c>
    </row>
    <row r="37" spans="1:13" x14ac:dyDescent="0.35">
      <c r="A37" s="140" t="s">
        <v>156</v>
      </c>
      <c r="B37" s="140" t="s">
        <v>160</v>
      </c>
      <c r="C37" s="144">
        <v>12000</v>
      </c>
      <c r="D37" s="145">
        <v>50</v>
      </c>
      <c r="E37" s="145">
        <f t="shared" ref="E37:E40" si="16">C37*D37</f>
        <v>600000</v>
      </c>
      <c r="F37" s="145">
        <v>-247772</v>
      </c>
      <c r="G37" s="145">
        <v>-347906</v>
      </c>
      <c r="H37" s="146">
        <f t="shared" si="6"/>
        <v>4322</v>
      </c>
      <c r="I37" s="147"/>
      <c r="J37" s="147"/>
      <c r="K37" s="148"/>
      <c r="L37" s="149"/>
      <c r="M37" s="140" t="s">
        <v>173</v>
      </c>
    </row>
    <row r="38" spans="1:13" x14ac:dyDescent="0.35">
      <c r="A38" s="140" t="s">
        <v>158</v>
      </c>
      <c r="B38" s="140" t="s">
        <v>171</v>
      </c>
      <c r="C38" s="153">
        <f>52500/3</f>
        <v>17500</v>
      </c>
      <c r="D38" s="145">
        <v>55</v>
      </c>
      <c r="E38" s="145">
        <f t="shared" si="16"/>
        <v>962500</v>
      </c>
      <c r="F38" s="145">
        <f>1450405/-3</f>
        <v>-483468.33333333331</v>
      </c>
      <c r="G38" s="145">
        <f>1185890/-3</f>
        <v>-395296.66666666669</v>
      </c>
      <c r="H38" s="146">
        <f t="shared" si="6"/>
        <v>83735</v>
      </c>
      <c r="I38" s="147">
        <v>14555</v>
      </c>
      <c r="J38" s="147">
        <f t="shared" si="2"/>
        <v>-878765</v>
      </c>
      <c r="K38" s="148">
        <f>I38*D38</f>
        <v>800525</v>
      </c>
      <c r="L38" s="149">
        <f>K38+G38+F38</f>
        <v>-78240</v>
      </c>
    </row>
    <row r="39" spans="1:13" x14ac:dyDescent="0.35">
      <c r="A39" s="140" t="s">
        <v>158</v>
      </c>
      <c r="B39" s="140" t="s">
        <v>171</v>
      </c>
      <c r="C39" s="153">
        <f t="shared" ref="C39:C40" si="17">52500/3</f>
        <v>17500</v>
      </c>
      <c r="D39" s="145">
        <v>55</v>
      </c>
      <c r="E39" s="145">
        <f t="shared" si="16"/>
        <v>962500</v>
      </c>
      <c r="F39" s="145">
        <f t="shared" ref="F39:F40" si="18">1450405/-3</f>
        <v>-483468.33333333331</v>
      </c>
      <c r="G39" s="145">
        <f t="shared" ref="G39:G40" si="19">1185890/-3</f>
        <v>-395296.66666666669</v>
      </c>
      <c r="H39" s="146">
        <f t="shared" si="6"/>
        <v>83735</v>
      </c>
      <c r="I39" s="147">
        <v>22125</v>
      </c>
      <c r="J39" s="147">
        <f t="shared" si="2"/>
        <v>-878765</v>
      </c>
      <c r="K39" s="148">
        <f>I39*D39</f>
        <v>1216875</v>
      </c>
      <c r="L39" s="149">
        <f>K39+G39+F39</f>
        <v>338109.99999999994</v>
      </c>
    </row>
    <row r="40" spans="1:13" x14ac:dyDescent="0.35">
      <c r="A40" s="140" t="s">
        <v>158</v>
      </c>
      <c r="B40" s="140" t="s">
        <v>171</v>
      </c>
      <c r="C40" s="153">
        <f t="shared" si="17"/>
        <v>17500</v>
      </c>
      <c r="D40" s="145">
        <v>55</v>
      </c>
      <c r="E40" s="145">
        <f t="shared" si="16"/>
        <v>962500</v>
      </c>
      <c r="F40" s="145">
        <f t="shared" si="18"/>
        <v>-483468.33333333331</v>
      </c>
      <c r="G40" s="145">
        <f t="shared" si="19"/>
        <v>-395296.66666666669</v>
      </c>
      <c r="H40" s="146">
        <f t="shared" si="6"/>
        <v>83735</v>
      </c>
      <c r="I40" s="147">
        <v>14009</v>
      </c>
      <c r="J40" s="147">
        <f t="shared" si="2"/>
        <v>-878765</v>
      </c>
      <c r="K40" s="148">
        <f>I40*D40</f>
        <v>770495</v>
      </c>
      <c r="L40" s="149">
        <f>K40+G40+F40</f>
        <v>-108270</v>
      </c>
    </row>
    <row r="41" spans="1:13" x14ac:dyDescent="0.35">
      <c r="B41" s="140" t="s">
        <v>166</v>
      </c>
      <c r="D41" s="145"/>
      <c r="E41" s="145"/>
      <c r="F41" s="145"/>
      <c r="G41" s="145">
        <v>-125295</v>
      </c>
      <c r="H41" s="146">
        <f t="shared" si="6"/>
        <v>-125295</v>
      </c>
      <c r="I41" s="142"/>
      <c r="J41" s="147">
        <f t="shared" si="2"/>
        <v>-125295</v>
      </c>
      <c r="K41" s="142"/>
      <c r="L41" s="149">
        <f>K41+G41+F41</f>
        <v>-125295</v>
      </c>
    </row>
    <row r="42" spans="1:13" x14ac:dyDescent="0.35">
      <c r="A42" s="143" t="s">
        <v>15</v>
      </c>
      <c r="E42" s="146">
        <f>SUM(E23:E41)</f>
        <v>9354500</v>
      </c>
      <c r="F42" s="146">
        <f>SUM(F23:F41)</f>
        <v>-4254225</v>
      </c>
      <c r="G42" s="146">
        <f>SUM(G23:G41)</f>
        <v>-6136600.0000000009</v>
      </c>
      <c r="H42" s="146">
        <f>SUM(H23:H41)</f>
        <v>-1036325</v>
      </c>
      <c r="I42" s="142"/>
      <c r="J42" s="152">
        <f>SUM(J23:J41)</f>
        <v>-9795147</v>
      </c>
      <c r="K42" s="152">
        <f>SUM(K23:K41)</f>
        <v>10147070</v>
      </c>
      <c r="L42" s="152">
        <f>SUM(L23:L41)</f>
        <v>351922.99999999953</v>
      </c>
    </row>
    <row r="44" spans="1:13" x14ac:dyDescent="0.35">
      <c r="C44" s="154"/>
      <c r="D44" s="154"/>
      <c r="E44" s="154"/>
      <c r="F44" s="154"/>
      <c r="G44" s="154"/>
      <c r="H44" s="154"/>
      <c r="K44" s="171" t="s">
        <v>179</v>
      </c>
      <c r="L44" s="171"/>
    </row>
    <row r="45" spans="1:13" x14ac:dyDescent="0.35">
      <c r="K45" s="172" t="s">
        <v>180</v>
      </c>
      <c r="L45" s="172"/>
    </row>
    <row r="46" spans="1:13" x14ac:dyDescent="0.35">
      <c r="K46" s="140" t="s">
        <v>150</v>
      </c>
      <c r="L46" s="145">
        <v>-734319</v>
      </c>
    </row>
    <row r="47" spans="1:13" x14ac:dyDescent="0.35">
      <c r="K47" s="140" t="s">
        <v>149</v>
      </c>
      <c r="L47" s="145">
        <v>-5752311</v>
      </c>
    </row>
    <row r="48" spans="1:13" x14ac:dyDescent="0.35">
      <c r="K48" s="140" t="s">
        <v>178</v>
      </c>
      <c r="L48" s="145">
        <v>600000</v>
      </c>
    </row>
  </sheetData>
  <mergeCells count="4">
    <mergeCell ref="A2:L2"/>
    <mergeCell ref="A1:L1"/>
    <mergeCell ref="K44:L44"/>
    <mergeCell ref="K45:L45"/>
  </mergeCells>
  <pageMargins left="0.7" right="0.7" top="0.75" bottom="0.75" header="0.3" footer="0.3"/>
  <pageSetup scale="84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USSF finances</vt:lpstr>
      <vt:lpstr>MNT WNT game money</vt:lpstr>
      <vt:lpstr>'MNT WNT game money'!Print_Area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Dure</dc:creator>
  <cp:lastModifiedBy>Beau Dure</cp:lastModifiedBy>
  <cp:lastPrinted>2019-11-28T18:08:21Z</cp:lastPrinted>
  <dcterms:created xsi:type="dcterms:W3CDTF">2019-11-11T20:38:01Z</dcterms:created>
  <dcterms:modified xsi:type="dcterms:W3CDTF">2019-11-29T17:22:24Z</dcterms:modified>
</cp:coreProperties>
</file>