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Z:\Documents\Minidisk Infiltrometer\"/>
    </mc:Choice>
  </mc:AlternateContent>
  <bookViews>
    <workbookView xWindow="0" yWindow="0" windowWidth="38400" windowHeight="21795" firstSheet="1" activeTab="1"/>
  </bookViews>
  <sheets>
    <sheet name="Module1" sheetId="1" state="veryHidden" r:id="rId1"/>
    <sheet name="Kfs WorkSheet" sheetId="2" r:id="rId2"/>
    <sheet name="Van Genuchten Tables" sheetId="7" r:id="rId3"/>
    <sheet name="Experimental Parameters" sheetId="6" state="hidden" r:id="rId4"/>
  </sheets>
  <definedNames>
    <definedName name="g_Infilt">OFFSET('Kfs WorkSheet'!$E$10,0,0,90-COUNTBLANK('Kfs WorkSheet'!$E$10:$E$99),1)</definedName>
    <definedName name="g_sqrtTime">OFFSET('Kfs WorkSheet'!$C$10,0,0,90-COUNTBLANK('Kfs WorkSheet'!$C$10:$C$99),1)</definedName>
    <definedName name="Infilt">OFFSET('Kfs WorkSheet'!$E$9,0,0,91-COUNTBLANK('Kfs WorkSheet'!$E$9:$E$99),1)</definedName>
    <definedName name="Infiltrometers">OFFSET('Experimental Parameters'!$G$5,0,0,COUNTA('Experimental Parameters'!$G$5:$G$12),1)</definedName>
    <definedName name="SoilType">'Experimental Parameters'!$B$4:$B$19</definedName>
    <definedName name="sqrtTime">OFFSET('Kfs WorkSheet'!$C$9,0,0,91-COUNTBLANK('Kfs WorkSheet'!$C$9:$C$99),1)</definedName>
    <definedName name="Suction">'Experimental Parameters'!$F$5:$F$12</definedName>
  </definedName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6" i="2" l="1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" i="2"/>
  <c r="E20" i="7"/>
  <c r="F20" i="7"/>
  <c r="G20" i="7"/>
  <c r="H20" i="7"/>
  <c r="I20" i="7"/>
  <c r="J20" i="7"/>
  <c r="K20" i="7"/>
  <c r="L20" i="7"/>
  <c r="E21" i="7"/>
  <c r="F21" i="7"/>
  <c r="G21" i="7"/>
  <c r="H21" i="7"/>
  <c r="I21" i="7"/>
  <c r="J21" i="7"/>
  <c r="K21" i="7"/>
  <c r="L21" i="7"/>
  <c r="E22" i="7"/>
  <c r="F22" i="7"/>
  <c r="G22" i="7"/>
  <c r="H22" i="7"/>
  <c r="I22" i="7"/>
  <c r="J22" i="7"/>
  <c r="K22" i="7"/>
  <c r="L22" i="7"/>
  <c r="E23" i="7"/>
  <c r="F23" i="7"/>
  <c r="G23" i="7"/>
  <c r="H23" i="7"/>
  <c r="I23" i="7"/>
  <c r="J23" i="7"/>
  <c r="K23" i="7"/>
  <c r="L23" i="7"/>
  <c r="E24" i="7"/>
  <c r="F24" i="7"/>
  <c r="G24" i="7"/>
  <c r="H24" i="7"/>
  <c r="I24" i="7"/>
  <c r="J24" i="7"/>
  <c r="K24" i="7"/>
  <c r="L24" i="7"/>
  <c r="E25" i="7"/>
  <c r="F25" i="7"/>
  <c r="G25" i="7"/>
  <c r="H25" i="7"/>
  <c r="I25" i="7"/>
  <c r="J25" i="7"/>
  <c r="K25" i="7"/>
  <c r="L25" i="7"/>
  <c r="E26" i="7"/>
  <c r="F26" i="7"/>
  <c r="G26" i="7"/>
  <c r="H26" i="7"/>
  <c r="I26" i="7"/>
  <c r="J26" i="7"/>
  <c r="K26" i="7"/>
  <c r="L26" i="7"/>
  <c r="E27" i="7"/>
  <c r="F27" i="7"/>
  <c r="G27" i="7"/>
  <c r="H27" i="7"/>
  <c r="I27" i="7"/>
  <c r="J27" i="7"/>
  <c r="K27" i="7"/>
  <c r="L27" i="7"/>
  <c r="E28" i="7"/>
  <c r="F28" i="7"/>
  <c r="G28" i="7"/>
  <c r="H28" i="7"/>
  <c r="I28" i="7"/>
  <c r="J28" i="7"/>
  <c r="K28" i="7"/>
  <c r="L28" i="7"/>
  <c r="E29" i="7"/>
  <c r="F29" i="7"/>
  <c r="G29" i="7"/>
  <c r="H29" i="7"/>
  <c r="I29" i="7"/>
  <c r="J29" i="7"/>
  <c r="K29" i="7"/>
  <c r="L29" i="7"/>
  <c r="E30" i="7"/>
  <c r="F30" i="7"/>
  <c r="G30" i="7"/>
  <c r="H30" i="7"/>
  <c r="I30" i="7"/>
  <c r="J30" i="7"/>
  <c r="K30" i="7"/>
  <c r="L30" i="7"/>
  <c r="F19" i="7"/>
  <c r="G19" i="7"/>
  <c r="H19" i="7"/>
  <c r="I19" i="7"/>
  <c r="J19" i="7"/>
  <c r="K19" i="7"/>
  <c r="L19" i="7"/>
  <c r="E19" i="7"/>
  <c r="J28" i="2"/>
  <c r="J27" i="2"/>
  <c r="J29" i="2"/>
  <c r="J31" i="2"/>
  <c r="E4" i="7"/>
  <c r="E5" i="7"/>
  <c r="E6" i="7"/>
  <c r="E7" i="7"/>
  <c r="E8" i="7"/>
  <c r="E9" i="7"/>
  <c r="E10" i="7"/>
  <c r="E11" i="7"/>
  <c r="E12" i="7"/>
  <c r="E13" i="7"/>
  <c r="E14" i="7"/>
  <c r="E15" i="7"/>
  <c r="F5" i="7"/>
  <c r="G5" i="7"/>
  <c r="H5" i="7"/>
  <c r="I5" i="7"/>
  <c r="J5" i="7"/>
  <c r="K5" i="7"/>
  <c r="L5" i="7"/>
  <c r="F6" i="7"/>
  <c r="G6" i="7"/>
  <c r="H6" i="7"/>
  <c r="I6" i="7"/>
  <c r="J6" i="7"/>
  <c r="K6" i="7"/>
  <c r="L6" i="7"/>
  <c r="F7" i="7"/>
  <c r="G7" i="7"/>
  <c r="H7" i="7"/>
  <c r="I7" i="7"/>
  <c r="J7" i="7"/>
  <c r="K7" i="7"/>
  <c r="L7" i="7"/>
  <c r="F8" i="7"/>
  <c r="G8" i="7"/>
  <c r="H8" i="7"/>
  <c r="I8" i="7"/>
  <c r="J8" i="7"/>
  <c r="K8" i="7"/>
  <c r="L8" i="7"/>
  <c r="F9" i="7"/>
  <c r="G9" i="7"/>
  <c r="H9" i="7"/>
  <c r="I9" i="7"/>
  <c r="J9" i="7"/>
  <c r="K9" i="7"/>
  <c r="L9" i="7"/>
  <c r="F10" i="7"/>
  <c r="G10" i="7"/>
  <c r="H10" i="7"/>
  <c r="I10" i="7"/>
  <c r="J10" i="7"/>
  <c r="K10" i="7"/>
  <c r="L10" i="7"/>
  <c r="F11" i="7"/>
  <c r="G11" i="7"/>
  <c r="H11" i="7"/>
  <c r="I11" i="7"/>
  <c r="J11" i="7"/>
  <c r="K11" i="7"/>
  <c r="L11" i="7"/>
  <c r="F12" i="7"/>
  <c r="G12" i="7"/>
  <c r="H12" i="7"/>
  <c r="I12" i="7"/>
  <c r="J12" i="7"/>
  <c r="K12" i="7"/>
  <c r="L12" i="7"/>
  <c r="F13" i="7"/>
  <c r="G13" i="7"/>
  <c r="H13" i="7"/>
  <c r="I13" i="7"/>
  <c r="J13" i="7"/>
  <c r="K13" i="7"/>
  <c r="L13" i="7"/>
  <c r="F14" i="7"/>
  <c r="G14" i="7"/>
  <c r="H14" i="7"/>
  <c r="I14" i="7"/>
  <c r="J14" i="7"/>
  <c r="K14" i="7"/>
  <c r="L14" i="7"/>
  <c r="F15" i="7"/>
  <c r="G15" i="7"/>
  <c r="H15" i="7"/>
  <c r="I15" i="7"/>
  <c r="J15" i="7"/>
  <c r="K15" i="7"/>
  <c r="L15" i="7"/>
  <c r="F4" i="7"/>
  <c r="G4" i="7"/>
  <c r="H4" i="7"/>
  <c r="I4" i="7"/>
  <c r="J4" i="7"/>
  <c r="K4" i="7"/>
  <c r="L4" i="7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" i="2"/>
  <c r="J33" i="2"/>
  <c r="J35" i="2"/>
</calcChain>
</file>

<file path=xl/sharedStrings.xml><?xml version="1.0" encoding="utf-8"?>
<sst xmlns="http://schemas.openxmlformats.org/spreadsheetml/2006/main" count="78" uniqueCount="44">
  <si>
    <t>Instructions</t>
  </si>
  <si>
    <t>Time (s)</t>
  </si>
  <si>
    <t>sqrt (t)</t>
  </si>
  <si>
    <t>Volume (mL)</t>
  </si>
  <si>
    <t>Infilt (cm)</t>
  </si>
  <si>
    <t>A</t>
  </si>
  <si>
    <t>radius</t>
  </si>
  <si>
    <t>alpha</t>
  </si>
  <si>
    <t>n     /    ho</t>
  </si>
  <si>
    <t>sand</t>
  </si>
  <si>
    <t>loamy sand</t>
  </si>
  <si>
    <t>sandy loam</t>
  </si>
  <si>
    <t>loam</t>
  </si>
  <si>
    <t>silt</t>
  </si>
  <si>
    <t>silt loam</t>
  </si>
  <si>
    <t>sandy clay loam</t>
  </si>
  <si>
    <t>clay loam</t>
  </si>
  <si>
    <t>silty clay loam</t>
  </si>
  <si>
    <t>sandy clay</t>
  </si>
  <si>
    <t>silty clay</t>
  </si>
  <si>
    <t>clay</t>
  </si>
  <si>
    <t xml:space="preserve">A </t>
  </si>
  <si>
    <t>Radius (cm)</t>
  </si>
  <si>
    <t>Experimental Parameters</t>
  </si>
  <si>
    <t>Suction</t>
  </si>
  <si>
    <t>Select Suction</t>
  </si>
  <si>
    <t>Step 4:</t>
  </si>
  <si>
    <t>K</t>
  </si>
  <si>
    <t>C1</t>
  </si>
  <si>
    <t>Step 5:</t>
  </si>
  <si>
    <t>MiniDisk</t>
  </si>
  <si>
    <t xml:space="preserve"> </t>
  </si>
  <si>
    <t>MiniDisk Version1</t>
  </si>
  <si>
    <t>Select Soil Type</t>
  </si>
  <si>
    <t>Select Infiltrometer Type</t>
  </si>
  <si>
    <t>Radius</t>
  </si>
  <si>
    <r>
      <t>n/h</t>
    </r>
    <r>
      <rPr>
        <vertAlign val="subscript"/>
        <sz val="10"/>
        <rFont val="Arial"/>
        <family val="2"/>
      </rPr>
      <t>o</t>
    </r>
  </si>
  <si>
    <t>Step 3:</t>
  </si>
  <si>
    <t xml:space="preserve">Step 1: </t>
  </si>
  <si>
    <t xml:space="preserve"> Enter measurement times beginning with zero</t>
  </si>
  <si>
    <t>Step 2:</t>
  </si>
  <si>
    <t xml:space="preserve"> Enter corresponding volume measurements</t>
  </si>
  <si>
    <t>Step 6:</t>
  </si>
  <si>
    <t xml:space="preserve">Adjust selection field on graph to fit data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</si>
</sst>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General\ \ &quot;cm/s&quot;"/>
    <numFmt numFmtId="166" formatCode="General\ \ &quot;cm&quot;"/>
  </numFmts>
  <fonts count="9" x14ac:knownFonts="1">
    <font>
      <sz val="10"/>
      <name val="Arial"/>
    </font>
    <font>
      <sz val="8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vertAlign val="subscript"/>
      <sz val="10"/>
      <name val="Arial"/>
      <family val="2"/>
    </font>
    <font>
      <b/>
      <sz val="10"/>
      <color theme="2" tint="-0.89999084444715716"/>
      <name val="Arial"/>
      <family val="2"/>
    </font>
    <font>
      <b/>
      <sz val="12"/>
      <name val="Arial"/>
      <family val="2"/>
    </font>
    <font>
      <b/>
      <sz val="12"/>
      <color theme="2" tint="-0.89999084444715716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EDF3E1"/>
        <bgColor indexed="64"/>
      </patternFill>
    </fill>
  </fills>
  <borders count="29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ck">
        <color theme="6" tint="-0.24994659260841701"/>
      </left>
      <right style="thick">
        <color theme="6" tint="-0.24994659260841701"/>
      </right>
      <top style="thick">
        <color theme="6" tint="-0.24994659260841701"/>
      </top>
      <bottom style="thick">
        <color theme="6" tint="-0.24994659260841701"/>
      </bottom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1">
    <xf numFmtId="0" fontId="0" fillId="0" borderId="0"/>
  </cellStyleXfs>
  <cellXfs count="97">
    <xf numFmtId="0" fontId="0" fillId="0" borderId="0" xfId="0"/>
    <xf numFmtId="0" fontId="0" fillId="0" borderId="0" xfId="0" applyBorder="1"/>
    <xf numFmtId="0" fontId="0" fillId="0" borderId="4" xfId="0" applyBorder="1"/>
    <xf numFmtId="164" fontId="0" fillId="0" borderId="0" xfId="0" applyNumberFormat="1"/>
    <xf numFmtId="0" fontId="2" fillId="0" borderId="0" xfId="0" applyFont="1"/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0" fontId="2" fillId="0" borderId="0" xfId="0" applyFont="1" applyFill="1" applyBorder="1" applyAlignment="1">
      <alignment vertical="center"/>
    </xf>
    <xf numFmtId="0" fontId="2" fillId="0" borderId="17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2" fontId="2" fillId="0" borderId="0" xfId="0" applyNumberFormat="1" applyFont="1"/>
    <xf numFmtId="0" fontId="2" fillId="0" borderId="0" xfId="0" applyFont="1" applyBorder="1"/>
    <xf numFmtId="2" fontId="2" fillId="0" borderId="0" xfId="0" applyNumberFormat="1" applyFont="1" applyBorder="1"/>
    <xf numFmtId="164" fontId="0" fillId="0" borderId="0" xfId="0" applyNumberFormat="1" applyBorder="1"/>
    <xf numFmtId="0" fontId="2" fillId="0" borderId="0" xfId="0" applyFont="1" applyFill="1" applyBorder="1"/>
    <xf numFmtId="0" fontId="0" fillId="0" borderId="0" xfId="0" applyBorder="1" applyAlignment="1"/>
    <xf numFmtId="0" fontId="2" fillId="0" borderId="0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/>
    </xf>
    <xf numFmtId="2" fontId="2" fillId="0" borderId="0" xfId="0" applyNumberFormat="1" applyFont="1" applyFill="1" applyBorder="1"/>
    <xf numFmtId="0" fontId="3" fillId="0" borderId="0" xfId="0" applyFont="1" applyFill="1" applyBorder="1" applyAlignment="1">
      <alignment vertical="center"/>
    </xf>
    <xf numFmtId="2" fontId="2" fillId="0" borderId="0" xfId="0" applyNumberFormat="1" applyFont="1" applyFill="1" applyBorder="1" applyAlignment="1">
      <alignment vertical="center"/>
    </xf>
    <xf numFmtId="165" fontId="4" fillId="0" borderId="0" xfId="0" applyNumberFormat="1" applyFont="1" applyFill="1" applyBorder="1" applyAlignment="1">
      <alignment vertical="center"/>
    </xf>
    <xf numFmtId="0" fontId="0" fillId="0" borderId="0" xfId="0" applyBorder="1" applyAlignment="1">
      <alignment horizontal="center"/>
    </xf>
    <xf numFmtId="2" fontId="2" fillId="0" borderId="2" xfId="0" applyNumberFormat="1" applyFont="1" applyBorder="1" applyAlignment="1" applyProtection="1">
      <alignment horizontal="center" vertical="top" wrapText="1"/>
      <protection hidden="1"/>
    </xf>
    <xf numFmtId="0" fontId="2" fillId="0" borderId="0" xfId="0" applyFont="1" applyFill="1" applyBorder="1" applyAlignment="1">
      <alignment horizontal="center"/>
    </xf>
    <xf numFmtId="165" fontId="2" fillId="0" borderId="0" xfId="0" applyNumberFormat="1" applyFont="1" applyFill="1" applyBorder="1" applyAlignment="1">
      <alignment horizontal="center"/>
    </xf>
    <xf numFmtId="165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165" fontId="4" fillId="0" borderId="0" xfId="0" applyNumberFormat="1" applyFont="1" applyFill="1" applyBorder="1" applyAlignment="1">
      <alignment horizontal="center" vertic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0" fillId="0" borderId="2" xfId="0" applyBorder="1"/>
    <xf numFmtId="0" fontId="2" fillId="0" borderId="21" xfId="0" applyFont="1" applyBorder="1" applyAlignment="1">
      <alignment horizontal="center"/>
    </xf>
    <xf numFmtId="0" fontId="0" fillId="0" borderId="23" xfId="0" applyBorder="1" applyAlignment="1" applyProtection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 applyProtection="1">
      <alignment horizontal="center"/>
    </xf>
    <xf numFmtId="0" fontId="0" fillId="0" borderId="26" xfId="0" applyBorder="1" applyAlignment="1" applyProtection="1">
      <alignment horizontal="center"/>
    </xf>
    <xf numFmtId="0" fontId="0" fillId="0" borderId="14" xfId="0" applyBorder="1" applyAlignment="1">
      <alignment horizontal="center"/>
    </xf>
    <xf numFmtId="0" fontId="0" fillId="0" borderId="2" xfId="0" applyBorder="1" applyAlignment="1">
      <alignment horizontal="center"/>
    </xf>
    <xf numFmtId="0" fontId="2" fillId="0" borderId="0" xfId="0" applyFont="1" applyFill="1"/>
    <xf numFmtId="0" fontId="2" fillId="2" borderId="3" xfId="0" applyFont="1" applyFill="1" applyBorder="1" applyAlignment="1" applyProtection="1">
      <alignment horizontal="center" vertical="top" wrapText="1"/>
      <protection locked="0"/>
    </xf>
    <xf numFmtId="0" fontId="2" fillId="2" borderId="1" xfId="0" applyFont="1" applyFill="1" applyBorder="1" applyAlignment="1" applyProtection="1">
      <alignment horizontal="center" vertical="top" wrapText="1"/>
      <protection locked="0"/>
    </xf>
    <xf numFmtId="0" fontId="2" fillId="2" borderId="2" xfId="0" applyFont="1" applyFill="1" applyBorder="1" applyAlignment="1" applyProtection="1">
      <alignment horizontal="center" vertical="top" wrapText="1"/>
      <protection locked="0"/>
    </xf>
    <xf numFmtId="0" fontId="6" fillId="2" borderId="27" xfId="0" applyFont="1" applyFill="1" applyBorder="1" applyAlignment="1" applyProtection="1">
      <alignment horizontal="center"/>
      <protection locked="0"/>
    </xf>
    <xf numFmtId="0" fontId="3" fillId="4" borderId="6" xfId="0" applyFont="1" applyFill="1" applyBorder="1" applyAlignment="1">
      <alignment horizontal="center"/>
    </xf>
    <xf numFmtId="0" fontId="3" fillId="4" borderId="8" xfId="0" applyFont="1" applyFill="1" applyBorder="1" applyAlignment="1">
      <alignment horizontal="center"/>
    </xf>
    <xf numFmtId="0" fontId="3" fillId="4" borderId="11" xfId="0" applyFont="1" applyFill="1" applyBorder="1" applyAlignment="1">
      <alignment horizontal="center"/>
    </xf>
    <xf numFmtId="0" fontId="3" fillId="4" borderId="12" xfId="0" applyFont="1" applyFill="1" applyBorder="1" applyAlignment="1">
      <alignment horizontal="center"/>
    </xf>
    <xf numFmtId="0" fontId="3" fillId="4" borderId="13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0" fontId="2" fillId="3" borderId="13" xfId="0" applyFont="1" applyFill="1" applyBorder="1" applyAlignment="1">
      <alignment horizontal="center"/>
    </xf>
    <xf numFmtId="0" fontId="3" fillId="0" borderId="0" xfId="0" quotePrefix="1" applyFont="1" applyFill="1" applyBorder="1" applyAlignment="1">
      <alignment horizontal="left"/>
    </xf>
    <xf numFmtId="0" fontId="6" fillId="2" borderId="3" xfId="0" applyFont="1" applyFill="1" applyBorder="1" applyAlignment="1">
      <alignment horizontal="center" vertical="center" wrapText="1"/>
    </xf>
    <xf numFmtId="2" fontId="6" fillId="0" borderId="9" xfId="0" applyNumberFormat="1" applyFont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  <xf numFmtId="0" fontId="2" fillId="3" borderId="0" xfId="0" applyFont="1" applyFill="1" applyBorder="1"/>
    <xf numFmtId="2" fontId="2" fillId="3" borderId="0" xfId="0" applyNumberFormat="1" applyFont="1" applyFill="1" applyBorder="1"/>
    <xf numFmtId="0" fontId="2" fillId="3" borderId="12" xfId="0" applyFont="1" applyFill="1" applyBorder="1"/>
    <xf numFmtId="0" fontId="2" fillId="3" borderId="14" xfId="0" applyFont="1" applyFill="1" applyBorder="1"/>
    <xf numFmtId="2" fontId="2" fillId="3" borderId="14" xfId="0" applyNumberFormat="1" applyFont="1" applyFill="1" applyBorder="1"/>
    <xf numFmtId="0" fontId="2" fillId="3" borderId="2" xfId="0" applyFont="1" applyFill="1" applyBorder="1"/>
    <xf numFmtId="0" fontId="2" fillId="5" borderId="1" xfId="0" applyFont="1" applyFill="1" applyBorder="1" applyAlignment="1" applyProtection="1">
      <alignment horizontal="center" vertical="top" wrapText="1"/>
      <protection locked="0"/>
    </xf>
    <xf numFmtId="2" fontId="7" fillId="4" borderId="11" xfId="0" applyNumberFormat="1" applyFont="1" applyFill="1" applyBorder="1" applyAlignment="1">
      <alignment horizontal="center" vertical="center"/>
    </xf>
    <xf numFmtId="2" fontId="7" fillId="4" borderId="13" xfId="0" applyNumberFormat="1" applyFont="1" applyFill="1" applyBorder="1" applyAlignment="1">
      <alignment horizontal="center" vertical="center"/>
    </xf>
    <xf numFmtId="165" fontId="8" fillId="4" borderId="28" xfId="0" applyNumberFormat="1" applyFont="1" applyFill="1" applyBorder="1" applyAlignment="1">
      <alignment horizontal="center" vertical="center"/>
    </xf>
    <xf numFmtId="165" fontId="8" fillId="4" borderId="1" xfId="0" applyNumberFormat="1" applyFont="1" applyFill="1" applyBorder="1" applyAlignment="1">
      <alignment horizontal="center" vertical="center"/>
    </xf>
    <xf numFmtId="0" fontId="4" fillId="4" borderId="15" xfId="0" applyFont="1" applyFill="1" applyBorder="1" applyAlignment="1">
      <alignment horizontal="center"/>
    </xf>
    <xf numFmtId="0" fontId="4" fillId="4" borderId="16" xfId="0" applyFont="1" applyFill="1" applyBorder="1" applyAlignment="1">
      <alignment horizontal="center"/>
    </xf>
    <xf numFmtId="0" fontId="4" fillId="4" borderId="9" xfId="0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2" fontId="2" fillId="3" borderId="6" xfId="0" applyNumberFormat="1" applyFont="1" applyFill="1" applyBorder="1" applyAlignment="1">
      <alignment horizontal="center" vertical="center"/>
    </xf>
    <xf numFmtId="2" fontId="2" fillId="3" borderId="13" xfId="0" applyNumberFormat="1" applyFont="1" applyFill="1" applyBorder="1" applyAlignment="1">
      <alignment horizontal="center" vertical="center"/>
    </xf>
    <xf numFmtId="165" fontId="2" fillId="3" borderId="8" xfId="0" applyNumberFormat="1" applyFont="1" applyFill="1" applyBorder="1" applyAlignment="1">
      <alignment horizontal="center" vertical="center"/>
    </xf>
    <xf numFmtId="165" fontId="2" fillId="3" borderId="2" xfId="0" applyNumberFormat="1" applyFont="1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166" fontId="2" fillId="4" borderId="8" xfId="0" applyNumberFormat="1" applyFont="1" applyFill="1" applyBorder="1" applyAlignment="1">
      <alignment horizontal="center"/>
    </xf>
    <xf numFmtId="166" fontId="2" fillId="3" borderId="2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4F8EC"/>
      <color rgb="FFEDF3E1"/>
      <color rgb="FFCC9900"/>
      <color rgb="FF959200"/>
      <color rgb="FF321900"/>
      <color rgb="FFFFFFA7"/>
      <color rgb="FFF0F0F0"/>
      <color rgb="FFEAEAE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510225507525799"/>
          <c:y val="0.105535304590423"/>
          <c:w val="0.77959261359276799"/>
          <c:h val="0.66549295774648098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-0.373718173228346"/>
                  <c:y val="9.3140046235942506E-2"/>
                </c:manualLayout>
              </c:layout>
              <c:numFmt formatCode="#,##0.0000" sourceLinked="0"/>
            </c:trendlineLbl>
          </c:trendline>
          <c:xVal>
            <c:numRef>
              <c:f>'Kfs WorkSheet'!$C$9:$C$19</c:f>
              <c:numCache>
                <c:formatCode>0.00</c:formatCode>
                <c:ptCount val="11"/>
                <c:pt idx="0">
                  <c:v>0</c:v>
                </c:pt>
                <c:pt idx="1">
                  <c:v>5.4772255750516612</c:v>
                </c:pt>
                <c:pt idx="2">
                  <c:v>7.745966692414834</c:v>
                </c:pt>
                <c:pt idx="3">
                  <c:v>9.4868329805051381</c:v>
                </c:pt>
                <c:pt idx="4">
                  <c:v>10.954451150103322</c:v>
                </c:pt>
                <c:pt idx="5">
                  <c:v>12.24744871391589</c:v>
                </c:pt>
                <c:pt idx="6">
                  <c:v>13.416407864998739</c:v>
                </c:pt>
                <c:pt idx="7">
                  <c:v>14.491376746189438</c:v>
                </c:pt>
                <c:pt idx="8">
                  <c:v>15.491933384829668</c:v>
                </c:pt>
                <c:pt idx="9">
                  <c:v>16.431676725154983</c:v>
                </c:pt>
                <c:pt idx="10">
                  <c:v>17.320508075688775</c:v>
                </c:pt>
              </c:numCache>
            </c:numRef>
          </c:xVal>
          <c:yVal>
            <c:numRef>
              <c:f>'Kfs WorkSheet'!$E$9:$E$19</c:f>
              <c:numCache>
                <c:formatCode>0.00</c:formatCode>
                <c:ptCount val="11"/>
                <c:pt idx="0">
                  <c:v>0</c:v>
                </c:pt>
                <c:pt idx="1">
                  <c:v>0.37725616140301121</c:v>
                </c:pt>
                <c:pt idx="2">
                  <c:v>0.56588424210451682</c:v>
                </c:pt>
                <c:pt idx="3">
                  <c:v>0.75451232280602243</c:v>
                </c:pt>
                <c:pt idx="4">
                  <c:v>0.94314040350752804</c:v>
                </c:pt>
                <c:pt idx="5">
                  <c:v>1.1317684842090336</c:v>
                </c:pt>
                <c:pt idx="6">
                  <c:v>1.2575205380100374</c:v>
                </c:pt>
                <c:pt idx="7">
                  <c:v>1.3832725918110411</c:v>
                </c:pt>
                <c:pt idx="8">
                  <c:v>1.5090246456120449</c:v>
                </c:pt>
                <c:pt idx="9">
                  <c:v>1.6347766994130486</c:v>
                </c:pt>
                <c:pt idx="10">
                  <c:v>1.7605287532140523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AA-421E-A390-DE31279A10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5161544"/>
        <c:axId val="-2145155416"/>
      </c:scatterChart>
      <c:valAx>
        <c:axId val="-2145161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Square Root of Time</a:t>
                </a:r>
              </a:p>
            </c:rich>
          </c:tx>
          <c:layout>
            <c:manualLayout>
              <c:xMode val="edge"/>
              <c:yMode val="edge"/>
              <c:x val="0.40816369382398598"/>
              <c:y val="0.86619718309859495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-2145155416"/>
        <c:crosses val="autoZero"/>
        <c:crossBetween val="midCat"/>
      </c:valAx>
      <c:valAx>
        <c:axId val="-21451554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Cumulative Infiltration (cm)</a:t>
                </a:r>
              </a:p>
            </c:rich>
          </c:tx>
          <c:layout>
            <c:manualLayout>
              <c:xMode val="edge"/>
              <c:yMode val="edge"/>
              <c:x val="3.4786435695538E-2"/>
              <c:y val="0.162135196676574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-2145161544"/>
        <c:crosses val="autoZero"/>
        <c:crossBetween val="midCat"/>
        <c:majorUnit val="0.5"/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chemeClr val="bg1">
        <a:lumMod val="95000"/>
      </a:schemeClr>
    </a:solidFill>
    <a:ln w="19050" cap="flat" cmpd="sng" algn="ctr">
      <a:solidFill>
        <a:schemeClr val="tx1"/>
      </a:solidFill>
      <a:prstDash val="solid"/>
    </a:ln>
    <a:effectLst>
      <a:outerShdw blurRad="40000" dist="20000" dir="5400000" rotWithShape="0">
        <a:srgbClr val="000000">
          <a:alpha val="38000"/>
        </a:srgbClr>
      </a:outerShdw>
    </a:effectLst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 alignWithMargins="0"/>
    <c:pageMargins b="1" l="0.750000000000002" r="0.750000000000002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152400</xdr:colOff>
      <xdr:row>19</xdr:row>
      <xdr:rowOff>47625</xdr:rowOff>
    </xdr:from>
    <xdr:to>
      <xdr:col>10</xdr:col>
      <xdr:colOff>390525</xdr:colOff>
      <xdr:row>19</xdr:row>
      <xdr:rowOff>142875</xdr:rowOff>
    </xdr:to>
    <xdr:sp macro="" textlink="">
      <xdr:nvSpPr>
        <xdr:cNvPr id="3" name="Right Arrow 2"/>
        <xdr:cNvSpPr/>
      </xdr:nvSpPr>
      <xdr:spPr>
        <a:xfrm>
          <a:off x="7210425" y="3276600"/>
          <a:ext cx="238125" cy="95250"/>
        </a:xfrm>
        <a:prstGeom prst="rightArrow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10</xdr:col>
      <xdr:colOff>152400</xdr:colOff>
      <xdr:row>21</xdr:row>
      <xdr:rowOff>47625</xdr:rowOff>
    </xdr:from>
    <xdr:to>
      <xdr:col>10</xdr:col>
      <xdr:colOff>390525</xdr:colOff>
      <xdr:row>21</xdr:row>
      <xdr:rowOff>142875</xdr:rowOff>
    </xdr:to>
    <xdr:sp macro="" textlink="">
      <xdr:nvSpPr>
        <xdr:cNvPr id="4" name="Right Arrow 3"/>
        <xdr:cNvSpPr/>
      </xdr:nvSpPr>
      <xdr:spPr>
        <a:xfrm>
          <a:off x="7210425" y="3629025"/>
          <a:ext cx="238125" cy="95250"/>
        </a:xfrm>
        <a:prstGeom prst="rightArrow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10</xdr:col>
      <xdr:colOff>152400</xdr:colOff>
      <xdr:row>23</xdr:row>
      <xdr:rowOff>38100</xdr:rowOff>
    </xdr:from>
    <xdr:to>
      <xdr:col>10</xdr:col>
      <xdr:colOff>390525</xdr:colOff>
      <xdr:row>23</xdr:row>
      <xdr:rowOff>133350</xdr:rowOff>
    </xdr:to>
    <xdr:sp macro="" textlink="">
      <xdr:nvSpPr>
        <xdr:cNvPr id="5" name="Right Arrow 4"/>
        <xdr:cNvSpPr/>
      </xdr:nvSpPr>
      <xdr:spPr>
        <a:xfrm>
          <a:off x="7210425" y="3971925"/>
          <a:ext cx="238125" cy="95250"/>
        </a:xfrm>
        <a:prstGeom prst="rightArrow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8</xdr:col>
      <xdr:colOff>0</xdr:colOff>
      <xdr:row>1</xdr:row>
      <xdr:rowOff>0</xdr:rowOff>
    </xdr:from>
    <xdr:to>
      <xdr:col>15</xdr:col>
      <xdr:colOff>38100</xdr:colOff>
      <xdr:row>17</xdr:row>
      <xdr:rowOff>161925</xdr:rowOff>
    </xdr:to>
    <xdr:graphicFrame macro="">
      <xdr:nvGraphicFramePr>
        <xdr:cNvPr id="102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2.75" x14ac:dyDescent="0.2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99"/>
  <sheetViews>
    <sheetView tabSelected="1" workbookViewId="0">
      <selection activeCell="K47" sqref="K47"/>
    </sheetView>
  </sheetViews>
  <sheetFormatPr defaultColWidth="8.85546875" defaultRowHeight="12.75" x14ac:dyDescent="0.2"/>
  <cols>
    <col min="1" max="3" width="8.85546875" style="4"/>
    <col min="4" max="4" width="8.140625" style="10" customWidth="1"/>
    <col min="5" max="5" width="8.85546875" style="4"/>
    <col min="6" max="6" width="8.85546875" style="10"/>
    <col min="7" max="8" width="8.85546875" style="4"/>
    <col min="9" max="9" width="14.7109375" style="4" customWidth="1"/>
    <col min="10" max="10" width="21" style="4" customWidth="1"/>
    <col min="11" max="11" width="8.85546875" style="4" customWidth="1"/>
    <col min="12" max="12" width="17.42578125" style="4" customWidth="1"/>
    <col min="13" max="16384" width="8.85546875" style="4"/>
  </cols>
  <sheetData>
    <row r="1" spans="1:7" ht="13.5" thickBot="1" x14ac:dyDescent="0.25">
      <c r="A1" s="4" t="s">
        <v>31</v>
      </c>
    </row>
    <row r="2" spans="1:7" ht="13.5" thickBot="1" x14ac:dyDescent="0.25">
      <c r="B2" s="77" t="s">
        <v>0</v>
      </c>
      <c r="C2" s="78"/>
      <c r="D2" s="78"/>
      <c r="E2" s="78"/>
      <c r="F2" s="78"/>
      <c r="G2" s="79"/>
    </row>
    <row r="3" spans="1:7" x14ac:dyDescent="0.2">
      <c r="B3" s="59" t="s">
        <v>38</v>
      </c>
      <c r="C3" s="66" t="s">
        <v>39</v>
      </c>
      <c r="D3" s="67"/>
      <c r="E3" s="66"/>
      <c r="F3" s="67"/>
      <c r="G3" s="68"/>
    </row>
    <row r="4" spans="1:7" x14ac:dyDescent="0.2">
      <c r="B4" s="59" t="s">
        <v>40</v>
      </c>
      <c r="C4" s="66" t="s">
        <v>41</v>
      </c>
      <c r="D4" s="67"/>
      <c r="E4" s="66"/>
      <c r="F4" s="67"/>
      <c r="G4" s="68"/>
    </row>
    <row r="5" spans="1:7" ht="13.5" thickBot="1" x14ac:dyDescent="0.25">
      <c r="B5" s="61" t="s">
        <v>37</v>
      </c>
      <c r="C5" s="69" t="s">
        <v>43</v>
      </c>
      <c r="D5" s="70"/>
      <c r="E5" s="69"/>
      <c r="F5" s="70"/>
      <c r="G5" s="71"/>
    </row>
    <row r="7" spans="1:7" ht="13.5" thickBot="1" x14ac:dyDescent="0.25"/>
    <row r="8" spans="1:7" ht="26.25" thickBot="1" x14ac:dyDescent="0.25">
      <c r="B8" s="63" t="s">
        <v>1</v>
      </c>
      <c r="C8" s="64" t="s">
        <v>2</v>
      </c>
      <c r="D8" s="65" t="s">
        <v>3</v>
      </c>
      <c r="E8" s="64" t="s">
        <v>4</v>
      </c>
    </row>
    <row r="9" spans="1:7" ht="13.5" thickBot="1" x14ac:dyDescent="0.25">
      <c r="B9" s="46">
        <v>0</v>
      </c>
      <c r="C9" s="23">
        <v>0</v>
      </c>
      <c r="D9" s="48">
        <v>95</v>
      </c>
      <c r="E9" s="23">
        <v>0</v>
      </c>
    </row>
    <row r="10" spans="1:7" ht="13.5" thickBot="1" x14ac:dyDescent="0.25">
      <c r="B10" s="47">
        <v>30</v>
      </c>
      <c r="C10" s="23">
        <f>IF(ISBLANK(B10),"",SQRT(B10))</f>
        <v>5.4772255750516612</v>
      </c>
      <c r="D10" s="48">
        <v>89</v>
      </c>
      <c r="E10" s="23">
        <f ca="1">IF(ISBLANK(D10),"",($D$9-D10)/(PI()*$J$26^2))</f>
        <v>0.37725616140301121</v>
      </c>
    </row>
    <row r="11" spans="1:7" ht="13.5" thickBot="1" x14ac:dyDescent="0.25">
      <c r="B11" s="46">
        <v>60</v>
      </c>
      <c r="C11" s="23">
        <f t="shared" ref="C11:C74" si="0">IF(ISBLANK(B11),"",SQRT(B11))</f>
        <v>7.745966692414834</v>
      </c>
      <c r="D11" s="48">
        <v>86</v>
      </c>
      <c r="E11" s="23">
        <f t="shared" ref="E11:E74" ca="1" si="1">IF(ISBLANK(D11),"",($D$9-D11)/(PI()*$J$26^2))</f>
        <v>0.56588424210451682</v>
      </c>
    </row>
    <row r="12" spans="1:7" ht="13.5" thickBot="1" x14ac:dyDescent="0.25">
      <c r="B12" s="72">
        <v>90</v>
      </c>
      <c r="C12" s="23">
        <f t="shared" si="0"/>
        <v>9.4868329805051381</v>
      </c>
      <c r="D12" s="48">
        <v>83</v>
      </c>
      <c r="E12" s="23">
        <f t="shared" ca="1" si="1"/>
        <v>0.75451232280602243</v>
      </c>
    </row>
    <row r="13" spans="1:7" ht="13.5" thickBot="1" x14ac:dyDescent="0.25">
      <c r="B13" s="47">
        <v>120</v>
      </c>
      <c r="C13" s="23">
        <f t="shared" si="0"/>
        <v>10.954451150103322</v>
      </c>
      <c r="D13" s="48">
        <v>80</v>
      </c>
      <c r="E13" s="23">
        <f t="shared" ca="1" si="1"/>
        <v>0.94314040350752804</v>
      </c>
    </row>
    <row r="14" spans="1:7" ht="13.5" thickBot="1" x14ac:dyDescent="0.25">
      <c r="B14" s="46">
        <v>150</v>
      </c>
      <c r="C14" s="23">
        <f t="shared" si="0"/>
        <v>12.24744871391589</v>
      </c>
      <c r="D14" s="48">
        <v>77</v>
      </c>
      <c r="E14" s="23">
        <f t="shared" ca="1" si="1"/>
        <v>1.1317684842090336</v>
      </c>
    </row>
    <row r="15" spans="1:7" ht="13.5" thickBot="1" x14ac:dyDescent="0.25">
      <c r="B15" s="46">
        <v>180</v>
      </c>
      <c r="C15" s="23">
        <f t="shared" si="0"/>
        <v>13.416407864998739</v>
      </c>
      <c r="D15" s="48">
        <v>75</v>
      </c>
      <c r="E15" s="23">
        <f t="shared" ca="1" si="1"/>
        <v>1.2575205380100374</v>
      </c>
    </row>
    <row r="16" spans="1:7" ht="13.5" thickBot="1" x14ac:dyDescent="0.25">
      <c r="B16" s="47">
        <v>210</v>
      </c>
      <c r="C16" s="23">
        <f t="shared" si="0"/>
        <v>14.491376746189438</v>
      </c>
      <c r="D16" s="48">
        <v>73</v>
      </c>
      <c r="E16" s="23">
        <f t="shared" ca="1" si="1"/>
        <v>1.3832725918110411</v>
      </c>
    </row>
    <row r="17" spans="2:22" ht="13.5" thickBot="1" x14ac:dyDescent="0.25">
      <c r="B17" s="46">
        <v>240</v>
      </c>
      <c r="C17" s="23">
        <f t="shared" si="0"/>
        <v>15.491933384829668</v>
      </c>
      <c r="D17" s="48">
        <v>71</v>
      </c>
      <c r="E17" s="23">
        <f t="shared" ca="1" si="1"/>
        <v>1.5090246456120449</v>
      </c>
    </row>
    <row r="18" spans="2:22" ht="13.5" thickBot="1" x14ac:dyDescent="0.25">
      <c r="B18" s="47">
        <v>270</v>
      </c>
      <c r="C18" s="23">
        <f t="shared" si="0"/>
        <v>16.431676725154983</v>
      </c>
      <c r="D18" s="48">
        <v>69</v>
      </c>
      <c r="E18" s="23">
        <f t="shared" ca="1" si="1"/>
        <v>1.6347766994130486</v>
      </c>
    </row>
    <row r="19" spans="2:22" ht="13.5" thickBot="1" x14ac:dyDescent="0.25">
      <c r="B19" s="47">
        <v>300</v>
      </c>
      <c r="C19" s="23">
        <f t="shared" si="0"/>
        <v>17.320508075688775</v>
      </c>
      <c r="D19" s="48">
        <v>67</v>
      </c>
      <c r="E19" s="23">
        <f t="shared" ca="1" si="1"/>
        <v>1.7605287532140523</v>
      </c>
    </row>
    <row r="20" spans="2:22" ht="14.25" thickTop="1" thickBot="1" x14ac:dyDescent="0.25">
      <c r="B20" s="46"/>
      <c r="C20" s="23" t="str">
        <f t="shared" si="0"/>
        <v/>
      </c>
      <c r="D20" s="48"/>
      <c r="E20" s="23" t="str">
        <f t="shared" si="1"/>
        <v/>
      </c>
      <c r="I20" s="50" t="s">
        <v>26</v>
      </c>
      <c r="J20" s="51" t="s">
        <v>34</v>
      </c>
      <c r="K20" s="62"/>
      <c r="L20" s="49" t="s">
        <v>30</v>
      </c>
    </row>
    <row r="21" spans="2:22" ht="13.5" thickBot="1" x14ac:dyDescent="0.25">
      <c r="B21" s="46"/>
      <c r="C21" s="23" t="str">
        <f t="shared" si="0"/>
        <v/>
      </c>
      <c r="D21" s="48"/>
      <c r="E21" s="23" t="str">
        <f t="shared" si="1"/>
        <v/>
      </c>
      <c r="I21" s="59"/>
      <c r="J21" s="60"/>
      <c r="K21" s="27"/>
      <c r="L21" s="9"/>
    </row>
    <row r="22" spans="2:22" ht="14.25" thickTop="1" thickBot="1" x14ac:dyDescent="0.25">
      <c r="B22" s="47"/>
      <c r="C22" s="23" t="str">
        <f t="shared" si="0"/>
        <v/>
      </c>
      <c r="D22" s="48"/>
      <c r="E22" s="23" t="str">
        <f t="shared" si="1"/>
        <v/>
      </c>
      <c r="I22" s="52" t="s">
        <v>29</v>
      </c>
      <c r="J22" s="53" t="s">
        <v>33</v>
      </c>
      <c r="K22" s="28"/>
      <c r="L22" s="49" t="s">
        <v>10</v>
      </c>
    </row>
    <row r="23" spans="2:22" ht="13.5" thickBot="1" x14ac:dyDescent="0.25">
      <c r="B23" s="47"/>
      <c r="C23" s="23" t="str">
        <f t="shared" si="0"/>
        <v/>
      </c>
      <c r="D23" s="48"/>
      <c r="E23" s="23" t="str">
        <f t="shared" si="1"/>
        <v/>
      </c>
      <c r="I23" s="59"/>
      <c r="J23" s="60"/>
      <c r="K23" s="27"/>
      <c r="L23" s="9"/>
    </row>
    <row r="24" spans="2:22" ht="14.25" thickTop="1" thickBot="1" x14ac:dyDescent="0.25">
      <c r="B24" s="47"/>
      <c r="C24" s="23" t="str">
        <f t="shared" si="0"/>
        <v/>
      </c>
      <c r="D24" s="48"/>
      <c r="E24" s="23" t="str">
        <f t="shared" si="1"/>
        <v/>
      </c>
      <c r="I24" s="54" t="s">
        <v>42</v>
      </c>
      <c r="J24" s="55" t="s">
        <v>25</v>
      </c>
      <c r="K24" s="28"/>
      <c r="L24" s="49">
        <v>1</v>
      </c>
    </row>
    <row r="25" spans="2:22" ht="12.75" customHeight="1" thickBot="1" x14ac:dyDescent="0.25">
      <c r="B25" s="47"/>
      <c r="C25" s="23" t="str">
        <f t="shared" si="0"/>
        <v/>
      </c>
      <c r="D25" s="48"/>
      <c r="E25" s="23" t="str">
        <f t="shared" si="1"/>
        <v/>
      </c>
      <c r="I25" s="5"/>
      <c r="J25" s="5"/>
      <c r="K25" s="5"/>
      <c r="L25" s="6"/>
    </row>
    <row r="26" spans="2:22" ht="13.5" thickBot="1" x14ac:dyDescent="0.25">
      <c r="B26" s="47"/>
      <c r="C26" s="23" t="str">
        <f t="shared" si="0"/>
        <v/>
      </c>
      <c r="D26" s="48"/>
      <c r="E26" s="23" t="str">
        <f t="shared" si="1"/>
        <v/>
      </c>
      <c r="G26" s="11"/>
      <c r="H26" s="11"/>
      <c r="I26" s="56" t="s">
        <v>35</v>
      </c>
      <c r="J26" s="95">
        <f ca="1">INDEX('Experimental Parameters'!H5:H6,MATCH(L20,[0]!Infiltrometers,1),1)</f>
        <v>2.25</v>
      </c>
      <c r="K26" s="25"/>
      <c r="M26" s="14"/>
      <c r="N26" s="14"/>
      <c r="O26" s="14"/>
      <c r="P26" s="14"/>
      <c r="Q26" s="14"/>
      <c r="R26" s="14"/>
      <c r="S26" s="14"/>
      <c r="T26" s="14"/>
      <c r="U26" s="14"/>
      <c r="V26" s="14"/>
    </row>
    <row r="27" spans="2:22" ht="13.5" thickBot="1" x14ac:dyDescent="0.25">
      <c r="B27" s="47"/>
      <c r="C27" s="23" t="str">
        <f t="shared" si="0"/>
        <v/>
      </c>
      <c r="D27" s="48"/>
      <c r="E27" s="23" t="str">
        <f t="shared" si="1"/>
        <v/>
      </c>
      <c r="G27" s="11"/>
      <c r="H27" s="11"/>
      <c r="I27" s="59" t="s">
        <v>7</v>
      </c>
      <c r="J27" s="60">
        <f>INDEX('Experimental Parameters'!C4:C15,MATCH(L22,[0]!SoilType),1)</f>
        <v>0.124</v>
      </c>
      <c r="K27" s="24"/>
      <c r="M27" s="14"/>
      <c r="N27" s="14"/>
      <c r="O27" s="14"/>
      <c r="P27" s="14"/>
      <c r="Q27" s="14"/>
      <c r="R27" s="14"/>
      <c r="S27" s="14"/>
      <c r="T27" s="14"/>
      <c r="U27" s="14"/>
      <c r="V27" s="14"/>
    </row>
    <row r="28" spans="2:22" ht="16.5" thickBot="1" x14ac:dyDescent="0.35">
      <c r="B28" s="47"/>
      <c r="C28" s="23" t="str">
        <f t="shared" si="0"/>
        <v/>
      </c>
      <c r="D28" s="48"/>
      <c r="E28" s="23" t="str">
        <f t="shared" si="1"/>
        <v/>
      </c>
      <c r="G28" s="11"/>
      <c r="H28" s="11"/>
      <c r="I28" s="57" t="s">
        <v>36</v>
      </c>
      <c r="J28" s="58">
        <f>INDEX('Experimental Parameters'!D4:D15,MATCH(L22,[0]!SoilType),1)</f>
        <v>2.2799999999999998</v>
      </c>
      <c r="K28" s="24"/>
      <c r="M28" s="14"/>
      <c r="N28" s="14"/>
      <c r="O28" s="14"/>
      <c r="P28" s="14"/>
      <c r="Q28" s="14"/>
      <c r="R28" s="14"/>
      <c r="S28" s="14"/>
      <c r="T28" s="14"/>
      <c r="U28" s="14"/>
      <c r="V28" s="14"/>
    </row>
    <row r="29" spans="2:22" ht="13.5" thickBot="1" x14ac:dyDescent="0.25">
      <c r="B29" s="47"/>
      <c r="C29" s="23" t="str">
        <f t="shared" si="0"/>
        <v/>
      </c>
      <c r="D29" s="48"/>
      <c r="E29" s="23" t="str">
        <f t="shared" si="1"/>
        <v/>
      </c>
      <c r="G29" s="11"/>
      <c r="H29" s="11"/>
      <c r="I29" s="61" t="s">
        <v>24</v>
      </c>
      <c r="J29" s="96">
        <f>-L24</f>
        <v>-1</v>
      </c>
      <c r="K29" s="25"/>
      <c r="M29" s="14"/>
      <c r="O29" s="14"/>
      <c r="P29" s="14"/>
      <c r="Q29" s="14"/>
      <c r="R29" s="14"/>
      <c r="S29" s="14"/>
      <c r="T29" s="14"/>
      <c r="U29" s="14"/>
      <c r="V29" s="14"/>
    </row>
    <row r="30" spans="2:22" ht="12.75" customHeight="1" thickBot="1" x14ac:dyDescent="0.25">
      <c r="B30" s="47"/>
      <c r="C30" s="23" t="str">
        <f t="shared" si="0"/>
        <v/>
      </c>
      <c r="D30" s="48"/>
      <c r="E30" s="23" t="str">
        <f t="shared" si="1"/>
        <v/>
      </c>
      <c r="G30" s="11"/>
      <c r="H30" s="11"/>
      <c r="I30" s="14"/>
      <c r="J30" s="14"/>
      <c r="K30" s="14"/>
      <c r="M30" s="14"/>
      <c r="N30" s="14"/>
      <c r="O30" s="14"/>
      <c r="P30" s="14"/>
      <c r="Q30" s="14"/>
      <c r="R30" s="14"/>
      <c r="S30" s="14"/>
      <c r="T30" s="14"/>
      <c r="U30" s="14"/>
      <c r="V30" s="14"/>
    </row>
    <row r="31" spans="2:22" ht="13.5" thickBot="1" x14ac:dyDescent="0.25">
      <c r="B31" s="47"/>
      <c r="C31" s="23" t="str">
        <f t="shared" si="0"/>
        <v/>
      </c>
      <c r="D31" s="48"/>
      <c r="E31" s="23" t="str">
        <f t="shared" si="1"/>
        <v/>
      </c>
      <c r="G31" s="11"/>
      <c r="H31" s="11"/>
      <c r="I31" s="80" t="s">
        <v>21</v>
      </c>
      <c r="J31" s="82">
        <f ca="1">(11.65*($J28^(0.1)-1)*EXP(IF(J28&lt;1.9,7.5,2.92)*($J28-1.9)*$J27*J$29))/(($J27*$J$26)^(0.91))</f>
        <v>2.7868312486327897</v>
      </c>
      <c r="K31" s="16"/>
      <c r="M31" s="14"/>
      <c r="N31" s="14"/>
      <c r="O31" s="14"/>
      <c r="P31" s="14"/>
      <c r="Q31" s="14"/>
      <c r="R31" s="14"/>
      <c r="S31" s="14"/>
      <c r="T31" s="14"/>
      <c r="U31" s="14"/>
      <c r="V31" s="14"/>
    </row>
    <row r="32" spans="2:22" ht="13.5" thickBot="1" x14ac:dyDescent="0.25">
      <c r="B32" s="47"/>
      <c r="C32" s="23" t="str">
        <f t="shared" si="0"/>
        <v/>
      </c>
      <c r="D32" s="48"/>
      <c r="E32" s="23" t="str">
        <f t="shared" si="1"/>
        <v/>
      </c>
      <c r="G32" s="11"/>
      <c r="H32" s="11"/>
      <c r="I32" s="81"/>
      <c r="J32" s="83"/>
      <c r="K32" s="16"/>
      <c r="M32" s="14"/>
      <c r="N32" s="14"/>
      <c r="O32" s="14"/>
      <c r="P32" s="14"/>
      <c r="Q32" s="14"/>
      <c r="R32" s="14"/>
      <c r="S32" s="14"/>
      <c r="T32" s="14"/>
      <c r="U32" s="14"/>
      <c r="V32" s="14"/>
    </row>
    <row r="33" spans="2:22" ht="13.5" thickBot="1" x14ac:dyDescent="0.25">
      <c r="B33" s="47"/>
      <c r="C33" s="23" t="str">
        <f t="shared" si="0"/>
        <v/>
      </c>
      <c r="D33" s="48"/>
      <c r="E33" s="23" t="str">
        <f t="shared" si="1"/>
        <v/>
      </c>
      <c r="G33" s="11"/>
      <c r="H33" s="11"/>
      <c r="I33" s="84" t="s">
        <v>28</v>
      </c>
      <c r="J33" s="86">
        <f ca="1">IF(ISERROR(INDEX(LINEST(Infilt,sqrtTime^{1,2},FALSE),1,1)),"---",INDEX(LINEST(Infilt,sqrtTime^{1,2},FALSE),1,1))</f>
        <v>2.6849703459333168E-3</v>
      </c>
      <c r="K33" s="26"/>
      <c r="M33" s="14"/>
      <c r="O33" s="14"/>
      <c r="P33" s="14"/>
      <c r="Q33" s="14"/>
      <c r="R33" s="14"/>
      <c r="S33" s="14"/>
      <c r="T33" s="14"/>
      <c r="U33" s="14"/>
      <c r="V33" s="14"/>
    </row>
    <row r="34" spans="2:22" ht="13.5" thickBot="1" x14ac:dyDescent="0.25">
      <c r="B34" s="47"/>
      <c r="C34" s="23" t="str">
        <f t="shared" si="0"/>
        <v/>
      </c>
      <c r="D34" s="48"/>
      <c r="E34" s="23" t="str">
        <f t="shared" si="1"/>
        <v/>
      </c>
      <c r="G34" s="11"/>
      <c r="H34" s="11"/>
      <c r="I34" s="85"/>
      <c r="J34" s="87"/>
      <c r="K34" s="26"/>
      <c r="M34" s="14"/>
      <c r="N34" s="14"/>
      <c r="O34" s="14"/>
      <c r="P34" s="14"/>
      <c r="Q34" s="14"/>
      <c r="R34" s="14"/>
      <c r="S34" s="14"/>
      <c r="T34" s="14"/>
      <c r="U34" s="14"/>
      <c r="V34" s="14"/>
    </row>
    <row r="35" spans="2:22" ht="13.5" thickBot="1" x14ac:dyDescent="0.25">
      <c r="B35" s="47"/>
      <c r="C35" s="23" t="str">
        <f t="shared" si="0"/>
        <v/>
      </c>
      <c r="D35" s="48"/>
      <c r="E35" s="23" t="str">
        <f t="shared" si="1"/>
        <v/>
      </c>
      <c r="G35" s="11"/>
      <c r="H35" s="11"/>
      <c r="I35" s="73" t="s">
        <v>27</v>
      </c>
      <c r="J35" s="75">
        <f ca="1">IF(J33="---","---",(J33/J31))</f>
        <v>9.6344920319468732E-4</v>
      </c>
      <c r="K35" s="29"/>
      <c r="M35" s="14"/>
      <c r="N35" s="14"/>
      <c r="O35" s="14"/>
      <c r="P35" s="14"/>
      <c r="Q35" s="14"/>
      <c r="S35" s="14"/>
      <c r="T35" s="14"/>
      <c r="U35" s="14"/>
      <c r="V35" s="14"/>
    </row>
    <row r="36" spans="2:22" ht="13.5" thickBot="1" x14ac:dyDescent="0.25">
      <c r="B36" s="47"/>
      <c r="C36" s="23" t="str">
        <f t="shared" si="0"/>
        <v/>
      </c>
      <c r="D36" s="48"/>
      <c r="E36" s="23" t="str">
        <f t="shared" si="1"/>
        <v/>
      </c>
      <c r="G36" s="11"/>
      <c r="H36" s="11"/>
      <c r="I36" s="74"/>
      <c r="J36" s="76"/>
      <c r="K36" s="29"/>
      <c r="M36" s="14"/>
      <c r="N36" s="14"/>
      <c r="O36" s="14"/>
      <c r="P36" s="14"/>
      <c r="Q36" s="14"/>
      <c r="S36" s="14"/>
      <c r="T36" s="14"/>
      <c r="U36" s="14"/>
      <c r="V36" s="14"/>
    </row>
    <row r="37" spans="2:22" ht="13.5" thickBot="1" x14ac:dyDescent="0.25">
      <c r="B37" s="47"/>
      <c r="C37" s="23" t="str">
        <f t="shared" si="0"/>
        <v/>
      </c>
      <c r="D37" s="48"/>
      <c r="E37" s="23" t="str">
        <f t="shared" si="1"/>
        <v/>
      </c>
      <c r="G37" s="11"/>
      <c r="H37" s="11"/>
      <c r="I37" s="14"/>
      <c r="J37" s="14"/>
      <c r="K37" s="14"/>
      <c r="L37" s="14"/>
      <c r="M37" s="14"/>
      <c r="N37" s="14"/>
      <c r="O37" s="14"/>
      <c r="P37" s="14"/>
      <c r="Q37" s="14"/>
      <c r="S37" s="14"/>
      <c r="T37" s="14"/>
      <c r="U37" s="14"/>
      <c r="V37" s="14"/>
    </row>
    <row r="38" spans="2:22" ht="13.5" thickBot="1" x14ac:dyDescent="0.25">
      <c r="B38" s="47"/>
      <c r="C38" s="23" t="str">
        <f t="shared" si="0"/>
        <v/>
      </c>
      <c r="D38" s="48"/>
      <c r="E38" s="23" t="str">
        <f t="shared" si="1"/>
        <v/>
      </c>
      <c r="G38" s="11"/>
      <c r="H38" s="11"/>
      <c r="I38" s="14"/>
      <c r="J38" s="45"/>
      <c r="M38" s="14"/>
      <c r="N38" s="14"/>
      <c r="O38" s="14"/>
      <c r="P38" s="14"/>
      <c r="Q38" s="14"/>
      <c r="S38" s="14"/>
      <c r="T38" s="14"/>
      <c r="U38" s="14"/>
      <c r="V38" s="14"/>
    </row>
    <row r="39" spans="2:22" ht="13.5" thickBot="1" x14ac:dyDescent="0.25">
      <c r="B39" s="47"/>
      <c r="C39" s="23" t="str">
        <f t="shared" si="0"/>
        <v/>
      </c>
      <c r="D39" s="48"/>
      <c r="E39" s="23" t="str">
        <f t="shared" si="1"/>
        <v/>
      </c>
      <c r="G39" s="11"/>
      <c r="H39" s="11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6"/>
      <c r="T39" s="16"/>
      <c r="U39" s="14"/>
      <c r="V39" s="14"/>
    </row>
    <row r="40" spans="2:22" ht="13.5" thickBot="1" x14ac:dyDescent="0.25">
      <c r="B40" s="47"/>
      <c r="C40" s="23" t="str">
        <f t="shared" si="0"/>
        <v/>
      </c>
      <c r="D40" s="48"/>
      <c r="E40" s="23" t="str">
        <f t="shared" si="1"/>
        <v/>
      </c>
      <c r="G40" s="11"/>
      <c r="L40" s="16"/>
      <c r="M40" s="14"/>
      <c r="N40" s="14"/>
      <c r="O40" s="14"/>
      <c r="P40" s="14"/>
      <c r="Q40" s="14"/>
      <c r="R40" s="14"/>
      <c r="S40" s="16"/>
      <c r="T40" s="16"/>
      <c r="U40" s="14"/>
      <c r="V40" s="14"/>
    </row>
    <row r="41" spans="2:22" ht="13.5" thickBot="1" x14ac:dyDescent="0.25">
      <c r="B41" s="47"/>
      <c r="C41" s="23" t="str">
        <f t="shared" si="0"/>
        <v/>
      </c>
      <c r="D41" s="48"/>
      <c r="E41" s="23" t="str">
        <f t="shared" si="1"/>
        <v/>
      </c>
      <c r="G41" s="11"/>
      <c r="I41" s="19"/>
      <c r="J41" s="16"/>
      <c r="K41" s="16"/>
      <c r="L41" s="16"/>
      <c r="M41" s="14"/>
      <c r="N41" s="14"/>
      <c r="O41" s="14"/>
      <c r="P41" s="14"/>
      <c r="Q41" s="14"/>
      <c r="R41" s="14"/>
      <c r="S41" s="14"/>
      <c r="T41" s="14"/>
      <c r="U41" s="14"/>
      <c r="V41" s="14"/>
    </row>
    <row r="42" spans="2:22" ht="13.5" thickBot="1" x14ac:dyDescent="0.25">
      <c r="B42" s="47"/>
      <c r="C42" s="23" t="str">
        <f t="shared" si="0"/>
        <v/>
      </c>
      <c r="D42" s="48"/>
      <c r="E42" s="23" t="str">
        <f t="shared" si="1"/>
        <v/>
      </c>
      <c r="G42" s="11"/>
      <c r="L42" s="17"/>
      <c r="M42" s="14"/>
      <c r="N42" s="14"/>
      <c r="O42" s="14"/>
      <c r="P42" s="14"/>
      <c r="Q42" s="14"/>
      <c r="R42" s="14"/>
      <c r="S42" s="14"/>
      <c r="T42" s="14"/>
      <c r="U42" s="14"/>
      <c r="V42" s="14"/>
    </row>
    <row r="43" spans="2:22" ht="13.5" thickBot="1" x14ac:dyDescent="0.25">
      <c r="B43" s="47"/>
      <c r="C43" s="23" t="str">
        <f t="shared" si="0"/>
        <v/>
      </c>
      <c r="D43" s="48"/>
      <c r="E43" s="23" t="str">
        <f t="shared" si="1"/>
        <v/>
      </c>
      <c r="F43" s="12"/>
      <c r="G43" s="11"/>
      <c r="L43" s="18"/>
      <c r="M43" s="14"/>
      <c r="N43" s="14"/>
      <c r="O43" s="14"/>
      <c r="P43" s="14"/>
      <c r="Q43" s="14"/>
      <c r="R43" s="14"/>
      <c r="S43" s="14"/>
      <c r="T43" s="14"/>
      <c r="U43" s="14"/>
      <c r="V43" s="14"/>
    </row>
    <row r="44" spans="2:22" ht="13.5" thickBot="1" x14ac:dyDescent="0.25">
      <c r="B44" s="47"/>
      <c r="C44" s="23" t="str">
        <f t="shared" si="0"/>
        <v/>
      </c>
      <c r="D44" s="48"/>
      <c r="E44" s="23" t="str">
        <f t="shared" si="1"/>
        <v/>
      </c>
      <c r="L44" s="20"/>
      <c r="M44" s="14"/>
      <c r="N44" s="14"/>
      <c r="O44" s="14"/>
      <c r="P44" s="14"/>
      <c r="Q44" s="14"/>
      <c r="R44" s="14"/>
      <c r="S44" s="14"/>
      <c r="T44" s="14"/>
      <c r="U44" s="14"/>
      <c r="V44" s="14"/>
    </row>
    <row r="45" spans="2:22" ht="13.5" thickBot="1" x14ac:dyDescent="0.25">
      <c r="B45" s="47"/>
      <c r="C45" s="23" t="str">
        <f t="shared" si="0"/>
        <v/>
      </c>
      <c r="D45" s="48"/>
      <c r="E45" s="23" t="str">
        <f t="shared" si="1"/>
        <v/>
      </c>
      <c r="L45" s="20"/>
      <c r="M45" s="14"/>
      <c r="N45" s="14"/>
      <c r="O45" s="14"/>
      <c r="P45" s="14"/>
      <c r="Q45" s="14"/>
      <c r="R45" s="14"/>
      <c r="S45" s="14"/>
      <c r="T45" s="14"/>
      <c r="U45" s="14"/>
      <c r="V45" s="14"/>
    </row>
    <row r="46" spans="2:22" ht="13.5" thickBot="1" x14ac:dyDescent="0.25">
      <c r="B46" s="47"/>
      <c r="C46" s="23" t="str">
        <f t="shared" si="0"/>
        <v/>
      </c>
      <c r="D46" s="48"/>
      <c r="E46" s="23" t="str">
        <f t="shared" si="1"/>
        <v/>
      </c>
      <c r="L46" s="7"/>
      <c r="M46" s="14"/>
      <c r="N46" s="14"/>
      <c r="O46" s="14"/>
      <c r="P46" s="14"/>
      <c r="Q46" s="14"/>
      <c r="R46" s="14"/>
      <c r="S46" s="14"/>
      <c r="T46" s="14"/>
      <c r="U46" s="14"/>
      <c r="V46" s="14"/>
    </row>
    <row r="47" spans="2:22" ht="13.5" thickBot="1" x14ac:dyDescent="0.25">
      <c r="B47" s="47"/>
      <c r="C47" s="23" t="str">
        <f t="shared" si="0"/>
        <v/>
      </c>
      <c r="D47" s="48"/>
      <c r="E47" s="23" t="str">
        <f t="shared" si="1"/>
        <v/>
      </c>
      <c r="I47" s="20"/>
      <c r="J47" s="21"/>
      <c r="K47" s="21"/>
      <c r="L47" s="7"/>
      <c r="M47" s="14"/>
      <c r="N47" s="14"/>
      <c r="O47" s="14"/>
      <c r="P47" s="14"/>
      <c r="Q47" s="14"/>
      <c r="R47" s="14"/>
      <c r="S47" s="14"/>
      <c r="T47" s="14"/>
      <c r="U47" s="14"/>
      <c r="V47" s="14"/>
    </row>
    <row r="48" spans="2:22" ht="13.5" thickBot="1" x14ac:dyDescent="0.25">
      <c r="B48" s="47"/>
      <c r="C48" s="23" t="str">
        <f t="shared" si="0"/>
        <v/>
      </c>
      <c r="D48" s="48"/>
      <c r="E48" s="23" t="str">
        <f t="shared" si="1"/>
        <v/>
      </c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</row>
    <row r="49" spans="2:22" ht="13.5" thickBot="1" x14ac:dyDescent="0.25">
      <c r="B49" s="47"/>
      <c r="C49" s="23" t="str">
        <f t="shared" si="0"/>
        <v/>
      </c>
      <c r="D49" s="48"/>
      <c r="E49" s="23" t="str">
        <f t="shared" si="1"/>
        <v/>
      </c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</row>
    <row r="50" spans="2:22" ht="13.5" thickBot="1" x14ac:dyDescent="0.25">
      <c r="B50" s="47"/>
      <c r="C50" s="23" t="str">
        <f t="shared" si="0"/>
        <v/>
      </c>
      <c r="D50" s="48"/>
      <c r="E50" s="23" t="str">
        <f t="shared" si="1"/>
        <v/>
      </c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</row>
    <row r="51" spans="2:22" ht="13.5" thickBot="1" x14ac:dyDescent="0.25">
      <c r="B51" s="47"/>
      <c r="C51" s="23" t="str">
        <f t="shared" si="0"/>
        <v/>
      </c>
      <c r="D51" s="48"/>
      <c r="E51" s="23" t="str">
        <f t="shared" si="1"/>
        <v/>
      </c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</row>
    <row r="52" spans="2:22" ht="13.5" thickBot="1" x14ac:dyDescent="0.25">
      <c r="B52" s="47"/>
      <c r="C52" s="23" t="str">
        <f t="shared" si="0"/>
        <v/>
      </c>
      <c r="D52" s="48"/>
      <c r="E52" s="23" t="str">
        <f t="shared" si="1"/>
        <v/>
      </c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</row>
    <row r="53" spans="2:22" ht="13.5" thickBot="1" x14ac:dyDescent="0.25">
      <c r="B53" s="47"/>
      <c r="C53" s="23" t="str">
        <f t="shared" si="0"/>
        <v/>
      </c>
      <c r="D53" s="48"/>
      <c r="E53" s="23" t="str">
        <f t="shared" si="1"/>
        <v/>
      </c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</row>
    <row r="54" spans="2:22" ht="13.5" thickBot="1" x14ac:dyDescent="0.25">
      <c r="B54" s="47"/>
      <c r="C54" s="23" t="str">
        <f t="shared" si="0"/>
        <v/>
      </c>
      <c r="D54" s="48"/>
      <c r="E54" s="23" t="str">
        <f t="shared" si="1"/>
        <v/>
      </c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</row>
    <row r="55" spans="2:22" ht="13.5" thickBot="1" x14ac:dyDescent="0.25">
      <c r="B55" s="47"/>
      <c r="C55" s="23" t="str">
        <f t="shared" si="0"/>
        <v/>
      </c>
      <c r="D55" s="48"/>
      <c r="E55" s="23" t="str">
        <f t="shared" si="1"/>
        <v/>
      </c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</row>
    <row r="56" spans="2:22" ht="13.5" thickBot="1" x14ac:dyDescent="0.25">
      <c r="B56" s="47"/>
      <c r="C56" s="23" t="str">
        <f t="shared" si="0"/>
        <v/>
      </c>
      <c r="D56" s="48"/>
      <c r="E56" s="23" t="str">
        <f t="shared" si="1"/>
        <v/>
      </c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</row>
    <row r="57" spans="2:22" ht="13.5" thickBot="1" x14ac:dyDescent="0.25">
      <c r="B57" s="47"/>
      <c r="C57" s="23" t="str">
        <f t="shared" si="0"/>
        <v/>
      </c>
      <c r="D57" s="48"/>
      <c r="E57" s="23" t="str">
        <f t="shared" si="1"/>
        <v/>
      </c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</row>
    <row r="58" spans="2:22" ht="13.5" thickBot="1" x14ac:dyDescent="0.25">
      <c r="B58" s="47"/>
      <c r="C58" s="23" t="str">
        <f t="shared" si="0"/>
        <v/>
      </c>
      <c r="D58" s="48"/>
      <c r="E58" s="23" t="str">
        <f t="shared" si="1"/>
        <v/>
      </c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</row>
    <row r="59" spans="2:22" ht="13.5" thickBot="1" x14ac:dyDescent="0.25">
      <c r="B59" s="47"/>
      <c r="C59" s="23" t="str">
        <f t="shared" si="0"/>
        <v/>
      </c>
      <c r="D59" s="48"/>
      <c r="E59" s="23" t="str">
        <f t="shared" si="1"/>
        <v/>
      </c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</row>
    <row r="60" spans="2:22" ht="13.5" thickBot="1" x14ac:dyDescent="0.25">
      <c r="B60" s="47"/>
      <c r="C60" s="23" t="str">
        <f t="shared" si="0"/>
        <v/>
      </c>
      <c r="D60" s="48"/>
      <c r="E60" s="23" t="str">
        <f t="shared" si="1"/>
        <v/>
      </c>
    </row>
    <row r="61" spans="2:22" ht="13.5" thickBot="1" x14ac:dyDescent="0.25">
      <c r="B61" s="47"/>
      <c r="C61" s="23" t="str">
        <f t="shared" si="0"/>
        <v/>
      </c>
      <c r="D61" s="48"/>
      <c r="E61" s="23" t="str">
        <f t="shared" si="1"/>
        <v/>
      </c>
    </row>
    <row r="62" spans="2:22" ht="13.5" thickBot="1" x14ac:dyDescent="0.25">
      <c r="B62" s="47"/>
      <c r="C62" s="23" t="str">
        <f t="shared" si="0"/>
        <v/>
      </c>
      <c r="D62" s="48"/>
      <c r="E62" s="23" t="str">
        <f t="shared" si="1"/>
        <v/>
      </c>
    </row>
    <row r="63" spans="2:22" ht="13.5" thickBot="1" x14ac:dyDescent="0.25">
      <c r="B63" s="47"/>
      <c r="C63" s="23" t="str">
        <f t="shared" si="0"/>
        <v/>
      </c>
      <c r="D63" s="48"/>
      <c r="E63" s="23" t="str">
        <f t="shared" si="1"/>
        <v/>
      </c>
    </row>
    <row r="64" spans="2:22" ht="13.5" thickBot="1" x14ac:dyDescent="0.25">
      <c r="B64" s="47"/>
      <c r="C64" s="23" t="str">
        <f t="shared" si="0"/>
        <v/>
      </c>
      <c r="D64" s="48"/>
      <c r="E64" s="23" t="str">
        <f t="shared" si="1"/>
        <v/>
      </c>
    </row>
    <row r="65" spans="2:5" ht="13.5" thickBot="1" x14ac:dyDescent="0.25">
      <c r="B65" s="47"/>
      <c r="C65" s="23" t="str">
        <f t="shared" si="0"/>
        <v/>
      </c>
      <c r="D65" s="48"/>
      <c r="E65" s="23" t="str">
        <f t="shared" si="1"/>
        <v/>
      </c>
    </row>
    <row r="66" spans="2:5" ht="13.5" thickBot="1" x14ac:dyDescent="0.25">
      <c r="B66" s="47"/>
      <c r="C66" s="23" t="str">
        <f t="shared" si="0"/>
        <v/>
      </c>
      <c r="D66" s="48"/>
      <c r="E66" s="23" t="str">
        <f t="shared" si="1"/>
        <v/>
      </c>
    </row>
    <row r="67" spans="2:5" ht="13.5" thickBot="1" x14ac:dyDescent="0.25">
      <c r="B67" s="47"/>
      <c r="C67" s="23" t="str">
        <f t="shared" si="0"/>
        <v/>
      </c>
      <c r="D67" s="48"/>
      <c r="E67" s="23" t="str">
        <f t="shared" si="1"/>
        <v/>
      </c>
    </row>
    <row r="68" spans="2:5" ht="13.5" thickBot="1" x14ac:dyDescent="0.25">
      <c r="B68" s="47"/>
      <c r="C68" s="23" t="str">
        <f t="shared" si="0"/>
        <v/>
      </c>
      <c r="D68" s="48"/>
      <c r="E68" s="23" t="str">
        <f t="shared" si="1"/>
        <v/>
      </c>
    </row>
    <row r="69" spans="2:5" ht="13.5" thickBot="1" x14ac:dyDescent="0.25">
      <c r="B69" s="47"/>
      <c r="C69" s="23" t="str">
        <f t="shared" si="0"/>
        <v/>
      </c>
      <c r="D69" s="48"/>
      <c r="E69" s="23" t="str">
        <f t="shared" si="1"/>
        <v/>
      </c>
    </row>
    <row r="70" spans="2:5" ht="13.5" thickBot="1" x14ac:dyDescent="0.25">
      <c r="B70" s="47"/>
      <c r="C70" s="23" t="str">
        <f t="shared" si="0"/>
        <v/>
      </c>
      <c r="D70" s="48"/>
      <c r="E70" s="23" t="str">
        <f t="shared" si="1"/>
        <v/>
      </c>
    </row>
    <row r="71" spans="2:5" ht="13.5" thickBot="1" x14ac:dyDescent="0.25">
      <c r="B71" s="47"/>
      <c r="C71" s="23" t="str">
        <f t="shared" si="0"/>
        <v/>
      </c>
      <c r="D71" s="48"/>
      <c r="E71" s="23" t="str">
        <f t="shared" si="1"/>
        <v/>
      </c>
    </row>
    <row r="72" spans="2:5" ht="13.5" thickBot="1" x14ac:dyDescent="0.25">
      <c r="B72" s="47"/>
      <c r="C72" s="23" t="str">
        <f t="shared" si="0"/>
        <v/>
      </c>
      <c r="D72" s="48"/>
      <c r="E72" s="23" t="str">
        <f t="shared" si="1"/>
        <v/>
      </c>
    </row>
    <row r="73" spans="2:5" ht="13.5" thickBot="1" x14ac:dyDescent="0.25">
      <c r="B73" s="47"/>
      <c r="C73" s="23" t="str">
        <f t="shared" si="0"/>
        <v/>
      </c>
      <c r="D73" s="48"/>
      <c r="E73" s="23" t="str">
        <f t="shared" si="1"/>
        <v/>
      </c>
    </row>
    <row r="74" spans="2:5" ht="13.5" thickBot="1" x14ac:dyDescent="0.25">
      <c r="B74" s="47"/>
      <c r="C74" s="23" t="str">
        <f t="shared" si="0"/>
        <v/>
      </c>
      <c r="D74" s="48"/>
      <c r="E74" s="23" t="str">
        <f t="shared" si="1"/>
        <v/>
      </c>
    </row>
    <row r="75" spans="2:5" ht="13.5" thickBot="1" x14ac:dyDescent="0.25">
      <c r="B75" s="47"/>
      <c r="C75" s="23" t="str">
        <f t="shared" ref="C75:C99" si="2">IF(ISBLANK(B75),"",SQRT(B75))</f>
        <v/>
      </c>
      <c r="D75" s="48"/>
      <c r="E75" s="23" t="str">
        <f t="shared" ref="E75:E99" si="3">IF(ISBLANK(D75),"",($D$9-D75)/(PI()*$J$26^2))</f>
        <v/>
      </c>
    </row>
    <row r="76" spans="2:5" ht="13.5" thickBot="1" x14ac:dyDescent="0.25">
      <c r="B76" s="47"/>
      <c r="C76" s="23" t="str">
        <f t="shared" si="2"/>
        <v/>
      </c>
      <c r="D76" s="48"/>
      <c r="E76" s="23" t="str">
        <f t="shared" si="3"/>
        <v/>
      </c>
    </row>
    <row r="77" spans="2:5" ht="13.5" thickBot="1" x14ac:dyDescent="0.25">
      <c r="B77" s="47"/>
      <c r="C77" s="23" t="str">
        <f t="shared" si="2"/>
        <v/>
      </c>
      <c r="D77" s="48"/>
      <c r="E77" s="23" t="str">
        <f t="shared" si="3"/>
        <v/>
      </c>
    </row>
    <row r="78" spans="2:5" ht="13.5" thickBot="1" x14ac:dyDescent="0.25">
      <c r="B78" s="47"/>
      <c r="C78" s="23" t="str">
        <f t="shared" si="2"/>
        <v/>
      </c>
      <c r="D78" s="48"/>
      <c r="E78" s="23" t="str">
        <f t="shared" si="3"/>
        <v/>
      </c>
    </row>
    <row r="79" spans="2:5" ht="13.5" thickBot="1" x14ac:dyDescent="0.25">
      <c r="B79" s="47"/>
      <c r="C79" s="23" t="str">
        <f t="shared" si="2"/>
        <v/>
      </c>
      <c r="D79" s="48"/>
      <c r="E79" s="23" t="str">
        <f t="shared" si="3"/>
        <v/>
      </c>
    </row>
    <row r="80" spans="2:5" ht="13.5" thickBot="1" x14ac:dyDescent="0.25">
      <c r="B80" s="47"/>
      <c r="C80" s="23" t="str">
        <f t="shared" si="2"/>
        <v/>
      </c>
      <c r="D80" s="48"/>
      <c r="E80" s="23" t="str">
        <f t="shared" si="3"/>
        <v/>
      </c>
    </row>
    <row r="81" spans="2:5" ht="13.5" thickBot="1" x14ac:dyDescent="0.25">
      <c r="B81" s="47"/>
      <c r="C81" s="23" t="str">
        <f t="shared" si="2"/>
        <v/>
      </c>
      <c r="D81" s="48"/>
      <c r="E81" s="23" t="str">
        <f t="shared" si="3"/>
        <v/>
      </c>
    </row>
    <row r="82" spans="2:5" ht="13.5" thickBot="1" x14ac:dyDescent="0.25">
      <c r="B82" s="47"/>
      <c r="C82" s="23" t="str">
        <f t="shared" si="2"/>
        <v/>
      </c>
      <c r="D82" s="48"/>
      <c r="E82" s="23" t="str">
        <f t="shared" si="3"/>
        <v/>
      </c>
    </row>
    <row r="83" spans="2:5" ht="13.5" thickBot="1" x14ac:dyDescent="0.25">
      <c r="B83" s="47"/>
      <c r="C83" s="23" t="str">
        <f t="shared" si="2"/>
        <v/>
      </c>
      <c r="D83" s="48"/>
      <c r="E83" s="23" t="str">
        <f t="shared" si="3"/>
        <v/>
      </c>
    </row>
    <row r="84" spans="2:5" ht="13.5" thickBot="1" x14ac:dyDescent="0.25">
      <c r="B84" s="47"/>
      <c r="C84" s="23" t="str">
        <f t="shared" si="2"/>
        <v/>
      </c>
      <c r="D84" s="48"/>
      <c r="E84" s="23" t="str">
        <f t="shared" si="3"/>
        <v/>
      </c>
    </row>
    <row r="85" spans="2:5" ht="13.5" thickBot="1" x14ac:dyDescent="0.25">
      <c r="B85" s="47"/>
      <c r="C85" s="23" t="str">
        <f t="shared" si="2"/>
        <v/>
      </c>
      <c r="D85" s="48"/>
      <c r="E85" s="23" t="str">
        <f t="shared" si="3"/>
        <v/>
      </c>
    </row>
    <row r="86" spans="2:5" ht="13.5" thickBot="1" x14ac:dyDescent="0.25">
      <c r="B86" s="47"/>
      <c r="C86" s="23" t="str">
        <f t="shared" si="2"/>
        <v/>
      </c>
      <c r="D86" s="48"/>
      <c r="E86" s="23" t="str">
        <f t="shared" si="3"/>
        <v/>
      </c>
    </row>
    <row r="87" spans="2:5" ht="13.5" thickBot="1" x14ac:dyDescent="0.25">
      <c r="B87" s="47"/>
      <c r="C87" s="23" t="str">
        <f t="shared" si="2"/>
        <v/>
      </c>
      <c r="D87" s="48"/>
      <c r="E87" s="23" t="str">
        <f t="shared" si="3"/>
        <v/>
      </c>
    </row>
    <row r="88" spans="2:5" ht="13.5" thickBot="1" x14ac:dyDescent="0.25">
      <c r="B88" s="47"/>
      <c r="C88" s="23" t="str">
        <f t="shared" si="2"/>
        <v/>
      </c>
      <c r="D88" s="48"/>
      <c r="E88" s="23" t="str">
        <f t="shared" si="3"/>
        <v/>
      </c>
    </row>
    <row r="89" spans="2:5" ht="13.5" thickBot="1" x14ac:dyDescent="0.25">
      <c r="B89" s="47"/>
      <c r="C89" s="23" t="str">
        <f t="shared" si="2"/>
        <v/>
      </c>
      <c r="D89" s="48"/>
      <c r="E89" s="23" t="str">
        <f t="shared" si="3"/>
        <v/>
      </c>
    </row>
    <row r="90" spans="2:5" ht="13.5" thickBot="1" x14ac:dyDescent="0.25">
      <c r="B90" s="47"/>
      <c r="C90" s="23" t="str">
        <f t="shared" si="2"/>
        <v/>
      </c>
      <c r="D90" s="48"/>
      <c r="E90" s="23" t="str">
        <f t="shared" si="3"/>
        <v/>
      </c>
    </row>
    <row r="91" spans="2:5" ht="13.5" thickBot="1" x14ac:dyDescent="0.25">
      <c r="B91" s="47"/>
      <c r="C91" s="23" t="str">
        <f t="shared" si="2"/>
        <v/>
      </c>
      <c r="D91" s="48"/>
      <c r="E91" s="23" t="str">
        <f t="shared" si="3"/>
        <v/>
      </c>
    </row>
    <row r="92" spans="2:5" ht="13.5" thickBot="1" x14ac:dyDescent="0.25">
      <c r="B92" s="47"/>
      <c r="C92" s="23" t="str">
        <f t="shared" si="2"/>
        <v/>
      </c>
      <c r="D92" s="48"/>
      <c r="E92" s="23" t="str">
        <f t="shared" si="3"/>
        <v/>
      </c>
    </row>
    <row r="93" spans="2:5" ht="13.5" thickBot="1" x14ac:dyDescent="0.25">
      <c r="B93" s="47"/>
      <c r="C93" s="23" t="str">
        <f t="shared" si="2"/>
        <v/>
      </c>
      <c r="D93" s="48"/>
      <c r="E93" s="23" t="str">
        <f t="shared" si="3"/>
        <v/>
      </c>
    </row>
    <row r="94" spans="2:5" ht="13.5" thickBot="1" x14ac:dyDescent="0.25">
      <c r="B94" s="47"/>
      <c r="C94" s="23" t="str">
        <f t="shared" si="2"/>
        <v/>
      </c>
      <c r="D94" s="48"/>
      <c r="E94" s="23" t="str">
        <f t="shared" si="3"/>
        <v/>
      </c>
    </row>
    <row r="95" spans="2:5" ht="13.5" thickBot="1" x14ac:dyDescent="0.25">
      <c r="B95" s="47"/>
      <c r="C95" s="23" t="str">
        <f t="shared" si="2"/>
        <v/>
      </c>
      <c r="D95" s="48"/>
      <c r="E95" s="23" t="str">
        <f t="shared" si="3"/>
        <v/>
      </c>
    </row>
    <row r="96" spans="2:5" ht="13.5" thickBot="1" x14ac:dyDescent="0.25">
      <c r="B96" s="47"/>
      <c r="C96" s="23" t="str">
        <f t="shared" si="2"/>
        <v/>
      </c>
      <c r="D96" s="48"/>
      <c r="E96" s="23" t="str">
        <f t="shared" si="3"/>
        <v/>
      </c>
    </row>
    <row r="97" spans="2:5" ht="13.5" thickBot="1" x14ac:dyDescent="0.25">
      <c r="B97" s="47"/>
      <c r="C97" s="23" t="str">
        <f t="shared" si="2"/>
        <v/>
      </c>
      <c r="D97" s="48"/>
      <c r="E97" s="23" t="str">
        <f t="shared" si="3"/>
        <v/>
      </c>
    </row>
    <row r="98" spans="2:5" ht="13.5" thickBot="1" x14ac:dyDescent="0.25">
      <c r="B98" s="47"/>
      <c r="C98" s="23" t="str">
        <f t="shared" si="2"/>
        <v/>
      </c>
      <c r="D98" s="48"/>
      <c r="E98" s="23" t="str">
        <f t="shared" si="3"/>
        <v/>
      </c>
    </row>
    <row r="99" spans="2:5" ht="13.5" thickBot="1" x14ac:dyDescent="0.25">
      <c r="B99" s="47"/>
      <c r="C99" s="23" t="str">
        <f t="shared" si="2"/>
        <v/>
      </c>
      <c r="D99" s="48"/>
      <c r="E99" s="23" t="str">
        <f t="shared" si="3"/>
        <v/>
      </c>
    </row>
  </sheetData>
  <sheetProtection sort="0"/>
  <mergeCells count="7">
    <mergeCell ref="I35:I36"/>
    <mergeCell ref="J35:J36"/>
    <mergeCell ref="B2:G2"/>
    <mergeCell ref="I31:I32"/>
    <mergeCell ref="J31:J32"/>
    <mergeCell ref="I33:I34"/>
    <mergeCell ref="J33:J34"/>
  </mergeCells>
  <phoneticPr fontId="1" type="noConversion"/>
  <dataValidations count="3">
    <dataValidation type="list" allowBlank="1" showInputMessage="1" showErrorMessage="1" sqref="L20">
      <formula1>Infiltrometers</formula1>
    </dataValidation>
    <dataValidation type="list" allowBlank="1" showInputMessage="1" showErrorMessage="1" sqref="L22">
      <formula1>SoilType</formula1>
    </dataValidation>
    <dataValidation type="list" allowBlank="1" showInputMessage="1" showErrorMessage="1" sqref="L24">
      <formula1>Suction</formula1>
    </dataValidation>
  </dataValidations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30"/>
  <sheetViews>
    <sheetView workbookViewId="0">
      <selection activeCell="E28" sqref="E28"/>
    </sheetView>
  </sheetViews>
  <sheetFormatPr defaultColWidth="8.85546875" defaultRowHeight="12.75" x14ac:dyDescent="0.2"/>
  <sheetData>
    <row r="2" spans="2:12" x14ac:dyDescent="0.2">
      <c r="C2" s="2" t="s">
        <v>6</v>
      </c>
      <c r="D2" s="2">
        <v>2.25</v>
      </c>
      <c r="E2" s="88" t="s">
        <v>5</v>
      </c>
      <c r="F2" s="89"/>
      <c r="G2" s="89"/>
      <c r="H2" s="89"/>
      <c r="I2" s="89"/>
      <c r="J2" s="89"/>
      <c r="K2" s="89"/>
      <c r="L2" s="89"/>
    </row>
    <row r="3" spans="2:12" x14ac:dyDescent="0.2">
      <c r="B3" s="2"/>
      <c r="C3" s="2" t="s">
        <v>7</v>
      </c>
      <c r="D3" s="2" t="s">
        <v>8</v>
      </c>
      <c r="E3" s="2">
        <v>-0.5</v>
      </c>
      <c r="F3" s="2">
        <v>-1</v>
      </c>
      <c r="G3" s="2">
        <v>-2</v>
      </c>
      <c r="H3" s="2">
        <v>-3</v>
      </c>
      <c r="I3" s="2">
        <v>-4</v>
      </c>
      <c r="J3" s="2">
        <v>-5</v>
      </c>
      <c r="K3" s="2">
        <v>-6</v>
      </c>
      <c r="L3" s="2">
        <v>-7</v>
      </c>
    </row>
    <row r="4" spans="2:12" x14ac:dyDescent="0.2">
      <c r="B4" s="2" t="s">
        <v>9</v>
      </c>
      <c r="C4" s="2">
        <v>0.14499999999999999</v>
      </c>
      <c r="D4" s="2">
        <v>2.68</v>
      </c>
      <c r="E4" s="2">
        <f>IF($D4&gt;=1.9,(11.65*($D4^(0.1)-1)*EXP(2.92*($D4-1.9)*$C4*E$3))/(($C4*$D$2)^(0.91)),(11.65*($D4^(0.1)-1)*EXP(7.5*($D4-1.9)*$C4*E$3))/(($C4*$D$2)^(0.91)))</f>
        <v>2.8357010149494197</v>
      </c>
      <c r="F4" s="2">
        <f t="shared" ref="F4:L15" si="0">IF($D4&gt;=1.9,(11.65*($D4^(0.1)-1)*EXP(2.92*($D4-1.9)*$C4*F$3))/(($C4*$D$2)^(0.91)),(11.65*($D4^(0.1)-1)*EXP(7.5*($D4-1.9)*$C4*F$3))/(($C4*$D$2)^(0.91)))</f>
        <v>2.4040701053337434</v>
      </c>
      <c r="G4" s="2">
        <f t="shared" si="0"/>
        <v>1.7279075679823575</v>
      </c>
      <c r="H4" s="2">
        <f t="shared" si="0"/>
        <v>1.2419207563317798</v>
      </c>
      <c r="I4" s="2">
        <f t="shared" si="0"/>
        <v>0.89262133784661368</v>
      </c>
      <c r="J4" s="2">
        <f t="shared" si="0"/>
        <v>0.64156497000056589</v>
      </c>
      <c r="K4" s="2">
        <f t="shared" si="0"/>
        <v>0.46112006657245785</v>
      </c>
      <c r="L4" s="2">
        <f t="shared" si="0"/>
        <v>0.3314266297856015</v>
      </c>
    </row>
    <row r="5" spans="2:12" x14ac:dyDescent="0.2">
      <c r="B5" s="2" t="s">
        <v>10</v>
      </c>
      <c r="C5" s="2">
        <v>0.124</v>
      </c>
      <c r="D5" s="2">
        <v>2.2799999999999998</v>
      </c>
      <c r="E5" s="2">
        <f t="shared" ref="E5:E15" si="1">IF($D5&gt;=1.9,(11.65*($D5^(0.1)-1)*EXP(2.92*($D5-1.9)*$C5*E$3))/(($C5*$D$2)^(0.91)),(11.65*($D5^(0.1)-1)*EXP(7.5*($D5-1.9)*$C5*E$3))/(($C5*$D$2)^(0.91)))</f>
        <v>2.9853004564272299</v>
      </c>
      <c r="F5" s="2">
        <f t="shared" si="0"/>
        <v>2.7868312486327897</v>
      </c>
      <c r="G5" s="2">
        <f t="shared" si="0"/>
        <v>2.4285996055008576</v>
      </c>
      <c r="H5" s="2">
        <f t="shared" si="0"/>
        <v>2.116416645870649</v>
      </c>
      <c r="I5" s="2">
        <f t="shared" si="0"/>
        <v>1.8443630678242677</v>
      </c>
      <c r="J5" s="2">
        <f t="shared" si="0"/>
        <v>1.6072804627534798</v>
      </c>
      <c r="K5" s="2">
        <f t="shared" si="0"/>
        <v>1.4006735067605378</v>
      </c>
      <c r="L5" s="2">
        <f t="shared" si="0"/>
        <v>1.2206247248099416</v>
      </c>
    </row>
    <row r="6" spans="2:12" x14ac:dyDescent="0.2">
      <c r="B6" s="2" t="s">
        <v>11</v>
      </c>
      <c r="C6" s="2">
        <v>7.4999999999999997E-2</v>
      </c>
      <c r="D6" s="2">
        <v>1.89</v>
      </c>
      <c r="E6" s="2">
        <f t="shared" si="1"/>
        <v>3.8770623077738748</v>
      </c>
      <c r="F6" s="2">
        <f t="shared" si="0"/>
        <v>3.8879818939846293</v>
      </c>
      <c r="G6" s="2">
        <f t="shared" si="0"/>
        <v>3.9099134167187564</v>
      </c>
      <c r="H6" s="2">
        <f t="shared" si="0"/>
        <v>3.9319686518832779</v>
      </c>
      <c r="I6" s="2">
        <f t="shared" si="0"/>
        <v>3.9541482973214603</v>
      </c>
      <c r="J6" s="2">
        <f t="shared" si="0"/>
        <v>3.976453054812997</v>
      </c>
      <c r="K6" s="2">
        <f t="shared" si="0"/>
        <v>3.9988836300962167</v>
      </c>
      <c r="L6" s="2">
        <f t="shared" si="0"/>
        <v>4.0214407328904116</v>
      </c>
    </row>
    <row r="7" spans="2:12" x14ac:dyDescent="0.2">
      <c r="B7" s="2" t="s">
        <v>12</v>
      </c>
      <c r="C7" s="2">
        <v>3.5999999999999997E-2</v>
      </c>
      <c r="D7" s="2">
        <v>1.56</v>
      </c>
      <c r="E7" s="2">
        <f t="shared" si="1"/>
        <v>5.4611482944982868</v>
      </c>
      <c r="F7" s="2">
        <f t="shared" si="0"/>
        <v>5.7176568393371046</v>
      </c>
      <c r="G7" s="2">
        <f t="shared" si="0"/>
        <v>6.2673842211787134</v>
      </c>
      <c r="H7" s="2">
        <f t="shared" si="0"/>
        <v>6.8699654560650378</v>
      </c>
      <c r="I7" s="2">
        <f t="shared" si="0"/>
        <v>7.5304822078788414</v>
      </c>
      <c r="J7" s="2">
        <f t="shared" si="0"/>
        <v>8.2545047199787476</v>
      </c>
      <c r="K7" s="2">
        <f t="shared" si="0"/>
        <v>9.0481387899519312</v>
      </c>
      <c r="L7" s="2">
        <f t="shared" si="0"/>
        <v>9.9180772607812617</v>
      </c>
    </row>
    <row r="8" spans="2:12" x14ac:dyDescent="0.2">
      <c r="B8" s="2" t="s">
        <v>13</v>
      </c>
      <c r="C8" s="2">
        <v>1.6E-2</v>
      </c>
      <c r="D8" s="2">
        <v>1.37</v>
      </c>
      <c r="E8" s="2">
        <f t="shared" si="1"/>
        <v>7.9214505634124022</v>
      </c>
      <c r="F8" s="2">
        <f t="shared" si="0"/>
        <v>8.1774007304273937</v>
      </c>
      <c r="G8" s="2">
        <f t="shared" si="0"/>
        <v>8.7143783117674918</v>
      </c>
      <c r="H8" s="2">
        <f t="shared" si="0"/>
        <v>9.2866170882437071</v>
      </c>
      <c r="I8" s="2">
        <f t="shared" si="0"/>
        <v>9.8964325231558821</v>
      </c>
      <c r="J8" s="2">
        <f t="shared" si="0"/>
        <v>10.546292127125904</v>
      </c>
      <c r="K8" s="2">
        <f t="shared" si="0"/>
        <v>11.238825442444329</v>
      </c>
      <c r="L8" s="2">
        <f t="shared" si="0"/>
        <v>11.97683468304955</v>
      </c>
    </row>
    <row r="9" spans="2:12" x14ac:dyDescent="0.2">
      <c r="B9" s="2" t="s">
        <v>14</v>
      </c>
      <c r="C9" s="2">
        <v>0.02</v>
      </c>
      <c r="D9" s="2">
        <v>1.41</v>
      </c>
      <c r="E9" s="2">
        <f t="shared" si="1"/>
        <v>7.1020760718645972</v>
      </c>
      <c r="F9" s="2">
        <f t="shared" si="0"/>
        <v>7.3679325598285272</v>
      </c>
      <c r="G9" s="2">
        <f t="shared" si="0"/>
        <v>7.9298739944638355</v>
      </c>
      <c r="H9" s="2">
        <f t="shared" si="0"/>
        <v>8.5346738800140809</v>
      </c>
      <c r="I9" s="2">
        <f t="shared" si="0"/>
        <v>9.1856009678145725</v>
      </c>
      <c r="J9" s="2">
        <f t="shared" si="0"/>
        <v>9.8861733120817039</v>
      </c>
      <c r="K9" s="2">
        <f t="shared" si="0"/>
        <v>10.640177283878884</v>
      </c>
      <c r="L9" s="2">
        <f t="shared" si="0"/>
        <v>11.45168803524983</v>
      </c>
    </row>
    <row r="10" spans="2:12" x14ac:dyDescent="0.2">
      <c r="B10" s="2" t="s">
        <v>15</v>
      </c>
      <c r="C10" s="2">
        <v>5.8999999999999997E-2</v>
      </c>
      <c r="D10" s="2">
        <v>1.48</v>
      </c>
      <c r="E10" s="2">
        <f t="shared" si="1"/>
        <v>3.2106643745312913</v>
      </c>
      <c r="F10" s="2">
        <f t="shared" si="0"/>
        <v>3.5233170371491584</v>
      </c>
      <c r="G10" s="2">
        <f t="shared" si="0"/>
        <v>4.242924983427395</v>
      </c>
      <c r="H10" s="2">
        <f t="shared" si="0"/>
        <v>5.109506815645168</v>
      </c>
      <c r="I10" s="2">
        <f t="shared" si="0"/>
        <v>6.1530807169810906</v>
      </c>
      <c r="J10" s="2">
        <f t="shared" si="0"/>
        <v>7.4097958326930957</v>
      </c>
      <c r="K10" s="2">
        <f t="shared" si="0"/>
        <v>8.9231844676879621</v>
      </c>
      <c r="L10" s="2">
        <f t="shared" si="0"/>
        <v>10.745670034939218</v>
      </c>
    </row>
    <row r="11" spans="2:12" x14ac:dyDescent="0.2">
      <c r="B11" s="2" t="s">
        <v>16</v>
      </c>
      <c r="C11" s="2">
        <v>1.9E-2</v>
      </c>
      <c r="D11" s="2">
        <v>1.31</v>
      </c>
      <c r="E11" s="2">
        <f t="shared" si="1"/>
        <v>5.8575348676788286</v>
      </c>
      <c r="F11" s="2">
        <f t="shared" si="0"/>
        <v>6.1090198565416012</v>
      </c>
      <c r="G11" s="2">
        <f t="shared" si="0"/>
        <v>6.6448448535023497</v>
      </c>
      <c r="H11" s="2">
        <f t="shared" si="0"/>
        <v>7.2276673122671458</v>
      </c>
      <c r="I11" s="2">
        <f t="shared" si="0"/>
        <v>7.861609402254274</v>
      </c>
      <c r="J11" s="2">
        <f t="shared" si="0"/>
        <v>8.5511548502951307</v>
      </c>
      <c r="K11" s="2">
        <f t="shared" si="0"/>
        <v>9.3011806530045309</v>
      </c>
      <c r="L11" s="2">
        <f t="shared" si="0"/>
        <v>10.116991570657845</v>
      </c>
    </row>
    <row r="12" spans="2:12" x14ac:dyDescent="0.2">
      <c r="B12" s="2" t="s">
        <v>17</v>
      </c>
      <c r="C12" s="2">
        <v>0.01</v>
      </c>
      <c r="D12" s="2">
        <v>1.23</v>
      </c>
      <c r="E12" s="2">
        <f t="shared" si="1"/>
        <v>7.8932265043773198</v>
      </c>
      <c r="F12" s="2">
        <f t="shared" si="0"/>
        <v>8.0940561784523766</v>
      </c>
      <c r="G12" s="2">
        <f t="shared" si="0"/>
        <v>8.5111748406088612</v>
      </c>
      <c r="H12" s="2">
        <f t="shared" si="0"/>
        <v>8.9497892737957496</v>
      </c>
      <c r="I12" s="2">
        <f t="shared" si="0"/>
        <v>9.4110072399381526</v>
      </c>
      <c r="J12" s="2">
        <f t="shared" si="0"/>
        <v>9.8959935883055259</v>
      </c>
      <c r="K12" s="2">
        <f t="shared" si="0"/>
        <v>10.405973197447851</v>
      </c>
      <c r="L12" s="2">
        <f t="shared" si="0"/>
        <v>10.942234068741389</v>
      </c>
    </row>
    <row r="13" spans="2:12" x14ac:dyDescent="0.2">
      <c r="B13" s="2" t="s">
        <v>18</v>
      </c>
      <c r="C13" s="2">
        <v>2.7E-2</v>
      </c>
      <c r="D13" s="2">
        <v>1.23</v>
      </c>
      <c r="E13" s="2">
        <f t="shared" si="1"/>
        <v>3.3362865388312213</v>
      </c>
      <c r="F13" s="2">
        <f t="shared" si="0"/>
        <v>3.5704651225833928</v>
      </c>
      <c r="G13" s="2">
        <f t="shared" si="0"/>
        <v>4.0892880080642087</v>
      </c>
      <c r="H13" s="2">
        <f t="shared" si="0"/>
        <v>4.6835008433854775</v>
      </c>
      <c r="I13" s="2">
        <f t="shared" si="0"/>
        <v>5.3640585125663893</v>
      </c>
      <c r="J13" s="2">
        <f t="shared" si="0"/>
        <v>6.1435077495229482</v>
      </c>
      <c r="K13" s="2">
        <f t="shared" si="0"/>
        <v>7.0362184491516393</v>
      </c>
      <c r="L13" s="2">
        <f t="shared" si="0"/>
        <v>8.0586485901358689</v>
      </c>
    </row>
    <row r="14" spans="2:12" x14ac:dyDescent="0.2">
      <c r="B14" s="2" t="s">
        <v>19</v>
      </c>
      <c r="C14" s="2">
        <v>5.0000000000000001E-3</v>
      </c>
      <c r="D14" s="2">
        <v>1.0900000000000001</v>
      </c>
      <c r="E14" s="2">
        <f t="shared" si="1"/>
        <v>6.0763184467347093</v>
      </c>
      <c r="F14" s="2">
        <f t="shared" si="0"/>
        <v>6.1693068766471972</v>
      </c>
      <c r="G14" s="2">
        <f t="shared" si="0"/>
        <v>6.3595746357784284</v>
      </c>
      <c r="H14" s="2">
        <f t="shared" si="0"/>
        <v>6.5557104479808839</v>
      </c>
      <c r="I14" s="2">
        <f t="shared" si="0"/>
        <v>6.7578952900369824</v>
      </c>
      <c r="J14" s="2">
        <f t="shared" si="0"/>
        <v>6.9663157202389634</v>
      </c>
      <c r="K14" s="2">
        <f t="shared" si="0"/>
        <v>7.18116405052836</v>
      </c>
      <c r="L14" s="2">
        <f t="shared" si="0"/>
        <v>7.4026385239444643</v>
      </c>
    </row>
    <row r="15" spans="2:12" x14ac:dyDescent="0.2">
      <c r="B15" s="2" t="s">
        <v>20</v>
      </c>
      <c r="C15" s="2">
        <v>8.0000000000000002E-3</v>
      </c>
      <c r="D15" s="2">
        <v>1.0900000000000001</v>
      </c>
      <c r="E15" s="2">
        <f t="shared" si="1"/>
        <v>3.9980557935053689</v>
      </c>
      <c r="F15" s="2">
        <f t="shared" si="0"/>
        <v>4.0963985749270293</v>
      </c>
      <c r="G15" s="2">
        <f t="shared" si="0"/>
        <v>4.3004006437953715</v>
      </c>
      <c r="H15" s="2">
        <f t="shared" si="0"/>
        <v>4.51456208640173</v>
      </c>
      <c r="I15" s="2">
        <f t="shared" si="0"/>
        <v>4.7393888430795599</v>
      </c>
      <c r="J15" s="2">
        <f t="shared" si="0"/>
        <v>4.9754120501662848</v>
      </c>
      <c r="K15" s="2">
        <f t="shared" si="0"/>
        <v>5.223189294773027</v>
      </c>
      <c r="L15" s="2">
        <f t="shared" si="0"/>
        <v>5.4833059320423017</v>
      </c>
    </row>
    <row r="16" spans="2:12" x14ac:dyDescent="0.2">
      <c r="E16" s="3"/>
      <c r="F16" s="3"/>
      <c r="G16" s="3"/>
      <c r="H16" s="3"/>
      <c r="I16" s="3"/>
      <c r="J16" s="3"/>
      <c r="K16" s="3"/>
      <c r="L16" s="3"/>
    </row>
    <row r="17" spans="2:12" x14ac:dyDescent="0.2">
      <c r="C17" s="2" t="s">
        <v>6</v>
      </c>
      <c r="D17" s="2">
        <v>1.6</v>
      </c>
      <c r="E17" s="88" t="s">
        <v>5</v>
      </c>
      <c r="F17" s="89"/>
      <c r="G17" s="89"/>
      <c r="H17" s="89"/>
      <c r="I17" s="89"/>
      <c r="J17" s="89"/>
      <c r="K17" s="89"/>
      <c r="L17" s="89"/>
    </row>
    <row r="18" spans="2:12" x14ac:dyDescent="0.2">
      <c r="B18" s="2"/>
      <c r="C18" s="2" t="s">
        <v>7</v>
      </c>
      <c r="D18" s="2" t="s">
        <v>8</v>
      </c>
      <c r="E18" s="2">
        <v>-0.5</v>
      </c>
      <c r="F18" s="2">
        <v>-1</v>
      </c>
      <c r="G18" s="2">
        <v>-2</v>
      </c>
      <c r="H18" s="2">
        <v>-3</v>
      </c>
      <c r="I18" s="2">
        <v>-4</v>
      </c>
      <c r="J18" s="2">
        <v>-5</v>
      </c>
      <c r="K18" s="2">
        <v>-6</v>
      </c>
      <c r="L18" s="2">
        <v>-7</v>
      </c>
    </row>
    <row r="19" spans="2:12" x14ac:dyDescent="0.2">
      <c r="B19" s="2" t="s">
        <v>9</v>
      </c>
      <c r="C19" s="2">
        <v>0.14499999999999999</v>
      </c>
      <c r="D19" s="2">
        <v>2.68</v>
      </c>
      <c r="E19" s="2">
        <f>IF($D19&gt;=1.9,(11.65*($D19^(0.1)-1)*EXP(2.92*($D19-1.9)*$C19*E$18))/(($C19*$D$17)^(0.91)),(11.65*($D19^(0.1)-1)*EXP(7.5*($D19-1.9)*$C19*E$3))/(($C19*$D$17)^(0.91)))</f>
        <v>3.8672063475359866</v>
      </c>
      <c r="F19" s="2">
        <f t="shared" ref="F19:L30" si="2">IF($D19&gt;=1.9,(11.65*($D19^(0.1)-1)*EXP(2.92*($D19-1.9)*$C19*F$18))/(($C19*$D$17)^(0.91)),(11.65*($D19^(0.1)-1)*EXP(7.5*($D19-1.9)*$C19*F$3))/(($C19*$D$17)^(0.91)))</f>
        <v>3.2785667890428116</v>
      </c>
      <c r="G19" s="2">
        <f t="shared" si="2"/>
        <v>2.3564455771709882</v>
      </c>
      <c r="H19" s="2">
        <f t="shared" si="2"/>
        <v>1.6936777913833132</v>
      </c>
      <c r="I19" s="2">
        <f t="shared" si="2"/>
        <v>1.2173183581302423</v>
      </c>
      <c r="J19" s="2">
        <f t="shared" si="2"/>
        <v>0.8749385465051146</v>
      </c>
      <c r="K19" s="2">
        <f t="shared" si="2"/>
        <v>0.62885559479797049</v>
      </c>
      <c r="L19" s="2">
        <f t="shared" si="2"/>
        <v>0.45198529735413562</v>
      </c>
    </row>
    <row r="20" spans="2:12" x14ac:dyDescent="0.2">
      <c r="B20" s="2" t="s">
        <v>10</v>
      </c>
      <c r="C20" s="2">
        <v>0.124</v>
      </c>
      <c r="D20" s="2">
        <v>2.2799999999999998</v>
      </c>
      <c r="E20" s="2">
        <f t="shared" ref="E20:E30" si="3">IF($D20&gt;=1.9,(11.65*($D20^(0.1)-1)*EXP(2.92*($D20-1.9)*$C20*E$18))/(($C20*$D$17)^(0.91)),(11.65*($D20^(0.1)-1)*EXP(7.5*($D20-1.9)*$C20*E$3))/(($C20*$D$17)^(0.91)))</f>
        <v>4.0712235928735181</v>
      </c>
      <c r="F20" s="2">
        <f t="shared" si="2"/>
        <v>3.800559874756964</v>
      </c>
      <c r="G20" s="2">
        <f t="shared" si="2"/>
        <v>3.3120190600149826</v>
      </c>
      <c r="H20" s="2">
        <f t="shared" si="2"/>
        <v>2.8862774473731974</v>
      </c>
      <c r="I20" s="2">
        <f t="shared" si="2"/>
        <v>2.5152625489955525</v>
      </c>
      <c r="J20" s="2">
        <f t="shared" si="2"/>
        <v>2.1919395504189652</v>
      </c>
      <c r="K20" s="2">
        <f t="shared" si="2"/>
        <v>1.9101779234178038</v>
      </c>
      <c r="L20" s="2">
        <f t="shared" si="2"/>
        <v>1.6646351850420911</v>
      </c>
    </row>
    <row r="21" spans="2:12" x14ac:dyDescent="0.2">
      <c r="B21" s="2" t="s">
        <v>11</v>
      </c>
      <c r="C21" s="2">
        <v>7.4999999999999997E-2</v>
      </c>
      <c r="D21" s="2">
        <v>1.89</v>
      </c>
      <c r="E21" s="2">
        <f t="shared" si="3"/>
        <v>5.287369820503832</v>
      </c>
      <c r="F21" s="2">
        <f t="shared" si="2"/>
        <v>5.3022614797034704</v>
      </c>
      <c r="G21" s="2">
        <f t="shared" si="2"/>
        <v>5.3321707414632336</v>
      </c>
      <c r="H21" s="2">
        <f t="shared" si="2"/>
        <v>5.3622487168827107</v>
      </c>
      <c r="I21" s="2">
        <f t="shared" si="2"/>
        <v>5.392496357650356</v>
      </c>
      <c r="J21" s="2">
        <f t="shared" si="2"/>
        <v>5.4229146208229491</v>
      </c>
      <c r="K21" s="2">
        <f t="shared" si="2"/>
        <v>5.4535044688558871</v>
      </c>
      <c r="L21" s="2">
        <f t="shared" si="2"/>
        <v>5.4842668696336325</v>
      </c>
    </row>
    <row r="22" spans="2:12" x14ac:dyDescent="0.2">
      <c r="B22" s="2" t="s">
        <v>12</v>
      </c>
      <c r="C22" s="2">
        <v>3.5999999999999997E-2</v>
      </c>
      <c r="D22" s="2">
        <v>1.56</v>
      </c>
      <c r="E22" s="2">
        <f t="shared" si="3"/>
        <v>7.4476777481055434</v>
      </c>
      <c r="F22" s="2">
        <f t="shared" si="2"/>
        <v>7.7974930028056546</v>
      </c>
      <c r="G22" s="2">
        <f t="shared" si="2"/>
        <v>8.5471874202582399</v>
      </c>
      <c r="H22" s="2">
        <f t="shared" si="2"/>
        <v>9.3689616355839807</v>
      </c>
      <c r="I22" s="2">
        <f t="shared" si="2"/>
        <v>10.269745802109997</v>
      </c>
      <c r="J22" s="2">
        <f t="shared" si="2"/>
        <v>11.257136376712465</v>
      </c>
      <c r="K22" s="2">
        <f t="shared" si="2"/>
        <v>12.339460181951805</v>
      </c>
      <c r="L22" s="2">
        <f t="shared" si="2"/>
        <v>13.525844627498488</v>
      </c>
    </row>
    <row r="23" spans="2:12" x14ac:dyDescent="0.2">
      <c r="B23" s="2" t="s">
        <v>13</v>
      </c>
      <c r="C23" s="2">
        <v>1.6E-2</v>
      </c>
      <c r="D23" s="2">
        <v>1.37</v>
      </c>
      <c r="E23" s="2">
        <f t="shared" si="3"/>
        <v>10.802931528755465</v>
      </c>
      <c r="F23" s="2">
        <f t="shared" si="2"/>
        <v>11.151985291939637</v>
      </c>
      <c r="G23" s="2">
        <f t="shared" si="2"/>
        <v>11.884292083133555</v>
      </c>
      <c r="H23" s="2">
        <f t="shared" si="2"/>
        <v>12.664686566553566</v>
      </c>
      <c r="I23" s="2">
        <f t="shared" si="2"/>
        <v>13.496326470861264</v>
      </c>
      <c r="J23" s="2">
        <f t="shared" si="2"/>
        <v>14.382576880277195</v>
      </c>
      <c r="K23" s="2">
        <f t="shared" si="2"/>
        <v>15.327023850800749</v>
      </c>
      <c r="L23" s="2">
        <f t="shared" si="2"/>
        <v>16.3334889205534</v>
      </c>
    </row>
    <row r="24" spans="2:12" x14ac:dyDescent="0.2">
      <c r="B24" s="2" t="s">
        <v>14</v>
      </c>
      <c r="C24" s="2">
        <v>0.02</v>
      </c>
      <c r="D24" s="2">
        <v>1.41</v>
      </c>
      <c r="E24" s="2">
        <f t="shared" si="3"/>
        <v>9.6855040503231979</v>
      </c>
      <c r="F24" s="2">
        <f t="shared" si="2"/>
        <v>10.048067625385455</v>
      </c>
      <c r="G24" s="2">
        <f t="shared" si="2"/>
        <v>10.814419039553815</v>
      </c>
      <c r="H24" s="2">
        <f t="shared" si="2"/>
        <v>11.639218954657229</v>
      </c>
      <c r="I24" s="2">
        <f t="shared" si="2"/>
        <v>12.526925152332682</v>
      </c>
      <c r="J24" s="2">
        <f t="shared" si="2"/>
        <v>13.482335402699414</v>
      </c>
      <c r="K24" s="2">
        <f t="shared" si="2"/>
        <v>14.510613394782938</v>
      </c>
      <c r="L24" s="2">
        <f t="shared" si="2"/>
        <v>15.617316644614585</v>
      </c>
    </row>
    <row r="25" spans="2:12" x14ac:dyDescent="0.2">
      <c r="B25" s="2" t="s">
        <v>15</v>
      </c>
      <c r="C25" s="2">
        <v>5.8999999999999997E-2</v>
      </c>
      <c r="D25" s="2">
        <v>1.48</v>
      </c>
      <c r="E25" s="2">
        <f t="shared" si="3"/>
        <v>4.3785651532153977</v>
      </c>
      <c r="F25" s="2">
        <f t="shared" si="2"/>
        <v>4.8049473264683877</v>
      </c>
      <c r="G25" s="2">
        <f t="shared" si="2"/>
        <v>5.7863175072150943</v>
      </c>
      <c r="H25" s="2">
        <f t="shared" si="2"/>
        <v>6.9681243142601996</v>
      </c>
      <c r="I25" s="2">
        <f t="shared" si="2"/>
        <v>8.3913052469796376</v>
      </c>
      <c r="J25" s="2">
        <f t="shared" si="2"/>
        <v>10.105158945555322</v>
      </c>
      <c r="K25" s="2">
        <f t="shared" si="2"/>
        <v>12.169052883839701</v>
      </c>
      <c r="L25" s="2">
        <f t="shared" si="2"/>
        <v>14.654479844161362</v>
      </c>
    </row>
    <row r="26" spans="2:12" x14ac:dyDescent="0.2">
      <c r="B26" s="2" t="s">
        <v>16</v>
      </c>
      <c r="C26" s="2">
        <v>1.9E-2</v>
      </c>
      <c r="D26" s="2">
        <v>1.31</v>
      </c>
      <c r="E26" s="2">
        <f t="shared" si="3"/>
        <v>7.9882526055395768</v>
      </c>
      <c r="F26" s="2">
        <f t="shared" si="2"/>
        <v>8.3312169519615065</v>
      </c>
      <c r="G26" s="2">
        <f t="shared" si="2"/>
        <v>9.0619518984495144</v>
      </c>
      <c r="H26" s="2">
        <f t="shared" si="2"/>
        <v>9.8567799498341753</v>
      </c>
      <c r="I26" s="2">
        <f t="shared" si="2"/>
        <v>10.721322742407876</v>
      </c>
      <c r="J26" s="2">
        <f t="shared" si="2"/>
        <v>11.661694988818951</v>
      </c>
      <c r="K26" s="2">
        <f t="shared" si="2"/>
        <v>12.684547726030141</v>
      </c>
      <c r="L26" s="2">
        <f t="shared" si="2"/>
        <v>13.79711535657575</v>
      </c>
    </row>
    <row r="27" spans="2:12" x14ac:dyDescent="0.2">
      <c r="B27" s="2" t="s">
        <v>17</v>
      </c>
      <c r="C27" s="2">
        <v>0.01</v>
      </c>
      <c r="D27" s="2">
        <v>1.23</v>
      </c>
      <c r="E27" s="2">
        <f t="shared" si="3"/>
        <v>10.764440778257343</v>
      </c>
      <c r="F27" s="2">
        <f t="shared" si="2"/>
        <v>11.038323598153466</v>
      </c>
      <c r="G27" s="2">
        <f t="shared" si="2"/>
        <v>11.607171981485603</v>
      </c>
      <c r="H27" s="2">
        <f t="shared" si="2"/>
        <v>12.205335367258307</v>
      </c>
      <c r="I27" s="2">
        <f t="shared" si="2"/>
        <v>12.834324473253796</v>
      </c>
      <c r="J27" s="2">
        <f t="shared" si="2"/>
        <v>13.495727870504426</v>
      </c>
      <c r="K27" s="2">
        <f t="shared" si="2"/>
        <v>14.191215995377952</v>
      </c>
      <c r="L27" s="2">
        <f t="shared" si="2"/>
        <v>14.922545368421371</v>
      </c>
    </row>
    <row r="28" spans="2:12" x14ac:dyDescent="0.2">
      <c r="B28" s="2" t="s">
        <v>18</v>
      </c>
      <c r="C28" s="2">
        <v>2.7E-2</v>
      </c>
      <c r="D28" s="2">
        <v>1.23</v>
      </c>
      <c r="E28" s="2">
        <f t="shared" si="3"/>
        <v>4.5498832253995944</v>
      </c>
      <c r="F28" s="2">
        <f t="shared" si="2"/>
        <v>4.8692458453546239</v>
      </c>
      <c r="G28" s="2">
        <f t="shared" si="2"/>
        <v>5.5767940478628981</v>
      </c>
      <c r="H28" s="2">
        <f t="shared" si="2"/>
        <v>6.3871558019502741</v>
      </c>
      <c r="I28" s="2">
        <f t="shared" si="2"/>
        <v>7.3152709044402533</v>
      </c>
      <c r="J28" s="2">
        <f t="shared" si="2"/>
        <v>8.3782500481685815</v>
      </c>
      <c r="K28" s="2">
        <f t="shared" si="2"/>
        <v>9.5956902740306678</v>
      </c>
      <c r="L28" s="2">
        <f t="shared" si="2"/>
        <v>10.990036261242176</v>
      </c>
    </row>
    <row r="29" spans="2:12" x14ac:dyDescent="0.2">
      <c r="B29" s="2" t="s">
        <v>19</v>
      </c>
      <c r="C29" s="2">
        <v>5.0000000000000001E-3</v>
      </c>
      <c r="D29" s="2">
        <v>1.0900000000000001</v>
      </c>
      <c r="E29" s="2">
        <f t="shared" si="3"/>
        <v>8.2866201842092355</v>
      </c>
      <c r="F29" s="2">
        <f t="shared" si="2"/>
        <v>8.4134337814499851</v>
      </c>
      <c r="G29" s="2">
        <f t="shared" si="2"/>
        <v>8.6729127187443922</v>
      </c>
      <c r="H29" s="2">
        <f t="shared" si="2"/>
        <v>8.9403942529152243</v>
      </c>
      <c r="I29" s="2">
        <f t="shared" si="2"/>
        <v>9.2161251922677483</v>
      </c>
      <c r="J29" s="2">
        <f t="shared" si="2"/>
        <v>9.5003599569288095</v>
      </c>
      <c r="K29" s="2">
        <f t="shared" si="2"/>
        <v>9.7933608136032149</v>
      </c>
      <c r="L29" s="2">
        <f t="shared" si="2"/>
        <v>10.095398117570264</v>
      </c>
    </row>
    <row r="30" spans="2:12" x14ac:dyDescent="0.2">
      <c r="B30" s="2" t="s">
        <v>20</v>
      </c>
      <c r="C30" s="2">
        <v>8.0000000000000002E-3</v>
      </c>
      <c r="D30" s="2">
        <v>1.0900000000000001</v>
      </c>
      <c r="E30" s="2">
        <f t="shared" si="3"/>
        <v>5.4523755011325763</v>
      </c>
      <c r="F30" s="2">
        <f t="shared" si="2"/>
        <v>5.5864911312865457</v>
      </c>
      <c r="G30" s="2">
        <f t="shared" si="2"/>
        <v>5.8647003259368491</v>
      </c>
      <c r="H30" s="2">
        <f t="shared" si="2"/>
        <v>6.156764434909757</v>
      </c>
      <c r="I30" s="2">
        <f t="shared" si="2"/>
        <v>6.463373437740735</v>
      </c>
      <c r="J30" s="2">
        <f t="shared" si="2"/>
        <v>6.7852516751852647</v>
      </c>
      <c r="K30" s="2">
        <f t="shared" si="2"/>
        <v>7.1231595604195128</v>
      </c>
      <c r="L30" s="2">
        <f t="shared" si="2"/>
        <v>7.4778953754593793</v>
      </c>
    </row>
  </sheetData>
  <mergeCells count="2">
    <mergeCell ref="E2:L2"/>
    <mergeCell ref="E17:L17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Q34"/>
  <sheetViews>
    <sheetView workbookViewId="0">
      <selection activeCell="E29" sqref="E29"/>
    </sheetView>
  </sheetViews>
  <sheetFormatPr defaultColWidth="8.85546875" defaultRowHeight="12.75" x14ac:dyDescent="0.2"/>
  <cols>
    <col min="2" max="2" width="14.7109375" bestFit="1" customWidth="1"/>
    <col min="4" max="4" width="9.7109375" bestFit="1" customWidth="1"/>
    <col min="7" max="7" width="16.140625" bestFit="1" customWidth="1"/>
    <col min="15" max="15" width="16.140625" bestFit="1" customWidth="1"/>
  </cols>
  <sheetData>
    <row r="1" spans="1:17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7" ht="13.5" thickBot="1" x14ac:dyDescent="0.25">
      <c r="A2" s="1"/>
      <c r="B2" s="1"/>
      <c r="C2" s="1"/>
      <c r="D2" s="1"/>
      <c r="E2" s="15"/>
      <c r="F2" s="15"/>
      <c r="G2" s="15"/>
      <c r="H2" s="15"/>
      <c r="I2" s="15"/>
      <c r="J2" s="15"/>
      <c r="K2" s="15"/>
      <c r="L2" s="15"/>
    </row>
    <row r="3" spans="1:17" x14ac:dyDescent="0.2">
      <c r="A3" s="1"/>
      <c r="B3" s="30"/>
      <c r="C3" s="31" t="s">
        <v>7</v>
      </c>
      <c r="D3" s="32" t="s">
        <v>8</v>
      </c>
      <c r="E3" s="1"/>
      <c r="F3" s="90" t="s">
        <v>23</v>
      </c>
      <c r="G3" s="91"/>
      <c r="H3" s="92"/>
      <c r="I3" s="1"/>
      <c r="J3" s="1"/>
      <c r="K3" s="1"/>
      <c r="L3" s="1"/>
    </row>
    <row r="4" spans="1:17" x14ac:dyDescent="0.2">
      <c r="A4" s="1"/>
      <c r="B4" s="33" t="s">
        <v>20</v>
      </c>
      <c r="C4" s="22">
        <v>8.0000000000000002E-3</v>
      </c>
      <c r="D4" s="34">
        <v>1.0900000000000001</v>
      </c>
      <c r="E4" s="1"/>
      <c r="F4" s="38" t="s">
        <v>24</v>
      </c>
      <c r="G4" s="93" t="s">
        <v>22</v>
      </c>
      <c r="H4" s="94"/>
      <c r="I4" s="1"/>
      <c r="J4" s="1"/>
      <c r="K4" s="1"/>
      <c r="L4" s="1"/>
    </row>
    <row r="5" spans="1:17" x14ac:dyDescent="0.2">
      <c r="A5" s="1"/>
      <c r="B5" s="33" t="s">
        <v>16</v>
      </c>
      <c r="C5" s="22">
        <v>1.9E-2</v>
      </c>
      <c r="D5" s="34">
        <v>1.31</v>
      </c>
      <c r="E5" s="1"/>
      <c r="F5" s="39">
        <v>0.5</v>
      </c>
      <c r="G5" s="8" t="s">
        <v>30</v>
      </c>
      <c r="H5" s="40">
        <v>2.25</v>
      </c>
      <c r="I5" s="1"/>
      <c r="J5" s="1"/>
      <c r="K5" s="1"/>
      <c r="L5" s="1"/>
    </row>
    <row r="6" spans="1:17" x14ac:dyDescent="0.2">
      <c r="A6" s="1"/>
      <c r="B6" s="33" t="s">
        <v>12</v>
      </c>
      <c r="C6" s="22">
        <v>3.5999999999999997E-2</v>
      </c>
      <c r="D6" s="34">
        <v>1.56</v>
      </c>
      <c r="E6" s="1"/>
      <c r="F6" s="41">
        <v>1</v>
      </c>
      <c r="G6" s="9" t="s">
        <v>32</v>
      </c>
      <c r="H6" s="34">
        <v>1.6</v>
      </c>
      <c r="I6" s="1"/>
      <c r="J6" s="1"/>
      <c r="K6" s="1"/>
      <c r="L6" s="1"/>
      <c r="Q6" s="4"/>
    </row>
    <row r="7" spans="1:17" x14ac:dyDescent="0.2">
      <c r="A7" s="1"/>
      <c r="B7" s="33" t="s">
        <v>10</v>
      </c>
      <c r="C7" s="22">
        <v>0.124</v>
      </c>
      <c r="D7" s="34">
        <v>2.2799999999999998</v>
      </c>
      <c r="E7" s="1"/>
      <c r="F7" s="41">
        <v>2</v>
      </c>
      <c r="G7" s="22"/>
      <c r="H7" s="34"/>
      <c r="I7" s="1"/>
      <c r="J7" s="1"/>
      <c r="K7" s="1"/>
      <c r="L7" s="1"/>
      <c r="Q7" s="4"/>
    </row>
    <row r="8" spans="1:17" x14ac:dyDescent="0.2">
      <c r="A8" s="1"/>
      <c r="B8" s="33" t="s">
        <v>9</v>
      </c>
      <c r="C8" s="22">
        <v>0.14499999999999999</v>
      </c>
      <c r="D8" s="34">
        <v>2.68</v>
      </c>
      <c r="E8" s="1"/>
      <c r="F8" s="41">
        <v>3</v>
      </c>
      <c r="G8" s="22"/>
      <c r="H8" s="34"/>
      <c r="I8" s="1"/>
      <c r="J8" s="1"/>
      <c r="K8" s="1"/>
      <c r="L8" s="1"/>
    </row>
    <row r="9" spans="1:17" x14ac:dyDescent="0.2">
      <c r="A9" s="1"/>
      <c r="B9" s="33" t="s">
        <v>18</v>
      </c>
      <c r="C9" s="22">
        <v>2.7E-2</v>
      </c>
      <c r="D9" s="34">
        <v>1.23</v>
      </c>
      <c r="E9" s="1"/>
      <c r="F9" s="41">
        <v>4</v>
      </c>
      <c r="G9" s="22"/>
      <c r="H9" s="34"/>
      <c r="I9" s="1"/>
      <c r="J9" s="1"/>
      <c r="K9" s="1"/>
      <c r="L9" s="1"/>
    </row>
    <row r="10" spans="1:17" x14ac:dyDescent="0.2">
      <c r="A10" s="1"/>
      <c r="B10" s="33" t="s">
        <v>15</v>
      </c>
      <c r="C10" s="22">
        <v>5.8999999999999997E-2</v>
      </c>
      <c r="D10" s="34">
        <v>1.48</v>
      </c>
      <c r="E10" s="1"/>
      <c r="F10" s="41">
        <v>5</v>
      </c>
      <c r="G10" s="22"/>
      <c r="H10" s="34"/>
      <c r="I10" s="1"/>
      <c r="J10" s="1"/>
      <c r="K10" s="1"/>
      <c r="L10" s="1"/>
    </row>
    <row r="11" spans="1:17" x14ac:dyDescent="0.2">
      <c r="A11" s="1"/>
      <c r="B11" s="33" t="s">
        <v>11</v>
      </c>
      <c r="C11" s="22">
        <v>7.4999999999999997E-2</v>
      </c>
      <c r="D11" s="34">
        <v>1.89</v>
      </c>
      <c r="E11" s="1"/>
      <c r="F11" s="41">
        <v>6</v>
      </c>
      <c r="G11" s="22"/>
      <c r="H11" s="34"/>
      <c r="I11" s="1"/>
      <c r="J11" s="1"/>
      <c r="K11" s="1"/>
      <c r="L11" s="1"/>
    </row>
    <row r="12" spans="1:17" ht="13.5" thickBot="1" x14ac:dyDescent="0.25">
      <c r="A12" s="1"/>
      <c r="B12" s="33" t="s">
        <v>13</v>
      </c>
      <c r="C12" s="22">
        <v>1.6E-2</v>
      </c>
      <c r="D12" s="34">
        <v>1.37</v>
      </c>
      <c r="F12" s="42">
        <v>7</v>
      </c>
      <c r="G12" s="36"/>
      <c r="H12" s="37"/>
      <c r="I12" s="1"/>
      <c r="J12" s="1"/>
      <c r="K12" s="1"/>
      <c r="L12" s="1"/>
    </row>
    <row r="13" spans="1:17" x14ac:dyDescent="0.2">
      <c r="A13" s="1"/>
      <c r="B13" s="33" t="s">
        <v>14</v>
      </c>
      <c r="C13" s="22">
        <v>0.02</v>
      </c>
      <c r="D13" s="34">
        <v>1.41</v>
      </c>
      <c r="E13" s="1"/>
      <c r="F13" s="1"/>
      <c r="G13" s="1"/>
      <c r="H13" s="1"/>
      <c r="I13" s="1"/>
      <c r="J13" s="1"/>
      <c r="K13" s="1"/>
      <c r="L13" s="1"/>
    </row>
    <row r="14" spans="1:17" x14ac:dyDescent="0.2">
      <c r="A14" s="1"/>
      <c r="B14" s="33" t="s">
        <v>19</v>
      </c>
      <c r="C14" s="22">
        <v>5.0000000000000001E-3</v>
      </c>
      <c r="D14" s="34">
        <v>1.0900000000000001</v>
      </c>
      <c r="E14" s="1"/>
      <c r="F14" s="1"/>
      <c r="G14" s="1"/>
      <c r="H14" s="1"/>
      <c r="I14" s="1"/>
      <c r="J14" s="1"/>
      <c r="K14" s="1"/>
      <c r="L14" s="1"/>
    </row>
    <row r="15" spans="1:17" ht="13.5" thickBot="1" x14ac:dyDescent="0.25">
      <c r="A15" s="1"/>
      <c r="B15" s="35" t="s">
        <v>17</v>
      </c>
      <c r="C15" s="43">
        <v>0.01</v>
      </c>
      <c r="D15" s="44">
        <v>1.23</v>
      </c>
      <c r="E15" s="1"/>
      <c r="F15" s="1"/>
      <c r="G15" s="1"/>
      <c r="H15" s="1"/>
      <c r="I15" s="1"/>
      <c r="J15" s="1"/>
      <c r="K15" s="1"/>
      <c r="L15" s="1"/>
    </row>
    <row r="16" spans="1:17" x14ac:dyDescent="0.2">
      <c r="A16" s="1"/>
      <c r="B16" s="1"/>
      <c r="C16" s="1"/>
      <c r="D16" s="1"/>
      <c r="E16" s="13"/>
      <c r="F16" s="13"/>
      <c r="G16" s="13"/>
      <c r="H16" s="13"/>
      <c r="I16" s="13"/>
      <c r="J16" s="13"/>
      <c r="K16" s="13"/>
      <c r="L16" s="13"/>
    </row>
    <row r="17" spans="1:12" x14ac:dyDescent="0.2">
      <c r="A17" s="1"/>
      <c r="B17" s="1"/>
      <c r="C17" s="1"/>
      <c r="D17" s="1"/>
      <c r="E17" s="15"/>
      <c r="F17" s="15"/>
      <c r="G17" s="15"/>
      <c r="H17" s="15"/>
      <c r="I17" s="15"/>
      <c r="J17" s="15"/>
      <c r="K17" s="15"/>
      <c r="L17" s="15"/>
    </row>
    <row r="18" spans="1:12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2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2" x14ac:dyDescent="0.2">
      <c r="A20" s="1"/>
      <c r="E20" s="1"/>
      <c r="F20" s="1"/>
      <c r="G20" s="1"/>
      <c r="H20" s="1"/>
      <c r="I20" s="1"/>
      <c r="J20" s="1"/>
      <c r="K20" s="1"/>
      <c r="L20" s="1"/>
    </row>
    <row r="21" spans="1:12" x14ac:dyDescent="0.2">
      <c r="A21" s="1"/>
      <c r="E21" s="1"/>
      <c r="F21" s="1"/>
      <c r="G21" s="1"/>
      <c r="H21" s="1"/>
      <c r="I21" s="1"/>
      <c r="J21" s="1"/>
      <c r="K21" s="1"/>
      <c r="L21" s="1"/>
    </row>
    <row r="22" spans="1:12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</row>
    <row r="23" spans="1:12" x14ac:dyDescent="0.2">
      <c r="A23" s="1"/>
      <c r="E23" s="1"/>
      <c r="F23" s="1"/>
      <c r="G23" s="1"/>
      <c r="H23" s="1"/>
      <c r="I23" s="1"/>
      <c r="J23" s="1"/>
      <c r="K23" s="1"/>
      <c r="L23" s="1"/>
    </row>
    <row r="24" spans="1:12" x14ac:dyDescent="0.2">
      <c r="A24" s="1"/>
      <c r="E24" s="1"/>
      <c r="F24" s="1"/>
      <c r="G24" s="1"/>
      <c r="H24" s="1"/>
      <c r="I24" s="1"/>
      <c r="J24" s="1"/>
      <c r="K24" s="1"/>
      <c r="L24" s="1"/>
    </row>
    <row r="25" spans="1:12" x14ac:dyDescent="0.2">
      <c r="A25" s="1"/>
      <c r="E25" s="1"/>
      <c r="F25" s="1"/>
      <c r="G25" s="1"/>
      <c r="H25" s="1"/>
      <c r="I25" s="1"/>
      <c r="J25" s="1"/>
      <c r="K25" s="1"/>
      <c r="L25" s="1"/>
    </row>
    <row r="26" spans="1:12" x14ac:dyDescent="0.2">
      <c r="A26" s="1"/>
      <c r="E26" s="1"/>
      <c r="F26" s="1"/>
      <c r="G26" s="1"/>
      <c r="H26" s="1"/>
      <c r="I26" s="1"/>
      <c r="J26" s="1"/>
      <c r="K26" s="1"/>
      <c r="L26" s="1"/>
    </row>
    <row r="27" spans="1:12" x14ac:dyDescent="0.2">
      <c r="A27" s="1"/>
      <c r="E27" s="1"/>
      <c r="F27" s="1"/>
      <c r="G27" s="1"/>
      <c r="H27" s="1"/>
      <c r="I27" s="1"/>
      <c r="J27" s="1"/>
      <c r="K27" s="1"/>
      <c r="L27" s="1"/>
    </row>
    <row r="28" spans="1:12" ht="16.5" customHeight="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</row>
    <row r="29" spans="1:12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</row>
    <row r="30" spans="1:12" ht="16.5" customHeight="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</row>
    <row r="31" spans="1:12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</row>
    <row r="32" spans="1:12" ht="16.5" customHeight="1" x14ac:dyDescent="0.2">
      <c r="A32" s="1"/>
      <c r="E32" s="1"/>
      <c r="F32" s="1"/>
      <c r="G32" s="1"/>
      <c r="H32" s="1"/>
      <c r="I32" s="1"/>
      <c r="J32" s="1"/>
      <c r="K32" s="1"/>
      <c r="L32" s="1"/>
    </row>
    <row r="34" spans="5:5" x14ac:dyDescent="0.2">
      <c r="E34" s="1"/>
    </row>
  </sheetData>
  <mergeCells count="2">
    <mergeCell ref="F3:H3"/>
    <mergeCell ref="G4:H4"/>
  </mergeCells>
  <pageMargins left="0.7" right="0.7" top="0.75" bottom="0.75" header="0.3" footer="0.3"/>
  <pageSetup orientation="portrait" verticalDpi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Kfs WorkSheet</vt:lpstr>
      <vt:lpstr>Van Genuchten Tables</vt:lpstr>
      <vt:lpstr>Experimental Parameters</vt:lpstr>
      <vt:lpstr>SoilType</vt:lpstr>
      <vt:lpstr>Suction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Gaylon Campbell</dc:creator>
  <cp:lastModifiedBy>Leo Rivera</cp:lastModifiedBy>
  <dcterms:created xsi:type="dcterms:W3CDTF">2005-03-23T17:33:21Z</dcterms:created>
  <dcterms:modified xsi:type="dcterms:W3CDTF">2016-10-04T22:03:35Z</dcterms:modified>
</cp:coreProperties>
</file>