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27700" tabRatio="500"/>
  </bookViews>
  <sheets>
    <sheet name="iPB116" sheetId="1" r:id="rId1"/>
    <sheet name="iPB177" sheetId="5" r:id="rId2"/>
    <sheet name="iPB295" sheetId="6" r:id="rId3"/>
    <sheet name="iPB398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7" l="1"/>
  <c r="B7" i="7"/>
  <c r="C7" i="7"/>
  <c r="E7" i="7"/>
  <c r="D7" i="7"/>
  <c r="B6" i="7"/>
  <c r="C6" i="7"/>
  <c r="E6" i="7"/>
  <c r="D6" i="7"/>
  <c r="B5" i="7"/>
  <c r="C5" i="7"/>
  <c r="E5" i="7"/>
  <c r="D5" i="7"/>
  <c r="B4" i="7"/>
  <c r="C4" i="7"/>
  <c r="E4" i="7"/>
  <c r="D4" i="7"/>
  <c r="B3" i="7"/>
  <c r="C3" i="7"/>
  <c r="E3" i="7"/>
  <c r="D3" i="7"/>
  <c r="H4" i="6"/>
  <c r="B7" i="6"/>
  <c r="C7" i="6"/>
  <c r="E7" i="6"/>
  <c r="D7" i="6"/>
  <c r="B6" i="6"/>
  <c r="C6" i="6"/>
  <c r="E6" i="6"/>
  <c r="D6" i="6"/>
  <c r="B5" i="6"/>
  <c r="C5" i="6"/>
  <c r="E5" i="6"/>
  <c r="D5" i="6"/>
  <c r="B4" i="6"/>
  <c r="C4" i="6"/>
  <c r="E4" i="6"/>
  <c r="D4" i="6"/>
  <c r="B3" i="6"/>
  <c r="C3" i="6"/>
  <c r="E3" i="6"/>
  <c r="D3" i="6"/>
  <c r="H4" i="5"/>
  <c r="B7" i="5"/>
  <c r="C7" i="5"/>
  <c r="E7" i="5"/>
  <c r="D7" i="5"/>
  <c r="B6" i="5"/>
  <c r="C6" i="5"/>
  <c r="E6" i="5"/>
  <c r="D6" i="5"/>
  <c r="B5" i="5"/>
  <c r="C5" i="5"/>
  <c r="E5" i="5"/>
  <c r="D5" i="5"/>
  <c r="B4" i="5"/>
  <c r="C4" i="5"/>
  <c r="E4" i="5"/>
  <c r="D4" i="5"/>
  <c r="B3" i="5"/>
  <c r="C3" i="5"/>
  <c r="E3" i="5"/>
  <c r="D3" i="5"/>
  <c r="E4" i="1"/>
  <c r="E5" i="1"/>
  <c r="E6" i="1"/>
  <c r="E7" i="1"/>
  <c r="E3" i="1"/>
  <c r="D3" i="1"/>
  <c r="B4" i="1"/>
  <c r="B5" i="1"/>
  <c r="B6" i="1"/>
  <c r="B7" i="1"/>
  <c r="B3" i="1"/>
  <c r="H4" i="1"/>
  <c r="C4" i="1"/>
  <c r="C5" i="1"/>
  <c r="C6" i="1"/>
  <c r="C7" i="1"/>
  <c r="C3" i="1"/>
  <c r="D7" i="1"/>
  <c r="D6" i="1"/>
  <c r="D5" i="1"/>
  <c r="D4" i="1"/>
</calcChain>
</file>

<file path=xl/sharedStrings.xml><?xml version="1.0" encoding="utf-8"?>
<sst xmlns="http://schemas.openxmlformats.org/spreadsheetml/2006/main" count="45" uniqueCount="13">
  <si>
    <t>iPB116</t>
  </si>
  <si>
    <t>Ea [kJ/mol]</t>
  </si>
  <si>
    <t>Tref</t>
  </si>
  <si>
    <t>T [oC]</t>
  </si>
  <si>
    <t>aT</t>
  </si>
  <si>
    <t>Eta [Pa-sec]</t>
  </si>
  <si>
    <t>iPB177</t>
  </si>
  <si>
    <t>tau_e [sec]</t>
  </si>
  <si>
    <t>1/aT</t>
  </si>
  <si>
    <t>a_Tref</t>
  </si>
  <si>
    <t>iPB295</t>
  </si>
  <si>
    <t>iPB398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</si>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</sst>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dv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2" fontId="4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200" zoomScaleNormal="200" zoomScalePageLayoutView="200" workbookViewId="0">
      <selection activeCell="D4" sqref="D4"/>
    </sheetView>
  </sheetViews>
  <sheetFormatPr baseColWidth="10" defaultRowHeight="15" x14ac:dyDescent="0"/>
  <cols>
    <col min="2" max="2" width="12.1640625" bestFit="1" customWidth="1"/>
    <col min="8" max="8" width="12.1640625" bestFit="1" customWidth="1"/>
  </cols>
  <sheetData>
    <row r="1" spans="1:8">
      <c r="A1" s="1" t="s">
        <v>0</v>
      </c>
    </row>
    <row r="2" spans="1:8">
      <c r="A2" t="s">
        <v>3</v>
      </c>
      <c r="B2" t="s">
        <v>4</v>
      </c>
      <c r="C2" t="s">
        <v>8</v>
      </c>
      <c r="D2" t="s">
        <v>5</v>
      </c>
      <c r="E2" t="s">
        <v>7</v>
      </c>
      <c r="G2" t="s">
        <v>1</v>
      </c>
      <c r="H2">
        <v>62.5</v>
      </c>
    </row>
    <row r="3" spans="1:8">
      <c r="A3">
        <v>140</v>
      </c>
      <c r="B3">
        <f>EXP(-$H$2*10^3/8.314*(1/(A3+273.15)))/$H$4</f>
        <v>0.99999999999999645</v>
      </c>
      <c r="C3">
        <f>1/B3</f>
        <v>1.0000000000000036</v>
      </c>
      <c r="D3" s="2">
        <f>$H$5/B3</f>
        <v>925.0000000000033</v>
      </c>
      <c r="E3" s="2">
        <f>$H$6*C3</f>
        <v>3.9000000000000135E-6</v>
      </c>
      <c r="G3" t="s">
        <v>2</v>
      </c>
      <c r="H3">
        <v>140</v>
      </c>
    </row>
    <row r="4" spans="1:8">
      <c r="A4">
        <v>103</v>
      </c>
      <c r="B4">
        <f t="shared" ref="B4:B7" si="0">EXP(-$H$2*10^3/8.314*(1/(A4+273.15)))/$H$4</f>
        <v>0.16699467013427011</v>
      </c>
      <c r="C4">
        <f t="shared" ref="C4:C7" si="1">1/B4</f>
        <v>5.9882150681573352</v>
      </c>
      <c r="D4" s="2">
        <f>$H$5/B4</f>
        <v>5539.0989380455349</v>
      </c>
      <c r="E4" s="2">
        <f t="shared" ref="E4:E7" si="2">$H$6*C4</f>
        <v>2.3354038765813608E-5</v>
      </c>
      <c r="G4" t="s">
        <v>9</v>
      </c>
      <c r="H4">
        <f>EXP(-H2*10^3/8.314/(H3+273.15))</f>
        <v>1.2526411418492881E-8</v>
      </c>
    </row>
    <row r="5" spans="1:8">
      <c r="A5">
        <v>90</v>
      </c>
      <c r="B5">
        <f t="shared" si="0"/>
        <v>8.1657477883857521E-2</v>
      </c>
      <c r="C5">
        <f t="shared" si="1"/>
        <v>12.246275857580525</v>
      </c>
      <c r="D5" s="2">
        <f>$H$5/B5</f>
        <v>11327.805168261986</v>
      </c>
      <c r="E5" s="2">
        <f t="shared" si="2"/>
        <v>4.7760475844564046E-5</v>
      </c>
      <c r="G5" t="s">
        <v>5</v>
      </c>
      <c r="H5">
        <v>925</v>
      </c>
    </row>
    <row r="6" spans="1:8">
      <c r="A6">
        <v>150</v>
      </c>
      <c r="B6">
        <f t="shared" si="0"/>
        <v>1.5372566701179629</v>
      </c>
      <c r="C6">
        <f t="shared" si="1"/>
        <v>0.65050945586286779</v>
      </c>
      <c r="D6" s="2">
        <f>$H$5/B6</f>
        <v>601.72124667315268</v>
      </c>
      <c r="E6" s="2">
        <f t="shared" si="2"/>
        <v>2.5369868778651842E-6</v>
      </c>
      <c r="G6" t="s">
        <v>7</v>
      </c>
      <c r="H6" s="2">
        <v>3.8999999999999999E-6</v>
      </c>
    </row>
    <row r="7" spans="1:8">
      <c r="A7">
        <v>120</v>
      </c>
      <c r="B7">
        <f t="shared" si="0"/>
        <v>0.39628461043733459</v>
      </c>
      <c r="C7">
        <f t="shared" si="1"/>
        <v>2.5234388963437486</v>
      </c>
      <c r="D7" s="2">
        <f>$H$5/B7</f>
        <v>2334.1809791179676</v>
      </c>
      <c r="E7" s="2">
        <f t="shared" si="2"/>
        <v>9.8414116957406203E-6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" zoomScale="200" zoomScaleNormal="200" zoomScalePageLayoutView="200" workbookViewId="0">
      <selection activeCell="D4" sqref="D4"/>
    </sheetView>
  </sheetViews>
  <sheetFormatPr baseColWidth="10" defaultRowHeight="15" x14ac:dyDescent="0"/>
  <cols>
    <col min="2" max="2" width="12.1640625" bestFit="1" customWidth="1"/>
    <col min="8" max="8" width="12.1640625" bestFit="1" customWidth="1"/>
  </cols>
  <sheetData>
    <row r="1" spans="1:8">
      <c r="A1" s="1" t="s">
        <v>6</v>
      </c>
    </row>
    <row r="2" spans="1:8">
      <c r="A2" t="s">
        <v>3</v>
      </c>
      <c r="B2" t="s">
        <v>4</v>
      </c>
      <c r="C2" t="s">
        <v>8</v>
      </c>
      <c r="D2" t="s">
        <v>5</v>
      </c>
      <c r="E2" t="s">
        <v>7</v>
      </c>
      <c r="G2" t="s">
        <v>1</v>
      </c>
      <c r="H2" s="4">
        <v>51.4</v>
      </c>
    </row>
    <row r="3" spans="1:8">
      <c r="A3">
        <v>140</v>
      </c>
      <c r="B3">
        <f>EXP(-$H$2*10^3/8.314*(1/(A3+273.15)))/$H$4</f>
        <v>0.99999999999999811</v>
      </c>
      <c r="C3">
        <f>1/B3</f>
        <v>1.000000000000002</v>
      </c>
      <c r="D3" s="2">
        <f>$H$5/B3</f>
        <v>3782.6800000000071</v>
      </c>
      <c r="E3" s="2">
        <f>$H$6*C3</f>
        <v>3.5000000000000071E-6</v>
      </c>
      <c r="G3" t="s">
        <v>2</v>
      </c>
      <c r="H3">
        <v>140</v>
      </c>
    </row>
    <row r="4" spans="1:8">
      <c r="A4">
        <v>103</v>
      </c>
      <c r="B4">
        <f t="shared" ref="B4:B7" si="0">EXP(-$H$2*10^3/8.314*(1/(A4+273.15)))/$H$4</f>
        <v>0.229483057045337</v>
      </c>
      <c r="C4">
        <f t="shared" ref="C4:C7" si="1">1/B4</f>
        <v>4.357620178479837</v>
      </c>
      <c r="D4" s="2">
        <f>$H$5/B4</f>
        <v>16483.48269673211</v>
      </c>
      <c r="E4" s="2">
        <f t="shared" ref="E4:E7" si="2">$H$6*C4</f>
        <v>1.5251670624679429E-5</v>
      </c>
      <c r="G4" t="s">
        <v>9</v>
      </c>
      <c r="H4">
        <f>EXP(-H2*10^3/8.314/(H3+273.15))</f>
        <v>3.1714119239281479E-7</v>
      </c>
    </row>
    <row r="5" spans="1:8">
      <c r="A5">
        <v>90</v>
      </c>
      <c r="B5">
        <f t="shared" si="0"/>
        <v>0.12741644361548174</v>
      </c>
      <c r="C5">
        <f t="shared" si="1"/>
        <v>7.8482805799996047</v>
      </c>
      <c r="D5" s="2">
        <f>$H$5/B5</f>
        <v>29687.533984352904</v>
      </c>
      <c r="E5" s="2">
        <f t="shared" si="2"/>
        <v>2.7468982029998615E-5</v>
      </c>
      <c r="G5" t="s">
        <v>5</v>
      </c>
      <c r="H5" s="3">
        <v>3782.68</v>
      </c>
    </row>
    <row r="6" spans="1:8">
      <c r="A6">
        <v>150</v>
      </c>
      <c r="B6">
        <f t="shared" si="0"/>
        <v>1.4242303227755246</v>
      </c>
      <c r="C6">
        <f t="shared" si="1"/>
        <v>0.70213362544564484</v>
      </c>
      <c r="D6" s="2">
        <f>$H$5/B6</f>
        <v>2655.9468223007316</v>
      </c>
      <c r="E6" s="2">
        <f t="shared" si="2"/>
        <v>2.4574676890597571E-6</v>
      </c>
      <c r="G6" t="s">
        <v>7</v>
      </c>
      <c r="H6" s="2">
        <v>3.4999999999999999E-6</v>
      </c>
    </row>
    <row r="7" spans="1:8">
      <c r="A7">
        <v>120</v>
      </c>
      <c r="B7">
        <f t="shared" si="0"/>
        <v>0.46709059962696958</v>
      </c>
      <c r="C7">
        <f t="shared" si="1"/>
        <v>2.1409122786856027</v>
      </c>
      <c r="D7" s="2">
        <f>$H$5/B7</f>
        <v>8098.3860583384558</v>
      </c>
      <c r="E7" s="2">
        <f t="shared" si="2"/>
        <v>7.4931929753996091E-6</v>
      </c>
    </row>
    <row r="33" spans="2:2">
      <c r="B33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200" zoomScaleNormal="200" zoomScalePageLayoutView="200" workbookViewId="0">
      <selection activeCell="D4" sqref="D4"/>
    </sheetView>
  </sheetViews>
  <sheetFormatPr baseColWidth="10" defaultRowHeight="15" x14ac:dyDescent="0"/>
  <cols>
    <col min="2" max="2" width="12.1640625" bestFit="1" customWidth="1"/>
    <col min="8" max="8" width="12.1640625" bestFit="1" customWidth="1"/>
  </cols>
  <sheetData>
    <row r="1" spans="1:8">
      <c r="A1" s="1" t="s">
        <v>10</v>
      </c>
    </row>
    <row r="2" spans="1:8">
      <c r="A2" t="s">
        <v>3</v>
      </c>
      <c r="B2" t="s">
        <v>4</v>
      </c>
      <c r="C2" t="s">
        <v>8</v>
      </c>
      <c r="D2" t="s">
        <v>5</v>
      </c>
      <c r="E2" t="s">
        <v>7</v>
      </c>
      <c r="G2" t="s">
        <v>1</v>
      </c>
      <c r="H2" s="4">
        <v>52.7</v>
      </c>
    </row>
    <row r="3" spans="1:8">
      <c r="A3">
        <v>140</v>
      </c>
      <c r="B3">
        <f>EXP(-$H$2*10^3/8.314*(1/(A3+273.15)))/$H$4</f>
        <v>1</v>
      </c>
      <c r="C3">
        <f>1/B3</f>
        <v>1</v>
      </c>
      <c r="D3" s="2">
        <f>$H$5/B3</f>
        <v>19516.400000000001</v>
      </c>
      <c r="E3" s="2">
        <f>$H$6*C3</f>
        <v>3.3000000000000002E-6</v>
      </c>
      <c r="G3" t="s">
        <v>2</v>
      </c>
      <c r="H3">
        <v>140</v>
      </c>
    </row>
    <row r="4" spans="1:8">
      <c r="A4">
        <v>103</v>
      </c>
      <c r="B4">
        <f t="shared" ref="B4:B7" si="0">EXP(-$H$2*10^3/8.314*(1/(A4+273.15)))/$H$4</f>
        <v>0.22109699550284601</v>
      </c>
      <c r="C4">
        <f t="shared" ref="C4:C7" si="1">1/B4</f>
        <v>4.52290180481954</v>
      </c>
      <c r="D4" s="2">
        <f>$H$5/B4</f>
        <v>88270.760783580088</v>
      </c>
      <c r="E4" s="2">
        <f t="shared" ref="E4:E7" si="2">$H$6*C4</f>
        <v>1.4925575955904482E-5</v>
      </c>
      <c r="G4" t="s">
        <v>9</v>
      </c>
      <c r="H4">
        <f>EXP(-H2*10^3/8.314/(H3+273.15))</f>
        <v>2.1721381808551018E-7</v>
      </c>
    </row>
    <row r="5" spans="1:8">
      <c r="A5">
        <v>90</v>
      </c>
      <c r="B5">
        <f t="shared" si="0"/>
        <v>0.12094697065554835</v>
      </c>
      <c r="C5">
        <f t="shared" si="1"/>
        <v>8.2680863735558621</v>
      </c>
      <c r="D5" s="2">
        <f>$H$5/B5</f>
        <v>161363.28090086562</v>
      </c>
      <c r="E5" s="2">
        <f t="shared" si="2"/>
        <v>2.7284685032734346E-5</v>
      </c>
      <c r="G5" t="s">
        <v>5</v>
      </c>
      <c r="H5" s="3">
        <v>19516.400000000001</v>
      </c>
    </row>
    <row r="6" spans="1:8">
      <c r="A6">
        <v>150</v>
      </c>
      <c r="B6">
        <f t="shared" si="0"/>
        <v>1.4370257581519934</v>
      </c>
      <c r="C6">
        <f t="shared" si="1"/>
        <v>0.69588175043291778</v>
      </c>
      <c r="D6" s="2">
        <f>$H$5/B6</f>
        <v>13581.106594148998</v>
      </c>
      <c r="E6" s="2">
        <f t="shared" si="2"/>
        <v>2.2964097764286288E-6</v>
      </c>
      <c r="G6" t="s">
        <v>7</v>
      </c>
      <c r="H6" s="2">
        <v>3.3000000000000002E-6</v>
      </c>
    </row>
    <row r="7" spans="1:8">
      <c r="A7">
        <v>120</v>
      </c>
      <c r="B7">
        <f t="shared" si="0"/>
        <v>0.45818374425683023</v>
      </c>
      <c r="C7">
        <f t="shared" si="1"/>
        <v>2.1825305077594814</v>
      </c>
      <c r="D7" s="2">
        <f>$H$5/B7</f>
        <v>42595.138401637145</v>
      </c>
      <c r="E7" s="2">
        <f t="shared" si="2"/>
        <v>7.202350675606289E-6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200" zoomScaleNormal="200" zoomScalePageLayoutView="200" workbookViewId="0">
      <selection activeCell="D4" sqref="D4"/>
    </sheetView>
  </sheetViews>
  <sheetFormatPr baseColWidth="10" defaultRowHeight="15" x14ac:dyDescent="0"/>
  <cols>
    <col min="2" max="2" width="12.1640625" bestFit="1" customWidth="1"/>
    <col min="8" max="8" width="12.1640625" bestFit="1" customWidth="1"/>
  </cols>
  <sheetData>
    <row r="1" spans="1:8">
      <c r="A1" s="1" t="s">
        <v>11</v>
      </c>
    </row>
    <row r="2" spans="1:8">
      <c r="A2" t="s">
        <v>3</v>
      </c>
      <c r="B2" t="s">
        <v>4</v>
      </c>
      <c r="C2" t="s">
        <v>8</v>
      </c>
      <c r="D2" t="s">
        <v>5</v>
      </c>
      <c r="E2" t="s">
        <v>7</v>
      </c>
      <c r="G2" t="s">
        <v>1</v>
      </c>
      <c r="H2" s="4">
        <v>43.1</v>
      </c>
    </row>
    <row r="3" spans="1:8">
      <c r="A3">
        <v>140</v>
      </c>
      <c r="B3">
        <f>EXP(-$H$2*10^3/8.314*(1/(A3+273.15)))/$H$4</f>
        <v>1</v>
      </c>
      <c r="C3">
        <f>1/B3</f>
        <v>1</v>
      </c>
      <c r="D3" s="2">
        <f>$H$5/B3</f>
        <v>44035.199999999997</v>
      </c>
      <c r="E3" s="2">
        <f>$H$6*C3</f>
        <v>2.3E-6</v>
      </c>
      <c r="G3" t="s">
        <v>2</v>
      </c>
      <c r="H3">
        <v>140</v>
      </c>
    </row>
    <row r="4" spans="1:8">
      <c r="A4">
        <v>103</v>
      </c>
      <c r="B4">
        <f t="shared" ref="B4:B7" si="0">EXP(-$H$2*10^3/8.314*(1/(A4+273.15)))/$H$4</f>
        <v>0.29105543940712514</v>
      </c>
      <c r="C4">
        <f t="shared" ref="C4:C7" si="1">1/B4</f>
        <v>3.435771556226479</v>
      </c>
      <c r="D4" s="2">
        <f>$H$5/B4</f>
        <v>151294.88763274424</v>
      </c>
      <c r="E4" s="2">
        <f t="shared" ref="E4:E7" si="2">$H$6*C4</f>
        <v>7.9022745793209009E-6</v>
      </c>
      <c r="G4" t="s">
        <v>9</v>
      </c>
      <c r="H4">
        <f>EXP(-H2*10^3/8.314/(H3+273.15))</f>
        <v>3.5535405265134347E-6</v>
      </c>
    </row>
    <row r="5" spans="1:8">
      <c r="A5">
        <v>90</v>
      </c>
      <c r="B5">
        <f t="shared" si="0"/>
        <v>0.17771022443493603</v>
      </c>
      <c r="C5">
        <f t="shared" si="1"/>
        <v>5.6271382424938858</v>
      </c>
      <c r="D5" s="2">
        <f>$H$5/B5</f>
        <v>247792.15793586677</v>
      </c>
      <c r="E5" s="2">
        <f t="shared" si="2"/>
        <v>1.2942417957735937E-5</v>
      </c>
      <c r="G5" t="s">
        <v>5</v>
      </c>
      <c r="H5" s="3">
        <v>44035.199999999997</v>
      </c>
    </row>
    <row r="6" spans="1:8">
      <c r="A6">
        <v>150</v>
      </c>
      <c r="B6">
        <f t="shared" si="0"/>
        <v>1.3451797095257521</v>
      </c>
      <c r="C6">
        <f t="shared" si="1"/>
        <v>0.74339509652026614</v>
      </c>
      <c r="D6" s="2">
        <f>$H$5/B6</f>
        <v>32735.551754289219</v>
      </c>
      <c r="E6" s="2">
        <f t="shared" si="2"/>
        <v>1.7098087219966121E-6</v>
      </c>
      <c r="G6" t="s">
        <v>7</v>
      </c>
      <c r="H6" s="2">
        <v>2.3E-6</v>
      </c>
    </row>
    <row r="7" spans="1:8">
      <c r="A7">
        <v>120</v>
      </c>
      <c r="B7">
        <f t="shared" si="0"/>
        <v>0.52818464303737367</v>
      </c>
      <c r="C7">
        <f t="shared" si="1"/>
        <v>1.8932773097101221</v>
      </c>
      <c r="D7" s="2">
        <f>$H$5/B7</f>
        <v>83370.844988547164</v>
      </c>
      <c r="E7" s="2">
        <f t="shared" si="2"/>
        <v>4.3545378123332811E-6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iPB116</vt:lpstr>
      <vt:lpstr>iPB177</vt:lpstr>
      <vt:lpstr>iPB295</vt:lpstr>
      <vt:lpstr>iPB398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Graham</dc:creator>
  <cp:lastModifiedBy>Richard Graham</cp:lastModifiedBy>
  <dcterms:created xsi:type="dcterms:W3CDTF">2019-07-30T17:34:42Z</dcterms:created>
  <dcterms:modified xsi:type="dcterms:W3CDTF">2019-09-16T08:41:02Z</dcterms:modified>
</cp:coreProperties>
</file>