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LABS\Электротех\Лаб 4\"/>
    </mc:Choice>
  </mc:AlternateContent>
  <xr:revisionPtr revIDLastSave="0" documentId="13_ncr:1_{4854CC81-371E-4567-BA73-6F274F436E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56" i="1"/>
  <c r="B51" i="1"/>
  <c r="B48" i="1"/>
  <c r="D43" i="1"/>
  <c r="E43" i="1"/>
  <c r="C43" i="1"/>
  <c r="B43" i="1"/>
  <c r="I22" i="1"/>
  <c r="B4" i="1"/>
  <c r="B24" i="1" s="1"/>
  <c r="B5" i="1"/>
  <c r="B3" i="1" s="1"/>
  <c r="B22" i="1" s="1"/>
  <c r="B23" i="1" s="1"/>
  <c r="B25" i="1" l="1"/>
  <c r="J22" i="1"/>
  <c r="B6" i="1"/>
  <c r="C41" i="1" s="1"/>
  <c r="B8" i="1"/>
  <c r="L3" i="1" l="1"/>
  <c r="H3" i="1"/>
  <c r="G3" i="1"/>
  <c r="N3" i="1"/>
  <c r="J3" i="1"/>
  <c r="O3" i="1"/>
  <c r="E41" i="1"/>
  <c r="D41" i="1"/>
  <c r="H23" i="1"/>
  <c r="G23" i="1"/>
  <c r="F23" i="1"/>
  <c r="B26" i="1"/>
  <c r="J23" i="1"/>
  <c r="I23" i="1"/>
  <c r="K22" i="1"/>
  <c r="K23" i="1" s="1"/>
  <c r="O2" i="1"/>
  <c r="N2" i="1"/>
  <c r="L2" i="1"/>
  <c r="K1" i="1"/>
  <c r="K2" i="1" s="1"/>
  <c r="D45" i="1" s="1"/>
  <c r="J2" i="1"/>
  <c r="I1" i="1"/>
  <c r="I2" i="1" s="1"/>
  <c r="C45" i="1" s="1"/>
  <c r="M1" i="1"/>
  <c r="M2" i="1" s="1"/>
  <c r="E45" i="1" s="1"/>
  <c r="F3" i="1"/>
  <c r="H2" i="1"/>
  <c r="G2" i="1"/>
  <c r="F2" i="1"/>
  <c r="B45" i="1" s="1"/>
  <c r="B7" i="1"/>
  <c r="M3" i="1" l="1"/>
  <c r="I3" i="1"/>
  <c r="K3" i="1"/>
  <c r="L22" i="1"/>
  <c r="L23" i="1" s="1"/>
  <c r="M22" i="1" l="1"/>
  <c r="M23" i="1" s="1"/>
  <c r="N22" i="1" l="1"/>
  <c r="N23" i="1" s="1"/>
  <c r="O22" i="1" l="1"/>
  <c r="O23" i="1" s="1"/>
  <c r="P22" i="1" l="1"/>
  <c r="Q22" i="1" l="1"/>
  <c r="P23" i="1"/>
  <c r="R22" i="1" l="1"/>
  <c r="Q23" i="1"/>
  <c r="S22" i="1" l="1"/>
  <c r="R23" i="1"/>
  <c r="T22" i="1" l="1"/>
  <c r="S23" i="1"/>
  <c r="U22" i="1" l="1"/>
  <c r="T23" i="1"/>
  <c r="V22" i="1" l="1"/>
  <c r="U23" i="1"/>
  <c r="W22" i="1" l="1"/>
  <c r="V23" i="1"/>
  <c r="X22" i="1" l="1"/>
  <c r="W23" i="1"/>
  <c r="Y22" i="1" l="1"/>
  <c r="X23" i="1"/>
  <c r="Z22" i="1" l="1"/>
  <c r="Y23" i="1"/>
  <c r="AA22" i="1" l="1"/>
  <c r="Z23" i="1"/>
  <c r="AB22" i="1" l="1"/>
  <c r="AA23" i="1"/>
  <c r="AC22" i="1" l="1"/>
  <c r="AB23" i="1"/>
  <c r="AD22" i="1" l="1"/>
  <c r="AC23" i="1"/>
  <c r="AE22" i="1" l="1"/>
  <c r="AE23" i="1" s="1"/>
  <c r="AD23" i="1"/>
  <c r="AF22" i="1" l="1"/>
  <c r="AF23" i="1" s="1"/>
</calcChain>
</file>

<file path=xl/sharedStrings.xml><?xml version="1.0" encoding="utf-8"?>
<sst xmlns="http://schemas.openxmlformats.org/spreadsheetml/2006/main" count="50" uniqueCount="43">
  <si>
    <t>U</t>
  </si>
  <si>
    <t>L</t>
  </si>
  <si>
    <t>C</t>
  </si>
  <si>
    <t>R</t>
  </si>
  <si>
    <t>N</t>
  </si>
  <si>
    <t>Ом</t>
  </si>
  <si>
    <t>В</t>
  </si>
  <si>
    <t>c</t>
  </si>
  <si>
    <t>1/c</t>
  </si>
  <si>
    <t>A</t>
  </si>
  <si>
    <t>1/tau = a</t>
  </si>
  <si>
    <t>I0 = U/R</t>
  </si>
  <si>
    <t>tau = L/R</t>
  </si>
  <si>
    <t>t =</t>
  </si>
  <si>
    <t>uL</t>
  </si>
  <si>
    <t>iL</t>
  </si>
  <si>
    <t>Задание 2</t>
  </si>
  <si>
    <t>Гн</t>
  </si>
  <si>
    <t>Ф</t>
  </si>
  <si>
    <t>а</t>
  </si>
  <si>
    <t>Rкр</t>
  </si>
  <si>
    <t>w0</t>
  </si>
  <si>
    <t>wc</t>
  </si>
  <si>
    <t>угловая частота</t>
  </si>
  <si>
    <t>Тсв</t>
  </si>
  <si>
    <t>i(t)</t>
  </si>
  <si>
    <t>Задание 3</t>
  </si>
  <si>
    <t>t</t>
  </si>
  <si>
    <t>i(t) по формуле</t>
  </si>
  <si>
    <t>i(t) multisim</t>
  </si>
  <si>
    <t>u(t) multisim</t>
  </si>
  <si>
    <t>u(t) по формуле</t>
  </si>
  <si>
    <t>Задание 4</t>
  </si>
  <si>
    <t>multisim</t>
  </si>
  <si>
    <t>по формулам</t>
  </si>
  <si>
    <t>a</t>
  </si>
  <si>
    <t>I1</t>
  </si>
  <si>
    <t>i2</t>
  </si>
  <si>
    <t>mA</t>
  </si>
  <si>
    <t>ai</t>
  </si>
  <si>
    <t>u1</t>
  </si>
  <si>
    <t>u2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</si>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</sst>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Лист1!$E$3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Лист1!$F$1:$O$1</c:f>
              <c:numCache>
                <c:formatCode>General</c:formatCode>
                <c:ptCount val="1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5.9999999999999995E-4</c:v>
                </c:pt>
                <c:pt idx="6">
                  <c:v>8.0000000000000004E-4</c:v>
                </c:pt>
                <c:pt idx="7">
                  <c:v>8.9999999999999998E-4</c:v>
                </c:pt>
                <c:pt idx="8">
                  <c:v>1.6000000000000001E-3</c:v>
                </c:pt>
                <c:pt idx="9">
                  <c:v>3.2000000000000002E-3</c:v>
                </c:pt>
              </c:numCache>
            </c:numRef>
          </c:cat>
          <c:val>
            <c:numRef>
              <c:f>Лист1!$F$3:$O$3</c:f>
              <c:numCache>
                <c:formatCode>General</c:formatCode>
                <c:ptCount val="10"/>
                <c:pt idx="0">
                  <c:v>0</c:v>
                </c:pt>
                <c:pt idx="1">
                  <c:v>5.6693737885242148E-3</c:v>
                </c:pt>
                <c:pt idx="2">
                  <c:v>9.731657619348159E-3</c:v>
                </c:pt>
                <c:pt idx="3">
                  <c:v>1.2642411176571153E-2</c:v>
                </c:pt>
                <c:pt idx="4">
                  <c:v>1.4728057237685466E-2</c:v>
                </c:pt>
                <c:pt idx="5">
                  <c:v>1.7293294335267745E-2</c:v>
                </c:pt>
                <c:pt idx="6">
                  <c:v>1.861033097554397E-2</c:v>
                </c:pt>
                <c:pt idx="7">
                  <c:v>1.9004258632642722E-2</c:v>
                </c:pt>
                <c:pt idx="8">
                  <c:v>1.9903441000123371E-2</c:v>
                </c:pt>
                <c:pt idx="9">
                  <c:v>1.9999533817977141E-2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F-4D3F-A3D0-4210A43E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91216"/>
        <c:axId val="41739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Лист1!$E$2</c15:sqref>
                        </c15:formulaRef>
                      </c:ext>
                    </c:extLst>
                    <c:strCache>
                      <c:ptCount val="1"/>
                      <c:pt idx="0">
                        <c:v>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Лист1!$F$1:$O$1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2.0000000000000001E-4</c:v>
                      </c:pt>
                      <c:pt idx="3">
                        <c:v>2.9999999999999997E-4</c:v>
                      </c:pt>
                      <c:pt idx="4">
                        <c:v>4.0000000000000002E-4</c:v>
                      </c:pt>
                      <c:pt idx="5">
                        <c:v>5.9999999999999995E-4</c:v>
                      </c:pt>
                      <c:pt idx="6">
                        <c:v>8.0000000000000004E-4</c:v>
                      </c:pt>
                      <c:pt idx="7">
                        <c:v>8.9999999999999998E-4</c:v>
                      </c:pt>
                      <c:pt idx="8">
                        <c:v>1.6000000000000001E-3</c:v>
                      </c:pt>
                      <c:pt idx="9">
                        <c:v>3.2000000000000002E-3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Лист1!$F$2:$O$2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2.8661252422951571</c:v>
                      </c:pt>
                      <c:pt idx="2">
                        <c:v>2.0536684761303681</c:v>
                      </c:pt>
                      <c:pt idx="3">
                        <c:v>1.4715177646857693</c:v>
                      </c:pt>
                      <c:pt idx="4">
                        <c:v>1.0543885524629069</c:v>
                      </c:pt>
                      <c:pt idx="5">
                        <c:v>0.54134113294645081</c:v>
                      </c:pt>
                      <c:pt idx="6">
                        <c:v>0.27793380489120606</c:v>
                      </c:pt>
                      <c:pt idx="7">
                        <c:v>0.19914827347145578</c:v>
                      </c:pt>
                      <c:pt idx="8">
                        <c:v>1.9311799975325748E-2</c:v>
                      </c:pt>
                      <c:pt idx="9">
                        <c:v>9.3236404571747902E-5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DF-4D3F-A3D0-4210A43E5FED}"/>
                  </c:ext>
                </c:extLst>
              </c15:ser>
            </c15:filteredLineSeries>
          </c:ext>
        </c:extLst>
      </c:lineChart>
      <c:catAx>
        <c:axId val="4173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94960"/>
        <c:crosses val="autoZero"/>
        <c:auto val="1"/>
        <c:lblAlgn val="ctr"/>
        <c:lblOffset val="100"/>
        <c:noMultiLvlLbl val="0"/>
      </c:catAx>
      <c:valAx>
        <c:axId val="4173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Лист1!$F$1:$O$1</c:f>
              <c:numCache>
                <c:formatCode>General</c:formatCode>
                <c:ptCount val="1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5.9999999999999995E-4</c:v>
                </c:pt>
                <c:pt idx="6">
                  <c:v>8.0000000000000004E-4</c:v>
                </c:pt>
                <c:pt idx="7">
                  <c:v>8.9999999999999998E-4</c:v>
                </c:pt>
                <c:pt idx="8">
                  <c:v>1.6000000000000001E-3</c:v>
                </c:pt>
                <c:pt idx="9">
                  <c:v>3.2000000000000002E-3</c:v>
                </c:pt>
              </c:numCache>
            </c:numRef>
          </c:cat>
          <c:val>
            <c:numRef>
              <c:f>Лист1!$F$2:$O$2</c:f>
              <c:numCache>
                <c:formatCode>General</c:formatCode>
                <c:ptCount val="10"/>
                <c:pt idx="0">
                  <c:v>4</c:v>
                </c:pt>
                <c:pt idx="1">
                  <c:v>2.8661252422951571</c:v>
                </c:pt>
                <c:pt idx="2">
                  <c:v>2.0536684761303681</c:v>
                </c:pt>
                <c:pt idx="3">
                  <c:v>1.4715177646857693</c:v>
                </c:pt>
                <c:pt idx="4">
                  <c:v>1.0543885524629069</c:v>
                </c:pt>
                <c:pt idx="5">
                  <c:v>0.54134113294645081</c:v>
                </c:pt>
                <c:pt idx="6">
                  <c:v>0.27793380489120606</c:v>
                </c:pt>
                <c:pt idx="7">
                  <c:v>0.19914827347145578</c:v>
                </c:pt>
                <c:pt idx="8">
                  <c:v>1.9311799975325748E-2</c:v>
                </c:pt>
                <c:pt idx="9">
                  <c:v>9.3236404571747902E-5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3-4F9E-AB2F-AD9A6DB1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91216"/>
        <c:axId val="417394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Лист1!$E$3</c15:sqref>
                        </c15:formulaRef>
                      </c:ext>
                    </c:extLst>
                    <c:strCache>
                      <c:ptCount val="1"/>
                      <c:pt idx="0">
                        <c:v>iL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Лист1!$F$1:$O$1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2.0000000000000001E-4</c:v>
                      </c:pt>
                      <c:pt idx="3">
                        <c:v>2.9999999999999997E-4</c:v>
                      </c:pt>
                      <c:pt idx="4">
                        <c:v>4.0000000000000002E-4</c:v>
                      </c:pt>
                      <c:pt idx="5">
                        <c:v>5.9999999999999995E-4</c:v>
                      </c:pt>
                      <c:pt idx="6">
                        <c:v>8.0000000000000004E-4</c:v>
                      </c:pt>
                      <c:pt idx="7">
                        <c:v>8.9999999999999998E-4</c:v>
                      </c:pt>
                      <c:pt idx="8">
                        <c:v>1.6000000000000001E-3</c:v>
                      </c:pt>
                      <c:pt idx="9">
                        <c:v>3.2000000000000002E-3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Лист1!$F$3:$O$3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5.6693737885242148E-3</c:v>
                      </c:pt>
                      <c:pt idx="2">
                        <c:v>9.731657619348159E-3</c:v>
                      </c:pt>
                      <c:pt idx="3">
                        <c:v>1.2642411176571153E-2</c:v>
                      </c:pt>
                      <c:pt idx="4">
                        <c:v>1.4728057237685466E-2</c:v>
                      </c:pt>
                      <c:pt idx="5">
                        <c:v>1.7293294335267745E-2</c:v>
                      </c:pt>
                      <c:pt idx="6">
                        <c:v>1.861033097554397E-2</c:v>
                      </c:pt>
                      <c:pt idx="7">
                        <c:v>1.9004258632642722E-2</c:v>
                      </c:pt>
                      <c:pt idx="8">
                        <c:v>1.9903441000123371E-2</c:v>
                      </c:pt>
                      <c:pt idx="9">
                        <c:v>1.9999533817977141E-2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33-4F9E-AB2F-AD9A6DB11020}"/>
                  </c:ext>
                </c:extLst>
              </c15:ser>
            </c15:filteredLineSeries>
          </c:ext>
        </c:extLst>
      </c:lineChart>
      <c:catAx>
        <c:axId val="4173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94960"/>
        <c:crosses val="autoZero"/>
        <c:auto val="1"/>
        <c:lblAlgn val="ctr"/>
        <c:lblOffset val="100"/>
        <c:noMultiLvlLbl val="0"/>
      </c:catAx>
      <c:valAx>
        <c:axId val="4173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Лист1!$E$23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Лист1!$F$22:$AF$22</c:f>
              <c:numCache>
                <c:formatCode>General</c:formatCode>
                <c:ptCount val="27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9.0000000000000011E-3</c:v>
                </c:pt>
                <c:pt idx="11">
                  <c:v>1.0000000000000002E-2</c:v>
                </c:pt>
                <c:pt idx="12">
                  <c:v>1.1000000000000003E-2</c:v>
                </c:pt>
                <c:pt idx="13">
                  <c:v>1.2000000000000004E-2</c:v>
                </c:pt>
                <c:pt idx="14">
                  <c:v>1.3000000000000005E-2</c:v>
                </c:pt>
                <c:pt idx="15">
                  <c:v>1.4000000000000005E-2</c:v>
                </c:pt>
                <c:pt idx="16">
                  <c:v>1.5000000000000006E-2</c:v>
                </c:pt>
                <c:pt idx="17">
                  <c:v>1.6000000000000007E-2</c:v>
                </c:pt>
                <c:pt idx="18">
                  <c:v>1.7000000000000008E-2</c:v>
                </c:pt>
                <c:pt idx="19">
                  <c:v>1.8000000000000009E-2</c:v>
                </c:pt>
                <c:pt idx="20">
                  <c:v>1.900000000000001E-2</c:v>
                </c:pt>
                <c:pt idx="21">
                  <c:v>2.0000000000000011E-2</c:v>
                </c:pt>
                <c:pt idx="22">
                  <c:v>2.1000000000000012E-2</c:v>
                </c:pt>
                <c:pt idx="23">
                  <c:v>2.2000000000000013E-2</c:v>
                </c:pt>
                <c:pt idx="24">
                  <c:v>2.3000000000000013E-2</c:v>
                </c:pt>
                <c:pt idx="25">
                  <c:v>2.4000000000000014E-2</c:v>
                </c:pt>
                <c:pt idx="26">
                  <c:v>2.5000000000000015E-2</c:v>
                </c:pt>
              </c:numCache>
            </c:numRef>
          </c:cat>
          <c:val>
            <c:numRef>
              <c:f>Лист1!$F$23:$AF$23</c:f>
              <c:numCache>
                <c:formatCode>General</c:formatCode>
                <c:ptCount val="27"/>
                <c:pt idx="0">
                  <c:v>0</c:v>
                </c:pt>
                <c:pt idx="1">
                  <c:v>6.5264671345825441E-3</c:v>
                </c:pt>
                <c:pt idx="2">
                  <c:v>3.3899610539759886E-2</c:v>
                </c:pt>
                <c:pt idx="3">
                  <c:v>-5.0162083495939817E-3</c:v>
                </c:pt>
                <c:pt idx="4">
                  <c:v>-2.3547871740044191E-2</c:v>
                </c:pt>
                <c:pt idx="5">
                  <c:v>7.0787065636995963E-3</c:v>
                </c:pt>
                <c:pt idx="6">
                  <c:v>1.5825333861929688E-2</c:v>
                </c:pt>
                <c:pt idx="7">
                  <c:v>-7.4138282793842318E-3</c:v>
                </c:pt>
                <c:pt idx="8">
                  <c:v>-1.0242304894602037E-2</c:v>
                </c:pt>
                <c:pt idx="9">
                  <c:v>6.8278190193290225E-3</c:v>
                </c:pt>
                <c:pt idx="10">
                  <c:v>6.3286030562902384E-3</c:v>
                </c:pt>
                <c:pt idx="11">
                  <c:v>-5.8288049954053145E-3</c:v>
                </c:pt>
                <c:pt idx="12">
                  <c:v>-3.672139699353697E-3</c:v>
                </c:pt>
                <c:pt idx="13">
                  <c:v>4.7198967822576531E-3</c:v>
                </c:pt>
                <c:pt idx="14">
                  <c:v>1.9327883913545414E-3</c:v>
                </c:pt>
                <c:pt idx="15">
                  <c:v>-3.6679532564300892E-3</c:v>
                </c:pt>
                <c:pt idx="16">
                  <c:v>-8.4214737750504167E-4</c:v>
                </c:pt>
                <c:pt idx="17">
                  <c:v>2.7528179627752266E-3</c:v>
                </c:pt>
                <c:pt idx="18">
                  <c:v>1.9608375191731725E-4</c:v>
                </c:pt>
                <c:pt idx="19">
                  <c:v>-2.0014952553750799E-3</c:v>
                </c:pt>
                <c:pt idx="20">
                  <c:v>1.5566600436932719E-4</c:v>
                </c:pt>
                <c:pt idx="21">
                  <c:v>1.4110997387419683E-3</c:v>
                </c:pt>
                <c:pt idx="22">
                  <c:v>-3.2034344849414927E-4</c:v>
                </c:pt>
                <c:pt idx="23">
                  <c:v>-9.6369514095435689E-4</c:v>
                </c:pt>
                <c:pt idx="24">
                  <c:v>3.7213643988226258E-4</c:v>
                </c:pt>
                <c:pt idx="25">
                  <c:v>6.3545180243247852E-4</c:v>
                </c:pt>
                <c:pt idx="26">
                  <c:v>-3.6067676961894571E-4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4-442D-90BA-32FAC1C5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94256"/>
        <c:axId val="600470960"/>
      </c:lineChart>
      <c:catAx>
        <c:axId val="6004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470960"/>
        <c:crosses val="autoZero"/>
        <c:auto val="1"/>
        <c:lblAlgn val="ctr"/>
        <c:lblOffset val="100"/>
        <c:noMultiLvlLbl val="0"/>
      </c:catAx>
      <c:valAx>
        <c:axId val="6004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4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335732</xdr:colOff>
      <xdr:row>3</xdr:row>
      <xdr:rowOff>61866</xdr:rowOff>
    </xdr:from>
    <xdr:to>
      <xdr:col>15</xdr:col>
      <xdr:colOff>18860</xdr:colOff>
      <xdr:row>18</xdr:row>
      <xdr:rowOff>89026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243816-42EE-41D6-9202-66E3D4B72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30178</xdr:colOff>
      <xdr:row>0</xdr:row>
      <xdr:rowOff>15088</xdr:rowOff>
    </xdr:from>
    <xdr:to>
      <xdr:col>22</xdr:col>
      <xdr:colOff>324416</xdr:colOff>
      <xdr:row>15</xdr:row>
      <xdr:rowOff>42248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30F4E3-3FF2-43F5-B8BB-183CA4A13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313100</xdr:colOff>
      <xdr:row>23</xdr:row>
      <xdr:rowOff>46777</xdr:rowOff>
    </xdr:from>
    <xdr:to>
      <xdr:col>13</xdr:col>
      <xdr:colOff>546981</xdr:colOff>
      <xdr:row>38</xdr:row>
      <xdr:rowOff>73937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2496B92-BA16-49FA-BBD1-88672B5A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8"/>
  <sheetViews>
    <sheetView tabSelected="1" topLeftCell="A44" zoomScale="101" workbookViewId="0">
      <selection activeCell="O72" sqref="O72"/>
    </sheetView>
  </sheetViews>
  <sheetFormatPr defaultRowHeight="14.4" x14ac:dyDescent="0.3"/>
  <cols>
    <col min="1" max="1" width="15.33203125" customWidth="1"/>
    <col min="9" max="9" width="12.5546875" bestFit="1" customWidth="1"/>
    <col min="11" max="11" width="12.5546875" bestFit="1" customWidth="1"/>
    <col min="13" max="13" width="11.44140625" bestFit="1" customWidth="1"/>
  </cols>
  <sheetData>
    <row r="1" spans="1:15" x14ac:dyDescent="0.3">
      <c r="A1" s="1" t="s">
        <v>4</v>
      </c>
      <c r="B1" s="1">
        <v>16</v>
      </c>
      <c r="C1" s="1"/>
      <c r="E1" s="3" t="s">
        <v>13</v>
      </c>
      <c r="F1" s="5">
        <v>0</v>
      </c>
      <c r="G1" s="4">
        <v>1E-4</v>
      </c>
      <c r="H1" s="4">
        <v>2.0000000000000001E-4</v>
      </c>
      <c r="I1" s="5">
        <f>$B$6</f>
        <v>2.9999999999999997E-4</v>
      </c>
      <c r="J1" s="4">
        <v>4.0000000000000002E-4</v>
      </c>
      <c r="K1" s="5">
        <f>2*$B$6</f>
        <v>5.9999999999999995E-4</v>
      </c>
      <c r="L1" s="4">
        <v>8.0000000000000004E-4</v>
      </c>
      <c r="M1" s="5">
        <f>3*$B$6</f>
        <v>8.9999999999999998E-4</v>
      </c>
      <c r="N1" s="4">
        <v>1.6000000000000001E-3</v>
      </c>
      <c r="O1" s="4">
        <v>3.2000000000000002E-3</v>
      </c>
    </row>
    <row r="2" spans="1:15" x14ac:dyDescent="0.3">
      <c r="A2" s="1" t="s">
        <v>0</v>
      </c>
      <c r="B2" s="1">
        <v>4</v>
      </c>
      <c r="C2" s="1" t="s">
        <v>6</v>
      </c>
      <c r="E2" s="3" t="s">
        <v>14</v>
      </c>
      <c r="F2" s="4">
        <f>$B$2*EXP(-F1/$B$6)</f>
        <v>4</v>
      </c>
      <c r="G2" s="4">
        <f t="shared" ref="G2" si="0">$B$2*EXP(-G1/$B$6)</f>
        <v>2.8661252422951571</v>
      </c>
      <c r="H2" s="4">
        <f t="shared" ref="H2" si="1">$B$2*EXP(-H1/$B$6)</f>
        <v>2.0536684761303681</v>
      </c>
      <c r="I2" s="4">
        <f>$B$2*EXP(-I1/$B$6)</f>
        <v>1.4715177646857693</v>
      </c>
      <c r="J2" s="4">
        <f t="shared" ref="J2:P2" si="2">$B$2*EXP(-J1/$B$6)</f>
        <v>1.0543885524629069</v>
      </c>
      <c r="K2" s="4">
        <f t="shared" si="2"/>
        <v>0.54134113294645081</v>
      </c>
      <c r="L2" s="4">
        <f t="shared" si="2"/>
        <v>0.27793380489120606</v>
      </c>
      <c r="M2" s="4">
        <f t="shared" si="2"/>
        <v>0.19914827347145578</v>
      </c>
      <c r="N2" s="4">
        <f t="shared" si="2"/>
        <v>1.9311799975325748E-2</v>
      </c>
      <c r="O2" s="4">
        <f t="shared" si="2"/>
        <v>9.3236404571747902E-5</v>
      </c>
    </row>
    <row r="3" spans="1:15" x14ac:dyDescent="0.3">
      <c r="A3" s="1" t="s">
        <v>20</v>
      </c>
      <c r="B3">
        <f>2*SQRT(B5/B4)</f>
        <v>200</v>
      </c>
      <c r="C3" s="1" t="s">
        <v>5</v>
      </c>
      <c r="E3" s="3" t="s">
        <v>15</v>
      </c>
      <c r="F3" s="4">
        <f>$B$8*(1-EXP(-F1/$B$6))</f>
        <v>0</v>
      </c>
      <c r="G3" s="4">
        <f t="shared" ref="G3:O3" si="3">$B$8*(1-EXP(-G1/$B$6))</f>
        <v>5.6693737885242148E-3</v>
      </c>
      <c r="H3" s="4">
        <f t="shared" si="3"/>
        <v>9.731657619348159E-3</v>
      </c>
      <c r="I3" s="4">
        <f t="shared" si="3"/>
        <v>1.2642411176571153E-2</v>
      </c>
      <c r="J3" s="4">
        <f t="shared" si="3"/>
        <v>1.4728057237685466E-2</v>
      </c>
      <c r="K3" s="4">
        <f t="shared" si="3"/>
        <v>1.7293294335267745E-2</v>
      </c>
      <c r="L3" s="4">
        <f t="shared" si="3"/>
        <v>1.861033097554397E-2</v>
      </c>
      <c r="M3" s="4">
        <f t="shared" si="3"/>
        <v>1.9004258632642722E-2</v>
      </c>
      <c r="N3" s="4">
        <f t="shared" si="3"/>
        <v>1.9903441000123371E-2</v>
      </c>
      <c r="O3" s="4">
        <f t="shared" si="3"/>
        <v>1.9999533817977141E-2</v>
      </c>
    </row>
    <row r="4" spans="1:15" x14ac:dyDescent="0.3">
      <c r="A4" s="1" t="s">
        <v>2</v>
      </c>
      <c r="B4" s="1">
        <f>6/1000000</f>
        <v>6.0000000000000002E-6</v>
      </c>
      <c r="C4" s="1" t="s">
        <v>18</v>
      </c>
    </row>
    <row r="5" spans="1:15" x14ac:dyDescent="0.3">
      <c r="A5" s="1" t="s">
        <v>1</v>
      </c>
      <c r="B5" s="1">
        <f>60/1000</f>
        <v>0.06</v>
      </c>
      <c r="C5" s="1" t="s">
        <v>17</v>
      </c>
    </row>
    <row r="6" spans="1:15" x14ac:dyDescent="0.3">
      <c r="A6" s="2" t="s">
        <v>12</v>
      </c>
      <c r="B6" s="6">
        <f>B5/B3</f>
        <v>2.9999999999999997E-4</v>
      </c>
      <c r="C6" s="2" t="s">
        <v>7</v>
      </c>
    </row>
    <row r="7" spans="1:15" x14ac:dyDescent="0.3">
      <c r="A7" s="2" t="s">
        <v>10</v>
      </c>
      <c r="B7" s="1">
        <f xml:space="preserve"> 1/B6</f>
        <v>3333.3333333333335</v>
      </c>
      <c r="C7" s="2" t="s">
        <v>8</v>
      </c>
    </row>
    <row r="8" spans="1:15" x14ac:dyDescent="0.3">
      <c r="A8" s="2" t="s">
        <v>11</v>
      </c>
      <c r="B8" s="1">
        <f>B2/B3</f>
        <v>0.02</v>
      </c>
      <c r="C8" s="2" t="s">
        <v>9</v>
      </c>
    </row>
    <row r="21" spans="1:32" x14ac:dyDescent="0.3">
      <c r="A21" t="s">
        <v>16</v>
      </c>
    </row>
    <row r="22" spans="1:32" x14ac:dyDescent="0.3">
      <c r="A22" t="s">
        <v>3</v>
      </c>
      <c r="B22">
        <f>0.1*B3</f>
        <v>20</v>
      </c>
      <c r="C22" t="s">
        <v>5</v>
      </c>
      <c r="E22" s="3" t="s">
        <v>13</v>
      </c>
      <c r="F22" s="5">
        <v>0</v>
      </c>
      <c r="G22" s="4">
        <v>1E-4</v>
      </c>
      <c r="H22" s="4">
        <v>1E-3</v>
      </c>
      <c r="I22" s="4">
        <f t="shared" ref="I22:AF22" si="4">H22+0.001</f>
        <v>2E-3</v>
      </c>
      <c r="J22" s="4">
        <f t="shared" si="4"/>
        <v>3.0000000000000001E-3</v>
      </c>
      <c r="K22" s="4">
        <f t="shared" si="4"/>
        <v>4.0000000000000001E-3</v>
      </c>
      <c r="L22" s="4">
        <f t="shared" si="4"/>
        <v>5.0000000000000001E-3</v>
      </c>
      <c r="M22" s="4">
        <f t="shared" si="4"/>
        <v>6.0000000000000001E-3</v>
      </c>
      <c r="N22" s="4">
        <f t="shared" si="4"/>
        <v>7.0000000000000001E-3</v>
      </c>
      <c r="O22" s="4">
        <f t="shared" si="4"/>
        <v>8.0000000000000002E-3</v>
      </c>
      <c r="P22" s="4">
        <f t="shared" si="4"/>
        <v>9.0000000000000011E-3</v>
      </c>
      <c r="Q22" s="4">
        <f t="shared" si="4"/>
        <v>1.0000000000000002E-2</v>
      </c>
      <c r="R22" s="4">
        <f t="shared" si="4"/>
        <v>1.1000000000000003E-2</v>
      </c>
      <c r="S22" s="4">
        <f t="shared" si="4"/>
        <v>1.2000000000000004E-2</v>
      </c>
      <c r="T22" s="4">
        <f t="shared" si="4"/>
        <v>1.3000000000000005E-2</v>
      </c>
      <c r="U22" s="4">
        <f t="shared" si="4"/>
        <v>1.4000000000000005E-2</v>
      </c>
      <c r="V22" s="4">
        <f t="shared" si="4"/>
        <v>1.5000000000000006E-2</v>
      </c>
      <c r="W22" s="4">
        <f t="shared" si="4"/>
        <v>1.6000000000000007E-2</v>
      </c>
      <c r="X22" s="4">
        <f t="shared" si="4"/>
        <v>1.7000000000000008E-2</v>
      </c>
      <c r="Y22" s="4">
        <f t="shared" si="4"/>
        <v>1.8000000000000009E-2</v>
      </c>
      <c r="Z22" s="4">
        <f t="shared" si="4"/>
        <v>1.900000000000001E-2</v>
      </c>
      <c r="AA22" s="4">
        <f t="shared" si="4"/>
        <v>2.0000000000000011E-2</v>
      </c>
      <c r="AB22" s="4">
        <f t="shared" si="4"/>
        <v>2.1000000000000012E-2</v>
      </c>
      <c r="AC22" s="4">
        <f t="shared" si="4"/>
        <v>2.2000000000000013E-2</v>
      </c>
      <c r="AD22" s="4">
        <f t="shared" si="4"/>
        <v>2.3000000000000013E-2</v>
      </c>
      <c r="AE22" s="4">
        <f>AD22+0.001</f>
        <v>2.4000000000000014E-2</v>
      </c>
      <c r="AF22" s="4">
        <f t="shared" si="4"/>
        <v>2.5000000000000015E-2</v>
      </c>
    </row>
    <row r="23" spans="1:32" x14ac:dyDescent="0.3">
      <c r="A23" t="s">
        <v>19</v>
      </c>
      <c r="B23">
        <f>B22/2/B5</f>
        <v>166.66666666666669</v>
      </c>
      <c r="C23" t="s">
        <v>8</v>
      </c>
      <c r="E23" s="1" t="s">
        <v>25</v>
      </c>
      <c r="F23" s="1">
        <f>$B$2/$B$25/$B$5*EXP(-$B$23*F22)*SIN($B$25*F22)</f>
        <v>0</v>
      </c>
      <c r="G23" s="1">
        <f t="shared" ref="G23" si="5">$B$2/$B$25/$B$5*EXP(-$B$23*G22)*SIN($B$25*G22)</f>
        <v>6.5264671345825441E-3</v>
      </c>
      <c r="H23" s="1">
        <f t="shared" ref="H23" si="6">$B$2/$B$25/$B$5*EXP(-$B$23*H22)*SIN($B$25*H22)</f>
        <v>3.3899610539759886E-2</v>
      </c>
      <c r="I23" s="1">
        <f t="shared" ref="I23" si="7">$B$2/$B$25/$B$5*EXP(-$B$23*I22)*SIN($B$25*I22)</f>
        <v>-5.0162083495939817E-3</v>
      </c>
      <c r="J23" s="1">
        <f t="shared" ref="J23" si="8">$B$2/$B$25/$B$5*EXP(-$B$23*J22)*SIN($B$25*J22)</f>
        <v>-2.3547871740044191E-2</v>
      </c>
      <c r="K23" s="1">
        <f t="shared" ref="K23" si="9">$B$2/$B$25/$B$5*EXP(-$B$23*K22)*SIN($B$25*K22)</f>
        <v>7.0787065636995963E-3</v>
      </c>
      <c r="L23" s="1">
        <f t="shared" ref="L23" si="10">$B$2/$B$25/$B$5*EXP(-$B$23*L22)*SIN($B$25*L22)</f>
        <v>1.5825333861929688E-2</v>
      </c>
      <c r="M23" s="1">
        <f t="shared" ref="M23" si="11">$B$2/$B$25/$B$5*EXP(-$B$23*M22)*SIN($B$25*M22)</f>
        <v>-7.4138282793842318E-3</v>
      </c>
      <c r="N23" s="1">
        <f t="shared" ref="N23" si="12">$B$2/$B$25/$B$5*EXP(-$B$23*N22)*SIN($B$25*N22)</f>
        <v>-1.0242304894602037E-2</v>
      </c>
      <c r="O23" s="1">
        <f t="shared" ref="O23" si="13">$B$2/$B$25/$B$5*EXP(-$B$23*O22)*SIN($B$25*O22)</f>
        <v>6.8278190193290225E-3</v>
      </c>
      <c r="P23" s="1">
        <f t="shared" ref="P23" si="14">$B$2/$B$25/$B$5*EXP(-$B$23*P22)*SIN($B$25*P22)</f>
        <v>6.3286030562902384E-3</v>
      </c>
      <c r="Q23" s="1">
        <f t="shared" ref="Q23" si="15">$B$2/$B$25/$B$5*EXP(-$B$23*Q22)*SIN($B$25*Q22)</f>
        <v>-5.8288049954053145E-3</v>
      </c>
      <c r="R23" s="1">
        <f t="shared" ref="R23" si="16">$B$2/$B$25/$B$5*EXP(-$B$23*R22)*SIN($B$25*R22)</f>
        <v>-3.672139699353697E-3</v>
      </c>
      <c r="S23" s="1">
        <f t="shared" ref="S23" si="17">$B$2/$B$25/$B$5*EXP(-$B$23*S22)*SIN($B$25*S22)</f>
        <v>4.7198967822576531E-3</v>
      </c>
      <c r="T23" s="1">
        <f t="shared" ref="T23" si="18">$B$2/$B$25/$B$5*EXP(-$B$23*T22)*SIN($B$25*T22)</f>
        <v>1.9327883913545414E-3</v>
      </c>
      <c r="U23" s="1">
        <f t="shared" ref="U23" si="19">$B$2/$B$25/$B$5*EXP(-$B$23*U22)*SIN($B$25*U22)</f>
        <v>-3.6679532564300892E-3</v>
      </c>
      <c r="V23" s="1">
        <f t="shared" ref="V23" si="20">$B$2/$B$25/$B$5*EXP(-$B$23*V22)*SIN($B$25*V22)</f>
        <v>-8.4214737750504167E-4</v>
      </c>
      <c r="W23" s="1">
        <f t="shared" ref="W23" si="21">$B$2/$B$25/$B$5*EXP(-$B$23*W22)*SIN($B$25*W22)</f>
        <v>2.7528179627752266E-3</v>
      </c>
      <c r="X23" s="1">
        <f t="shared" ref="X23" si="22">$B$2/$B$25/$B$5*EXP(-$B$23*X22)*SIN($B$25*X22)</f>
        <v>1.9608375191731725E-4</v>
      </c>
      <c r="Y23" s="1">
        <f t="shared" ref="Y23" si="23">$B$2/$B$25/$B$5*EXP(-$B$23*Y22)*SIN($B$25*Y22)</f>
        <v>-2.0014952553750799E-3</v>
      </c>
      <c r="Z23" s="1">
        <f t="shared" ref="Z23" si="24">$B$2/$B$25/$B$5*EXP(-$B$23*Z22)*SIN($B$25*Z22)</f>
        <v>1.5566600436932719E-4</v>
      </c>
      <c r="AA23" s="1">
        <f t="shared" ref="AA23" si="25">$B$2/$B$25/$B$5*EXP(-$B$23*AA22)*SIN($B$25*AA22)</f>
        <v>1.4110997387419683E-3</v>
      </c>
      <c r="AB23" s="1">
        <f t="shared" ref="AB23" si="26">$B$2/$B$25/$B$5*EXP(-$B$23*AB22)*SIN($B$25*AB22)</f>
        <v>-3.2034344849414927E-4</v>
      </c>
      <c r="AC23" s="1">
        <f t="shared" ref="AC23" si="27">$B$2/$B$25/$B$5*EXP(-$B$23*AC22)*SIN($B$25*AC22)</f>
        <v>-9.6369514095435689E-4</v>
      </c>
      <c r="AD23" s="1">
        <f t="shared" ref="AD23" si="28">$B$2/$B$25/$B$5*EXP(-$B$23*AD22)*SIN($B$25*AD22)</f>
        <v>3.7213643988226258E-4</v>
      </c>
      <c r="AE23" s="1">
        <f t="shared" ref="AE23" si="29">$B$2/$B$25/$B$5*EXP(-$B$23*AE22)*SIN($B$25*AE22)</f>
        <v>6.3545180243247852E-4</v>
      </c>
      <c r="AF23" s="1">
        <f t="shared" ref="AF23" si="30">$B$2/$B$25/$B$5*EXP(-$B$23*AF22)*SIN($B$25*AF22)</f>
        <v>-3.6067676961894571E-4</v>
      </c>
    </row>
    <row r="24" spans="1:32" x14ac:dyDescent="0.3">
      <c r="A24" t="s">
        <v>21</v>
      </c>
      <c r="B24">
        <f>1/SQRT(B4*B5)</f>
        <v>1666.6666666666667</v>
      </c>
    </row>
    <row r="25" spans="1:32" x14ac:dyDescent="0.3">
      <c r="A25" t="s">
        <v>22</v>
      </c>
      <c r="B25">
        <f>SQRT(B24^2 - B23^2)</f>
        <v>1658.3123951777</v>
      </c>
      <c r="C25" t="s">
        <v>23</v>
      </c>
    </row>
    <row r="26" spans="1:32" x14ac:dyDescent="0.3">
      <c r="A26" t="s">
        <v>24</v>
      </c>
      <c r="B26">
        <f>2*PI()/B25</f>
        <v>3.7889033003979315E-3</v>
      </c>
      <c r="C26" t="s">
        <v>7</v>
      </c>
    </row>
    <row r="40" spans="1:5" x14ac:dyDescent="0.3">
      <c r="A40" s="1" t="s">
        <v>26</v>
      </c>
    </row>
    <row r="41" spans="1:5" x14ac:dyDescent="0.3">
      <c r="A41" s="1" t="s">
        <v>27</v>
      </c>
      <c r="B41" s="7">
        <v>0</v>
      </c>
      <c r="C41" s="8">
        <f>B6</f>
        <v>2.9999999999999997E-4</v>
      </c>
      <c r="D41" s="8">
        <f>2*C41</f>
        <v>5.9999999999999995E-4</v>
      </c>
      <c r="E41" s="9">
        <f>3*C41</f>
        <v>8.9999999999999998E-4</v>
      </c>
    </row>
    <row r="42" spans="1:5" x14ac:dyDescent="0.3">
      <c r="A42" s="13" t="s">
        <v>29</v>
      </c>
      <c r="B42" s="7">
        <v>1E-4</v>
      </c>
      <c r="C42" s="8">
        <v>1.2999999999999999E-2</v>
      </c>
      <c r="D42" s="8">
        <v>1.754E-2</v>
      </c>
      <c r="E42" s="9">
        <v>0.19159999999999999</v>
      </c>
    </row>
    <row r="43" spans="1:5" x14ac:dyDescent="0.3">
      <c r="A43" s="13" t="s">
        <v>28</v>
      </c>
      <c r="B43" s="10">
        <f>$F$3</f>
        <v>0</v>
      </c>
      <c r="C43" s="11">
        <f>$E$43</f>
        <v>1.9004258632642722E-2</v>
      </c>
      <c r="D43" s="11">
        <f>$K$3</f>
        <v>1.7293294335267745E-2</v>
      </c>
      <c r="E43" s="12">
        <f>$M$3</f>
        <v>1.9004258632642722E-2</v>
      </c>
    </row>
    <row r="44" spans="1:5" x14ac:dyDescent="0.3">
      <c r="A44" s="1" t="s">
        <v>30</v>
      </c>
      <c r="B44" s="14">
        <v>9.9719999999999995</v>
      </c>
      <c r="C44" s="15">
        <v>1.4490000000000001</v>
      </c>
      <c r="D44" s="15">
        <v>0.51066</v>
      </c>
      <c r="E44" s="16">
        <v>0.19613</v>
      </c>
    </row>
    <row r="45" spans="1:5" x14ac:dyDescent="0.3">
      <c r="A45" s="1" t="s">
        <v>31</v>
      </c>
      <c r="B45" s="10">
        <f>F2</f>
        <v>4</v>
      </c>
      <c r="C45" s="11">
        <f>I2</f>
        <v>1.4715177646857693</v>
      </c>
      <c r="D45" s="11">
        <f>K2</f>
        <v>0.54134113294645081</v>
      </c>
      <c r="E45" s="12">
        <f>M2</f>
        <v>0.19914827347145578</v>
      </c>
    </row>
    <row r="47" spans="1:5" x14ac:dyDescent="0.3">
      <c r="A47" t="s">
        <v>32</v>
      </c>
    </row>
    <row r="48" spans="1:5" x14ac:dyDescent="0.3">
      <c r="A48" t="s">
        <v>3</v>
      </c>
      <c r="B48">
        <f>0.1*B3</f>
        <v>20</v>
      </c>
    </row>
    <row r="49" spans="1:3" x14ac:dyDescent="0.3">
      <c r="B49" t="s">
        <v>24</v>
      </c>
    </row>
    <row r="50" spans="1:3" x14ac:dyDescent="0.3">
      <c r="A50" t="s">
        <v>33</v>
      </c>
      <c r="B50">
        <v>4.0000000000000001E-3</v>
      </c>
    </row>
    <row r="51" spans="1:3" x14ac:dyDescent="0.3">
      <c r="A51" t="s">
        <v>34</v>
      </c>
      <c r="B51">
        <f>2*PI()/B25</f>
        <v>3.7889033003979315E-3</v>
      </c>
    </row>
    <row r="52" spans="1:3" x14ac:dyDescent="0.3">
      <c r="A52" t="s">
        <v>36</v>
      </c>
      <c r="B52">
        <v>31.73</v>
      </c>
      <c r="C52" t="s">
        <v>38</v>
      </c>
    </row>
    <row r="53" spans="1:3" x14ac:dyDescent="0.3">
      <c r="A53" t="s">
        <v>37</v>
      </c>
      <c r="B53">
        <v>9.68</v>
      </c>
      <c r="C53" t="s">
        <v>38</v>
      </c>
    </row>
    <row r="54" spans="1:3" x14ac:dyDescent="0.3">
      <c r="A54" t="s">
        <v>40</v>
      </c>
      <c r="B54">
        <v>1.2709999999999999</v>
      </c>
    </row>
    <row r="55" spans="1:3" x14ac:dyDescent="0.3">
      <c r="A55" t="s">
        <v>41</v>
      </c>
      <c r="B55">
        <v>0.38800000000000001</v>
      </c>
    </row>
    <row r="56" spans="1:3" x14ac:dyDescent="0.3">
      <c r="A56" t="s">
        <v>39</v>
      </c>
      <c r="B56">
        <f>LN(B52/B53)/B50</f>
        <v>296.80017607665462</v>
      </c>
    </row>
    <row r="57" spans="1:3" x14ac:dyDescent="0.3">
      <c r="A57" t="s">
        <v>42</v>
      </c>
      <c r="B57">
        <f>LN(B54/B55)/B50</f>
        <v>296.6384828915451</v>
      </c>
    </row>
    <row r="58" spans="1:3" x14ac:dyDescent="0.3">
      <c r="A58" t="s">
        <v>35</v>
      </c>
      <c r="B58">
        <f>B48/2/B5</f>
        <v>166.66666666666669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vdmoi</dc:creator>
  <cp:lastModifiedBy>vdmoi</cp:lastModifiedBy>
  <dcterms:created xsi:type="dcterms:W3CDTF">2015-06-05T18:19:34Z</dcterms:created>
  <dcterms:modified xsi:type="dcterms:W3CDTF">2023-06-01T16:05:07Z</dcterms:modified>
</cp:coreProperties>
</file>