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ryony/Documents/Academia/ACCE_PhD_Nov17/P1_co-infection_2018/tracker_P1/"/>
    </mc:Choice>
  </mc:AlternateContent>
  <xr:revisionPtr revIDLastSave="0" documentId="13_ncr:1_{2C82202F-7769-7945-9AB1-C88F3D5C6F10}" xr6:coauthVersionLast="45" xr6:coauthVersionMax="45" xr10:uidLastSave="{00000000-0000-0000-0000-000000000000}"/>
  <bookViews>
    <workbookView xWindow="0" yWindow="460" windowWidth="25600" windowHeight="13980" xr2:uid="{00000000-000D-0000-FFFF-FFFF00000000}"/>
  </bookViews>
  <sheets>
    <sheet name="qPCR log" sheetId="10" r:id="rId1"/>
    <sheet name="MCP 18 02 19" sheetId="9" r:id="rId2"/>
    <sheet name="13 02 19" sheetId="5" r:id="rId3"/>
    <sheet name="14 02 19" sheetId="6" r:id="rId4"/>
    <sheet name="15 02 19" sheetId="2" r:id="rId5"/>
    <sheet name="EBF3N 17 02 19" sheetId="8" r:id="rId6"/>
    <sheet name="MCP to run" sheetId="7" r:id="rId7"/>
    <sheet name="EBF3N to run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7" l="1"/>
  <c r="B54" i="7"/>
  <c r="S40" i="7" l="1"/>
  <c r="R40" i="7"/>
  <c r="Q40" i="7"/>
  <c r="P40" i="7"/>
  <c r="O40" i="7"/>
  <c r="N40" i="7"/>
  <c r="M40" i="7"/>
  <c r="L40" i="7"/>
  <c r="K40" i="7"/>
  <c r="J40" i="7"/>
  <c r="I40" i="7"/>
  <c r="H40" i="7"/>
  <c r="S39" i="7"/>
  <c r="R39" i="7"/>
  <c r="Q39" i="7"/>
  <c r="P39" i="7"/>
  <c r="O39" i="7"/>
  <c r="N39" i="7"/>
  <c r="M39" i="7"/>
  <c r="L39" i="7"/>
  <c r="K39" i="7"/>
  <c r="J39" i="7"/>
  <c r="I39" i="7"/>
  <c r="H39" i="7"/>
  <c r="S38" i="7"/>
  <c r="R38" i="7"/>
  <c r="Q38" i="7"/>
  <c r="P38" i="7"/>
  <c r="O38" i="7"/>
  <c r="N38" i="7"/>
  <c r="M38" i="7"/>
  <c r="L38" i="7"/>
  <c r="K38" i="7"/>
  <c r="J38" i="7"/>
  <c r="I38" i="7"/>
  <c r="H38" i="7"/>
  <c r="S37" i="7"/>
  <c r="R37" i="7"/>
  <c r="Q37" i="7"/>
  <c r="P37" i="7"/>
  <c r="O37" i="7"/>
  <c r="N37" i="7"/>
  <c r="M37" i="7"/>
  <c r="L37" i="7"/>
  <c r="K37" i="7"/>
  <c r="J37" i="7"/>
  <c r="I37" i="7"/>
  <c r="H37" i="7"/>
  <c r="S36" i="7"/>
  <c r="R36" i="7"/>
  <c r="Q36" i="7"/>
  <c r="P36" i="7"/>
  <c r="O36" i="7"/>
  <c r="N36" i="7"/>
  <c r="M36" i="7"/>
  <c r="L36" i="7"/>
  <c r="K36" i="7"/>
  <c r="J36" i="7"/>
  <c r="I36" i="7"/>
  <c r="H36" i="7"/>
  <c r="S35" i="7"/>
  <c r="R35" i="7"/>
  <c r="Q35" i="7"/>
  <c r="P35" i="7"/>
  <c r="O35" i="7"/>
  <c r="N35" i="7"/>
  <c r="M35" i="7"/>
  <c r="L35" i="7"/>
  <c r="K35" i="7"/>
  <c r="J35" i="7"/>
  <c r="I35" i="7"/>
  <c r="H35" i="7"/>
  <c r="R34" i="7"/>
  <c r="Q34" i="7"/>
  <c r="P34" i="7"/>
  <c r="O34" i="7"/>
  <c r="N34" i="7"/>
  <c r="M34" i="7"/>
  <c r="L34" i="7"/>
  <c r="K34" i="7"/>
  <c r="J34" i="7"/>
  <c r="I34" i="7"/>
  <c r="H34" i="7"/>
  <c r="R33" i="7"/>
  <c r="Q33" i="7"/>
  <c r="P33" i="7"/>
  <c r="O33" i="7"/>
  <c r="N33" i="7"/>
  <c r="M33" i="7"/>
  <c r="L33" i="7"/>
  <c r="K33" i="7"/>
  <c r="J33" i="7"/>
  <c r="I33" i="7"/>
  <c r="H33" i="7"/>
  <c r="S40" i="9" l="1"/>
  <c r="R40" i="9"/>
  <c r="Q40" i="9"/>
  <c r="P40" i="9"/>
  <c r="O40" i="9"/>
  <c r="N40" i="9"/>
  <c r="M40" i="9"/>
  <c r="L40" i="9"/>
  <c r="K40" i="9"/>
  <c r="J40" i="9"/>
  <c r="I40" i="9"/>
  <c r="H40" i="9"/>
  <c r="S39" i="9"/>
  <c r="R39" i="9"/>
  <c r="Q39" i="9"/>
  <c r="P39" i="9"/>
  <c r="O39" i="9"/>
  <c r="N39" i="9"/>
  <c r="M39" i="9"/>
  <c r="L39" i="9"/>
  <c r="K39" i="9"/>
  <c r="J39" i="9"/>
  <c r="I39" i="9"/>
  <c r="H39" i="9"/>
  <c r="S38" i="9"/>
  <c r="R38" i="9"/>
  <c r="Q38" i="9"/>
  <c r="P38" i="9"/>
  <c r="O38" i="9"/>
  <c r="N38" i="9"/>
  <c r="M38" i="9"/>
  <c r="L38" i="9"/>
  <c r="K38" i="9"/>
  <c r="J38" i="9"/>
  <c r="I38" i="9"/>
  <c r="H38" i="9"/>
  <c r="S37" i="9"/>
  <c r="R37" i="9"/>
  <c r="Q37" i="9"/>
  <c r="P37" i="9"/>
  <c r="O37" i="9"/>
  <c r="N37" i="9"/>
  <c r="M37" i="9"/>
  <c r="L37" i="9"/>
  <c r="K37" i="9"/>
  <c r="J37" i="9"/>
  <c r="I37" i="9"/>
  <c r="H37" i="9"/>
  <c r="S36" i="9"/>
  <c r="R36" i="9"/>
  <c r="Q36" i="9"/>
  <c r="P36" i="9"/>
  <c r="O36" i="9"/>
  <c r="N36" i="9"/>
  <c r="M36" i="9"/>
  <c r="L36" i="9"/>
  <c r="K36" i="9"/>
  <c r="J36" i="9"/>
  <c r="I36" i="9"/>
  <c r="H36" i="9"/>
  <c r="S35" i="9"/>
  <c r="R35" i="9"/>
  <c r="Q35" i="9"/>
  <c r="P35" i="9"/>
  <c r="O35" i="9"/>
  <c r="N35" i="9"/>
  <c r="M35" i="9"/>
  <c r="L35" i="9"/>
  <c r="K35" i="9"/>
  <c r="J35" i="9"/>
  <c r="I35" i="9"/>
  <c r="H35" i="9"/>
  <c r="S34" i="9"/>
  <c r="R34" i="9"/>
  <c r="Q34" i="9"/>
  <c r="P34" i="9"/>
  <c r="O34" i="9"/>
  <c r="N34" i="9"/>
  <c r="M34" i="9"/>
  <c r="L34" i="9"/>
  <c r="K34" i="9"/>
  <c r="J34" i="9"/>
  <c r="I34" i="9"/>
  <c r="H34" i="9"/>
  <c r="S33" i="9"/>
  <c r="R33" i="9"/>
  <c r="Q33" i="9"/>
  <c r="P33" i="9"/>
  <c r="O33" i="9"/>
  <c r="N33" i="9"/>
  <c r="M33" i="9"/>
  <c r="L33" i="9"/>
  <c r="K33" i="9"/>
  <c r="J33" i="9"/>
  <c r="I33" i="9"/>
  <c r="H33" i="9"/>
  <c r="P29" i="9"/>
  <c r="P27" i="9"/>
  <c r="B14" i="9"/>
  <c r="K13" i="9"/>
  <c r="B13" i="9"/>
  <c r="M11" i="9"/>
  <c r="K10" i="9"/>
  <c r="P11" i="9" s="1"/>
  <c r="K11" i="9" l="1"/>
  <c r="B15" i="9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R33" i="8"/>
  <c r="H44" i="2"/>
  <c r="I44" i="2"/>
  <c r="J44" i="2"/>
  <c r="K44" i="2"/>
  <c r="L44" i="2"/>
  <c r="M44" i="2"/>
  <c r="N44" i="2"/>
  <c r="O44" i="2"/>
  <c r="P44" i="2"/>
  <c r="Q44" i="2"/>
  <c r="R44" i="2"/>
  <c r="S44" i="2"/>
  <c r="H45" i="2"/>
  <c r="I45" i="2"/>
  <c r="J45" i="2"/>
  <c r="K45" i="2"/>
  <c r="L45" i="2"/>
  <c r="M45" i="2"/>
  <c r="N45" i="2"/>
  <c r="O45" i="2"/>
  <c r="P45" i="2"/>
  <c r="Q45" i="2"/>
  <c r="R45" i="2"/>
  <c r="S45" i="2"/>
  <c r="H46" i="2"/>
  <c r="I46" i="2"/>
  <c r="J46" i="2"/>
  <c r="K46" i="2"/>
  <c r="L46" i="2"/>
  <c r="M46" i="2"/>
  <c r="N46" i="2"/>
  <c r="O46" i="2"/>
  <c r="P46" i="2"/>
  <c r="Q46" i="2"/>
  <c r="R46" i="2"/>
  <c r="S46" i="2"/>
  <c r="H47" i="2"/>
  <c r="I47" i="2"/>
  <c r="J47" i="2"/>
  <c r="K47" i="2"/>
  <c r="L47" i="2"/>
  <c r="M47" i="2"/>
  <c r="N47" i="2"/>
  <c r="O47" i="2"/>
  <c r="P47" i="2"/>
  <c r="Q47" i="2"/>
  <c r="R47" i="2"/>
  <c r="S47" i="2"/>
  <c r="H48" i="2"/>
  <c r="I48" i="2"/>
  <c r="J48" i="2"/>
  <c r="K48" i="2"/>
  <c r="L48" i="2"/>
  <c r="M48" i="2"/>
  <c r="N48" i="2"/>
  <c r="O48" i="2"/>
  <c r="P48" i="2"/>
  <c r="Q48" i="2"/>
  <c r="R48" i="2"/>
  <c r="S48" i="2"/>
  <c r="H49" i="2"/>
  <c r="I49" i="2"/>
  <c r="J49" i="2"/>
  <c r="K49" i="2"/>
  <c r="L49" i="2"/>
  <c r="M49" i="2"/>
  <c r="N49" i="2"/>
  <c r="O49" i="2"/>
  <c r="P49" i="2"/>
  <c r="Q49" i="2"/>
  <c r="R49" i="2"/>
  <c r="S49" i="2"/>
  <c r="H50" i="2"/>
  <c r="I50" i="2"/>
  <c r="J50" i="2"/>
  <c r="K50" i="2"/>
  <c r="L50" i="2"/>
  <c r="M50" i="2"/>
  <c r="N50" i="2"/>
  <c r="O50" i="2"/>
  <c r="P50" i="2"/>
  <c r="Q50" i="2"/>
  <c r="R50" i="2"/>
  <c r="S50" i="2"/>
  <c r="H51" i="2"/>
  <c r="I51" i="2"/>
  <c r="J51" i="2"/>
  <c r="K51" i="2"/>
  <c r="L51" i="2"/>
  <c r="M51" i="2"/>
  <c r="N51" i="2"/>
  <c r="O51" i="2"/>
  <c r="P51" i="2"/>
  <c r="Q51" i="2"/>
  <c r="R51" i="2"/>
  <c r="S51" i="2"/>
  <c r="S40" i="8"/>
  <c r="R40" i="8"/>
  <c r="Q40" i="8"/>
  <c r="P40" i="8"/>
  <c r="O40" i="8"/>
  <c r="N40" i="8"/>
  <c r="M40" i="8"/>
  <c r="L40" i="8"/>
  <c r="K40" i="8"/>
  <c r="J40" i="8"/>
  <c r="I40" i="8"/>
  <c r="H40" i="8"/>
  <c r="S39" i="8"/>
  <c r="R39" i="8"/>
  <c r="Q39" i="8"/>
  <c r="P39" i="8"/>
  <c r="O39" i="8"/>
  <c r="N39" i="8"/>
  <c r="M39" i="8"/>
  <c r="L39" i="8"/>
  <c r="K39" i="8"/>
  <c r="J39" i="8"/>
  <c r="I39" i="8"/>
  <c r="H39" i="8"/>
  <c r="S38" i="8"/>
  <c r="R38" i="8"/>
  <c r="Q38" i="8"/>
  <c r="P38" i="8"/>
  <c r="O38" i="8"/>
  <c r="N38" i="8"/>
  <c r="M38" i="8"/>
  <c r="L38" i="8"/>
  <c r="K38" i="8"/>
  <c r="J38" i="8"/>
  <c r="I38" i="8"/>
  <c r="H38" i="8"/>
  <c r="S37" i="8"/>
  <c r="R37" i="8"/>
  <c r="Q37" i="8"/>
  <c r="P37" i="8"/>
  <c r="O37" i="8"/>
  <c r="N37" i="8"/>
  <c r="M37" i="8"/>
  <c r="L37" i="8"/>
  <c r="K37" i="8"/>
  <c r="J37" i="8"/>
  <c r="I37" i="8"/>
  <c r="H37" i="8"/>
  <c r="S36" i="8"/>
  <c r="R36" i="8"/>
  <c r="Q36" i="8"/>
  <c r="P36" i="8"/>
  <c r="O36" i="8"/>
  <c r="N36" i="8"/>
  <c r="M36" i="8"/>
  <c r="L36" i="8"/>
  <c r="K36" i="8"/>
  <c r="J36" i="8"/>
  <c r="I36" i="8"/>
  <c r="H36" i="8"/>
  <c r="Q35" i="8"/>
  <c r="P35" i="8"/>
  <c r="O35" i="8"/>
  <c r="N35" i="8"/>
  <c r="M35" i="8"/>
  <c r="L35" i="8"/>
  <c r="K35" i="8"/>
  <c r="J35" i="8"/>
  <c r="I35" i="8"/>
  <c r="H35" i="8"/>
  <c r="Q34" i="8"/>
  <c r="P34" i="8"/>
  <c r="O34" i="8"/>
  <c r="N34" i="8"/>
  <c r="M34" i="8"/>
  <c r="L34" i="8"/>
  <c r="K34" i="8"/>
  <c r="J34" i="8"/>
  <c r="I34" i="8"/>
  <c r="H34" i="8"/>
  <c r="Q33" i="8"/>
  <c r="P33" i="8"/>
  <c r="O33" i="8"/>
  <c r="N33" i="8"/>
  <c r="M33" i="8"/>
  <c r="L33" i="8"/>
  <c r="K33" i="8"/>
  <c r="J33" i="8"/>
  <c r="I33" i="8"/>
  <c r="H33" i="8"/>
  <c r="P29" i="8"/>
  <c r="P27" i="8"/>
  <c r="K13" i="8"/>
  <c r="B13" i="8"/>
  <c r="B14" i="8" s="1"/>
  <c r="M11" i="8"/>
  <c r="K10" i="8"/>
  <c r="K11" i="8" s="1"/>
  <c r="M19" i="9" l="1"/>
  <c r="M17" i="9"/>
  <c r="M15" i="9"/>
  <c r="M20" i="9"/>
  <c r="M18" i="9"/>
  <c r="M16" i="9"/>
  <c r="B16" i="9"/>
  <c r="M19" i="8"/>
  <c r="M17" i="8"/>
  <c r="M15" i="8"/>
  <c r="M20" i="8"/>
  <c r="M18" i="8"/>
  <c r="M16" i="8"/>
  <c r="P11" i="8"/>
  <c r="B15" i="8"/>
  <c r="M23" i="9" l="1"/>
  <c r="B17" i="9"/>
  <c r="M23" i="8"/>
  <c r="B16" i="8"/>
  <c r="P29" i="7"/>
  <c r="P27" i="7"/>
  <c r="K13" i="7"/>
  <c r="B13" i="7"/>
  <c r="B14" i="7" s="1"/>
  <c r="M11" i="7"/>
  <c r="K10" i="7"/>
  <c r="K11" i="7" s="1"/>
  <c r="B18" i="9" l="1"/>
  <c r="B17" i="8"/>
  <c r="B15" i="7"/>
  <c r="B16" i="7" s="1"/>
  <c r="M20" i="7"/>
  <c r="M18" i="7"/>
  <c r="M16" i="7"/>
  <c r="M19" i="7"/>
  <c r="M15" i="7"/>
  <c r="M17" i="7"/>
  <c r="P11" i="7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S40" i="6"/>
  <c r="R40" i="6"/>
  <c r="Q40" i="6"/>
  <c r="P40" i="6"/>
  <c r="O40" i="6"/>
  <c r="N40" i="6"/>
  <c r="M40" i="6"/>
  <c r="L40" i="6"/>
  <c r="K40" i="6"/>
  <c r="J40" i="6"/>
  <c r="I40" i="6"/>
  <c r="H40" i="6"/>
  <c r="S39" i="6"/>
  <c r="R39" i="6"/>
  <c r="Q39" i="6"/>
  <c r="P39" i="6"/>
  <c r="O39" i="6"/>
  <c r="N39" i="6"/>
  <c r="M39" i="6"/>
  <c r="L39" i="6"/>
  <c r="K39" i="6"/>
  <c r="J39" i="6"/>
  <c r="I39" i="6"/>
  <c r="H39" i="6"/>
  <c r="S38" i="6"/>
  <c r="R38" i="6"/>
  <c r="Q38" i="6"/>
  <c r="P38" i="6"/>
  <c r="O38" i="6"/>
  <c r="N38" i="6"/>
  <c r="M38" i="6"/>
  <c r="L38" i="6"/>
  <c r="K38" i="6"/>
  <c r="J38" i="6"/>
  <c r="I38" i="6"/>
  <c r="H38" i="6"/>
  <c r="S37" i="6"/>
  <c r="R37" i="6"/>
  <c r="Q37" i="6"/>
  <c r="P37" i="6"/>
  <c r="O37" i="6"/>
  <c r="N37" i="6"/>
  <c r="M37" i="6"/>
  <c r="L37" i="6"/>
  <c r="K37" i="6"/>
  <c r="J37" i="6"/>
  <c r="I37" i="6"/>
  <c r="H37" i="6"/>
  <c r="S36" i="6"/>
  <c r="R36" i="6"/>
  <c r="Q36" i="6"/>
  <c r="P36" i="6"/>
  <c r="O36" i="6"/>
  <c r="N36" i="6"/>
  <c r="M36" i="6"/>
  <c r="L36" i="6"/>
  <c r="K36" i="6"/>
  <c r="J36" i="6"/>
  <c r="I36" i="6"/>
  <c r="H36" i="6"/>
  <c r="S35" i="6"/>
  <c r="R35" i="6"/>
  <c r="Q35" i="6"/>
  <c r="P35" i="6"/>
  <c r="O35" i="6"/>
  <c r="N35" i="6"/>
  <c r="M35" i="6"/>
  <c r="L35" i="6"/>
  <c r="K35" i="6"/>
  <c r="J35" i="6"/>
  <c r="I35" i="6"/>
  <c r="H35" i="6"/>
  <c r="S34" i="6"/>
  <c r="R34" i="6"/>
  <c r="Q34" i="6"/>
  <c r="P34" i="6"/>
  <c r="O34" i="6"/>
  <c r="N34" i="6"/>
  <c r="M34" i="6"/>
  <c r="L34" i="6"/>
  <c r="K34" i="6"/>
  <c r="J34" i="6"/>
  <c r="I34" i="6"/>
  <c r="H34" i="6"/>
  <c r="S33" i="6"/>
  <c r="R33" i="6"/>
  <c r="Q33" i="6"/>
  <c r="P33" i="6"/>
  <c r="O33" i="6"/>
  <c r="N33" i="6"/>
  <c r="M33" i="6"/>
  <c r="L33" i="6"/>
  <c r="K33" i="6"/>
  <c r="J33" i="6"/>
  <c r="I33" i="6"/>
  <c r="H33" i="6"/>
  <c r="P29" i="6"/>
  <c r="P27" i="6"/>
  <c r="K13" i="6"/>
  <c r="B13" i="6"/>
  <c r="B14" i="6" s="1"/>
  <c r="M11" i="6"/>
  <c r="K10" i="6"/>
  <c r="K11" i="6" s="1"/>
  <c r="B19" i="9" l="1"/>
  <c r="B18" i="8"/>
  <c r="B19" i="8" s="1"/>
  <c r="B20" i="8" s="1"/>
  <c r="B21" i="8" s="1"/>
  <c r="B17" i="7"/>
  <c r="M23" i="7"/>
  <c r="M19" i="6"/>
  <c r="M17" i="6"/>
  <c r="M15" i="6"/>
  <c r="M20" i="6"/>
  <c r="M18" i="6"/>
  <c r="M16" i="6"/>
  <c r="P11" i="6"/>
  <c r="B15" i="6"/>
  <c r="B18" i="7" l="1"/>
  <c r="B20" i="9"/>
  <c r="B22" i="8"/>
  <c r="B16" i="6"/>
  <c r="B17" i="6" s="1"/>
  <c r="B18" i="6" s="1"/>
  <c r="B19" i="6" s="1"/>
  <c r="M23" i="6"/>
  <c r="S40" i="5"/>
  <c r="R40" i="5"/>
  <c r="Q40" i="5"/>
  <c r="P40" i="5"/>
  <c r="O40" i="5"/>
  <c r="N40" i="5"/>
  <c r="M40" i="5"/>
  <c r="L40" i="5"/>
  <c r="K40" i="5"/>
  <c r="J40" i="5"/>
  <c r="I40" i="5"/>
  <c r="H40" i="5"/>
  <c r="S39" i="5"/>
  <c r="R39" i="5"/>
  <c r="Q39" i="5"/>
  <c r="P39" i="5"/>
  <c r="O39" i="5"/>
  <c r="N39" i="5"/>
  <c r="M39" i="5"/>
  <c r="L39" i="5"/>
  <c r="K39" i="5"/>
  <c r="J39" i="5"/>
  <c r="I39" i="5"/>
  <c r="H39" i="5"/>
  <c r="S38" i="5"/>
  <c r="R38" i="5"/>
  <c r="Q38" i="5"/>
  <c r="P38" i="5"/>
  <c r="O38" i="5"/>
  <c r="N38" i="5"/>
  <c r="M38" i="5"/>
  <c r="L38" i="5"/>
  <c r="K38" i="5"/>
  <c r="J38" i="5"/>
  <c r="I38" i="5"/>
  <c r="H38" i="5"/>
  <c r="S37" i="5"/>
  <c r="R37" i="5"/>
  <c r="Q37" i="5"/>
  <c r="P37" i="5"/>
  <c r="O37" i="5"/>
  <c r="N37" i="5"/>
  <c r="M37" i="5"/>
  <c r="L37" i="5"/>
  <c r="K37" i="5"/>
  <c r="J37" i="5"/>
  <c r="I37" i="5"/>
  <c r="H37" i="5"/>
  <c r="S36" i="5"/>
  <c r="R36" i="5"/>
  <c r="Q36" i="5"/>
  <c r="P36" i="5"/>
  <c r="O36" i="5"/>
  <c r="N36" i="5"/>
  <c r="M36" i="5"/>
  <c r="L36" i="5"/>
  <c r="K36" i="5"/>
  <c r="J36" i="5"/>
  <c r="I36" i="5"/>
  <c r="H36" i="5"/>
  <c r="S35" i="5"/>
  <c r="R35" i="5"/>
  <c r="Q35" i="5"/>
  <c r="P35" i="5"/>
  <c r="O35" i="5"/>
  <c r="N35" i="5"/>
  <c r="M35" i="5"/>
  <c r="L35" i="5"/>
  <c r="K35" i="5"/>
  <c r="J35" i="5"/>
  <c r="I35" i="5"/>
  <c r="H35" i="5"/>
  <c r="S34" i="5"/>
  <c r="R34" i="5"/>
  <c r="Q34" i="5"/>
  <c r="P34" i="5"/>
  <c r="O34" i="5"/>
  <c r="N34" i="5"/>
  <c r="M34" i="5"/>
  <c r="L34" i="5"/>
  <c r="K34" i="5"/>
  <c r="J34" i="5"/>
  <c r="I34" i="5"/>
  <c r="H34" i="5"/>
  <c r="S33" i="5"/>
  <c r="R33" i="5"/>
  <c r="Q33" i="5"/>
  <c r="P33" i="5"/>
  <c r="O33" i="5"/>
  <c r="N33" i="5"/>
  <c r="M33" i="5"/>
  <c r="L33" i="5"/>
  <c r="K33" i="5"/>
  <c r="J33" i="5"/>
  <c r="I33" i="5"/>
  <c r="H33" i="5"/>
  <c r="P29" i="5"/>
  <c r="P27" i="5"/>
  <c r="B14" i="5"/>
  <c r="K13" i="5"/>
  <c r="B13" i="5"/>
  <c r="M11" i="5"/>
  <c r="K10" i="5"/>
  <c r="K11" i="5" s="1"/>
  <c r="B19" i="7" l="1"/>
  <c r="B21" i="9"/>
  <c r="B23" i="8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20" i="6"/>
  <c r="M19" i="5"/>
  <c r="M17" i="5"/>
  <c r="M15" i="5"/>
  <c r="M20" i="5"/>
  <c r="M16" i="5"/>
  <c r="M18" i="5"/>
  <c r="P11" i="5"/>
  <c r="B15" i="5"/>
  <c r="B16" i="5" s="1"/>
  <c r="S40" i="4"/>
  <c r="R40" i="4"/>
  <c r="Q40" i="4"/>
  <c r="P40" i="4"/>
  <c r="O40" i="4"/>
  <c r="N40" i="4"/>
  <c r="M40" i="4"/>
  <c r="L40" i="4"/>
  <c r="K40" i="4"/>
  <c r="J40" i="4"/>
  <c r="I40" i="4"/>
  <c r="H40" i="4"/>
  <c r="S39" i="4"/>
  <c r="R39" i="4"/>
  <c r="Q39" i="4"/>
  <c r="P39" i="4"/>
  <c r="O39" i="4"/>
  <c r="N39" i="4"/>
  <c r="M39" i="4"/>
  <c r="L39" i="4"/>
  <c r="K39" i="4"/>
  <c r="J39" i="4"/>
  <c r="I39" i="4"/>
  <c r="H39" i="4"/>
  <c r="S38" i="4"/>
  <c r="R38" i="4"/>
  <c r="Q38" i="4"/>
  <c r="P38" i="4"/>
  <c r="O38" i="4"/>
  <c r="N38" i="4"/>
  <c r="M38" i="4"/>
  <c r="L38" i="4"/>
  <c r="K38" i="4"/>
  <c r="J38" i="4"/>
  <c r="I38" i="4"/>
  <c r="H38" i="4"/>
  <c r="S37" i="4"/>
  <c r="R37" i="4"/>
  <c r="Q37" i="4"/>
  <c r="P37" i="4"/>
  <c r="O37" i="4"/>
  <c r="N37" i="4"/>
  <c r="M37" i="4"/>
  <c r="L37" i="4"/>
  <c r="K37" i="4"/>
  <c r="J37" i="4"/>
  <c r="I37" i="4"/>
  <c r="H37" i="4"/>
  <c r="S36" i="4"/>
  <c r="R36" i="4"/>
  <c r="Q36" i="4"/>
  <c r="P36" i="4"/>
  <c r="O36" i="4"/>
  <c r="N36" i="4"/>
  <c r="M36" i="4"/>
  <c r="L36" i="4"/>
  <c r="K36" i="4"/>
  <c r="J36" i="4"/>
  <c r="I36" i="4"/>
  <c r="H36" i="4"/>
  <c r="S35" i="4"/>
  <c r="R35" i="4"/>
  <c r="Q35" i="4"/>
  <c r="P35" i="4"/>
  <c r="O35" i="4"/>
  <c r="N35" i="4"/>
  <c r="M35" i="4"/>
  <c r="L35" i="4"/>
  <c r="K35" i="4"/>
  <c r="J35" i="4"/>
  <c r="I35" i="4"/>
  <c r="H35" i="4"/>
  <c r="S34" i="4"/>
  <c r="R34" i="4"/>
  <c r="Q34" i="4"/>
  <c r="P34" i="4"/>
  <c r="O34" i="4"/>
  <c r="N34" i="4"/>
  <c r="M34" i="4"/>
  <c r="L34" i="4"/>
  <c r="K34" i="4"/>
  <c r="J34" i="4"/>
  <c r="I34" i="4"/>
  <c r="H34" i="4"/>
  <c r="S33" i="4"/>
  <c r="R33" i="4"/>
  <c r="Q33" i="4"/>
  <c r="P33" i="4"/>
  <c r="O33" i="4"/>
  <c r="N33" i="4"/>
  <c r="M33" i="4"/>
  <c r="L33" i="4"/>
  <c r="K33" i="4"/>
  <c r="J33" i="4"/>
  <c r="I33" i="4"/>
  <c r="H33" i="4"/>
  <c r="P29" i="4"/>
  <c r="P27" i="4"/>
  <c r="B14" i="4"/>
  <c r="K13" i="4"/>
  <c r="B13" i="4"/>
  <c r="M11" i="4"/>
  <c r="K10" i="4"/>
  <c r="K11" i="4" s="1"/>
  <c r="M19" i="4" s="1"/>
  <c r="B20" i="7" l="1"/>
  <c r="B21" i="7" s="1"/>
  <c r="B22" i="7" s="1"/>
  <c r="B22" i="9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21" i="6"/>
  <c r="M23" i="5"/>
  <c r="B17" i="5"/>
  <c r="B18" i="5" s="1"/>
  <c r="P11" i="4"/>
  <c r="M16" i="4"/>
  <c r="M18" i="4"/>
  <c r="M20" i="4"/>
  <c r="B15" i="4"/>
  <c r="M15" i="4"/>
  <c r="M17" i="4"/>
  <c r="M11" i="2"/>
  <c r="K10" i="2"/>
  <c r="K11" i="2" s="1"/>
  <c r="S38" i="2"/>
  <c r="R38" i="2"/>
  <c r="S39" i="2"/>
  <c r="S40" i="2"/>
  <c r="R39" i="2"/>
  <c r="R40" i="2"/>
  <c r="S37" i="2"/>
  <c r="R37" i="2"/>
  <c r="S36" i="2"/>
  <c r="R36" i="2"/>
  <c r="S35" i="2"/>
  <c r="S34" i="2"/>
  <c r="R34" i="2"/>
  <c r="S33" i="2"/>
  <c r="R33" i="2"/>
  <c r="R35" i="2"/>
  <c r="P29" i="2"/>
  <c r="P27" i="2"/>
  <c r="K13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Q34" i="2"/>
  <c r="Q35" i="2"/>
  <c r="Q36" i="2"/>
  <c r="Q37" i="2"/>
  <c r="Q38" i="2"/>
  <c r="Q39" i="2"/>
  <c r="Q40" i="2"/>
  <c r="P34" i="2"/>
  <c r="P35" i="2"/>
  <c r="P36" i="2"/>
  <c r="P37" i="2"/>
  <c r="P38" i="2"/>
  <c r="P39" i="2"/>
  <c r="P40" i="2"/>
  <c r="Q33" i="2"/>
  <c r="P33" i="2"/>
  <c r="K34" i="2"/>
  <c r="K35" i="2"/>
  <c r="K36" i="2"/>
  <c r="K37" i="2"/>
  <c r="K38" i="2"/>
  <c r="K39" i="2"/>
  <c r="K40" i="2"/>
  <c r="K33" i="2"/>
  <c r="J34" i="2"/>
  <c r="J35" i="2"/>
  <c r="J36" i="2"/>
  <c r="J37" i="2"/>
  <c r="J38" i="2"/>
  <c r="J39" i="2"/>
  <c r="J40" i="2"/>
  <c r="J33" i="2"/>
  <c r="I35" i="2"/>
  <c r="I36" i="2"/>
  <c r="I37" i="2"/>
  <c r="I38" i="2"/>
  <c r="I39" i="2"/>
  <c r="I40" i="2"/>
  <c r="I34" i="2"/>
  <c r="H35" i="2"/>
  <c r="H36" i="2"/>
  <c r="H37" i="2"/>
  <c r="H38" i="2"/>
  <c r="H39" i="2"/>
  <c r="H40" i="2"/>
  <c r="H34" i="2"/>
  <c r="I33" i="2"/>
  <c r="B23" i="7" l="1"/>
  <c r="B24" i="7" s="1"/>
  <c r="B25" i="7" s="1"/>
  <c r="B23" i="9"/>
  <c r="B22" i="6"/>
  <c r="B23" i="6" s="1"/>
  <c r="B24" i="6" s="1"/>
  <c r="B19" i="5"/>
  <c r="M23" i="4"/>
  <c r="B16" i="4"/>
  <c r="P11" i="2"/>
  <c r="H33" i="2"/>
  <c r="M20" i="2"/>
  <c r="B13" i="2"/>
  <c r="B26" i="7" l="1"/>
  <c r="B27" i="7" s="1"/>
  <c r="B28" i="7"/>
  <c r="B29" i="7" s="1"/>
  <c r="B24" i="9"/>
  <c r="B25" i="9" s="1"/>
  <c r="B26" i="9" s="1"/>
  <c r="B27" i="9" s="1"/>
  <c r="B28" i="9" s="1"/>
  <c r="B25" i="6"/>
  <c r="B26" i="6" s="1"/>
  <c r="B27" i="6" s="1"/>
  <c r="B28" i="6" s="1"/>
  <c r="B29" i="6" s="1"/>
  <c r="B20" i="5"/>
  <c r="B21" i="5" s="1"/>
  <c r="B17" i="4"/>
  <c r="B18" i="4" s="1"/>
  <c r="B19" i="4" s="1"/>
  <c r="M15" i="2"/>
  <c r="M18" i="2"/>
  <c r="M17" i="2"/>
  <c r="M19" i="2"/>
  <c r="M16" i="2"/>
  <c r="B14" i="2"/>
  <c r="B30" i="7" l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29" i="9"/>
  <c r="B30" i="9" s="1"/>
  <c r="B31" i="9" s="1"/>
  <c r="B32" i="9" s="1"/>
  <c r="B33" i="9" s="1"/>
  <c r="B30" i="6"/>
  <c r="B31" i="6" s="1"/>
  <c r="B32" i="6" s="1"/>
  <c r="B33" i="6" s="1"/>
  <c r="B22" i="5"/>
  <c r="B23" i="5" s="1"/>
  <c r="B20" i="4"/>
  <c r="B21" i="4" s="1"/>
  <c r="B15" i="2"/>
  <c r="M23" i="2"/>
  <c r="B24" i="5" l="1"/>
  <c r="B25" i="5" s="1"/>
  <c r="B22" i="4"/>
  <c r="B23" i="4" s="1"/>
  <c r="B24" i="4" s="1"/>
  <c r="B25" i="4" s="1"/>
  <c r="B16" i="2"/>
  <c r="B26" i="5" l="1"/>
  <c r="B26" i="4"/>
  <c r="B27" i="4" s="1"/>
  <c r="B28" i="4" s="1"/>
  <c r="B29" i="4" s="1"/>
  <c r="B17" i="2"/>
  <c r="B18" i="2" l="1"/>
  <c r="B19" i="2" s="1"/>
  <c r="B20" i="2" l="1"/>
  <c r="B21" i="2" l="1"/>
  <c r="B22" i="2" l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</calcChain>
</file>

<file path=xl/sharedStrings.xml><?xml version="1.0" encoding="utf-8"?>
<sst xmlns="http://schemas.openxmlformats.org/spreadsheetml/2006/main" count="988" uniqueCount="242">
  <si>
    <t>Taqman</t>
  </si>
  <si>
    <t>Cycles</t>
  </si>
  <si>
    <t>Total</t>
  </si>
  <si>
    <t>Date:</t>
  </si>
  <si>
    <t>A</t>
  </si>
  <si>
    <t>B</t>
  </si>
  <si>
    <t>C</t>
  </si>
  <si>
    <t>D</t>
  </si>
  <si>
    <t>E</t>
  </si>
  <si>
    <t>F</t>
  </si>
  <si>
    <t>G</t>
  </si>
  <si>
    <t>H</t>
  </si>
  <si>
    <t>Complete this in numerical order. You can change the grey highlighted sections.</t>
  </si>
  <si>
    <t>Plate size</t>
  </si>
  <si>
    <t>Title:</t>
  </si>
  <si>
    <t>Setup:</t>
  </si>
  <si>
    <t>How many samples?</t>
  </si>
  <si>
    <t>Program:</t>
  </si>
  <si>
    <t>How many replicates?</t>
  </si>
  <si>
    <t>Sample</t>
  </si>
  <si>
    <t>Dilution</t>
  </si>
  <si>
    <t>How much contingency do you want?</t>
  </si>
  <si>
    <t>How much volume per reaction?</t>
  </si>
  <si>
    <t>Recipe</t>
  </si>
  <si>
    <t>Stock</t>
  </si>
  <si>
    <t>Aliquot #</t>
  </si>
  <si>
    <t>Conc.</t>
  </si>
  <si>
    <t>x1</t>
  </si>
  <si>
    <t>2X</t>
  </si>
  <si>
    <t>1X</t>
  </si>
  <si>
    <t>10 µM</t>
  </si>
  <si>
    <t>0.4 µM</t>
  </si>
  <si>
    <t>0.1 µM</t>
  </si>
  <si>
    <t>DNA</t>
  </si>
  <si>
    <t>NA</t>
  </si>
  <si>
    <t>HPLC H2O</t>
  </si>
  <si>
    <t>Initial denaturation</t>
  </si>
  <si>
    <t>x55</t>
  </si>
  <si>
    <t>Denaturation</t>
  </si>
  <si>
    <t>Annealing</t>
  </si>
  <si>
    <t xml:space="preserve">When you finish save the template. File name: "YYMMDD - Title" </t>
  </si>
  <si>
    <t>When you finish print the template.</t>
  </si>
  <si>
    <t>96-well</t>
  </si>
  <si>
    <t>Sample ID</t>
  </si>
  <si>
    <t xml:space="preserve">* if statement here needs editting </t>
  </si>
  <si>
    <t xml:space="preserve">*already changed this formula </t>
  </si>
  <si>
    <t>Rv qPCR mastermix recipe generator</t>
  </si>
  <si>
    <t>MCP</t>
  </si>
  <si>
    <t>&lt; MCP or EBF3N</t>
  </si>
  <si>
    <t>Fwd Primer</t>
  </si>
  <si>
    <t>Rev Primer</t>
  </si>
  <si>
    <t>Probe</t>
  </si>
  <si>
    <t>100 µM</t>
  </si>
  <si>
    <t>µL</t>
  </si>
  <si>
    <t>Reporter</t>
  </si>
  <si>
    <t xml:space="preserve">Probe </t>
  </si>
  <si>
    <t>MGB-NFQ</t>
  </si>
  <si>
    <t xml:space="preserve">Sequence 5' &gt; 3' </t>
  </si>
  <si>
    <t xml:space="preserve">Quencher </t>
  </si>
  <si>
    <t>50°C for 2 min, 95°C for 10 min</t>
  </si>
  <si>
    <t>95°C for 15 sec</t>
  </si>
  <si>
    <t>60°C for 30 sec</t>
  </si>
  <si>
    <t>&lt; A. Presence/Absence OR B. Quantification</t>
  </si>
  <si>
    <t>Protocol</t>
  </si>
  <si>
    <t>Assay Type</t>
  </si>
  <si>
    <t>SpeciesCode Order ID</t>
  </si>
  <si>
    <t>Rt3</t>
  </si>
  <si>
    <t>R11</t>
  </si>
  <si>
    <t>Q6</t>
  </si>
  <si>
    <t>Q13</t>
  </si>
  <si>
    <t>Am4</t>
  </si>
  <si>
    <t>K4</t>
  </si>
  <si>
    <t>L7</t>
  </si>
  <si>
    <t>L10</t>
  </si>
  <si>
    <t>C2.18</t>
  </si>
  <si>
    <t>EBF3N</t>
  </si>
  <si>
    <t>A2.9</t>
  </si>
  <si>
    <t>A2.10</t>
  </si>
  <si>
    <t>A2.11</t>
  </si>
  <si>
    <t>A2.3</t>
  </si>
  <si>
    <t>A2.5</t>
  </si>
  <si>
    <t>A2.7</t>
  </si>
  <si>
    <t>Bb2</t>
  </si>
  <si>
    <t>B2.11</t>
  </si>
  <si>
    <t>B2.15</t>
  </si>
  <si>
    <t>B1.6</t>
  </si>
  <si>
    <t>Bb1</t>
  </si>
  <si>
    <t>A2.14</t>
  </si>
  <si>
    <t>J1.2</t>
  </si>
  <si>
    <t>J1.1</t>
  </si>
  <si>
    <t>L10.2</t>
  </si>
  <si>
    <t>L10.1</t>
  </si>
  <si>
    <t>L7.1</t>
  </si>
  <si>
    <t>L7.2</t>
  </si>
  <si>
    <t>A1.1</t>
  </si>
  <si>
    <t>A1.2</t>
  </si>
  <si>
    <t>A1.3</t>
  </si>
  <si>
    <t>A1.4</t>
  </si>
  <si>
    <t>A1.5</t>
  </si>
  <si>
    <t>A1.6</t>
  </si>
  <si>
    <t>A1.7</t>
  </si>
  <si>
    <t>A1.8</t>
  </si>
  <si>
    <t>A1.9</t>
  </si>
  <si>
    <t>A1.10</t>
  </si>
  <si>
    <t>A1.11</t>
  </si>
  <si>
    <t>A1.12</t>
  </si>
  <si>
    <t>A1.13</t>
  </si>
  <si>
    <t>A1.14</t>
  </si>
  <si>
    <t>A1.15</t>
  </si>
  <si>
    <t>A1.16</t>
  </si>
  <si>
    <t>A1.17</t>
  </si>
  <si>
    <t>A1.18</t>
  </si>
  <si>
    <t>A1.19</t>
  </si>
  <si>
    <t>A1.20</t>
  </si>
  <si>
    <t>J2.2</t>
  </si>
  <si>
    <t>J2.1</t>
  </si>
  <si>
    <t xml:space="preserve">Rv_MCP_re-run-plate </t>
  </si>
  <si>
    <t>B1.9</t>
  </si>
  <si>
    <t>B1.10</t>
  </si>
  <si>
    <t>B1.11</t>
  </si>
  <si>
    <t>B1.12</t>
  </si>
  <si>
    <t>B1.13</t>
  </si>
  <si>
    <t>B1.14</t>
  </si>
  <si>
    <t>B1.15</t>
  </si>
  <si>
    <t>B1.16</t>
  </si>
  <si>
    <t>B1.17</t>
  </si>
  <si>
    <t>B1.18</t>
  </si>
  <si>
    <t>B1.19</t>
  </si>
  <si>
    <t>B1.20</t>
  </si>
  <si>
    <t>re-run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</si>
  <si>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</si>
  <si>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</si>
  <si>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</si>
  <si>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</si>
  <si>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</si>
  <si>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</si>
  <si>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</si>
  <si>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</si>
  <si>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</si>
  <si>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</si>
  <si>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C1.11</t>
  </si>
  <si>
    <t>C1.12</t>
  </si>
  <si>
    <t>C1.13</t>
  </si>
  <si>
    <t>C1.14</t>
  </si>
  <si>
    <t>C1.15</t>
  </si>
  <si>
    <t>C1.16</t>
  </si>
  <si>
    <t>C1.17</t>
  </si>
  <si>
    <t>C1.18</t>
  </si>
  <si>
    <t>C1.19</t>
  </si>
  <si>
    <t>C1.20</t>
  </si>
  <si>
    <t xml:space="preserve">Catarina </t>
  </si>
  <si>
    <t>*</t>
  </si>
  <si>
    <t xml:space="preserve">NEW MCP standards </t>
  </si>
  <si>
    <t>E1.12</t>
  </si>
  <si>
    <t>E1.14</t>
  </si>
  <si>
    <t>E1.20</t>
  </si>
  <si>
    <t>E2.1</t>
  </si>
  <si>
    <t>E2.5</t>
  </si>
  <si>
    <t>E2.6</t>
  </si>
  <si>
    <t>CO-1</t>
  </si>
  <si>
    <t>CO-2</t>
  </si>
  <si>
    <t>CO-3</t>
  </si>
  <si>
    <t>CO-4</t>
  </si>
  <si>
    <t>CO-5</t>
  </si>
  <si>
    <t>CO-6</t>
  </si>
  <si>
    <t>CO-7</t>
  </si>
  <si>
    <t>CO-8</t>
  </si>
  <si>
    <t>CO-9</t>
  </si>
  <si>
    <t>CO-10</t>
  </si>
  <si>
    <t>CO-11</t>
  </si>
  <si>
    <t>CO-12</t>
  </si>
  <si>
    <t>CO-13</t>
  </si>
  <si>
    <t>CO-14</t>
  </si>
  <si>
    <t>CO-15</t>
  </si>
  <si>
    <t>14th February 2019</t>
  </si>
  <si>
    <t>BEA and CO</t>
  </si>
  <si>
    <t>ExpID</t>
  </si>
  <si>
    <t xml:space="preserve">20190215_Rv-MCP_DNeasy-T_Bb1 </t>
  </si>
  <si>
    <t xml:space="preserve">BEA </t>
  </si>
  <si>
    <t>Caterina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</si>
  <si>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</si>
  <si>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</si>
  <si>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</si>
  <si>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</si>
  <si>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</si>
  <si>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</si>
  <si>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</si>
  <si>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</si>
  <si>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</si>
  <si>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</si>
  <si>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</si>
  <si>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</si>
  <si>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</si>
  <si>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</si>
  <si>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</si>
  <si>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</si>
  <si>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EBF3N_DNeasy-T+CC</t>
  </si>
  <si>
    <t>BEA</t>
  </si>
  <si>
    <t xml:space="preserve">Ex NEG 06.01.19 </t>
  </si>
  <si>
    <t>CC18</t>
  </si>
  <si>
    <t>CC17</t>
  </si>
  <si>
    <t>E1.1</t>
  </si>
  <si>
    <t>E1.2</t>
  </si>
  <si>
    <t>E2.9</t>
  </si>
  <si>
    <t>E2.10</t>
  </si>
  <si>
    <t>U</t>
  </si>
  <si>
    <t>control</t>
  </si>
  <si>
    <t>N</t>
  </si>
  <si>
    <t>18th February 2019</t>
  </si>
  <si>
    <t xml:space="preserve">Chris Owen </t>
  </si>
  <si>
    <t>MCP-Will template</t>
  </si>
  <si>
    <t xml:space="preserve">MCP standards are in the fridge </t>
  </si>
  <si>
    <t xml:space="preserve">&gt;&gt; </t>
  </si>
  <si>
    <t xml:space="preserve">extraction negative included on the plate </t>
  </si>
  <si>
    <t>Species</t>
  </si>
  <si>
    <t>Dilution?</t>
  </si>
  <si>
    <t>C2.2</t>
  </si>
  <si>
    <t>COINFECTION 2018 - qPCR PLATE TRACKER</t>
  </si>
  <si>
    <t>S100</t>
  </si>
  <si>
    <t>S10</t>
  </si>
  <si>
    <t>S1</t>
  </si>
  <si>
    <t>S0.1</t>
  </si>
  <si>
    <t>&gt;0.95</t>
  </si>
  <si>
    <t xml:space="preserve">Standards Ct values </t>
  </si>
  <si>
    <t>35-36</t>
  </si>
  <si>
    <t>MY TASKS</t>
  </si>
  <si>
    <t>qPCR PLATE</t>
  </si>
  <si>
    <t>Date run</t>
  </si>
  <si>
    <t>R2 Standards</t>
  </si>
  <si>
    <t>Slope Standards</t>
  </si>
  <si>
    <t>Eff%</t>
  </si>
  <si>
    <t xml:space="preserve">Ct values </t>
  </si>
  <si>
    <t>ERRORs?</t>
  </si>
  <si>
    <t>Error notes</t>
  </si>
  <si>
    <t>Re-run?</t>
  </si>
  <si>
    <t>MCP_DNeasy_T_Rt3_SQ</t>
  </si>
  <si>
    <t>N/A</t>
  </si>
  <si>
    <t xml:space="preserve">Yes </t>
  </si>
  <si>
    <t>^5,^3 errors; ^1 failed to amplify</t>
  </si>
  <si>
    <t>MCP_DNeasy_T_Am4Bb1_KJLB</t>
  </si>
  <si>
    <t>!!! ExNeg came back positive CT = 46.76436996; Qm = 37.73440552!!!</t>
  </si>
  <si>
    <t>EBF3N_DNeasy_xxx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</si>
</sst>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  <family val="2"/>
    </font>
    <font>
      <b/>
      <sz val="18"/>
      <name val="Courier New"/>
      <family val="1"/>
    </font>
    <font>
      <b/>
      <sz val="14"/>
      <name val="Courier New"/>
      <family val="1"/>
    </font>
    <font>
      <b/>
      <sz val="10"/>
      <name val="Courier New"/>
      <family val="1"/>
    </font>
    <font>
      <b/>
      <sz val="10"/>
      <color rgb="FFFF0000"/>
      <name val="Courier New"/>
      <family val="1"/>
    </font>
    <font>
      <sz val="10"/>
      <name val="Courier New"/>
      <family val="1"/>
    </font>
    <font>
      <sz val="10"/>
      <color theme="1"/>
      <name val="Courier New"/>
      <family val="1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8"/>
      <name val="Arial"/>
      <family val="2"/>
    </font>
    <font>
      <sz val="12"/>
      <name val="Helvetica"/>
      <family val="2"/>
    </font>
    <font>
      <b/>
      <u/>
      <sz val="12"/>
      <name val="Courier New"/>
      <family val="1"/>
    </font>
    <font>
      <sz val="10"/>
      <color rgb="FFFF0000"/>
      <name val="Courier New"/>
      <family val="1"/>
    </font>
    <font>
      <sz val="10"/>
      <color theme="1"/>
      <name val="Arial"/>
      <family val="2"/>
    </font>
    <font>
      <sz val="9"/>
      <color theme="1"/>
      <name val="Courier New"/>
      <family val="1"/>
    </font>
    <font>
      <b/>
      <sz val="16"/>
      <color theme="2" tint="-0.749961851863155"/>
      <name val="Cambria"/>
      <family val="3"/>
      <scheme val="major"/>
    </font>
    <font>
      <sz val="11"/>
      <color theme="1"/>
      <name val="Calibri"/>
      <family val="2"/>
      <scheme val="minor"/>
    </font>
    <font>
      <b/>
      <sz val="12"/>
      <color theme="4" tint="-0.499984740745262"/>
      <name val="Cambria"/>
      <family val="3"/>
      <scheme val="major"/>
    </font>
    <font>
      <b/>
      <sz val="12"/>
      <color theme="9" tint="0.39997558519241921"/>
      <name val="Cambria"/>
      <family val="3"/>
      <scheme val="major"/>
    </font>
    <font>
      <sz val="12"/>
      <color theme="1"/>
      <name val="Times"/>
      <family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7E6E6"/>
      </patternFill>
    </fill>
    <fill>
      <patternFill patternType="solid">
        <fgColor theme="4" tint="0.599963377788628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/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6" fillId="6" borderId="0" applyNumberFormat="0" applyBorder="0" applyProtection="0">
      <alignment horizontal="left" wrapText="1"/>
    </xf>
    <xf numFmtId="0" fontId="17" fillId="0" borderId="0">
      <alignment horizontal="left" vertical="center"/>
    </xf>
    <xf numFmtId="0" fontId="18" fillId="0" borderId="21" applyNumberFormat="0" applyFill="0" applyProtection="0">
      <alignment horizontal="left" vertical="center"/>
    </xf>
    <xf numFmtId="0" fontId="17" fillId="0" borderId="0">
      <alignment horizontal="left" vertical="center" wrapText="1"/>
    </xf>
  </cellStyleXfs>
  <cellXfs count="1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7" xfId="0" applyFont="1" applyBorder="1" applyAlignment="1">
      <alignment horizontal="left"/>
    </xf>
    <xf numFmtId="0" fontId="4" fillId="0" borderId="8" xfId="0" applyFont="1" applyBorder="1" applyAlignment="1"/>
    <xf numFmtId="0" fontId="4" fillId="0" borderId="5" xfId="0" applyFont="1" applyBorder="1" applyAlignment="1"/>
    <xf numFmtId="0" fontId="6" fillId="2" borderId="7" xfId="0" applyFont="1" applyFill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6" fillId="0" borderId="7" xfId="0" applyFont="1" applyBorder="1" applyAlignment="1"/>
    <xf numFmtId="0" fontId="4" fillId="0" borderId="12" xfId="0" applyFont="1" applyBorder="1" applyAlignment="1">
      <alignment horizontal="left"/>
    </xf>
    <xf numFmtId="0" fontId="1" fillId="0" borderId="12" xfId="0" applyFont="1" applyBorder="1" applyAlignment="1"/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4" fillId="0" borderId="0" xfId="0" applyFont="1" applyAlignment="1"/>
    <xf numFmtId="0" fontId="6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Alignment="1"/>
    <xf numFmtId="0" fontId="7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4" fillId="4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4" fillId="0" borderId="12" xfId="0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0" fontId="6" fillId="0" borderId="0" xfId="0" applyFont="1" applyFill="1" applyAlignment="1">
      <alignment horizontal="left"/>
    </xf>
    <xf numFmtId="0" fontId="12" fillId="0" borderId="0" xfId="0" applyFont="1" applyAlignment="1"/>
    <xf numFmtId="0" fontId="6" fillId="0" borderId="13" xfId="0" applyFont="1" applyBorder="1" applyAlignment="1">
      <alignment horizontal="center"/>
    </xf>
    <xf numFmtId="0" fontId="6" fillId="2" borderId="15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6" fillId="2" borderId="10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2" borderId="19" xfId="0" applyFont="1" applyFill="1" applyBorder="1" applyAlignment="1">
      <alignment horizontal="left"/>
    </xf>
    <xf numFmtId="0" fontId="6" fillId="2" borderId="20" xfId="0" applyFont="1" applyFill="1" applyBorder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Fill="1" applyAlignment="1">
      <alignment horizontal="center"/>
    </xf>
    <xf numFmtId="14" fontId="1" fillId="0" borderId="0" xfId="0" applyNumberFormat="1" applyFont="1" applyAlignment="1"/>
    <xf numFmtId="14" fontId="15" fillId="0" borderId="0" xfId="0" applyNumberFormat="1" applyFont="1" applyFill="1" applyAlignment="1">
      <alignment horizontal="center"/>
    </xf>
    <xf numFmtId="14" fontId="15" fillId="3" borderId="0" xfId="0" applyNumberFormat="1" applyFont="1" applyFill="1" applyAlignment="1">
      <alignment horizontal="center"/>
    </xf>
    <xf numFmtId="0" fontId="17" fillId="0" borderId="0" xfId="2">
      <alignment horizontal="left" vertical="center"/>
    </xf>
    <xf numFmtId="0" fontId="19" fillId="0" borderId="22" xfId="3" applyFont="1" applyBorder="1">
      <alignment horizontal="left" vertical="center"/>
    </xf>
    <xf numFmtId="0" fontId="19" fillId="0" borderId="23" xfId="3" applyFont="1" applyBorder="1">
      <alignment horizontal="left" vertical="center"/>
    </xf>
    <xf numFmtId="0" fontId="20" fillId="4" borderId="0" xfId="2" applyFont="1" applyFill="1">
      <alignment horizontal="left" vertical="center"/>
    </xf>
    <xf numFmtId="0" fontId="19" fillId="0" borderId="24" xfId="3" applyFont="1" applyBorder="1">
      <alignment horizontal="left" vertical="center"/>
    </xf>
    <xf numFmtId="0" fontId="17" fillId="0" borderId="25" xfId="2" applyBorder="1">
      <alignment horizontal="left" vertical="center"/>
    </xf>
    <xf numFmtId="0" fontId="17" fillId="0" borderId="26" xfId="2" applyBorder="1">
      <alignment horizontal="left" vertical="center"/>
    </xf>
    <xf numFmtId="0" fontId="18" fillId="0" borderId="21" xfId="3">
      <alignment horizontal="left" vertical="center"/>
    </xf>
    <xf numFmtId="0" fontId="18" fillId="0" borderId="0" xfId="3" applyBorder="1" applyAlignment="1">
      <alignment horizontal="center" vertical="center" wrapText="1"/>
    </xf>
    <xf numFmtId="0" fontId="18" fillId="0" borderId="0" xfId="3" applyBorder="1">
      <alignment horizontal="left" vertical="center"/>
    </xf>
    <xf numFmtId="0" fontId="18" fillId="0" borderId="27" xfId="3" applyBorder="1">
      <alignment horizontal="left" vertical="center"/>
    </xf>
    <xf numFmtId="0" fontId="17" fillId="0" borderId="27" xfId="2" applyBorder="1">
      <alignment horizontal="left" vertical="center"/>
    </xf>
    <xf numFmtId="0" fontId="16" fillId="6" borderId="0" xfId="1" applyAlignment="1">
      <alignment horizontal="center"/>
    </xf>
    <xf numFmtId="0" fontId="18" fillId="0" borderId="0" xfId="3" applyBorder="1" applyAlignment="1">
      <alignment horizontal="center" vertical="center"/>
    </xf>
    <xf numFmtId="0" fontId="0" fillId="0" borderId="28" xfId="4" applyFont="1" applyBorder="1" applyAlignment="1">
      <alignment horizontal="center" vertical="center" wrapText="1"/>
    </xf>
    <xf numFmtId="0" fontId="0" fillId="0" borderId="0" xfId="4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1" fillId="0" borderId="2" xfId="0" applyFont="1" applyBorder="1"/>
    <xf numFmtId="0" fontId="6" fillId="2" borderId="1" xfId="0" applyFont="1" applyFill="1" applyBorder="1" applyAlignment="1"/>
    <xf numFmtId="0" fontId="6" fillId="0" borderId="0" xfId="0" applyFont="1" applyAlignment="1"/>
    <xf numFmtId="0" fontId="4" fillId="0" borderId="1" xfId="0" applyFont="1" applyFill="1" applyBorder="1" applyAlignment="1"/>
    <xf numFmtId="0" fontId="1" fillId="0" borderId="2" xfId="0" applyFont="1" applyFill="1" applyBorder="1"/>
    <xf numFmtId="0" fontId="4" fillId="2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5" xfId="0" applyFont="1" applyBorder="1"/>
    <xf numFmtId="0" fontId="4" fillId="0" borderId="3" xfId="0" applyFont="1" applyFill="1" applyBorder="1" applyAlignment="1">
      <alignment horizontal="left"/>
    </xf>
    <xf numFmtId="0" fontId="1" fillId="0" borderId="3" xfId="0" applyFont="1" applyFill="1" applyBorder="1"/>
    <xf numFmtId="0" fontId="1" fillId="0" borderId="5" xfId="0" applyFont="1" applyFill="1" applyBorder="1"/>
    <xf numFmtId="0" fontId="4" fillId="0" borderId="1" xfId="0" applyFont="1" applyBorder="1" applyAlignment="1">
      <alignment horizontal="left"/>
    </xf>
    <xf numFmtId="0" fontId="1" fillId="0" borderId="6" xfId="0" applyFont="1" applyBorder="1"/>
    <xf numFmtId="0" fontId="13" fillId="0" borderId="3" xfId="0" applyFont="1" applyBorder="1" applyAlignment="1"/>
    <xf numFmtId="0" fontId="4" fillId="0" borderId="0" xfId="0" applyFont="1" applyAlignment="1">
      <alignment horizontal="center"/>
    </xf>
    <xf numFmtId="14" fontId="4" fillId="2" borderId="3" xfId="0" applyNumberFormat="1" applyFont="1" applyFill="1" applyBorder="1" applyAlignment="1">
      <alignment horizontal="left"/>
    </xf>
    <xf numFmtId="0" fontId="4" fillId="0" borderId="3" xfId="0" applyFont="1" applyBorder="1" applyAlignment="1"/>
    <xf numFmtId="0" fontId="7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3" xfId="0" applyFont="1" applyBorder="1" applyAlignment="1"/>
    <xf numFmtId="0" fontId="14" fillId="0" borderId="3" xfId="0" applyFont="1" applyBorder="1"/>
    <xf numFmtId="0" fontId="14" fillId="0" borderId="5" xfId="0" applyFont="1" applyBorder="1"/>
    <xf numFmtId="14" fontId="0" fillId="0" borderId="2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Heading 1 2" xfId="3" xr:uid="{47CC2BBD-F539-0F4E-958A-05631937C4E2}"/>
    <cellStyle name="Normal" xfId="0" builtinId="0"/>
    <cellStyle name="Normal 3" xfId="2" xr:uid="{E3EE31F0-9647-A448-82D1-05CF667C2390}"/>
    <cellStyle name="Table Text" xfId="4" xr:uid="{BBEDDDEF-1667-3345-AFC4-2BECAB0D11A5}"/>
    <cellStyle name="Title 2" xfId="1" xr:uid="{85268AD0-1123-D041-AB32-F28124092B10}"/>
  </cellStyles>
  <dxfs count="13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9300-20DE-8145-9FA4-862B9AC63E5E}">
  <dimension ref="A1:P21"/>
  <sheetViews>
    <sheetView tabSelected="1" workbookViewId="0">
      <selection activeCell="I19" sqref="I19"/>
    </sheetView>
  </sheetViews>
  <sheetFormatPr baseColWidth="10" defaultRowHeight="15" x14ac:dyDescent="0.15"/>
  <cols>
    <col min="1" max="1" width="16.6640625" style="73" customWidth="1"/>
    <col min="2" max="2" width="25.6640625" style="73" customWidth="1"/>
    <col min="3" max="10" width="10.83203125" style="73"/>
    <col min="11" max="11" width="10.5" style="73" customWidth="1"/>
    <col min="12" max="12" width="25.5" style="73" customWidth="1"/>
    <col min="13" max="16384" width="10.83203125" style="73"/>
  </cols>
  <sheetData>
    <row r="1" spans="1:16" ht="22" thickBot="1" x14ac:dyDescent="0.3">
      <c r="A1" s="85" t="s">
        <v>217</v>
      </c>
      <c r="B1" s="85"/>
      <c r="C1" s="85"/>
      <c r="D1" s="85"/>
      <c r="M1" s="74" t="s">
        <v>218</v>
      </c>
      <c r="N1" s="74" t="s">
        <v>219</v>
      </c>
      <c r="O1" s="74" t="s">
        <v>220</v>
      </c>
      <c r="P1" s="75" t="s">
        <v>221</v>
      </c>
    </row>
    <row r="2" spans="1:16" ht="26" customHeight="1" thickBot="1" x14ac:dyDescent="0.2">
      <c r="I2" s="76" t="s">
        <v>222</v>
      </c>
      <c r="L2" s="77" t="s">
        <v>223</v>
      </c>
      <c r="M2" s="78">
        <v>25.5</v>
      </c>
      <c r="N2" s="78">
        <v>28.7</v>
      </c>
      <c r="O2" s="78">
        <v>32</v>
      </c>
      <c r="P2" s="79" t="s">
        <v>224</v>
      </c>
    </row>
    <row r="4" spans="1:16" ht="26" customHeight="1" x14ac:dyDescent="0.15">
      <c r="A4" s="80" t="s">
        <v>225</v>
      </c>
      <c r="B4" s="80" t="s">
        <v>226</v>
      </c>
      <c r="C4" s="80" t="s">
        <v>227</v>
      </c>
      <c r="D4" s="81" t="s">
        <v>228</v>
      </c>
      <c r="E4" s="81" t="s">
        <v>229</v>
      </c>
      <c r="F4" s="81" t="s">
        <v>230</v>
      </c>
      <c r="G4" s="86" t="s">
        <v>231</v>
      </c>
      <c r="H4" s="86"/>
      <c r="I4" s="86"/>
      <c r="J4" s="86"/>
      <c r="K4" s="82" t="s">
        <v>232</v>
      </c>
      <c r="L4" s="82" t="s">
        <v>233</v>
      </c>
      <c r="M4" s="82" t="s">
        <v>234</v>
      </c>
    </row>
    <row r="5" spans="1:16" s="84" customFormat="1" ht="16" x14ac:dyDescent="0.15">
      <c r="A5" s="83"/>
      <c r="B5" s="83"/>
      <c r="C5" s="83"/>
      <c r="D5" s="83"/>
      <c r="E5" s="83"/>
      <c r="F5" s="83"/>
      <c r="G5" s="83" t="s">
        <v>218</v>
      </c>
      <c r="H5" s="83" t="s">
        <v>219</v>
      </c>
      <c r="I5" s="83" t="s">
        <v>220</v>
      </c>
      <c r="J5" s="83" t="s">
        <v>221</v>
      </c>
      <c r="K5" s="83"/>
    </row>
    <row r="6" spans="1:16" x14ac:dyDescent="0.15">
      <c r="B6" s="87" t="s">
        <v>235</v>
      </c>
      <c r="C6" s="117">
        <v>43420</v>
      </c>
      <c r="D6" s="118">
        <v>0.98599999999999999</v>
      </c>
      <c r="E6" s="118">
        <v>-4.8760000000000003</v>
      </c>
      <c r="F6" s="118">
        <v>60.35</v>
      </c>
      <c r="G6">
        <v>19.674189999999999</v>
      </c>
      <c r="H6">
        <v>27.808859999999999</v>
      </c>
      <c r="I6">
        <v>39.179989999999997</v>
      </c>
      <c r="J6" t="s">
        <v>236</v>
      </c>
      <c r="K6" s="118" t="s">
        <v>237</v>
      </c>
      <c r="L6" s="118" t="s">
        <v>238</v>
      </c>
      <c r="M6" s="118"/>
    </row>
    <row r="7" spans="1:16" x14ac:dyDescent="0.15">
      <c r="B7" s="88"/>
      <c r="C7" s="119"/>
      <c r="D7" s="118"/>
      <c r="E7" s="118"/>
      <c r="F7" s="118"/>
      <c r="G7" s="118"/>
      <c r="H7" s="118"/>
      <c r="I7" s="118"/>
      <c r="J7" s="118"/>
      <c r="K7" s="118"/>
      <c r="L7" s="118"/>
      <c r="M7" s="118"/>
    </row>
    <row r="8" spans="1:16" x14ac:dyDescent="0.15">
      <c r="B8" s="87"/>
      <c r="C8" s="119"/>
      <c r="D8" s="118"/>
      <c r="E8" s="118"/>
      <c r="F8" s="118"/>
      <c r="G8" s="118"/>
      <c r="H8" s="118"/>
      <c r="I8" s="118"/>
      <c r="J8" s="118"/>
      <c r="K8" s="118"/>
      <c r="L8" s="118"/>
      <c r="M8" s="118"/>
    </row>
    <row r="9" spans="1:16" x14ac:dyDescent="0.15">
      <c r="B9" s="88"/>
      <c r="C9" s="119"/>
      <c r="D9" s="118"/>
      <c r="E9" s="118"/>
      <c r="F9" s="118"/>
      <c r="G9" s="118"/>
      <c r="H9" s="118"/>
      <c r="I9" s="118"/>
      <c r="J9" s="118"/>
      <c r="K9" s="118"/>
      <c r="L9" s="118"/>
      <c r="M9" s="118"/>
    </row>
    <row r="10" spans="1:16" x14ac:dyDescent="0.15">
      <c r="B10" s="87" t="s">
        <v>239</v>
      </c>
      <c r="C10" s="119">
        <v>43475</v>
      </c>
      <c r="D10" s="118"/>
      <c r="E10" s="118"/>
      <c r="F10" s="118"/>
      <c r="G10"/>
      <c r="H10" s="118"/>
      <c r="I10" s="118"/>
      <c r="J10" s="118"/>
      <c r="K10" s="118" t="s">
        <v>237</v>
      </c>
      <c r="L10" s="118" t="s">
        <v>238</v>
      </c>
      <c r="M10" s="118"/>
    </row>
    <row r="11" spans="1:16" x14ac:dyDescent="0.15">
      <c r="B11" s="88"/>
      <c r="C11" s="119"/>
      <c r="D11" s="118"/>
      <c r="E11" s="118"/>
      <c r="F11" s="118"/>
      <c r="G11"/>
      <c r="H11" s="118"/>
      <c r="I11" s="118"/>
      <c r="J11" s="118"/>
      <c r="K11" s="118"/>
      <c r="L11" s="118" t="s">
        <v>240</v>
      </c>
      <c r="M11" s="118"/>
    </row>
    <row r="12" spans="1:16" x14ac:dyDescent="0.15">
      <c r="B12" s="120"/>
      <c r="C12" s="119"/>
      <c r="D12" s="118"/>
      <c r="E12" s="118"/>
      <c r="F12" s="118"/>
      <c r="G12" s="118"/>
      <c r="H12" s="118"/>
      <c r="I12" s="118"/>
      <c r="J12" s="118"/>
      <c r="K12" s="118"/>
      <c r="L12" s="118"/>
      <c r="M12" s="118"/>
    </row>
    <row r="13" spans="1:16" x14ac:dyDescent="0.15">
      <c r="B13" s="120"/>
      <c r="C13" s="119"/>
      <c r="D13" s="118"/>
      <c r="E13" s="118"/>
      <c r="F13" s="118"/>
      <c r="G13" s="118"/>
      <c r="H13" s="118"/>
      <c r="I13" s="118"/>
      <c r="J13" s="118"/>
      <c r="K13" s="118"/>
      <c r="L13" s="118"/>
      <c r="M13" s="118"/>
    </row>
    <row r="14" spans="1:16" x14ac:dyDescent="0.15"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</row>
    <row r="15" spans="1:16" x14ac:dyDescent="0.15"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</row>
    <row r="16" spans="1:16" x14ac:dyDescent="0.15"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</row>
    <row r="17" spans="2:13" x14ac:dyDescent="0.15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</row>
    <row r="18" spans="2:13" x14ac:dyDescent="0.15"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</row>
    <row r="19" spans="2:13" x14ac:dyDescent="0.15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</row>
    <row r="20" spans="2:13" x14ac:dyDescent="0.15">
      <c r="B20" s="87" t="s">
        <v>241</v>
      </c>
      <c r="C20" s="118" t="s">
        <v>68</v>
      </c>
      <c r="D20" s="118" t="s">
        <v>69</v>
      </c>
      <c r="E20" s="118" t="s">
        <v>67</v>
      </c>
      <c r="F20" s="118"/>
      <c r="G20" s="118"/>
      <c r="H20" s="118"/>
      <c r="I20" s="118"/>
      <c r="J20" s="118"/>
      <c r="K20" s="118"/>
      <c r="L20" s="118"/>
      <c r="M20" s="118"/>
    </row>
    <row r="21" spans="2:13" x14ac:dyDescent="0.15">
      <c r="B21" s="8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</row>
  </sheetData>
  <mergeCells count="11">
    <mergeCell ref="B12:B13"/>
    <mergeCell ref="C12:C13"/>
    <mergeCell ref="B20:B21"/>
    <mergeCell ref="B6:B7"/>
    <mergeCell ref="C6:C7"/>
    <mergeCell ref="B8:B9"/>
    <mergeCell ref="C8:C9"/>
    <mergeCell ref="B10:B11"/>
    <mergeCell ref="C10:C11"/>
    <mergeCell ref="G4:J4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9050-4CD9-724F-96AE-092C32D9E966}">
  <dimension ref="A1:AN54"/>
  <sheetViews>
    <sheetView topLeftCell="A11" zoomScaleNormal="100" workbookViewId="0">
      <selection activeCell="D31" sqref="D31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</cols>
  <sheetData>
    <row r="1" spans="1:40" ht="24" x14ac:dyDescent="0.3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65"/>
    </row>
    <row r="2" spans="1:40" ht="19" x14ac:dyDescent="0.25">
      <c r="A2" s="91" t="s">
        <v>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5"/>
    </row>
    <row r="3" spans="1:40" ht="14" x14ac:dyDescent="0.2">
      <c r="A3" s="92" t="s">
        <v>40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65"/>
    </row>
    <row r="4" spans="1:40" ht="14" x14ac:dyDescent="0.2">
      <c r="A4" s="92" t="s">
        <v>41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65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65"/>
    </row>
    <row r="6" spans="1:40" ht="14" x14ac:dyDescent="0.2">
      <c r="A6" s="5">
        <v>1</v>
      </c>
      <c r="B6" s="93" t="s">
        <v>63</v>
      </c>
      <c r="C6" s="94"/>
      <c r="D6" s="95" t="s">
        <v>5</v>
      </c>
      <c r="E6" s="94"/>
      <c r="F6" s="92" t="s">
        <v>62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65"/>
    </row>
    <row r="7" spans="1:40" ht="14" x14ac:dyDescent="0.2">
      <c r="A7" s="5">
        <v>2</v>
      </c>
      <c r="B7" s="97" t="s">
        <v>64</v>
      </c>
      <c r="C7" s="98"/>
      <c r="D7" s="95" t="s">
        <v>47</v>
      </c>
      <c r="E7" s="94"/>
      <c r="F7" s="92" t="s">
        <v>48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65"/>
    </row>
    <row r="8" spans="1:40" ht="14" x14ac:dyDescent="0.2">
      <c r="A8" s="5">
        <v>3</v>
      </c>
      <c r="B8" s="6" t="s">
        <v>14</v>
      </c>
      <c r="C8" s="99" t="s">
        <v>177</v>
      </c>
      <c r="D8" s="100"/>
      <c r="E8" s="101"/>
      <c r="F8" s="2"/>
      <c r="G8" s="65"/>
      <c r="H8" s="65"/>
      <c r="I8" s="65"/>
      <c r="J8" s="4"/>
      <c r="K8" s="65"/>
      <c r="L8" s="2"/>
      <c r="M8" s="65"/>
      <c r="N8" s="65"/>
      <c r="AN8" s="65"/>
    </row>
    <row r="9" spans="1:40" ht="14" x14ac:dyDescent="0.2">
      <c r="A9" s="5">
        <v>4</v>
      </c>
      <c r="B9" s="6" t="s">
        <v>3</v>
      </c>
      <c r="C9" s="99" t="s">
        <v>208</v>
      </c>
      <c r="D9" s="100"/>
      <c r="E9" s="101"/>
      <c r="F9" s="2"/>
      <c r="G9" s="65"/>
      <c r="H9" s="93" t="s">
        <v>13</v>
      </c>
      <c r="I9" s="94"/>
      <c r="J9" s="95" t="s">
        <v>42</v>
      </c>
      <c r="K9" s="94"/>
      <c r="L9" s="2"/>
      <c r="M9" s="65"/>
      <c r="N9" s="65"/>
      <c r="AN9" s="65"/>
    </row>
    <row r="10" spans="1:40" ht="14" x14ac:dyDescent="0.2">
      <c r="A10" s="5"/>
      <c r="B10" s="6" t="s">
        <v>15</v>
      </c>
      <c r="C10" s="102" t="s">
        <v>178</v>
      </c>
      <c r="D10" s="103"/>
      <c r="E10" s="104"/>
      <c r="F10" s="5"/>
      <c r="G10" s="2"/>
      <c r="H10" s="105" t="s">
        <v>16</v>
      </c>
      <c r="I10" s="106"/>
      <c r="J10" s="94"/>
      <c r="K10" s="8">
        <f>IF(D6="A",SUMPRODUCT((D13:D52&lt;&gt;"")*1),SUMPRODUCT((D13:D54&lt;&gt;"")*1))</f>
        <v>40</v>
      </c>
      <c r="L10" s="30" t="s">
        <v>44</v>
      </c>
      <c r="M10" s="65"/>
      <c r="N10" s="65"/>
      <c r="AN10" s="65"/>
    </row>
    <row r="11" spans="1:40" ht="14" x14ac:dyDescent="0.2">
      <c r="A11" s="2"/>
      <c r="B11" s="6" t="s">
        <v>17</v>
      </c>
      <c r="C11" s="107" t="s">
        <v>152</v>
      </c>
      <c r="D11" s="100"/>
      <c r="E11" s="101"/>
      <c r="F11" s="2"/>
      <c r="G11" s="2"/>
      <c r="H11" s="93" t="s">
        <v>18</v>
      </c>
      <c r="I11" s="106"/>
      <c r="J11" s="94"/>
      <c r="K11" s="8">
        <f>IF(D6="A",((K10*2)+6),((K10*2)+2+2+4))</f>
        <v>88</v>
      </c>
      <c r="L11" s="2"/>
      <c r="M11" s="8">
        <f>(M10*2)+6+4</f>
        <v>10</v>
      </c>
      <c r="N11" s="65"/>
      <c r="P11" s="8">
        <f>IF(D6="A",((K10*2)+2+2+2),((K10*2)+2+2+4))</f>
        <v>88</v>
      </c>
      <c r="AN11" s="65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105" t="s">
        <v>21</v>
      </c>
      <c r="I12" s="106"/>
      <c r="J12" s="106"/>
      <c r="K12" s="11">
        <v>10</v>
      </c>
      <c r="L12" s="2"/>
      <c r="M12" s="2"/>
      <c r="N12" s="2"/>
      <c r="AN12" s="65"/>
    </row>
    <row r="13" spans="1:40" ht="14" x14ac:dyDescent="0.2">
      <c r="A13" s="5">
        <v>5</v>
      </c>
      <c r="B13" s="12">
        <f>IF(ISBLANK(D13),"",1)</f>
        <v>1</v>
      </c>
      <c r="C13" s="12"/>
      <c r="D13" s="44" t="s">
        <v>159</v>
      </c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65"/>
    </row>
    <row r="14" spans="1:40" ht="14" x14ac:dyDescent="0.2">
      <c r="A14" s="5"/>
      <c r="B14" s="12">
        <f t="shared" ref="B14:B33" si="0">IF(ISBLANK(D14),"",COUNT($B$13:B13)+1)</f>
        <v>2</v>
      </c>
      <c r="C14" s="12"/>
      <c r="D14" s="44" t="s">
        <v>160</v>
      </c>
      <c r="E14" s="14"/>
      <c r="F14" s="2"/>
      <c r="G14" s="2"/>
      <c r="H14" s="2"/>
      <c r="I14" s="2"/>
      <c r="J14" s="4"/>
      <c r="K14" s="2"/>
      <c r="L14" s="2"/>
      <c r="M14" s="2"/>
      <c r="N14" s="2"/>
      <c r="AN14" s="65"/>
    </row>
    <row r="15" spans="1:40" ht="14" x14ac:dyDescent="0.2">
      <c r="A15" s="2"/>
      <c r="B15" s="12">
        <f t="shared" si="0"/>
        <v>3</v>
      </c>
      <c r="C15" s="12"/>
      <c r="D15" s="44" t="s">
        <v>161</v>
      </c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x96.8</v>
      </c>
      <c r="N15" s="2"/>
      <c r="AN15" s="65"/>
    </row>
    <row r="16" spans="1:40" ht="14" x14ac:dyDescent="0.2">
      <c r="A16" s="2"/>
      <c r="B16" s="12">
        <f t="shared" si="0"/>
        <v>4</v>
      </c>
      <c r="C16" s="12"/>
      <c r="D16" s="44" t="s">
        <v>162</v>
      </c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968.00000000000011</v>
      </c>
      <c r="N16" s="2"/>
      <c r="AN16" s="65"/>
    </row>
    <row r="17" spans="1:40" ht="14" x14ac:dyDescent="0.2">
      <c r="A17" s="2"/>
      <c r="B17" s="12">
        <f t="shared" si="0"/>
        <v>5</v>
      </c>
      <c r="C17" s="12"/>
      <c r="D17" s="44" t="s">
        <v>163</v>
      </c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96.800000000000011</v>
      </c>
      <c r="N17" s="2"/>
      <c r="AN17" s="65"/>
    </row>
    <row r="18" spans="1:40" ht="14" x14ac:dyDescent="0.2">
      <c r="A18" s="2"/>
      <c r="B18" s="12">
        <f t="shared" si="0"/>
        <v>6</v>
      </c>
      <c r="C18" s="12"/>
      <c r="D18" s="44" t="s">
        <v>164</v>
      </c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96.800000000000011</v>
      </c>
      <c r="N18" s="2"/>
      <c r="AN18" s="65"/>
    </row>
    <row r="19" spans="1:40" ht="14" x14ac:dyDescent="0.2">
      <c r="A19" s="2"/>
      <c r="B19" s="12">
        <f t="shared" si="0"/>
        <v>7</v>
      </c>
      <c r="C19" s="12"/>
      <c r="D19" s="44" t="s">
        <v>165</v>
      </c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4.8400000000000007</v>
      </c>
      <c r="N19" s="2"/>
      <c r="AN19" s="65"/>
    </row>
    <row r="20" spans="1:40" ht="14" x14ac:dyDescent="0.2">
      <c r="A20" s="2"/>
      <c r="B20" s="12">
        <f t="shared" si="0"/>
        <v>8</v>
      </c>
      <c r="C20" s="12"/>
      <c r="D20" s="44" t="s">
        <v>166</v>
      </c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575.96</v>
      </c>
      <c r="N20" s="2"/>
      <c r="AN20" s="65"/>
    </row>
    <row r="21" spans="1:40" ht="14" x14ac:dyDescent="0.2">
      <c r="A21" s="2"/>
      <c r="B21" s="12">
        <f t="shared" si="0"/>
        <v>9</v>
      </c>
      <c r="C21" s="12"/>
      <c r="D21" s="44" t="s">
        <v>167</v>
      </c>
      <c r="E21" s="14"/>
      <c r="F21" s="2"/>
      <c r="G21" s="2"/>
      <c r="H21" s="18"/>
      <c r="I21" s="18"/>
      <c r="J21" s="8"/>
      <c r="K21" s="18"/>
      <c r="L21" s="8"/>
      <c r="M21" s="33"/>
      <c r="N21" s="2"/>
      <c r="AN21" s="65"/>
    </row>
    <row r="22" spans="1:40" ht="14" x14ac:dyDescent="0.2">
      <c r="A22" s="2"/>
      <c r="B22" s="12">
        <f t="shared" si="0"/>
        <v>10</v>
      </c>
      <c r="C22" s="12"/>
      <c r="D22" s="44" t="s">
        <v>168</v>
      </c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65"/>
    </row>
    <row r="23" spans="1:40" ht="14" x14ac:dyDescent="0.2">
      <c r="A23" s="2"/>
      <c r="B23" s="12">
        <f t="shared" si="0"/>
        <v>11</v>
      </c>
      <c r="C23" s="12"/>
      <c r="D23" s="44" t="s">
        <v>169</v>
      </c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1742.4</v>
      </c>
      <c r="N23" s="24" t="s">
        <v>53</v>
      </c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N23" s="65"/>
    </row>
    <row r="24" spans="1:40" ht="14" x14ac:dyDescent="0.2">
      <c r="A24" s="2"/>
      <c r="B24" s="12">
        <f t="shared" si="0"/>
        <v>12</v>
      </c>
      <c r="C24" s="12"/>
      <c r="D24" s="44" t="s">
        <v>170</v>
      </c>
      <c r="E24" s="14"/>
      <c r="F24" s="2"/>
      <c r="G24" s="2"/>
      <c r="H24" s="22"/>
      <c r="I24" s="2"/>
      <c r="J24" s="4"/>
      <c r="K24" s="2"/>
      <c r="L24" s="2"/>
      <c r="M24" s="23"/>
      <c r="N24" s="2"/>
      <c r="AN24" s="65"/>
    </row>
    <row r="25" spans="1:40" ht="14" x14ac:dyDescent="0.2">
      <c r="A25" s="2"/>
      <c r="B25" s="12">
        <f t="shared" si="0"/>
        <v>13</v>
      </c>
      <c r="C25" s="12"/>
      <c r="D25" s="44" t="s">
        <v>171</v>
      </c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65"/>
    </row>
    <row r="26" spans="1:40" ht="17" x14ac:dyDescent="0.25">
      <c r="A26" s="2"/>
      <c r="B26" s="12">
        <f t="shared" si="0"/>
        <v>14</v>
      </c>
      <c r="C26" s="12"/>
      <c r="D26" s="44" t="s">
        <v>172</v>
      </c>
      <c r="E26" s="14"/>
      <c r="F26" s="2"/>
      <c r="G26" s="92" t="s">
        <v>36</v>
      </c>
      <c r="H26" s="92"/>
      <c r="I26" s="96" t="s">
        <v>59</v>
      </c>
      <c r="J26" s="90"/>
      <c r="K26" s="90"/>
      <c r="L26" s="90"/>
      <c r="M26" s="90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65"/>
    </row>
    <row r="27" spans="1:40" ht="14" x14ac:dyDescent="0.2">
      <c r="A27" s="2"/>
      <c r="B27" s="12">
        <f t="shared" si="0"/>
        <v>15</v>
      </c>
      <c r="C27" s="12"/>
      <c r="D27" s="44" t="s">
        <v>173</v>
      </c>
      <c r="E27" s="14"/>
      <c r="F27" s="2"/>
      <c r="G27" s="92" t="s">
        <v>1</v>
      </c>
      <c r="H27" s="92"/>
      <c r="I27" s="96" t="s">
        <v>37</v>
      </c>
      <c r="J27" s="90"/>
      <c r="K27" s="90"/>
      <c r="L27" s="90"/>
      <c r="M27" s="90"/>
      <c r="N27" s="108" t="s">
        <v>54</v>
      </c>
      <c r="O27" s="108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65"/>
    </row>
    <row r="28" spans="1:40" ht="14" x14ac:dyDescent="0.2">
      <c r="A28" s="2"/>
      <c r="B28" s="12">
        <f t="shared" si="0"/>
        <v>16</v>
      </c>
      <c r="C28" s="12"/>
      <c r="D28" s="44" t="s">
        <v>85</v>
      </c>
      <c r="E28" s="14"/>
      <c r="F28" s="2"/>
      <c r="G28" s="92" t="s">
        <v>38</v>
      </c>
      <c r="H28" s="92"/>
      <c r="I28" s="96" t="s">
        <v>60</v>
      </c>
      <c r="J28" s="90"/>
      <c r="K28" s="90"/>
      <c r="L28" s="90"/>
      <c r="M28" s="90"/>
      <c r="N28" s="108" t="s">
        <v>58</v>
      </c>
      <c r="O28" s="108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5"/>
    </row>
    <row r="29" spans="1:40" ht="16" x14ac:dyDescent="0.2">
      <c r="A29" s="2"/>
      <c r="B29" s="12">
        <f t="shared" si="0"/>
        <v>17</v>
      </c>
      <c r="C29" s="12"/>
      <c r="D29" s="44" t="s">
        <v>201</v>
      </c>
      <c r="E29" s="14" t="s">
        <v>206</v>
      </c>
      <c r="F29" s="2"/>
      <c r="G29" s="92" t="s">
        <v>39</v>
      </c>
      <c r="H29" s="92"/>
      <c r="I29" s="96" t="s">
        <v>61</v>
      </c>
      <c r="J29" s="90"/>
      <c r="K29" s="90"/>
      <c r="L29" s="90"/>
      <c r="M29" s="90"/>
      <c r="N29" s="108" t="s">
        <v>57</v>
      </c>
      <c r="O29" s="108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5"/>
    </row>
    <row r="30" spans="1:40" ht="14" x14ac:dyDescent="0.2">
      <c r="A30" s="2"/>
      <c r="B30" s="12">
        <f t="shared" si="0"/>
        <v>18</v>
      </c>
      <c r="C30" s="12" t="s">
        <v>82</v>
      </c>
      <c r="D30" s="44" t="s">
        <v>202</v>
      </c>
      <c r="E30" s="14" t="s">
        <v>206</v>
      </c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5"/>
    </row>
    <row r="31" spans="1:40" ht="14" x14ac:dyDescent="0.2">
      <c r="A31" s="2"/>
      <c r="B31" s="12">
        <f t="shared" si="0"/>
        <v>19</v>
      </c>
      <c r="C31" s="12" t="s">
        <v>82</v>
      </c>
      <c r="D31" s="44" t="s">
        <v>87</v>
      </c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5"/>
    </row>
    <row r="32" spans="1:40" ht="14" x14ac:dyDescent="0.2">
      <c r="A32" s="2"/>
      <c r="B32" s="12">
        <f t="shared" si="0"/>
        <v>20</v>
      </c>
      <c r="C32" s="12"/>
      <c r="D32" s="44" t="s">
        <v>74</v>
      </c>
      <c r="E32" s="14"/>
      <c r="F32" s="2"/>
      <c r="G32" s="2"/>
      <c r="H32" s="66">
        <v>1</v>
      </c>
      <c r="I32" s="66">
        <v>2</v>
      </c>
      <c r="J32" s="66">
        <v>3</v>
      </c>
      <c r="K32" s="66">
        <v>4</v>
      </c>
      <c r="L32" s="66">
        <v>5</v>
      </c>
      <c r="M32" s="66">
        <v>6</v>
      </c>
      <c r="N32" s="66">
        <v>7</v>
      </c>
      <c r="O32" s="66">
        <v>8</v>
      </c>
      <c r="P32" s="66">
        <v>9</v>
      </c>
      <c r="Q32" s="66">
        <v>10</v>
      </c>
      <c r="R32" s="66">
        <v>11</v>
      </c>
      <c r="S32" s="66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5"/>
    </row>
    <row r="33" spans="1:40" ht="14" x14ac:dyDescent="0.2">
      <c r="A33" s="2"/>
      <c r="B33" s="12">
        <f t="shared" si="0"/>
        <v>21</v>
      </c>
      <c r="C33" s="12"/>
      <c r="D33" s="44" t="s">
        <v>203</v>
      </c>
      <c r="E33" s="14" t="s">
        <v>206</v>
      </c>
      <c r="F33" s="2"/>
      <c r="G33" s="66" t="s">
        <v>4</v>
      </c>
      <c r="H33" s="25" t="str">
        <f>D13</f>
        <v>CO-1</v>
      </c>
      <c r="I33" s="25" t="str">
        <f>D13</f>
        <v>CO-1</v>
      </c>
      <c r="J33" s="67" t="str">
        <f>D21</f>
        <v>CO-9</v>
      </c>
      <c r="K33" s="67" t="str">
        <f>D21</f>
        <v>CO-9</v>
      </c>
      <c r="L33" s="25" t="str">
        <f>D29</f>
        <v>E1.1</v>
      </c>
      <c r="M33" s="25" t="str">
        <f>D29</f>
        <v>E1.1</v>
      </c>
      <c r="N33" s="67" t="str">
        <f>D37</f>
        <v>J1.2</v>
      </c>
      <c r="O33" s="67" t="str">
        <f>D37</f>
        <v>J1.2</v>
      </c>
      <c r="P33" s="25" t="str">
        <f>D45</f>
        <v>U</v>
      </c>
      <c r="Q33" s="25" t="str">
        <f>D45</f>
        <v>U</v>
      </c>
      <c r="R33" s="67" t="str">
        <f>IF(D6="A",D53,"ExtNeg")</f>
        <v>ExtNeg</v>
      </c>
      <c r="S33" s="67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5"/>
    </row>
    <row r="34" spans="1:40" ht="14" x14ac:dyDescent="0.2">
      <c r="A34" s="2"/>
      <c r="B34" s="12">
        <v>22</v>
      </c>
      <c r="C34" s="12"/>
      <c r="D34" s="44" t="s">
        <v>204</v>
      </c>
      <c r="E34" s="14" t="s">
        <v>206</v>
      </c>
      <c r="F34" s="2"/>
      <c r="G34" s="66" t="s">
        <v>5</v>
      </c>
      <c r="H34" s="67" t="str">
        <f>D14</f>
        <v>CO-2</v>
      </c>
      <c r="I34" s="67" t="str">
        <f>D14</f>
        <v>CO-2</v>
      </c>
      <c r="J34" s="29" t="str">
        <f t="shared" ref="J34:J40" si="2">D22</f>
        <v>CO-10</v>
      </c>
      <c r="K34" s="29" t="str">
        <f t="shared" ref="K34:K40" si="3">D22</f>
        <v>CO-10</v>
      </c>
      <c r="L34" s="67" t="str">
        <f t="shared" ref="L34:L40" si="4">D30</f>
        <v>E1.2</v>
      </c>
      <c r="M34" s="67" t="str">
        <f t="shared" ref="M34:M40" si="5">D30</f>
        <v>E1.2</v>
      </c>
      <c r="N34" s="29" t="str">
        <f t="shared" ref="N34:N40" si="6">D38</f>
        <v>K4</v>
      </c>
      <c r="O34" s="29" t="str">
        <f t="shared" ref="O34:O40" si="7">D38</f>
        <v>K4</v>
      </c>
      <c r="P34" s="67" t="str">
        <f t="shared" ref="P34:P40" si="8">D46</f>
        <v>U</v>
      </c>
      <c r="Q34" s="67" t="str">
        <f t="shared" ref="Q34:Q40" si="9">D46</f>
        <v>U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5"/>
    </row>
    <row r="35" spans="1:40" ht="14" x14ac:dyDescent="0.2">
      <c r="A35" s="2"/>
      <c r="B35" s="12">
        <v>23</v>
      </c>
      <c r="C35" s="12"/>
      <c r="D35" s="44" t="s">
        <v>67</v>
      </c>
      <c r="E35" s="14"/>
      <c r="F35" s="2"/>
      <c r="G35" s="66" t="s">
        <v>6</v>
      </c>
      <c r="H35" s="29" t="str">
        <f t="shared" ref="H35:H40" si="10">D15</f>
        <v>CO-3</v>
      </c>
      <c r="I35" s="29" t="str">
        <f t="shared" ref="I35:I40" si="11">D15</f>
        <v>CO-3</v>
      </c>
      <c r="J35" s="67" t="str">
        <f t="shared" si="2"/>
        <v>CO-11</v>
      </c>
      <c r="K35" s="67" t="str">
        <f t="shared" si="3"/>
        <v>CO-11</v>
      </c>
      <c r="L35" s="29" t="str">
        <f t="shared" si="4"/>
        <v>A2.14</v>
      </c>
      <c r="M35" s="29" t="str">
        <f t="shared" si="5"/>
        <v>A2.14</v>
      </c>
      <c r="N35" s="67" t="str">
        <f t="shared" si="6"/>
        <v>L7.1</v>
      </c>
      <c r="O35" s="67" t="str">
        <f t="shared" si="7"/>
        <v>L7.1</v>
      </c>
      <c r="P35" s="29" t="str">
        <f t="shared" si="8"/>
        <v>U</v>
      </c>
      <c r="Q35" s="29" t="str">
        <f t="shared" si="9"/>
        <v>U</v>
      </c>
      <c r="R35" s="67" t="str">
        <f>IF(D6="A","ExtNeg","NTC")</f>
        <v>NTC</v>
      </c>
      <c r="S35" s="67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5"/>
    </row>
    <row r="36" spans="1:40" ht="14" x14ac:dyDescent="0.2">
      <c r="A36" s="2"/>
      <c r="B36" s="12">
        <v>24</v>
      </c>
      <c r="C36" s="12"/>
      <c r="D36" s="44" t="s">
        <v>89</v>
      </c>
      <c r="E36" s="14"/>
      <c r="F36" s="2"/>
      <c r="G36" s="66" t="s">
        <v>7</v>
      </c>
      <c r="H36" s="67" t="str">
        <f t="shared" si="10"/>
        <v>CO-4</v>
      </c>
      <c r="I36" s="67" t="str">
        <f t="shared" si="11"/>
        <v>CO-4</v>
      </c>
      <c r="J36" s="29" t="str">
        <f t="shared" si="2"/>
        <v>CO-12</v>
      </c>
      <c r="K36" s="29" t="str">
        <f t="shared" si="3"/>
        <v>CO-12</v>
      </c>
      <c r="L36" s="67" t="str">
        <f t="shared" si="4"/>
        <v>C2.18</v>
      </c>
      <c r="M36" s="67" t="str">
        <f t="shared" si="5"/>
        <v>C2.18</v>
      </c>
      <c r="N36" s="29" t="str">
        <f t="shared" si="6"/>
        <v>L7.2</v>
      </c>
      <c r="O36" s="29" t="str">
        <f t="shared" si="7"/>
        <v>L7.2</v>
      </c>
      <c r="P36" s="67" t="str">
        <f t="shared" si="8"/>
        <v>N</v>
      </c>
      <c r="Q36" s="67" t="str">
        <f t="shared" si="9"/>
        <v>N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5"/>
    </row>
    <row r="37" spans="1:40" ht="14" x14ac:dyDescent="0.2">
      <c r="A37" s="2"/>
      <c r="B37" s="12">
        <v>25</v>
      </c>
      <c r="C37" s="12"/>
      <c r="D37" s="44" t="s">
        <v>88</v>
      </c>
      <c r="E37" s="14"/>
      <c r="F37" s="2"/>
      <c r="G37" s="66" t="s">
        <v>8</v>
      </c>
      <c r="H37" s="29" t="str">
        <f t="shared" si="10"/>
        <v>CO-5</v>
      </c>
      <c r="I37" s="29" t="str">
        <f t="shared" si="11"/>
        <v>CO-5</v>
      </c>
      <c r="J37" s="67" t="str">
        <f t="shared" si="2"/>
        <v>CO-13</v>
      </c>
      <c r="K37" s="67" t="str">
        <f t="shared" si="3"/>
        <v>CO-13</v>
      </c>
      <c r="L37" s="29" t="str">
        <f t="shared" si="4"/>
        <v>E2.9</v>
      </c>
      <c r="M37" s="29" t="str">
        <f t="shared" si="5"/>
        <v>E2.9</v>
      </c>
      <c r="N37" s="67" t="str">
        <f t="shared" si="6"/>
        <v>L10.1</v>
      </c>
      <c r="O37" s="67" t="str">
        <f t="shared" si="7"/>
        <v>L10.1</v>
      </c>
      <c r="P37" s="29" t="str">
        <f t="shared" si="8"/>
        <v>N</v>
      </c>
      <c r="Q37" s="29" t="str">
        <f t="shared" si="9"/>
        <v>N</v>
      </c>
      <c r="R37" s="67" t="str">
        <f>IF(D6="A","NTC","3x10^7")</f>
        <v>3x10^7</v>
      </c>
      <c r="S37" s="67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5"/>
    </row>
    <row r="38" spans="1:40" ht="14" x14ac:dyDescent="0.2">
      <c r="A38" s="2"/>
      <c r="B38" s="12">
        <v>26</v>
      </c>
      <c r="C38" s="12"/>
      <c r="D38" s="44" t="s">
        <v>71</v>
      </c>
      <c r="E38" s="14"/>
      <c r="F38" s="2"/>
      <c r="G38" s="66" t="s">
        <v>9</v>
      </c>
      <c r="H38" s="67" t="str">
        <f t="shared" si="10"/>
        <v>CO-6</v>
      </c>
      <c r="I38" s="67" t="str">
        <f t="shared" si="11"/>
        <v>CO-6</v>
      </c>
      <c r="J38" s="29" t="str">
        <f t="shared" si="2"/>
        <v>CO-14</v>
      </c>
      <c r="K38" s="29" t="str">
        <f t="shared" si="3"/>
        <v>CO-14</v>
      </c>
      <c r="L38" s="67" t="str">
        <f t="shared" si="4"/>
        <v>E2.10</v>
      </c>
      <c r="M38" s="67" t="str">
        <f t="shared" si="5"/>
        <v>E2.10</v>
      </c>
      <c r="N38" s="29" t="str">
        <f t="shared" si="6"/>
        <v>L10.2</v>
      </c>
      <c r="O38" s="29" t="str">
        <f t="shared" si="7"/>
        <v>L10.2</v>
      </c>
      <c r="P38" s="67" t="str">
        <f t="shared" si="8"/>
        <v>N</v>
      </c>
      <c r="Q38" s="67" t="str">
        <f t="shared" si="9"/>
        <v>N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5"/>
    </row>
    <row r="39" spans="1:40" ht="14" x14ac:dyDescent="0.2">
      <c r="A39" s="2"/>
      <c r="B39" s="12">
        <v>27</v>
      </c>
      <c r="C39" s="12"/>
      <c r="D39" s="44" t="s">
        <v>92</v>
      </c>
      <c r="E39" s="14"/>
      <c r="F39" s="2"/>
      <c r="G39" s="66" t="s">
        <v>10</v>
      </c>
      <c r="H39" s="29" t="str">
        <f t="shared" si="10"/>
        <v>CO-7</v>
      </c>
      <c r="I39" s="29" t="str">
        <f t="shared" si="11"/>
        <v>CO-7</v>
      </c>
      <c r="J39" s="67" t="str">
        <f t="shared" si="2"/>
        <v>CO-15</v>
      </c>
      <c r="K39" s="67" t="str">
        <f t="shared" si="3"/>
        <v>CO-15</v>
      </c>
      <c r="L39" s="29" t="str">
        <f t="shared" si="4"/>
        <v>R11</v>
      </c>
      <c r="M39" s="29" t="str">
        <f t="shared" si="5"/>
        <v>R11</v>
      </c>
      <c r="N39" s="67" t="str">
        <f t="shared" si="6"/>
        <v>U</v>
      </c>
      <c r="O39" s="67" t="str">
        <f t="shared" si="7"/>
        <v>U</v>
      </c>
      <c r="P39" s="29" t="str">
        <f t="shared" si="8"/>
        <v>N</v>
      </c>
      <c r="Q39" s="29" t="str">
        <f t="shared" si="9"/>
        <v>N</v>
      </c>
      <c r="R39" s="67" t="str">
        <f>IF(D6="A","NTC","3x10^3")</f>
        <v>3x10^3</v>
      </c>
      <c r="S39" s="67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5"/>
    </row>
    <row r="40" spans="1:40" ht="14" x14ac:dyDescent="0.2">
      <c r="A40" s="2"/>
      <c r="B40" s="12">
        <v>28</v>
      </c>
      <c r="C40" s="12"/>
      <c r="D40" s="44" t="s">
        <v>93</v>
      </c>
      <c r="E40" s="14"/>
      <c r="F40" s="2"/>
      <c r="G40" s="66" t="s">
        <v>11</v>
      </c>
      <c r="H40" s="67" t="str">
        <f t="shared" si="10"/>
        <v>CO-8</v>
      </c>
      <c r="I40" s="67" t="str">
        <f t="shared" si="11"/>
        <v>CO-8</v>
      </c>
      <c r="J40" s="29" t="str">
        <f t="shared" si="2"/>
        <v>B1.6</v>
      </c>
      <c r="K40" s="29" t="str">
        <f t="shared" si="3"/>
        <v>B1.6</v>
      </c>
      <c r="L40" s="67" t="str">
        <f t="shared" si="4"/>
        <v>J1.1</v>
      </c>
      <c r="M40" s="67" t="str">
        <f t="shared" si="5"/>
        <v>J1.1</v>
      </c>
      <c r="N40" s="29" t="str">
        <f t="shared" si="6"/>
        <v>U</v>
      </c>
      <c r="O40" s="29" t="str">
        <f t="shared" si="7"/>
        <v>U</v>
      </c>
      <c r="P40" s="67" t="str">
        <f t="shared" si="8"/>
        <v>N</v>
      </c>
      <c r="Q40" s="67" t="str">
        <f t="shared" si="9"/>
        <v>N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5"/>
    </row>
    <row r="41" spans="1:40" ht="14" x14ac:dyDescent="0.2">
      <c r="A41" s="2"/>
      <c r="B41" s="12">
        <v>29</v>
      </c>
      <c r="C41" s="12"/>
      <c r="D41" s="44" t="s">
        <v>91</v>
      </c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5"/>
    </row>
    <row r="42" spans="1:40" ht="14" x14ac:dyDescent="0.2">
      <c r="A42" s="2"/>
      <c r="B42" s="12">
        <v>30</v>
      </c>
      <c r="C42" s="12"/>
      <c r="D42" s="44" t="s">
        <v>90</v>
      </c>
      <c r="E42" s="14"/>
      <c r="F42" s="2"/>
      <c r="G42" s="2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5"/>
    </row>
    <row r="43" spans="1:40" ht="14" x14ac:dyDescent="0.2">
      <c r="B43" s="12">
        <v>31</v>
      </c>
      <c r="C43" s="12"/>
      <c r="D43" s="44" t="s">
        <v>205</v>
      </c>
      <c r="E43" s="14" t="s">
        <v>206</v>
      </c>
    </row>
    <row r="44" spans="1:40" ht="14" x14ac:dyDescent="0.2">
      <c r="B44" s="12">
        <v>32</v>
      </c>
      <c r="C44" s="12"/>
      <c r="D44" s="44" t="s">
        <v>205</v>
      </c>
      <c r="E44" s="14" t="s">
        <v>206</v>
      </c>
    </row>
    <row r="45" spans="1:40" ht="14" x14ac:dyDescent="0.2">
      <c r="B45" s="12">
        <v>33</v>
      </c>
      <c r="C45" s="12"/>
      <c r="D45" s="44" t="s">
        <v>205</v>
      </c>
      <c r="E45" s="14" t="s">
        <v>206</v>
      </c>
    </row>
    <row r="46" spans="1:40" ht="14" x14ac:dyDescent="0.2">
      <c r="B46" s="12">
        <v>34</v>
      </c>
      <c r="C46" s="12"/>
      <c r="D46" s="44" t="s">
        <v>205</v>
      </c>
      <c r="E46" s="14" t="s">
        <v>206</v>
      </c>
    </row>
    <row r="47" spans="1:40" ht="14" x14ac:dyDescent="0.2">
      <c r="B47" s="12">
        <v>35</v>
      </c>
      <c r="C47" s="12"/>
      <c r="D47" s="44" t="s">
        <v>205</v>
      </c>
      <c r="E47" s="14" t="s">
        <v>206</v>
      </c>
    </row>
    <row r="48" spans="1:40" ht="14" x14ac:dyDescent="0.2">
      <c r="B48" s="12">
        <v>36</v>
      </c>
      <c r="C48" s="12"/>
      <c r="D48" s="44" t="s">
        <v>207</v>
      </c>
      <c r="E48" s="14" t="s">
        <v>206</v>
      </c>
    </row>
    <row r="49" spans="2:6" ht="14" x14ac:dyDescent="0.2">
      <c r="B49" s="12">
        <v>37</v>
      </c>
      <c r="C49" s="12"/>
      <c r="D49" s="44" t="s">
        <v>207</v>
      </c>
      <c r="E49" s="14" t="s">
        <v>206</v>
      </c>
    </row>
    <row r="50" spans="2:6" ht="14" x14ac:dyDescent="0.2">
      <c r="B50" s="12">
        <v>38</v>
      </c>
      <c r="C50" s="12"/>
      <c r="D50" s="44" t="s">
        <v>207</v>
      </c>
      <c r="E50" s="14" t="s">
        <v>206</v>
      </c>
    </row>
    <row r="51" spans="2:6" ht="14" x14ac:dyDescent="0.2">
      <c r="B51" s="12">
        <v>39</v>
      </c>
      <c r="C51" s="12"/>
      <c r="D51" s="44" t="s">
        <v>207</v>
      </c>
      <c r="E51" s="14" t="s">
        <v>206</v>
      </c>
    </row>
    <row r="52" spans="2:6" ht="14" x14ac:dyDescent="0.2">
      <c r="B52" s="12">
        <v>40</v>
      </c>
      <c r="C52" s="12"/>
      <c r="D52" s="44" t="s">
        <v>207</v>
      </c>
      <c r="E52" s="14" t="s">
        <v>206</v>
      </c>
      <c r="F52" s="64"/>
    </row>
    <row r="53" spans="2:6" ht="14" x14ac:dyDescent="0.2">
      <c r="B53" s="12">
        <v>41</v>
      </c>
      <c r="C53" s="12"/>
      <c r="D53" s="44"/>
      <c r="E53" s="14"/>
      <c r="F53" s="64"/>
    </row>
    <row r="54" spans="2:6" ht="14" x14ac:dyDescent="0.2">
      <c r="B54" s="39">
        <v>42</v>
      </c>
      <c r="C54" s="39"/>
      <c r="D54" s="45"/>
      <c r="E54" s="40"/>
      <c r="F54" s="64"/>
    </row>
  </sheetData>
  <mergeCells count="30"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A1:M1"/>
    <mergeCell ref="A2:M2"/>
    <mergeCell ref="A3:W3"/>
    <mergeCell ref="A4:W4"/>
    <mergeCell ref="B6:C6"/>
    <mergeCell ref="D6:E6"/>
    <mergeCell ref="F6:AB6"/>
  </mergeCells>
  <conditionalFormatting sqref="B14:B54">
    <cfRule type="expression" dxfId="12" priority="1">
      <formula>#REF!="96-well"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2E12-7EAB-464A-B533-DF1921045CD9}">
  <dimension ref="A1:AN54"/>
  <sheetViews>
    <sheetView topLeftCell="A2" workbookViewId="0">
      <selection activeCell="C11" sqref="C11:E11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</cols>
  <sheetData>
    <row r="1" spans="1:40" ht="24" x14ac:dyDescent="0.3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54"/>
    </row>
    <row r="2" spans="1:40" ht="19" x14ac:dyDescent="0.25">
      <c r="A2" s="91" t="s">
        <v>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4"/>
    </row>
    <row r="3" spans="1:40" ht="14" x14ac:dyDescent="0.2">
      <c r="A3" s="92" t="s">
        <v>40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54"/>
    </row>
    <row r="4" spans="1:40" ht="14" x14ac:dyDescent="0.2">
      <c r="A4" s="92" t="s">
        <v>41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54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54"/>
    </row>
    <row r="6" spans="1:40" ht="14" x14ac:dyDescent="0.2">
      <c r="A6" s="5">
        <v>1</v>
      </c>
      <c r="B6" s="93" t="s">
        <v>63</v>
      </c>
      <c r="C6" s="94"/>
      <c r="D6" s="95" t="s">
        <v>5</v>
      </c>
      <c r="E6" s="94"/>
      <c r="F6" s="92" t="s">
        <v>62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4"/>
    </row>
    <row r="7" spans="1:40" ht="14" x14ac:dyDescent="0.2">
      <c r="A7" s="5">
        <v>2</v>
      </c>
      <c r="B7" s="97" t="s">
        <v>64</v>
      </c>
      <c r="C7" s="98"/>
      <c r="D7" s="95" t="s">
        <v>47</v>
      </c>
      <c r="E7" s="94"/>
      <c r="F7" s="92" t="s">
        <v>48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54"/>
    </row>
    <row r="8" spans="1:40" ht="14" x14ac:dyDescent="0.2">
      <c r="A8" s="5">
        <v>3</v>
      </c>
      <c r="B8" s="6" t="s">
        <v>14</v>
      </c>
      <c r="C8" s="99" t="s">
        <v>116</v>
      </c>
      <c r="D8" s="100"/>
      <c r="E8" s="101"/>
      <c r="F8" s="2"/>
      <c r="G8" s="54"/>
      <c r="H8" s="54"/>
      <c r="I8" s="54"/>
      <c r="J8" s="4"/>
      <c r="K8" s="54"/>
      <c r="L8" s="2"/>
      <c r="M8" s="54"/>
      <c r="N8" s="54"/>
      <c r="AN8" s="54"/>
    </row>
    <row r="9" spans="1:40" ht="14" x14ac:dyDescent="0.2">
      <c r="A9" s="5">
        <v>4</v>
      </c>
      <c r="B9" s="6" t="s">
        <v>3</v>
      </c>
      <c r="C9" s="109">
        <v>43509</v>
      </c>
      <c r="D9" s="100"/>
      <c r="E9" s="101"/>
      <c r="F9" s="2"/>
      <c r="G9" s="54"/>
      <c r="H9" s="93" t="s">
        <v>13</v>
      </c>
      <c r="I9" s="94"/>
      <c r="J9" s="95" t="s">
        <v>42</v>
      </c>
      <c r="K9" s="94"/>
      <c r="L9" s="2"/>
      <c r="M9" s="54"/>
      <c r="N9" s="54"/>
      <c r="AN9" s="54"/>
    </row>
    <row r="10" spans="1:40" ht="14" x14ac:dyDescent="0.2">
      <c r="A10" s="5"/>
      <c r="B10" s="6" t="s">
        <v>15</v>
      </c>
      <c r="C10" s="102" t="s">
        <v>150</v>
      </c>
      <c r="D10" s="103"/>
      <c r="E10" s="104"/>
      <c r="F10" s="5"/>
      <c r="G10" s="2"/>
      <c r="H10" s="105" t="s">
        <v>16</v>
      </c>
      <c r="I10" s="106"/>
      <c r="J10" s="94"/>
      <c r="K10" s="8">
        <f>IF(D6="A",SUMPRODUCT((D13:D52&lt;&gt;"")*1),SUMPRODUCT((D13:D54&lt;&gt;"")*1))</f>
        <v>14</v>
      </c>
      <c r="L10" s="30" t="s">
        <v>44</v>
      </c>
      <c r="M10" s="54"/>
      <c r="N10" s="54"/>
      <c r="AN10" s="54"/>
    </row>
    <row r="11" spans="1:40" ht="14" x14ac:dyDescent="0.2">
      <c r="A11" s="2"/>
      <c r="B11" s="6" t="s">
        <v>17</v>
      </c>
      <c r="C11" s="107" t="s">
        <v>152</v>
      </c>
      <c r="D11" s="100"/>
      <c r="E11" s="101"/>
      <c r="F11" s="2"/>
      <c r="G11" s="2"/>
      <c r="H11" s="93" t="s">
        <v>18</v>
      </c>
      <c r="I11" s="106"/>
      <c r="J11" s="94"/>
      <c r="K11" s="8">
        <f>IF(D6="A",((K10*2)+6),((K10*2)+2+2+4))</f>
        <v>36</v>
      </c>
      <c r="L11" s="2"/>
      <c r="M11" s="8">
        <f>(M10*2)+6+4</f>
        <v>10</v>
      </c>
      <c r="N11" s="54"/>
      <c r="P11" s="8">
        <f>IF(D6="A",((K10*2)+2+2+2),((K10*2)+2+2+4))</f>
        <v>36</v>
      </c>
      <c r="AN11" s="54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105" t="s">
        <v>21</v>
      </c>
      <c r="I12" s="106"/>
      <c r="J12" s="106"/>
      <c r="K12" s="11">
        <v>10</v>
      </c>
      <c r="L12" s="2"/>
      <c r="M12" s="2"/>
      <c r="N12" s="2"/>
      <c r="AN12" s="54"/>
    </row>
    <row r="13" spans="1:40" ht="14" x14ac:dyDescent="0.2">
      <c r="A13" s="5">
        <v>5</v>
      </c>
      <c r="B13" s="12">
        <f>IF(ISBLANK(D13),"",1)</f>
        <v>1</v>
      </c>
      <c r="C13" s="12" t="s">
        <v>86</v>
      </c>
      <c r="D13" s="44" t="s">
        <v>85</v>
      </c>
      <c r="E13" s="14" t="s">
        <v>129</v>
      </c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54"/>
    </row>
    <row r="14" spans="1:40" ht="14" x14ac:dyDescent="0.2">
      <c r="A14" s="5"/>
      <c r="B14" s="12">
        <f t="shared" ref="B14:B54" si="0">IF(ISBLANK(D14),"",COUNT($B$13:B13)+1)</f>
        <v>2</v>
      </c>
      <c r="C14" s="12" t="s">
        <v>82</v>
      </c>
      <c r="D14" s="44" t="s">
        <v>79</v>
      </c>
      <c r="E14" s="14" t="s">
        <v>129</v>
      </c>
      <c r="F14" s="2"/>
      <c r="G14" s="2"/>
      <c r="H14" s="2"/>
      <c r="I14" s="2"/>
      <c r="J14" s="4"/>
      <c r="K14" s="2"/>
      <c r="L14" s="2"/>
      <c r="M14" s="2"/>
      <c r="N14" s="2"/>
      <c r="AN14" s="54"/>
    </row>
    <row r="15" spans="1:40" ht="14" x14ac:dyDescent="0.2">
      <c r="A15" s="2"/>
      <c r="B15" s="12">
        <f t="shared" si="0"/>
        <v>3</v>
      </c>
      <c r="C15" s="12" t="s">
        <v>82</v>
      </c>
      <c r="D15" s="44" t="s">
        <v>80</v>
      </c>
      <c r="E15" s="14" t="s">
        <v>129</v>
      </c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x39.6</v>
      </c>
      <c r="N15" s="2"/>
      <c r="AN15" s="54"/>
    </row>
    <row r="16" spans="1:40" ht="14" x14ac:dyDescent="0.2">
      <c r="A16" s="2"/>
      <c r="B16" s="12">
        <f t="shared" si="0"/>
        <v>4</v>
      </c>
      <c r="C16" s="12" t="s">
        <v>82</v>
      </c>
      <c r="D16" s="44" t="s">
        <v>81</v>
      </c>
      <c r="E16" s="14" t="s">
        <v>129</v>
      </c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396.00000000000006</v>
      </c>
      <c r="N16" s="2"/>
      <c r="AN16" s="54"/>
    </row>
    <row r="17" spans="1:40" ht="14" x14ac:dyDescent="0.2">
      <c r="A17" s="2"/>
      <c r="B17" s="12">
        <f t="shared" si="0"/>
        <v>5</v>
      </c>
      <c r="C17" s="12" t="s">
        <v>82</v>
      </c>
      <c r="D17" s="44" t="s">
        <v>76</v>
      </c>
      <c r="E17" s="14" t="s">
        <v>129</v>
      </c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39.6</v>
      </c>
      <c r="N17" s="2"/>
      <c r="AN17" s="54"/>
    </row>
    <row r="18" spans="1:40" ht="14" x14ac:dyDescent="0.2">
      <c r="A18" s="2"/>
      <c r="B18" s="12">
        <f t="shared" si="0"/>
        <v>6</v>
      </c>
      <c r="C18" s="12" t="s">
        <v>82</v>
      </c>
      <c r="D18" s="44" t="s">
        <v>77</v>
      </c>
      <c r="E18" s="14" t="s">
        <v>129</v>
      </c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39.6</v>
      </c>
      <c r="N18" s="2"/>
      <c r="AN18" s="54"/>
    </row>
    <row r="19" spans="1:40" ht="14" x14ac:dyDescent="0.2">
      <c r="A19" s="2"/>
      <c r="B19" s="12">
        <f t="shared" si="0"/>
        <v>7</v>
      </c>
      <c r="C19" s="12" t="s">
        <v>82</v>
      </c>
      <c r="D19" s="44" t="s">
        <v>78</v>
      </c>
      <c r="E19" s="14" t="s">
        <v>129</v>
      </c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1.9800000000000002</v>
      </c>
      <c r="N19" s="2"/>
      <c r="AN19" s="54"/>
    </row>
    <row r="20" spans="1:40" ht="14" x14ac:dyDescent="0.2">
      <c r="A20" s="2"/>
      <c r="B20" s="12">
        <f t="shared" si="0"/>
        <v>8</v>
      </c>
      <c r="C20" s="12" t="s">
        <v>82</v>
      </c>
      <c r="D20" s="44" t="s">
        <v>87</v>
      </c>
      <c r="E20" s="14" t="s">
        <v>129</v>
      </c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235.62000000000003</v>
      </c>
      <c r="N20" s="2"/>
      <c r="AN20" s="54"/>
    </row>
    <row r="21" spans="1:40" ht="14" x14ac:dyDescent="0.2">
      <c r="A21" s="2"/>
      <c r="B21" s="12">
        <f t="shared" si="0"/>
        <v>9</v>
      </c>
      <c r="C21" s="12" t="s">
        <v>82</v>
      </c>
      <c r="D21" s="44" t="s">
        <v>83</v>
      </c>
      <c r="E21" s="14" t="s">
        <v>129</v>
      </c>
      <c r="F21" s="2"/>
      <c r="G21" s="2"/>
      <c r="H21" s="18"/>
      <c r="I21" s="18"/>
      <c r="J21" s="8"/>
      <c r="K21" s="18"/>
      <c r="L21" s="8"/>
      <c r="M21" s="33"/>
      <c r="N21" s="2"/>
      <c r="AN21" s="54"/>
    </row>
    <row r="22" spans="1:40" ht="14" x14ac:dyDescent="0.2">
      <c r="A22" s="2"/>
      <c r="B22" s="12">
        <f t="shared" si="0"/>
        <v>10</v>
      </c>
      <c r="C22" s="12" t="s">
        <v>82</v>
      </c>
      <c r="D22" s="44" t="s">
        <v>84</v>
      </c>
      <c r="E22" s="14" t="s">
        <v>129</v>
      </c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54"/>
    </row>
    <row r="23" spans="1:40" ht="14" x14ac:dyDescent="0.2">
      <c r="A23" s="2"/>
      <c r="B23" s="12">
        <f t="shared" si="0"/>
        <v>11</v>
      </c>
      <c r="C23" s="12" t="s">
        <v>82</v>
      </c>
      <c r="D23" s="44" t="s">
        <v>74</v>
      </c>
      <c r="E23" s="14" t="s">
        <v>129</v>
      </c>
      <c r="F23" s="2"/>
      <c r="G23" s="2"/>
      <c r="H23" s="19" t="s">
        <v>2</v>
      </c>
      <c r="I23" s="20"/>
      <c r="J23" s="21"/>
      <c r="K23" s="20"/>
      <c r="L23" s="20"/>
      <c r="M23" s="34">
        <f>SUM(M16:M22)</f>
        <v>712.80000000000018</v>
      </c>
      <c r="N23" s="24" t="s">
        <v>53</v>
      </c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N23" s="54"/>
    </row>
    <row r="24" spans="1:40" ht="14" x14ac:dyDescent="0.2">
      <c r="A24" s="2"/>
      <c r="B24" s="12">
        <f t="shared" si="0"/>
        <v>12</v>
      </c>
      <c r="C24" s="12" t="s">
        <v>66</v>
      </c>
      <c r="D24" s="44" t="s">
        <v>68</v>
      </c>
      <c r="E24" s="14" t="s">
        <v>129</v>
      </c>
      <c r="F24" s="2"/>
      <c r="G24" s="2"/>
      <c r="H24" s="22"/>
      <c r="I24" s="2"/>
      <c r="J24" s="4"/>
      <c r="K24" s="2"/>
      <c r="L24" s="2"/>
      <c r="M24" s="23"/>
      <c r="N24" s="2"/>
      <c r="AN24" s="54"/>
    </row>
    <row r="25" spans="1:40" ht="14" x14ac:dyDescent="0.2">
      <c r="A25" s="2"/>
      <c r="B25" s="12">
        <f t="shared" si="0"/>
        <v>13</v>
      </c>
      <c r="C25" s="12" t="s">
        <v>66</v>
      </c>
      <c r="D25" s="44" t="s">
        <v>69</v>
      </c>
      <c r="E25" s="14" t="s">
        <v>129</v>
      </c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54"/>
    </row>
    <row r="26" spans="1:40" ht="17" x14ac:dyDescent="0.25">
      <c r="A26" s="2"/>
      <c r="B26" s="12">
        <f t="shared" si="0"/>
        <v>14</v>
      </c>
      <c r="C26" s="12" t="s">
        <v>66</v>
      </c>
      <c r="D26" s="44" t="s">
        <v>67</v>
      </c>
      <c r="E26" s="14" t="s">
        <v>129</v>
      </c>
      <c r="F26" s="2"/>
      <c r="G26" s="92" t="s">
        <v>36</v>
      </c>
      <c r="H26" s="92"/>
      <c r="I26" s="96" t="s">
        <v>59</v>
      </c>
      <c r="J26" s="90"/>
      <c r="K26" s="90"/>
      <c r="L26" s="90"/>
      <c r="M26" s="90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54"/>
    </row>
    <row r="27" spans="1:40" ht="14" x14ac:dyDescent="0.2">
      <c r="A27" s="2"/>
      <c r="B27" s="12" t="str">
        <f t="shared" si="0"/>
        <v/>
      </c>
      <c r="C27" s="12"/>
      <c r="D27" s="44"/>
      <c r="E27" s="14"/>
      <c r="F27" s="2"/>
      <c r="G27" s="92" t="s">
        <v>1</v>
      </c>
      <c r="H27" s="92"/>
      <c r="I27" s="96" t="s">
        <v>37</v>
      </c>
      <c r="J27" s="90"/>
      <c r="K27" s="90"/>
      <c r="L27" s="90"/>
      <c r="M27" s="90"/>
      <c r="N27" s="108" t="s">
        <v>54</v>
      </c>
      <c r="O27" s="108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54"/>
    </row>
    <row r="28" spans="1:40" ht="14" x14ac:dyDescent="0.2">
      <c r="A28" s="2"/>
      <c r="B28" s="12" t="str">
        <f t="shared" si="0"/>
        <v/>
      </c>
      <c r="C28" s="12"/>
      <c r="D28" s="44"/>
      <c r="E28" s="14"/>
      <c r="F28" s="2"/>
      <c r="G28" s="92" t="s">
        <v>38</v>
      </c>
      <c r="H28" s="92"/>
      <c r="I28" s="96" t="s">
        <v>60</v>
      </c>
      <c r="J28" s="90"/>
      <c r="K28" s="90"/>
      <c r="L28" s="90"/>
      <c r="M28" s="90"/>
      <c r="N28" s="108" t="s">
        <v>58</v>
      </c>
      <c r="O28" s="108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4"/>
    </row>
    <row r="29" spans="1:40" ht="16" x14ac:dyDescent="0.2">
      <c r="A29" s="2"/>
      <c r="B29" s="12" t="str">
        <f t="shared" si="0"/>
        <v/>
      </c>
      <c r="C29" s="12"/>
      <c r="D29" s="44"/>
      <c r="E29" s="14"/>
      <c r="F29" s="2"/>
      <c r="G29" s="92" t="s">
        <v>39</v>
      </c>
      <c r="H29" s="92"/>
      <c r="I29" s="96" t="s">
        <v>61</v>
      </c>
      <c r="J29" s="90"/>
      <c r="K29" s="90"/>
      <c r="L29" s="90"/>
      <c r="M29" s="90"/>
      <c r="N29" s="108" t="s">
        <v>57</v>
      </c>
      <c r="O29" s="108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4"/>
    </row>
    <row r="30" spans="1:40" ht="14" x14ac:dyDescent="0.2">
      <c r="A30" s="2"/>
      <c r="B30" s="12" t="str">
        <f t="shared" si="0"/>
        <v/>
      </c>
      <c r="C30" s="12"/>
      <c r="D30" s="44"/>
      <c r="E30" s="14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4"/>
    </row>
    <row r="31" spans="1:40" ht="14" x14ac:dyDescent="0.2">
      <c r="A31" s="2"/>
      <c r="B31" s="12" t="str">
        <f t="shared" si="0"/>
        <v/>
      </c>
      <c r="C31" s="12"/>
      <c r="D31" s="44"/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4"/>
    </row>
    <row r="32" spans="1:40" ht="14" x14ac:dyDescent="0.2">
      <c r="A32" s="2"/>
      <c r="B32" s="12" t="str">
        <f t="shared" si="0"/>
        <v/>
      </c>
      <c r="C32" s="12"/>
      <c r="D32" s="44"/>
      <c r="E32" s="14"/>
      <c r="F32" s="2"/>
      <c r="G32" s="2"/>
      <c r="H32" s="53">
        <v>1</v>
      </c>
      <c r="I32" s="53">
        <v>2</v>
      </c>
      <c r="J32" s="53">
        <v>3</v>
      </c>
      <c r="K32" s="53">
        <v>4</v>
      </c>
      <c r="L32" s="53">
        <v>5</v>
      </c>
      <c r="M32" s="53">
        <v>6</v>
      </c>
      <c r="N32" s="53">
        <v>7</v>
      </c>
      <c r="O32" s="53">
        <v>8</v>
      </c>
      <c r="P32" s="53">
        <v>9</v>
      </c>
      <c r="Q32" s="53">
        <v>10</v>
      </c>
      <c r="R32" s="53">
        <v>11</v>
      </c>
      <c r="S32" s="53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4"/>
    </row>
    <row r="33" spans="1:40" ht="14" x14ac:dyDescent="0.2">
      <c r="A33" s="2"/>
      <c r="B33" s="12" t="str">
        <f t="shared" si="0"/>
        <v/>
      </c>
      <c r="C33" s="12"/>
      <c r="D33" s="44"/>
      <c r="E33" s="14"/>
      <c r="F33" s="2"/>
      <c r="G33" s="53" t="s">
        <v>4</v>
      </c>
      <c r="H33" s="25" t="str">
        <f>D13</f>
        <v>B1.6</v>
      </c>
      <c r="I33" s="25" t="str">
        <f>D13</f>
        <v>B1.6</v>
      </c>
      <c r="J33" s="28" t="str">
        <f>D21</f>
        <v>B2.11</v>
      </c>
      <c r="K33" s="28" t="str">
        <f>D21</f>
        <v>B2.11</v>
      </c>
      <c r="L33" s="25">
        <f>D29</f>
        <v>0</v>
      </c>
      <c r="M33" s="25">
        <f>D29</f>
        <v>0</v>
      </c>
      <c r="N33" s="28">
        <f>D37</f>
        <v>0</v>
      </c>
      <c r="O33" s="28">
        <f>D37</f>
        <v>0</v>
      </c>
      <c r="P33" s="25">
        <f>D45</f>
        <v>0</v>
      </c>
      <c r="Q33" s="25">
        <f>D45</f>
        <v>0</v>
      </c>
      <c r="R33" s="28" t="str">
        <f>IF(D6="A",D53,"ExtNeg")</f>
        <v>ExtNeg</v>
      </c>
      <c r="S33" s="28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4"/>
    </row>
    <row r="34" spans="1:40" ht="14" x14ac:dyDescent="0.2">
      <c r="A34" s="2"/>
      <c r="B34" s="12" t="str">
        <f t="shared" si="0"/>
        <v/>
      </c>
      <c r="C34" s="12"/>
      <c r="D34" s="44"/>
      <c r="E34" s="14"/>
      <c r="F34" s="2"/>
      <c r="G34" s="53" t="s">
        <v>5</v>
      </c>
      <c r="H34" s="28" t="str">
        <f>D14</f>
        <v>A2.3</v>
      </c>
      <c r="I34" s="28" t="str">
        <f>D14</f>
        <v>A2.3</v>
      </c>
      <c r="J34" s="29" t="str">
        <f t="shared" ref="J34:J40" si="2">D22</f>
        <v>B2.15</v>
      </c>
      <c r="K34" s="29" t="str">
        <f t="shared" ref="K34:K40" si="3">D22</f>
        <v>B2.15</v>
      </c>
      <c r="L34" s="28">
        <f t="shared" ref="L34:L40" si="4">D30</f>
        <v>0</v>
      </c>
      <c r="M34" s="28">
        <f t="shared" ref="M34:M40" si="5">D30</f>
        <v>0</v>
      </c>
      <c r="N34" s="29">
        <f t="shared" ref="N34:N40" si="6">D38</f>
        <v>0</v>
      </c>
      <c r="O34" s="29">
        <f t="shared" ref="O34:O40" si="7">D38</f>
        <v>0</v>
      </c>
      <c r="P34" s="28">
        <f t="shared" ref="P34:P40" si="8">D46</f>
        <v>0</v>
      </c>
      <c r="Q34" s="28">
        <f t="shared" ref="Q34:Q40" si="9">D46</f>
        <v>0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4"/>
    </row>
    <row r="35" spans="1:40" ht="14" x14ac:dyDescent="0.2">
      <c r="A35" s="2"/>
      <c r="B35" s="12" t="str">
        <f t="shared" si="0"/>
        <v/>
      </c>
      <c r="C35" s="12"/>
      <c r="D35" s="44"/>
      <c r="E35" s="14"/>
      <c r="F35" s="2"/>
      <c r="G35" s="53" t="s">
        <v>6</v>
      </c>
      <c r="H35" s="29" t="str">
        <f t="shared" ref="H35:H40" si="10">D15</f>
        <v>A2.5</v>
      </c>
      <c r="I35" s="29" t="str">
        <f t="shared" ref="I35:I40" si="11">D15</f>
        <v>A2.5</v>
      </c>
      <c r="J35" s="28" t="str">
        <f t="shared" si="2"/>
        <v>C2.18</v>
      </c>
      <c r="K35" s="28" t="str">
        <f t="shared" si="3"/>
        <v>C2.18</v>
      </c>
      <c r="L35" s="29">
        <f t="shared" si="4"/>
        <v>0</v>
      </c>
      <c r="M35" s="29">
        <f t="shared" si="5"/>
        <v>0</v>
      </c>
      <c r="N35" s="28">
        <f t="shared" si="6"/>
        <v>0</v>
      </c>
      <c r="O35" s="28">
        <f t="shared" si="7"/>
        <v>0</v>
      </c>
      <c r="P35" s="29">
        <f t="shared" si="8"/>
        <v>0</v>
      </c>
      <c r="Q35" s="29">
        <f t="shared" si="9"/>
        <v>0</v>
      </c>
      <c r="R35" s="28" t="str">
        <f>IF(D6="A","ExtNeg","NTC")</f>
        <v>NTC</v>
      </c>
      <c r="S35" s="28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4"/>
    </row>
    <row r="36" spans="1:40" ht="14" x14ac:dyDescent="0.2">
      <c r="A36" s="2"/>
      <c r="B36" s="12" t="str">
        <f t="shared" si="0"/>
        <v/>
      </c>
      <c r="C36" s="12"/>
      <c r="D36" s="44"/>
      <c r="E36" s="14"/>
      <c r="F36" s="2"/>
      <c r="G36" s="53" t="s">
        <v>7</v>
      </c>
      <c r="H36" s="28" t="str">
        <f t="shared" si="10"/>
        <v>A2.7</v>
      </c>
      <c r="I36" s="28" t="str">
        <f t="shared" si="11"/>
        <v>A2.7</v>
      </c>
      <c r="J36" s="29" t="str">
        <f t="shared" si="2"/>
        <v>Q6</v>
      </c>
      <c r="K36" s="29" t="str">
        <f t="shared" si="3"/>
        <v>Q6</v>
      </c>
      <c r="L36" s="28">
        <f t="shared" si="4"/>
        <v>0</v>
      </c>
      <c r="M36" s="28">
        <f t="shared" si="5"/>
        <v>0</v>
      </c>
      <c r="N36" s="29">
        <f t="shared" si="6"/>
        <v>0</v>
      </c>
      <c r="O36" s="29">
        <f t="shared" si="7"/>
        <v>0</v>
      </c>
      <c r="P36" s="28">
        <f t="shared" si="8"/>
        <v>0</v>
      </c>
      <c r="Q36" s="28">
        <f t="shared" si="9"/>
        <v>0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4"/>
    </row>
    <row r="37" spans="1:40" ht="14" x14ac:dyDescent="0.2">
      <c r="A37" s="2"/>
      <c r="B37" s="12" t="str">
        <f t="shared" si="0"/>
        <v/>
      </c>
      <c r="C37" s="12"/>
      <c r="D37" s="44"/>
      <c r="E37" s="14"/>
      <c r="F37" s="2"/>
      <c r="G37" s="53" t="s">
        <v>8</v>
      </c>
      <c r="H37" s="29" t="str">
        <f t="shared" si="10"/>
        <v>A2.9</v>
      </c>
      <c r="I37" s="29" t="str">
        <f t="shared" si="11"/>
        <v>A2.9</v>
      </c>
      <c r="J37" s="28" t="str">
        <f t="shared" si="2"/>
        <v>Q13</v>
      </c>
      <c r="K37" s="28" t="str">
        <f t="shared" si="3"/>
        <v>Q13</v>
      </c>
      <c r="L37" s="29">
        <f t="shared" si="4"/>
        <v>0</v>
      </c>
      <c r="M37" s="29">
        <f t="shared" si="5"/>
        <v>0</v>
      </c>
      <c r="N37" s="28">
        <f t="shared" si="6"/>
        <v>0</v>
      </c>
      <c r="O37" s="28">
        <f t="shared" si="7"/>
        <v>0</v>
      </c>
      <c r="P37" s="29">
        <f t="shared" si="8"/>
        <v>0</v>
      </c>
      <c r="Q37" s="29">
        <f t="shared" si="9"/>
        <v>0</v>
      </c>
      <c r="R37" s="28" t="str">
        <f>IF(D6="A","NTC","3x10^7")</f>
        <v>3x10^7</v>
      </c>
      <c r="S37" s="28" t="str">
        <f>IF(D6="A","NTC","3x10^7")</f>
        <v>3x10^7</v>
      </c>
      <c r="T37" s="2" t="s">
        <v>151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4"/>
    </row>
    <row r="38" spans="1:40" ht="14" x14ac:dyDescent="0.2">
      <c r="A38" s="2"/>
      <c r="B38" s="12" t="str">
        <f t="shared" si="0"/>
        <v/>
      </c>
      <c r="C38" s="12"/>
      <c r="D38" s="44"/>
      <c r="E38" s="14"/>
      <c r="F38" s="2"/>
      <c r="G38" s="53" t="s">
        <v>9</v>
      </c>
      <c r="H38" s="28" t="str">
        <f t="shared" si="10"/>
        <v>A2.10</v>
      </c>
      <c r="I38" s="28" t="str">
        <f t="shared" si="11"/>
        <v>A2.10</v>
      </c>
      <c r="J38" s="29" t="str">
        <f t="shared" si="2"/>
        <v>R11</v>
      </c>
      <c r="K38" s="29" t="str">
        <f t="shared" si="3"/>
        <v>R11</v>
      </c>
      <c r="L38" s="28">
        <f t="shared" si="4"/>
        <v>0</v>
      </c>
      <c r="M38" s="28">
        <f t="shared" si="5"/>
        <v>0</v>
      </c>
      <c r="N38" s="29">
        <f t="shared" si="6"/>
        <v>0</v>
      </c>
      <c r="O38" s="29">
        <f t="shared" si="7"/>
        <v>0</v>
      </c>
      <c r="P38" s="28">
        <f t="shared" si="8"/>
        <v>0</v>
      </c>
      <c r="Q38" s="28">
        <f t="shared" si="9"/>
        <v>0</v>
      </c>
      <c r="R38" s="29" t="str">
        <f>IF(D6="A","NTC","3x10^5")</f>
        <v>3x10^5</v>
      </c>
      <c r="S38" s="29" t="str">
        <f>IF(D6="A","NTC","3x10^5")</f>
        <v>3x10^5</v>
      </c>
      <c r="T38" s="2" t="s">
        <v>151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4"/>
    </row>
    <row r="39" spans="1:40" ht="14" x14ac:dyDescent="0.2">
      <c r="A39" s="2"/>
      <c r="B39" s="12" t="str">
        <f t="shared" si="0"/>
        <v/>
      </c>
      <c r="C39" s="12"/>
      <c r="D39" s="44"/>
      <c r="E39" s="14"/>
      <c r="F39" s="2"/>
      <c r="G39" s="53" t="s">
        <v>10</v>
      </c>
      <c r="H39" s="29" t="str">
        <f t="shared" si="10"/>
        <v>A2.11</v>
      </c>
      <c r="I39" s="29" t="str">
        <f t="shared" si="11"/>
        <v>A2.11</v>
      </c>
      <c r="J39" s="28">
        <f t="shared" si="2"/>
        <v>0</v>
      </c>
      <c r="K39" s="28">
        <f t="shared" si="3"/>
        <v>0</v>
      </c>
      <c r="L39" s="29">
        <f t="shared" si="4"/>
        <v>0</v>
      </c>
      <c r="M39" s="29">
        <f t="shared" si="5"/>
        <v>0</v>
      </c>
      <c r="N39" s="28">
        <f t="shared" si="6"/>
        <v>0</v>
      </c>
      <c r="O39" s="28">
        <f t="shared" si="7"/>
        <v>0</v>
      </c>
      <c r="P39" s="29">
        <f t="shared" si="8"/>
        <v>0</v>
      </c>
      <c r="Q39" s="29">
        <f t="shared" si="9"/>
        <v>0</v>
      </c>
      <c r="R39" s="28" t="str">
        <f>IF(D6="A","NTC","3x10^3")</f>
        <v>3x10^3</v>
      </c>
      <c r="S39" s="28" t="str">
        <f>IF(D6="A","NTC","3x10^3")</f>
        <v>3x10^3</v>
      </c>
      <c r="T39" s="2" t="s">
        <v>151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4"/>
    </row>
    <row r="40" spans="1:40" ht="14" x14ac:dyDescent="0.2">
      <c r="A40" s="2"/>
      <c r="B40" s="12" t="str">
        <f t="shared" si="0"/>
        <v/>
      </c>
      <c r="C40" s="12"/>
      <c r="D40" s="44"/>
      <c r="E40" s="14"/>
      <c r="F40" s="2"/>
      <c r="G40" s="53" t="s">
        <v>11</v>
      </c>
      <c r="H40" s="28" t="str">
        <f t="shared" si="10"/>
        <v>A2.14</v>
      </c>
      <c r="I40" s="28" t="str">
        <f t="shared" si="11"/>
        <v>A2.14</v>
      </c>
      <c r="J40" s="29">
        <f t="shared" si="2"/>
        <v>0</v>
      </c>
      <c r="K40" s="29">
        <f t="shared" si="3"/>
        <v>0</v>
      </c>
      <c r="L40" s="28">
        <f t="shared" si="4"/>
        <v>0</v>
      </c>
      <c r="M40" s="28">
        <f t="shared" si="5"/>
        <v>0</v>
      </c>
      <c r="N40" s="29">
        <f t="shared" si="6"/>
        <v>0</v>
      </c>
      <c r="O40" s="29">
        <f t="shared" si="7"/>
        <v>0</v>
      </c>
      <c r="P40" s="28">
        <f t="shared" si="8"/>
        <v>0</v>
      </c>
      <c r="Q40" s="28">
        <f t="shared" si="9"/>
        <v>0</v>
      </c>
      <c r="R40" s="29" t="str">
        <f>IF(D6="A","+ve","3x10^1")</f>
        <v>3x10^1</v>
      </c>
      <c r="S40" s="29" t="str">
        <f>IF(D6="A","+ve","3x10^1")</f>
        <v>3x10^1</v>
      </c>
      <c r="T40" s="2" t="s">
        <v>151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4"/>
    </row>
    <row r="41" spans="1:40" ht="14" x14ac:dyDescent="0.2">
      <c r="A41" s="2"/>
      <c r="B41" s="12" t="str">
        <f t="shared" si="0"/>
        <v/>
      </c>
      <c r="C41" s="12"/>
      <c r="D41" s="44"/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4"/>
    </row>
    <row r="42" spans="1:40" ht="14" x14ac:dyDescent="0.2">
      <c r="A42" s="2"/>
      <c r="B42" s="12" t="str">
        <f t="shared" si="0"/>
        <v/>
      </c>
      <c r="C42" s="12"/>
      <c r="D42" s="44"/>
      <c r="E42" s="14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4"/>
    </row>
    <row r="43" spans="1:40" ht="14" x14ac:dyDescent="0.2">
      <c r="B43" s="12" t="str">
        <f t="shared" si="0"/>
        <v/>
      </c>
      <c r="C43" s="12"/>
      <c r="D43" s="44"/>
      <c r="E43" s="14"/>
    </row>
    <row r="44" spans="1:40" ht="14" x14ac:dyDescent="0.2">
      <c r="B44" s="12" t="str">
        <f t="shared" si="0"/>
        <v/>
      </c>
      <c r="C44" s="12"/>
      <c r="D44" s="44"/>
      <c r="E44" s="14"/>
    </row>
    <row r="45" spans="1:40" ht="14" x14ac:dyDescent="0.2">
      <c r="B45" s="12" t="str">
        <f t="shared" si="0"/>
        <v/>
      </c>
      <c r="C45" s="12"/>
      <c r="D45" s="44"/>
      <c r="E45" s="14"/>
    </row>
    <row r="46" spans="1:40" ht="14" x14ac:dyDescent="0.2">
      <c r="B46" s="12" t="str">
        <f t="shared" si="0"/>
        <v/>
      </c>
      <c r="C46" s="12"/>
      <c r="D46" s="44"/>
      <c r="E46" s="14"/>
    </row>
    <row r="47" spans="1:40" ht="14" x14ac:dyDescent="0.2">
      <c r="B47" s="12" t="str">
        <f t="shared" si="0"/>
        <v/>
      </c>
      <c r="C47" s="12"/>
      <c r="D47" s="44"/>
      <c r="E47" s="14"/>
    </row>
    <row r="48" spans="1:40" ht="14" x14ac:dyDescent="0.2">
      <c r="B48" s="12" t="str">
        <f t="shared" si="0"/>
        <v/>
      </c>
      <c r="C48" s="13"/>
      <c r="D48" s="44"/>
      <c r="E48" s="14"/>
    </row>
    <row r="49" spans="2:5" ht="14" x14ac:dyDescent="0.2">
      <c r="B49" s="12" t="str">
        <f t="shared" si="0"/>
        <v/>
      </c>
      <c r="C49" s="13"/>
      <c r="D49" s="44"/>
      <c r="E49" s="14"/>
    </row>
    <row r="50" spans="2:5" ht="14" x14ac:dyDescent="0.2">
      <c r="B50" s="12" t="str">
        <f t="shared" si="0"/>
        <v/>
      </c>
      <c r="C50" s="13"/>
      <c r="D50" s="44"/>
      <c r="E50" s="14"/>
    </row>
    <row r="51" spans="2:5" ht="14" x14ac:dyDescent="0.2">
      <c r="B51" s="12" t="str">
        <f t="shared" si="0"/>
        <v/>
      </c>
      <c r="C51" s="13"/>
      <c r="D51" s="44"/>
      <c r="E51" s="14"/>
    </row>
    <row r="52" spans="2:5" ht="14" x14ac:dyDescent="0.2">
      <c r="B52" s="12" t="str">
        <f t="shared" si="0"/>
        <v/>
      </c>
      <c r="C52" s="13"/>
      <c r="D52" s="44"/>
      <c r="E52" s="14"/>
    </row>
    <row r="53" spans="2:5" ht="14" x14ac:dyDescent="0.2">
      <c r="B53" s="12" t="str">
        <f t="shared" si="0"/>
        <v/>
      </c>
      <c r="C53" s="13"/>
      <c r="D53" s="44"/>
      <c r="E53" s="14"/>
    </row>
    <row r="54" spans="2:5" ht="14" x14ac:dyDescent="0.2">
      <c r="B54" s="12" t="str">
        <f t="shared" si="0"/>
        <v/>
      </c>
      <c r="C54" s="13"/>
      <c r="D54" s="45"/>
      <c r="E54" s="57"/>
    </row>
  </sheetData>
  <mergeCells count="30"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A1:M1"/>
    <mergeCell ref="A2:M2"/>
    <mergeCell ref="A3:W3"/>
    <mergeCell ref="A4:W4"/>
    <mergeCell ref="B6:C6"/>
    <mergeCell ref="D6:E6"/>
    <mergeCell ref="F6:AB6"/>
  </mergeCells>
  <conditionalFormatting sqref="D48:D54 B14:B54">
    <cfRule type="expression" dxfId="11" priority="4">
      <formula>#REF!="96-well"</formula>
    </cfRule>
  </conditionalFormatting>
  <conditionalFormatting sqref="C48:C54">
    <cfRule type="expression" dxfId="10" priority="3">
      <formula>#REF!="96-well"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EC51-C591-7645-873B-E087A7290494}">
  <sheetPr>
    <pageSetUpPr fitToPage="1"/>
  </sheetPr>
  <dimension ref="A1:AN55"/>
  <sheetViews>
    <sheetView topLeftCell="A3" workbookViewId="0">
      <selection activeCell="D13" sqref="D13:D27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</cols>
  <sheetData>
    <row r="1" spans="1:40" ht="24" x14ac:dyDescent="0.3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55"/>
    </row>
    <row r="2" spans="1:40" ht="19" x14ac:dyDescent="0.25">
      <c r="A2" s="91" t="s">
        <v>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5"/>
    </row>
    <row r="3" spans="1:40" ht="14" x14ac:dyDescent="0.2">
      <c r="A3" s="92" t="s">
        <v>40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55"/>
    </row>
    <row r="4" spans="1:40" ht="14" x14ac:dyDescent="0.2">
      <c r="A4" s="92" t="s">
        <v>41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55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55"/>
    </row>
    <row r="6" spans="1:40" ht="14" x14ac:dyDescent="0.2">
      <c r="A6" s="5">
        <v>1</v>
      </c>
      <c r="B6" s="93" t="s">
        <v>63</v>
      </c>
      <c r="C6" s="94"/>
      <c r="D6" s="95" t="s">
        <v>5</v>
      </c>
      <c r="E6" s="94"/>
      <c r="F6" s="92" t="s">
        <v>62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5"/>
    </row>
    <row r="7" spans="1:40" ht="14" x14ac:dyDescent="0.2">
      <c r="A7" s="5">
        <v>2</v>
      </c>
      <c r="B7" s="97" t="s">
        <v>64</v>
      </c>
      <c r="C7" s="98"/>
      <c r="D7" s="95" t="s">
        <v>47</v>
      </c>
      <c r="E7" s="94"/>
      <c r="F7" s="92" t="s">
        <v>48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55"/>
    </row>
    <row r="8" spans="1:40" ht="14" x14ac:dyDescent="0.2">
      <c r="A8" s="5">
        <v>3</v>
      </c>
      <c r="B8" s="6" t="s">
        <v>14</v>
      </c>
      <c r="C8" s="99" t="s">
        <v>116</v>
      </c>
      <c r="D8" s="100"/>
      <c r="E8" s="101"/>
      <c r="F8" s="2"/>
      <c r="G8" s="55"/>
      <c r="H8" s="55"/>
      <c r="I8" s="55"/>
      <c r="J8" s="4"/>
      <c r="K8" s="55"/>
      <c r="L8" s="2"/>
      <c r="M8" s="55"/>
      <c r="N8" s="55"/>
      <c r="AN8" s="55"/>
    </row>
    <row r="9" spans="1:40" ht="14" x14ac:dyDescent="0.2">
      <c r="A9" s="5">
        <v>4</v>
      </c>
      <c r="B9" s="6" t="s">
        <v>3</v>
      </c>
      <c r="C9" s="99" t="s">
        <v>174</v>
      </c>
      <c r="D9" s="100"/>
      <c r="E9" s="101"/>
      <c r="F9" s="2"/>
      <c r="G9" s="55"/>
      <c r="H9" s="93" t="s">
        <v>13</v>
      </c>
      <c r="I9" s="94"/>
      <c r="J9" s="95" t="s">
        <v>42</v>
      </c>
      <c r="K9" s="94"/>
      <c r="L9" s="2"/>
      <c r="M9" s="55"/>
      <c r="N9" s="55"/>
      <c r="AN9" s="55"/>
    </row>
    <row r="10" spans="1:40" ht="14" x14ac:dyDescent="0.2">
      <c r="A10" s="5"/>
      <c r="B10" s="6" t="s">
        <v>15</v>
      </c>
      <c r="C10" s="102" t="s">
        <v>175</v>
      </c>
      <c r="D10" s="103"/>
      <c r="E10" s="104"/>
      <c r="F10" s="5"/>
      <c r="G10" s="2"/>
      <c r="H10" s="105" t="s">
        <v>16</v>
      </c>
      <c r="I10" s="106"/>
      <c r="J10" s="94"/>
      <c r="K10" s="8">
        <f>IF(D6="A",SUMPRODUCT((D13:D52&lt;&gt;"")*1),SUMPRODUCT((D13:D54&lt;&gt;"")*1))</f>
        <v>40</v>
      </c>
      <c r="L10" s="30" t="s">
        <v>44</v>
      </c>
      <c r="M10" s="55"/>
      <c r="N10" s="55"/>
      <c r="AN10" s="55"/>
    </row>
    <row r="11" spans="1:40" ht="14" x14ac:dyDescent="0.2">
      <c r="A11" s="2"/>
      <c r="B11" s="6" t="s">
        <v>17</v>
      </c>
      <c r="C11" s="110"/>
      <c r="D11" s="100"/>
      <c r="E11" s="101"/>
      <c r="F11" s="2"/>
      <c r="G11" s="2"/>
      <c r="H11" s="93" t="s">
        <v>18</v>
      </c>
      <c r="I11" s="106"/>
      <c r="J11" s="94"/>
      <c r="K11" s="8">
        <f>IF(D6="A",((K10*2)+6),((K10*2)+2+2+4))</f>
        <v>88</v>
      </c>
      <c r="L11" s="2"/>
      <c r="M11" s="8">
        <f>(M10*2)+6+4</f>
        <v>10</v>
      </c>
      <c r="N11" s="55"/>
      <c r="P11" s="8">
        <f>IF(D6="A",((K10*2)+2+2+2),((K10*2)+2+2+4))</f>
        <v>88</v>
      </c>
      <c r="AN11" s="55"/>
    </row>
    <row r="12" spans="1:40" ht="14" x14ac:dyDescent="0.2">
      <c r="A12" s="2"/>
      <c r="B12" s="9" t="s">
        <v>19</v>
      </c>
      <c r="C12" s="10" t="s">
        <v>176</v>
      </c>
      <c r="D12" s="47" t="s">
        <v>43</v>
      </c>
      <c r="E12" s="10" t="s">
        <v>20</v>
      </c>
      <c r="F12" s="2"/>
      <c r="G12" s="5">
        <v>6</v>
      </c>
      <c r="H12" s="105" t="s">
        <v>21</v>
      </c>
      <c r="I12" s="106"/>
      <c r="J12" s="106"/>
      <c r="K12" s="11">
        <v>10</v>
      </c>
      <c r="L12" s="2"/>
      <c r="M12" s="2"/>
      <c r="N12" s="2"/>
      <c r="AN12" s="55"/>
    </row>
    <row r="13" spans="1:40" ht="14" x14ac:dyDescent="0.2">
      <c r="A13" s="5">
        <v>5</v>
      </c>
      <c r="B13" s="12">
        <f>IF(ISBLANK(D13),"",1)</f>
        <v>1</v>
      </c>
      <c r="C13" s="12"/>
      <c r="D13" s="44" t="s">
        <v>159</v>
      </c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55"/>
    </row>
    <row r="14" spans="1:40" ht="14" x14ac:dyDescent="0.2">
      <c r="A14" s="5"/>
      <c r="B14" s="12">
        <f t="shared" ref="B14:B33" si="0">IF(ISBLANK(D14),"",COUNT($B$13:B13)+1)</f>
        <v>2</v>
      </c>
      <c r="C14" s="12"/>
      <c r="D14" s="44" t="s">
        <v>160</v>
      </c>
      <c r="E14" s="14"/>
      <c r="F14" s="2"/>
      <c r="G14" s="2"/>
      <c r="H14" s="2"/>
      <c r="I14" s="2"/>
      <c r="J14" s="4"/>
      <c r="K14" s="2"/>
      <c r="L14" s="2"/>
      <c r="M14" s="2"/>
      <c r="N14" s="2"/>
      <c r="AN14" s="55"/>
    </row>
    <row r="15" spans="1:40" ht="14" x14ac:dyDescent="0.2">
      <c r="A15" s="2"/>
      <c r="B15" s="12">
        <f t="shared" si="0"/>
        <v>3</v>
      </c>
      <c r="C15" s="12"/>
      <c r="D15" s="44" t="s">
        <v>161</v>
      </c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x96.8</v>
      </c>
      <c r="N15" s="2"/>
      <c r="AN15" s="55"/>
    </row>
    <row r="16" spans="1:40" ht="14" x14ac:dyDescent="0.2">
      <c r="A16" s="2"/>
      <c r="B16" s="12">
        <f t="shared" si="0"/>
        <v>4</v>
      </c>
      <c r="C16" s="12"/>
      <c r="D16" s="44" t="s">
        <v>162</v>
      </c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968.00000000000011</v>
      </c>
      <c r="N16" s="2"/>
      <c r="AN16" s="55"/>
    </row>
    <row r="17" spans="1:40" ht="14" x14ac:dyDescent="0.2">
      <c r="A17" s="2"/>
      <c r="B17" s="12">
        <f t="shared" si="0"/>
        <v>5</v>
      </c>
      <c r="C17" s="12"/>
      <c r="D17" s="44" t="s">
        <v>163</v>
      </c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96.800000000000011</v>
      </c>
      <c r="N17" s="2"/>
      <c r="AN17" s="55"/>
    </row>
    <row r="18" spans="1:40" ht="14" x14ac:dyDescent="0.2">
      <c r="A18" s="2"/>
      <c r="B18" s="12">
        <f t="shared" si="0"/>
        <v>6</v>
      </c>
      <c r="C18" s="12"/>
      <c r="D18" s="44" t="s">
        <v>164</v>
      </c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96.800000000000011</v>
      </c>
      <c r="N18" s="2"/>
      <c r="AN18" s="55"/>
    </row>
    <row r="19" spans="1:40" ht="14" x14ac:dyDescent="0.2">
      <c r="A19" s="2"/>
      <c r="B19" s="12">
        <f t="shared" si="0"/>
        <v>7</v>
      </c>
      <c r="C19" s="12"/>
      <c r="D19" s="44" t="s">
        <v>165</v>
      </c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4.8400000000000007</v>
      </c>
      <c r="N19" s="2"/>
      <c r="AN19" s="55"/>
    </row>
    <row r="20" spans="1:40" ht="14" x14ac:dyDescent="0.2">
      <c r="A20" s="2"/>
      <c r="B20" s="12">
        <f t="shared" si="0"/>
        <v>8</v>
      </c>
      <c r="C20" s="12"/>
      <c r="D20" s="44" t="s">
        <v>166</v>
      </c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575.96</v>
      </c>
      <c r="N20" s="2"/>
      <c r="AN20" s="55"/>
    </row>
    <row r="21" spans="1:40" ht="14" x14ac:dyDescent="0.2">
      <c r="A21" s="2"/>
      <c r="B21" s="12">
        <f t="shared" si="0"/>
        <v>9</v>
      </c>
      <c r="C21" s="12"/>
      <c r="D21" s="44" t="s">
        <v>167</v>
      </c>
      <c r="E21" s="14"/>
      <c r="F21" s="2"/>
      <c r="G21" s="2"/>
      <c r="H21" s="18"/>
      <c r="I21" s="18"/>
      <c r="J21" s="8"/>
      <c r="K21" s="18"/>
      <c r="L21" s="8"/>
      <c r="M21" s="33"/>
      <c r="N21" s="2"/>
      <c r="AN21" s="55"/>
    </row>
    <row r="22" spans="1:40" ht="14" x14ac:dyDescent="0.2">
      <c r="A22" s="2"/>
      <c r="B22" s="12">
        <f t="shared" si="0"/>
        <v>10</v>
      </c>
      <c r="C22" s="12"/>
      <c r="D22" s="44" t="s">
        <v>168</v>
      </c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55"/>
    </row>
    <row r="23" spans="1:40" ht="14" x14ac:dyDescent="0.2">
      <c r="A23" s="2"/>
      <c r="B23" s="12">
        <f t="shared" si="0"/>
        <v>11</v>
      </c>
      <c r="C23" s="12"/>
      <c r="D23" s="44" t="s">
        <v>169</v>
      </c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1742.4</v>
      </c>
      <c r="N23" s="24" t="s">
        <v>53</v>
      </c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N23" s="55"/>
    </row>
    <row r="24" spans="1:40" ht="14" x14ac:dyDescent="0.2">
      <c r="A24" s="2"/>
      <c r="B24" s="12">
        <f t="shared" si="0"/>
        <v>12</v>
      </c>
      <c r="C24" s="12"/>
      <c r="D24" s="44" t="s">
        <v>170</v>
      </c>
      <c r="E24" s="14"/>
      <c r="F24" s="2"/>
      <c r="G24" s="2"/>
      <c r="H24" s="22"/>
      <c r="I24" s="2"/>
      <c r="J24" s="4"/>
      <c r="K24" s="2"/>
      <c r="L24" s="2"/>
      <c r="M24" s="23"/>
      <c r="N24" s="2"/>
      <c r="AN24" s="55"/>
    </row>
    <row r="25" spans="1:40" ht="14" x14ac:dyDescent="0.2">
      <c r="A25" s="2"/>
      <c r="B25" s="12">
        <f t="shared" si="0"/>
        <v>13</v>
      </c>
      <c r="C25" s="12"/>
      <c r="D25" s="44" t="s">
        <v>171</v>
      </c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55"/>
    </row>
    <row r="26" spans="1:40" ht="17" x14ac:dyDescent="0.25">
      <c r="A26" s="2"/>
      <c r="B26" s="12">
        <f t="shared" si="0"/>
        <v>14</v>
      </c>
      <c r="C26" s="12"/>
      <c r="D26" s="44" t="s">
        <v>172</v>
      </c>
      <c r="E26" s="14"/>
      <c r="F26" s="2"/>
      <c r="G26" s="92" t="s">
        <v>36</v>
      </c>
      <c r="H26" s="92"/>
      <c r="I26" s="96" t="s">
        <v>59</v>
      </c>
      <c r="J26" s="90"/>
      <c r="K26" s="90"/>
      <c r="L26" s="90"/>
      <c r="M26" s="90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55"/>
    </row>
    <row r="27" spans="1:40" ht="14" x14ac:dyDescent="0.2">
      <c r="A27" s="2"/>
      <c r="B27" s="12">
        <f t="shared" si="0"/>
        <v>15</v>
      </c>
      <c r="C27" s="12"/>
      <c r="D27" s="44" t="s">
        <v>173</v>
      </c>
      <c r="E27" s="14"/>
      <c r="F27" s="2"/>
      <c r="G27" s="92" t="s">
        <v>1</v>
      </c>
      <c r="H27" s="92"/>
      <c r="I27" s="96" t="s">
        <v>37</v>
      </c>
      <c r="J27" s="90"/>
      <c r="K27" s="90"/>
      <c r="L27" s="90"/>
      <c r="M27" s="90"/>
      <c r="N27" s="108" t="s">
        <v>54</v>
      </c>
      <c r="O27" s="108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55"/>
    </row>
    <row r="28" spans="1:40" ht="14" x14ac:dyDescent="0.2">
      <c r="A28" s="2"/>
      <c r="B28" s="12">
        <f t="shared" si="0"/>
        <v>16</v>
      </c>
      <c r="C28" s="12" t="s">
        <v>70</v>
      </c>
      <c r="D28" s="44" t="s">
        <v>115</v>
      </c>
      <c r="E28" s="14" t="s">
        <v>129</v>
      </c>
      <c r="F28" s="2"/>
      <c r="G28" s="92" t="s">
        <v>38</v>
      </c>
      <c r="H28" s="92"/>
      <c r="I28" s="96" t="s">
        <v>60</v>
      </c>
      <c r="J28" s="90"/>
      <c r="K28" s="90"/>
      <c r="L28" s="90"/>
      <c r="M28" s="90"/>
      <c r="N28" s="108" t="s">
        <v>58</v>
      </c>
      <c r="O28" s="108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5"/>
    </row>
    <row r="29" spans="1:40" ht="16" x14ac:dyDescent="0.2">
      <c r="A29" s="2"/>
      <c r="B29" s="12">
        <f t="shared" si="0"/>
        <v>17</v>
      </c>
      <c r="C29" s="12" t="s">
        <v>70</v>
      </c>
      <c r="D29" s="44" t="s">
        <v>114</v>
      </c>
      <c r="E29" s="14" t="s">
        <v>129</v>
      </c>
      <c r="F29" s="2"/>
      <c r="G29" s="92" t="s">
        <v>39</v>
      </c>
      <c r="H29" s="92"/>
      <c r="I29" s="96" t="s">
        <v>61</v>
      </c>
      <c r="J29" s="90"/>
      <c r="K29" s="90"/>
      <c r="L29" s="90"/>
      <c r="M29" s="90"/>
      <c r="N29" s="108" t="s">
        <v>57</v>
      </c>
      <c r="O29" s="108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5"/>
    </row>
    <row r="30" spans="1:40" ht="14" x14ac:dyDescent="0.2">
      <c r="A30" s="2"/>
      <c r="B30" s="12">
        <f t="shared" si="0"/>
        <v>18</v>
      </c>
      <c r="C30" s="12" t="s">
        <v>70</v>
      </c>
      <c r="D30" s="44" t="s">
        <v>71</v>
      </c>
      <c r="E30" s="14" t="s">
        <v>129</v>
      </c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5"/>
    </row>
    <row r="31" spans="1:40" ht="14" x14ac:dyDescent="0.2">
      <c r="A31" s="2"/>
      <c r="B31" s="12">
        <f t="shared" si="0"/>
        <v>19</v>
      </c>
      <c r="C31" s="12" t="s">
        <v>70</v>
      </c>
      <c r="D31" s="44" t="s">
        <v>92</v>
      </c>
      <c r="E31" s="14" t="s">
        <v>129</v>
      </c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5"/>
    </row>
    <row r="32" spans="1:40" ht="14" x14ac:dyDescent="0.2">
      <c r="A32" s="2"/>
      <c r="B32" s="12">
        <f t="shared" si="0"/>
        <v>20</v>
      </c>
      <c r="C32" s="12" t="s">
        <v>70</v>
      </c>
      <c r="D32" s="44" t="s">
        <v>91</v>
      </c>
      <c r="E32" s="14" t="s">
        <v>129</v>
      </c>
      <c r="F32" s="2"/>
      <c r="G32" s="2"/>
      <c r="H32" s="56">
        <v>1</v>
      </c>
      <c r="I32" s="56">
        <v>2</v>
      </c>
      <c r="J32" s="56">
        <v>3</v>
      </c>
      <c r="K32" s="56">
        <v>4</v>
      </c>
      <c r="L32" s="56">
        <v>5</v>
      </c>
      <c r="M32" s="56">
        <v>6</v>
      </c>
      <c r="N32" s="56">
        <v>7</v>
      </c>
      <c r="O32" s="56">
        <v>8</v>
      </c>
      <c r="P32" s="56">
        <v>9</v>
      </c>
      <c r="Q32" s="56">
        <v>10</v>
      </c>
      <c r="R32" s="56">
        <v>11</v>
      </c>
      <c r="S32" s="56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5"/>
    </row>
    <row r="33" spans="1:40" ht="14" x14ac:dyDescent="0.2">
      <c r="A33" s="2"/>
      <c r="B33" s="12">
        <f t="shared" si="0"/>
        <v>21</v>
      </c>
      <c r="C33" s="12" t="s">
        <v>70</v>
      </c>
      <c r="D33" s="44" t="s">
        <v>93</v>
      </c>
      <c r="E33" s="14" t="s">
        <v>129</v>
      </c>
      <c r="F33" s="2"/>
      <c r="G33" s="56" t="s">
        <v>4</v>
      </c>
      <c r="H33" s="25" t="str">
        <f>D13</f>
        <v>CO-1</v>
      </c>
      <c r="I33" s="25" t="str">
        <f>D13</f>
        <v>CO-1</v>
      </c>
      <c r="J33" s="28" t="str">
        <f>D21</f>
        <v>CO-9</v>
      </c>
      <c r="K33" s="28" t="str">
        <f>D21</f>
        <v>CO-9</v>
      </c>
      <c r="L33" s="25" t="str">
        <f>D29</f>
        <v>J2.2</v>
      </c>
      <c r="M33" s="25" t="str">
        <f>D29</f>
        <v>J2.2</v>
      </c>
      <c r="N33" s="28" t="str">
        <f>D37</f>
        <v>B1.11</v>
      </c>
      <c r="O33" s="28" t="str">
        <f>D37</f>
        <v>B1.11</v>
      </c>
      <c r="P33" s="25" t="str">
        <f>D45</f>
        <v>B1.19</v>
      </c>
      <c r="Q33" s="25" t="str">
        <f>D45</f>
        <v>B1.19</v>
      </c>
      <c r="R33" s="28" t="str">
        <f>IF(D6="A",D53,"ExtNeg")</f>
        <v>ExtNeg</v>
      </c>
      <c r="S33" s="28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5"/>
    </row>
    <row r="34" spans="1:40" ht="14" x14ac:dyDescent="0.2">
      <c r="A34" s="2"/>
      <c r="B34" s="12">
        <v>22</v>
      </c>
      <c r="C34" s="12" t="s">
        <v>70</v>
      </c>
      <c r="D34" s="44" t="s">
        <v>90</v>
      </c>
      <c r="E34" s="14" t="s">
        <v>129</v>
      </c>
      <c r="F34" s="2"/>
      <c r="G34" s="56" t="s">
        <v>5</v>
      </c>
      <c r="H34" s="28" t="str">
        <f>D14</f>
        <v>CO-2</v>
      </c>
      <c r="I34" s="28" t="str">
        <f>D14</f>
        <v>CO-2</v>
      </c>
      <c r="J34" s="29" t="str">
        <f t="shared" ref="J34:J40" si="2">D22</f>
        <v>CO-10</v>
      </c>
      <c r="K34" s="29" t="str">
        <f t="shared" ref="K34:K40" si="3">D22</f>
        <v>CO-10</v>
      </c>
      <c r="L34" s="28" t="str">
        <f t="shared" ref="L34:L40" si="4">D30</f>
        <v>K4</v>
      </c>
      <c r="M34" s="28" t="str">
        <f t="shared" ref="M34:M40" si="5">D30</f>
        <v>K4</v>
      </c>
      <c r="N34" s="29" t="str">
        <f t="shared" ref="N34:N40" si="6">D38</f>
        <v>B1.12</v>
      </c>
      <c r="O34" s="29" t="str">
        <f t="shared" ref="O34:O40" si="7">D38</f>
        <v>B1.12</v>
      </c>
      <c r="P34" s="28" t="str">
        <f t="shared" ref="P34:P40" si="8">D46</f>
        <v>B1.20</v>
      </c>
      <c r="Q34" s="28" t="str">
        <f t="shared" ref="Q34:Q40" si="9">D46</f>
        <v>B1.20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5"/>
    </row>
    <row r="35" spans="1:40" ht="14" x14ac:dyDescent="0.2">
      <c r="A35" s="2"/>
      <c r="B35" s="12">
        <v>23</v>
      </c>
      <c r="C35" s="12" t="s">
        <v>70</v>
      </c>
      <c r="D35" s="44" t="s">
        <v>117</v>
      </c>
      <c r="E35" s="14"/>
      <c r="F35" s="2"/>
      <c r="G35" s="56" t="s">
        <v>6</v>
      </c>
      <c r="H35" s="29" t="str">
        <f t="shared" ref="H35:H40" si="10">D15</f>
        <v>CO-3</v>
      </c>
      <c r="I35" s="29" t="str">
        <f t="shared" ref="I35:I40" si="11">D15</f>
        <v>CO-3</v>
      </c>
      <c r="J35" s="28" t="str">
        <f t="shared" si="2"/>
        <v>CO-11</v>
      </c>
      <c r="K35" s="28" t="str">
        <f t="shared" si="3"/>
        <v>CO-11</v>
      </c>
      <c r="L35" s="29" t="str">
        <f t="shared" si="4"/>
        <v>L7.1</v>
      </c>
      <c r="M35" s="29" t="str">
        <f t="shared" si="5"/>
        <v>L7.1</v>
      </c>
      <c r="N35" s="28" t="str">
        <f t="shared" si="6"/>
        <v>B1.13</v>
      </c>
      <c r="O35" s="28" t="str">
        <f t="shared" si="7"/>
        <v>B1.13</v>
      </c>
      <c r="P35" s="29" t="str">
        <f t="shared" si="8"/>
        <v>E1.12</v>
      </c>
      <c r="Q35" s="29" t="str">
        <f t="shared" si="9"/>
        <v>E1.12</v>
      </c>
      <c r="R35" s="28" t="str">
        <f>IF(D6="A","ExtNeg","NTC")</f>
        <v>NTC</v>
      </c>
      <c r="S35" s="28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5"/>
    </row>
    <row r="36" spans="1:40" ht="14" x14ac:dyDescent="0.2">
      <c r="A36" s="2"/>
      <c r="B36" s="12">
        <v>24</v>
      </c>
      <c r="C36" s="12" t="s">
        <v>70</v>
      </c>
      <c r="D36" s="44" t="s">
        <v>118</v>
      </c>
      <c r="E36" s="14"/>
      <c r="F36" s="2"/>
      <c r="G36" s="56" t="s">
        <v>7</v>
      </c>
      <c r="H36" s="28" t="str">
        <f t="shared" si="10"/>
        <v>CO-4</v>
      </c>
      <c r="I36" s="28" t="str">
        <f t="shared" si="11"/>
        <v>CO-4</v>
      </c>
      <c r="J36" s="29" t="str">
        <f t="shared" si="2"/>
        <v>CO-12</v>
      </c>
      <c r="K36" s="29" t="str">
        <f t="shared" si="3"/>
        <v>CO-12</v>
      </c>
      <c r="L36" s="28" t="str">
        <f t="shared" si="4"/>
        <v>L10.1</v>
      </c>
      <c r="M36" s="28" t="str">
        <f t="shared" si="5"/>
        <v>L10.1</v>
      </c>
      <c r="N36" s="29" t="str">
        <f t="shared" si="6"/>
        <v>B1.14</v>
      </c>
      <c r="O36" s="29" t="str">
        <f t="shared" si="7"/>
        <v>B1.14</v>
      </c>
      <c r="P36" s="28" t="str">
        <f t="shared" si="8"/>
        <v>E1.14</v>
      </c>
      <c r="Q36" s="28" t="str">
        <f t="shared" si="9"/>
        <v>E1.14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5"/>
    </row>
    <row r="37" spans="1:40" ht="14" x14ac:dyDescent="0.2">
      <c r="A37" s="2"/>
      <c r="B37" s="12">
        <v>25</v>
      </c>
      <c r="C37" s="12" t="s">
        <v>86</v>
      </c>
      <c r="D37" s="44" t="s">
        <v>119</v>
      </c>
      <c r="E37" s="14"/>
      <c r="F37" s="2"/>
      <c r="G37" s="56" t="s">
        <v>8</v>
      </c>
      <c r="H37" s="29" t="str">
        <f t="shared" si="10"/>
        <v>CO-5</v>
      </c>
      <c r="I37" s="29" t="str">
        <f t="shared" si="11"/>
        <v>CO-5</v>
      </c>
      <c r="J37" s="28" t="str">
        <f t="shared" si="2"/>
        <v>CO-13</v>
      </c>
      <c r="K37" s="28" t="str">
        <f t="shared" si="3"/>
        <v>CO-13</v>
      </c>
      <c r="L37" s="29" t="str">
        <f t="shared" si="4"/>
        <v>L7.2</v>
      </c>
      <c r="M37" s="29" t="str">
        <f t="shared" si="5"/>
        <v>L7.2</v>
      </c>
      <c r="N37" s="28" t="str">
        <f t="shared" si="6"/>
        <v>B1.15</v>
      </c>
      <c r="O37" s="28" t="str">
        <f t="shared" si="7"/>
        <v>B1.15</v>
      </c>
      <c r="P37" s="29" t="str">
        <f t="shared" si="8"/>
        <v>E1.20</v>
      </c>
      <c r="Q37" s="29" t="str">
        <f t="shared" si="9"/>
        <v>E1.20</v>
      </c>
      <c r="R37" s="28" t="str">
        <f>IF(D6="A","NTC","3x10^7")</f>
        <v>3x10^7</v>
      </c>
      <c r="S37" s="28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5"/>
    </row>
    <row r="38" spans="1:40" ht="14" x14ac:dyDescent="0.2">
      <c r="A38" s="2"/>
      <c r="B38" s="12">
        <v>26</v>
      </c>
      <c r="C38" s="12" t="s">
        <v>86</v>
      </c>
      <c r="D38" s="44" t="s">
        <v>120</v>
      </c>
      <c r="E38" s="14"/>
      <c r="F38" s="2"/>
      <c r="G38" s="56" t="s">
        <v>9</v>
      </c>
      <c r="H38" s="28" t="str">
        <f t="shared" si="10"/>
        <v>CO-6</v>
      </c>
      <c r="I38" s="28" t="str">
        <f t="shared" si="11"/>
        <v>CO-6</v>
      </c>
      <c r="J38" s="29" t="str">
        <f t="shared" si="2"/>
        <v>CO-14</v>
      </c>
      <c r="K38" s="29" t="str">
        <f t="shared" si="3"/>
        <v>CO-14</v>
      </c>
      <c r="L38" s="28" t="str">
        <f t="shared" si="4"/>
        <v>L10.2</v>
      </c>
      <c r="M38" s="28" t="str">
        <f t="shared" si="5"/>
        <v>L10.2</v>
      </c>
      <c r="N38" s="29" t="str">
        <f t="shared" si="6"/>
        <v>B1.16</v>
      </c>
      <c r="O38" s="29" t="str">
        <f t="shared" si="7"/>
        <v>B1.16</v>
      </c>
      <c r="P38" s="28" t="str">
        <f t="shared" si="8"/>
        <v>E2.1</v>
      </c>
      <c r="Q38" s="28" t="str">
        <f t="shared" si="9"/>
        <v>E2.1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5"/>
    </row>
    <row r="39" spans="1:40" ht="14" x14ac:dyDescent="0.2">
      <c r="A39" s="2"/>
      <c r="B39" s="12">
        <v>27</v>
      </c>
      <c r="C39" s="12" t="s">
        <v>86</v>
      </c>
      <c r="D39" s="44" t="s">
        <v>121</v>
      </c>
      <c r="E39" s="14"/>
      <c r="F39" s="2"/>
      <c r="G39" s="56" t="s">
        <v>10</v>
      </c>
      <c r="H39" s="29" t="str">
        <f t="shared" si="10"/>
        <v>CO-7</v>
      </c>
      <c r="I39" s="29" t="str">
        <f t="shared" si="11"/>
        <v>CO-7</v>
      </c>
      <c r="J39" s="28" t="str">
        <f t="shared" si="2"/>
        <v>CO-15</v>
      </c>
      <c r="K39" s="28" t="str">
        <f t="shared" si="3"/>
        <v>CO-15</v>
      </c>
      <c r="L39" s="29" t="str">
        <f t="shared" si="4"/>
        <v>B1.9</v>
      </c>
      <c r="M39" s="29" t="str">
        <f t="shared" si="5"/>
        <v>B1.9</v>
      </c>
      <c r="N39" s="28" t="str">
        <f t="shared" si="6"/>
        <v>B1.17</v>
      </c>
      <c r="O39" s="28" t="str">
        <f t="shared" si="7"/>
        <v>B1.17</v>
      </c>
      <c r="P39" s="29" t="str">
        <f t="shared" si="8"/>
        <v>E2.5</v>
      </c>
      <c r="Q39" s="29" t="str">
        <f t="shared" si="9"/>
        <v>E2.5</v>
      </c>
      <c r="R39" s="28" t="str">
        <f>IF(D6="A","NTC","3x10^3")</f>
        <v>3x10^3</v>
      </c>
      <c r="S39" s="28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5"/>
    </row>
    <row r="40" spans="1:40" ht="14" x14ac:dyDescent="0.2">
      <c r="A40" s="2"/>
      <c r="B40" s="12">
        <v>28</v>
      </c>
      <c r="C40" s="12" t="s">
        <v>86</v>
      </c>
      <c r="D40" s="44" t="s">
        <v>122</v>
      </c>
      <c r="E40" s="14"/>
      <c r="F40" s="2"/>
      <c r="G40" s="56" t="s">
        <v>11</v>
      </c>
      <c r="H40" s="28" t="str">
        <f t="shared" si="10"/>
        <v>CO-8</v>
      </c>
      <c r="I40" s="28" t="str">
        <f t="shared" si="11"/>
        <v>CO-8</v>
      </c>
      <c r="J40" s="29" t="str">
        <f t="shared" si="2"/>
        <v>J2.1</v>
      </c>
      <c r="K40" s="29" t="str">
        <f t="shared" si="3"/>
        <v>J2.1</v>
      </c>
      <c r="L40" s="28" t="str">
        <f t="shared" si="4"/>
        <v>B1.10</v>
      </c>
      <c r="M40" s="28" t="str">
        <f t="shared" si="5"/>
        <v>B1.10</v>
      </c>
      <c r="N40" s="29" t="str">
        <f t="shared" si="6"/>
        <v>B1.18</v>
      </c>
      <c r="O40" s="29" t="str">
        <f t="shared" si="7"/>
        <v>B1.18</v>
      </c>
      <c r="P40" s="28" t="str">
        <f t="shared" si="8"/>
        <v>E2.6</v>
      </c>
      <c r="Q40" s="28" t="str">
        <f t="shared" si="9"/>
        <v>E2.6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5"/>
    </row>
    <row r="41" spans="1:40" ht="14" x14ac:dyDescent="0.2">
      <c r="A41" s="2"/>
      <c r="B41" s="12">
        <v>29</v>
      </c>
      <c r="C41" s="12" t="s">
        <v>86</v>
      </c>
      <c r="D41" s="44" t="s">
        <v>123</v>
      </c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5"/>
    </row>
    <row r="42" spans="1:40" ht="14" x14ac:dyDescent="0.2">
      <c r="A42" s="2"/>
      <c r="B42" s="12">
        <v>30</v>
      </c>
      <c r="C42" s="12" t="s">
        <v>86</v>
      </c>
      <c r="D42" s="44" t="s">
        <v>124</v>
      </c>
      <c r="E42" s="14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5"/>
    </row>
    <row r="43" spans="1:40" ht="14" x14ac:dyDescent="0.2">
      <c r="B43" s="12">
        <v>31</v>
      </c>
      <c r="C43" s="12" t="s">
        <v>86</v>
      </c>
      <c r="D43" s="44" t="s">
        <v>125</v>
      </c>
      <c r="E43" s="14"/>
    </row>
    <row r="44" spans="1:40" ht="14" x14ac:dyDescent="0.2">
      <c r="B44" s="12">
        <v>32</v>
      </c>
      <c r="C44" s="12" t="s">
        <v>86</v>
      </c>
      <c r="D44" s="44" t="s">
        <v>126</v>
      </c>
      <c r="E44" s="14"/>
    </row>
    <row r="45" spans="1:40" ht="14" x14ac:dyDescent="0.2">
      <c r="B45" s="12">
        <v>33</v>
      </c>
      <c r="C45" s="12" t="s">
        <v>86</v>
      </c>
      <c r="D45" s="44" t="s">
        <v>127</v>
      </c>
      <c r="E45" s="14"/>
    </row>
    <row r="46" spans="1:40" ht="14" x14ac:dyDescent="0.2">
      <c r="B46" s="12">
        <v>34</v>
      </c>
      <c r="C46" s="12" t="s">
        <v>86</v>
      </c>
      <c r="D46" s="44" t="s">
        <v>128</v>
      </c>
      <c r="E46" s="14"/>
    </row>
    <row r="47" spans="1:40" ht="14" x14ac:dyDescent="0.2">
      <c r="B47" s="12">
        <v>35</v>
      </c>
      <c r="C47" s="12" t="s">
        <v>86</v>
      </c>
      <c r="D47" s="44" t="s">
        <v>153</v>
      </c>
      <c r="E47" s="14"/>
    </row>
    <row r="48" spans="1:40" ht="14" x14ac:dyDescent="0.2">
      <c r="B48" s="12">
        <v>36</v>
      </c>
      <c r="C48" s="12" t="s">
        <v>86</v>
      </c>
      <c r="D48" s="44" t="s">
        <v>154</v>
      </c>
      <c r="E48" s="14"/>
    </row>
    <row r="49" spans="2:5" ht="14" x14ac:dyDescent="0.2">
      <c r="B49" s="12">
        <v>37</v>
      </c>
      <c r="C49" s="12" t="s">
        <v>86</v>
      </c>
      <c r="D49" s="44" t="s">
        <v>155</v>
      </c>
      <c r="E49" s="14"/>
    </row>
    <row r="50" spans="2:5" ht="14" x14ac:dyDescent="0.2">
      <c r="B50" s="12">
        <v>38</v>
      </c>
      <c r="C50" s="12" t="s">
        <v>86</v>
      </c>
      <c r="D50" s="44" t="s">
        <v>156</v>
      </c>
      <c r="E50" s="14"/>
    </row>
    <row r="51" spans="2:5" ht="14" x14ac:dyDescent="0.2">
      <c r="B51" s="12">
        <v>39</v>
      </c>
      <c r="C51" s="12" t="s">
        <v>86</v>
      </c>
      <c r="D51" s="44" t="s">
        <v>157</v>
      </c>
      <c r="E51" s="14"/>
    </row>
    <row r="52" spans="2:5" ht="14" x14ac:dyDescent="0.2">
      <c r="B52" s="12">
        <v>40</v>
      </c>
      <c r="C52" s="12" t="s">
        <v>82</v>
      </c>
      <c r="D52" s="44" t="s">
        <v>158</v>
      </c>
      <c r="E52" s="14"/>
    </row>
    <row r="53" spans="2:5" ht="14" x14ac:dyDescent="0.2">
      <c r="B53" s="12">
        <v>41</v>
      </c>
      <c r="C53" s="12"/>
      <c r="D53" s="44"/>
      <c r="E53" s="14"/>
    </row>
    <row r="54" spans="2:5" ht="14" x14ac:dyDescent="0.2">
      <c r="B54" s="39">
        <v>42</v>
      </c>
      <c r="C54" s="39"/>
      <c r="D54" s="58"/>
      <c r="E54" s="40"/>
    </row>
    <row r="55" spans="2:5" x14ac:dyDescent="0.15">
      <c r="D55"/>
    </row>
  </sheetData>
  <mergeCells count="30"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</mergeCells>
  <conditionalFormatting sqref="B14:B54 D46:D52 D54">
    <cfRule type="expression" dxfId="9" priority="2">
      <formula>#REF!="96-well"</formula>
    </cfRule>
  </conditionalFormatting>
  <conditionalFormatting sqref="C48:C54">
    <cfRule type="expression" dxfId="8" priority="1">
      <formula>#REF!="96-well"</formula>
    </cfRule>
  </conditionalFormatting>
  <pageMargins left="0.7" right="0.7" top="0.75" bottom="0.75" header="0.3" footer="0.3"/>
  <pageSetup paperSize="9" scale="4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54"/>
  <sheetViews>
    <sheetView topLeftCell="A10" workbookViewId="0">
      <selection activeCell="H33" sqref="H33:S40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</cols>
  <sheetData>
    <row r="1" spans="1:40" ht="24" x14ac:dyDescent="0.3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 ht="19" x14ac:dyDescent="0.25">
      <c r="A2" s="91" t="s">
        <v>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3"/>
    </row>
    <row r="3" spans="1:40" ht="14" x14ac:dyDescent="0.2">
      <c r="A3" s="92" t="s">
        <v>40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</row>
    <row r="4" spans="1:40" ht="14" x14ac:dyDescent="0.2">
      <c r="A4" s="92" t="s">
        <v>41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3"/>
    </row>
    <row r="6" spans="1:40" ht="14" x14ac:dyDescent="0.2">
      <c r="A6" s="5">
        <v>1</v>
      </c>
      <c r="B6" s="93" t="s">
        <v>63</v>
      </c>
      <c r="C6" s="94"/>
      <c r="D6" s="95" t="s">
        <v>5</v>
      </c>
      <c r="E6" s="94"/>
      <c r="F6" s="92" t="s">
        <v>62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3"/>
    </row>
    <row r="7" spans="1:40" ht="14" x14ac:dyDescent="0.2">
      <c r="A7" s="5">
        <v>2</v>
      </c>
      <c r="B7" s="97" t="s">
        <v>64</v>
      </c>
      <c r="C7" s="98"/>
      <c r="D7" s="95" t="s">
        <v>47</v>
      </c>
      <c r="E7" s="94"/>
      <c r="F7" s="92" t="s">
        <v>48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3"/>
    </row>
    <row r="8" spans="1:40" ht="14" x14ac:dyDescent="0.2">
      <c r="A8" s="5">
        <v>3</v>
      </c>
      <c r="B8" s="6" t="s">
        <v>14</v>
      </c>
      <c r="C8" s="99" t="s">
        <v>177</v>
      </c>
      <c r="D8" s="100"/>
      <c r="E8" s="101"/>
      <c r="F8" s="2"/>
      <c r="G8" s="3"/>
      <c r="H8" s="3"/>
      <c r="I8" s="3"/>
      <c r="J8" s="4"/>
      <c r="K8" s="3"/>
      <c r="L8" s="2"/>
      <c r="M8" s="3"/>
      <c r="N8" s="3"/>
      <c r="AN8" s="3"/>
    </row>
    <row r="9" spans="1:40" ht="14" x14ac:dyDescent="0.2">
      <c r="A9" s="5">
        <v>4</v>
      </c>
      <c r="B9" s="6" t="s">
        <v>3</v>
      </c>
      <c r="C9" s="99" t="s">
        <v>174</v>
      </c>
      <c r="D9" s="100"/>
      <c r="E9" s="101"/>
      <c r="F9" s="2"/>
      <c r="G9" s="3"/>
      <c r="H9" s="93" t="s">
        <v>13</v>
      </c>
      <c r="I9" s="94"/>
      <c r="J9" s="95" t="s">
        <v>42</v>
      </c>
      <c r="K9" s="94"/>
      <c r="L9" s="2"/>
      <c r="M9" s="3"/>
      <c r="N9" s="3"/>
      <c r="AN9" s="3"/>
    </row>
    <row r="10" spans="1:40" ht="14" x14ac:dyDescent="0.2">
      <c r="A10" s="5"/>
      <c r="B10" s="6" t="s">
        <v>15</v>
      </c>
      <c r="C10" s="102" t="s">
        <v>178</v>
      </c>
      <c r="D10" s="103"/>
      <c r="E10" s="104"/>
      <c r="F10" s="5"/>
      <c r="G10" s="2"/>
      <c r="H10" s="105" t="s">
        <v>16</v>
      </c>
      <c r="I10" s="106"/>
      <c r="J10" s="94"/>
      <c r="K10" s="8">
        <f>IF(D6="A",SUMPRODUCT((D13:D52&lt;&gt;"")*1),SUMPRODUCT((D13:D54&lt;&gt;"")*1))</f>
        <v>40</v>
      </c>
      <c r="L10" s="30" t="s">
        <v>44</v>
      </c>
      <c r="M10" s="3"/>
      <c r="N10" s="3"/>
      <c r="AN10" s="3"/>
    </row>
    <row r="11" spans="1:40" ht="14" x14ac:dyDescent="0.2">
      <c r="A11" s="2"/>
      <c r="B11" s="6" t="s">
        <v>17</v>
      </c>
      <c r="C11" s="110"/>
      <c r="D11" s="100"/>
      <c r="E11" s="101"/>
      <c r="F11" s="2"/>
      <c r="G11" s="2"/>
      <c r="H11" s="93" t="s">
        <v>18</v>
      </c>
      <c r="I11" s="106"/>
      <c r="J11" s="94"/>
      <c r="K11" s="8">
        <f>IF(D6="A",((K10*2)+6),((K10*2)+2+2+4))</f>
        <v>88</v>
      </c>
      <c r="L11" s="2"/>
      <c r="M11" s="8">
        <f>(M10*2)+6+4</f>
        <v>10</v>
      </c>
      <c r="N11" s="3"/>
      <c r="P11" s="8">
        <f>IF(D6="A",((K10*2)+2+2+2),((K10*2)+2+2+4))</f>
        <v>88</v>
      </c>
      <c r="AN11" s="3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105" t="s">
        <v>21</v>
      </c>
      <c r="I12" s="106"/>
      <c r="J12" s="106"/>
      <c r="K12" s="11">
        <v>10</v>
      </c>
      <c r="L12" s="2"/>
      <c r="M12" s="2"/>
      <c r="N12" s="2"/>
      <c r="AN12" s="3"/>
    </row>
    <row r="13" spans="1:40" ht="14" x14ac:dyDescent="0.2">
      <c r="A13" s="5">
        <v>5</v>
      </c>
      <c r="B13" s="12">
        <f>IF(ISBLANK(D13),"",1)</f>
        <v>1</v>
      </c>
      <c r="C13" s="12" t="s">
        <v>86</v>
      </c>
      <c r="D13" s="44" t="s">
        <v>94</v>
      </c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3"/>
    </row>
    <row r="14" spans="1:40" ht="14" x14ac:dyDescent="0.2">
      <c r="A14" s="5"/>
      <c r="B14" s="12">
        <f t="shared" ref="B14:B33" si="0">IF(ISBLANK(D14),"",COUNT($B$13:B13)+1)</f>
        <v>2</v>
      </c>
      <c r="C14" s="12" t="s">
        <v>86</v>
      </c>
      <c r="D14" s="44" t="s">
        <v>95</v>
      </c>
      <c r="E14" s="14"/>
      <c r="F14" s="2"/>
      <c r="G14" s="2"/>
      <c r="H14" s="2"/>
      <c r="I14" s="2"/>
      <c r="J14" s="4"/>
      <c r="K14" s="2"/>
      <c r="L14" s="2"/>
      <c r="M14" s="2"/>
      <c r="N14" s="2"/>
      <c r="AN14" s="3"/>
    </row>
    <row r="15" spans="1:40" ht="14" x14ac:dyDescent="0.2">
      <c r="A15" s="2"/>
      <c r="B15" s="12">
        <f t="shared" si="0"/>
        <v>3</v>
      </c>
      <c r="C15" s="12" t="s">
        <v>86</v>
      </c>
      <c r="D15" s="44" t="s">
        <v>96</v>
      </c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x96.8</v>
      </c>
      <c r="N15" s="2"/>
      <c r="AN15" s="3"/>
    </row>
    <row r="16" spans="1:40" ht="14" x14ac:dyDescent="0.2">
      <c r="A16" s="2"/>
      <c r="B16" s="12">
        <f t="shared" si="0"/>
        <v>4</v>
      </c>
      <c r="C16" s="12" t="s">
        <v>86</v>
      </c>
      <c r="D16" s="44" t="s">
        <v>97</v>
      </c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968.00000000000011</v>
      </c>
      <c r="N16" s="2"/>
      <c r="AN16" s="3"/>
    </row>
    <row r="17" spans="1:40" ht="14" x14ac:dyDescent="0.2">
      <c r="A17" s="2"/>
      <c r="B17" s="12">
        <f t="shared" si="0"/>
        <v>5</v>
      </c>
      <c r="C17" s="12" t="s">
        <v>86</v>
      </c>
      <c r="D17" s="44" t="s">
        <v>98</v>
      </c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96.800000000000011</v>
      </c>
      <c r="N17" s="2"/>
      <c r="AN17" s="3"/>
    </row>
    <row r="18" spans="1:40" ht="14" x14ac:dyDescent="0.2">
      <c r="A18" s="2"/>
      <c r="B18" s="12">
        <f t="shared" si="0"/>
        <v>6</v>
      </c>
      <c r="C18" s="12" t="s">
        <v>86</v>
      </c>
      <c r="D18" s="44" t="s">
        <v>99</v>
      </c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96.800000000000011</v>
      </c>
      <c r="N18" s="2"/>
      <c r="AN18" s="3"/>
    </row>
    <row r="19" spans="1:40" ht="14" x14ac:dyDescent="0.2">
      <c r="A19" s="2"/>
      <c r="B19" s="12">
        <f t="shared" si="0"/>
        <v>7</v>
      </c>
      <c r="C19" s="12" t="s">
        <v>86</v>
      </c>
      <c r="D19" s="44" t="s">
        <v>100</v>
      </c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4.8400000000000007</v>
      </c>
      <c r="N19" s="2"/>
      <c r="AN19" s="3"/>
    </row>
    <row r="20" spans="1:40" ht="14" x14ac:dyDescent="0.2">
      <c r="A20" s="2"/>
      <c r="B20" s="12">
        <f t="shared" si="0"/>
        <v>8</v>
      </c>
      <c r="C20" s="12" t="s">
        <v>86</v>
      </c>
      <c r="D20" s="44" t="s">
        <v>101</v>
      </c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575.96</v>
      </c>
      <c r="N20" s="2"/>
      <c r="AN20" s="3"/>
    </row>
    <row r="21" spans="1:40" ht="14" x14ac:dyDescent="0.2">
      <c r="A21" s="2"/>
      <c r="B21" s="12">
        <f t="shared" si="0"/>
        <v>9</v>
      </c>
      <c r="C21" s="12" t="s">
        <v>86</v>
      </c>
      <c r="D21" s="44" t="s">
        <v>102</v>
      </c>
      <c r="E21" s="14"/>
      <c r="F21" s="2"/>
      <c r="G21" s="2"/>
      <c r="H21" s="18"/>
      <c r="I21" s="18"/>
      <c r="J21" s="8"/>
      <c r="K21" s="18"/>
      <c r="L21" s="8"/>
      <c r="M21" s="33"/>
      <c r="N21" s="2"/>
      <c r="AN21" s="3"/>
    </row>
    <row r="22" spans="1:40" ht="14" x14ac:dyDescent="0.2">
      <c r="A22" s="2"/>
      <c r="B22" s="12">
        <f t="shared" si="0"/>
        <v>10</v>
      </c>
      <c r="C22" s="12" t="s">
        <v>86</v>
      </c>
      <c r="D22" s="44" t="s">
        <v>103</v>
      </c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3"/>
    </row>
    <row r="23" spans="1:40" ht="14" x14ac:dyDescent="0.2">
      <c r="A23" s="2"/>
      <c r="B23" s="12">
        <f t="shared" si="0"/>
        <v>11</v>
      </c>
      <c r="C23" s="12" t="s">
        <v>86</v>
      </c>
      <c r="D23" s="44" t="s">
        <v>104</v>
      </c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1742.4</v>
      </c>
      <c r="N23" s="24" t="s">
        <v>53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N23" s="3"/>
    </row>
    <row r="24" spans="1:40" ht="14" x14ac:dyDescent="0.2">
      <c r="A24" s="2"/>
      <c r="B24" s="12">
        <f t="shared" si="0"/>
        <v>12</v>
      </c>
      <c r="C24" s="12" t="s">
        <v>86</v>
      </c>
      <c r="D24" s="44" t="s">
        <v>105</v>
      </c>
      <c r="E24" s="14"/>
      <c r="F24" s="2"/>
      <c r="G24" s="2"/>
      <c r="H24" s="22"/>
      <c r="I24" s="2"/>
      <c r="J24" s="4"/>
      <c r="K24" s="2"/>
      <c r="L24" s="2"/>
      <c r="M24" s="23"/>
      <c r="N24" s="2"/>
      <c r="AN24" s="3"/>
    </row>
    <row r="25" spans="1:40" ht="14" x14ac:dyDescent="0.2">
      <c r="A25" s="2"/>
      <c r="B25" s="12">
        <f t="shared" si="0"/>
        <v>13</v>
      </c>
      <c r="C25" s="12" t="s">
        <v>86</v>
      </c>
      <c r="D25" s="44" t="s">
        <v>106</v>
      </c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3"/>
    </row>
    <row r="26" spans="1:40" ht="17" x14ac:dyDescent="0.25">
      <c r="A26" s="2"/>
      <c r="B26" s="12">
        <f t="shared" si="0"/>
        <v>14</v>
      </c>
      <c r="C26" s="12" t="s">
        <v>86</v>
      </c>
      <c r="D26" s="44" t="s">
        <v>107</v>
      </c>
      <c r="E26" s="14"/>
      <c r="F26" s="2"/>
      <c r="G26" s="92" t="s">
        <v>36</v>
      </c>
      <c r="H26" s="92"/>
      <c r="I26" s="96" t="s">
        <v>59</v>
      </c>
      <c r="J26" s="90"/>
      <c r="K26" s="90"/>
      <c r="L26" s="90"/>
      <c r="M26" s="90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3"/>
    </row>
    <row r="27" spans="1:40" ht="14" x14ac:dyDescent="0.2">
      <c r="A27" s="2"/>
      <c r="B27" s="12">
        <f t="shared" si="0"/>
        <v>15</v>
      </c>
      <c r="C27" s="12" t="s">
        <v>86</v>
      </c>
      <c r="D27" s="44" t="s">
        <v>108</v>
      </c>
      <c r="E27" s="14"/>
      <c r="F27" s="2"/>
      <c r="G27" s="92" t="s">
        <v>1</v>
      </c>
      <c r="H27" s="92"/>
      <c r="I27" s="96" t="s">
        <v>37</v>
      </c>
      <c r="J27" s="90"/>
      <c r="K27" s="90"/>
      <c r="L27" s="90"/>
      <c r="M27" s="90"/>
      <c r="N27" s="108" t="s">
        <v>54</v>
      </c>
      <c r="O27" s="108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3"/>
    </row>
    <row r="28" spans="1:40" ht="14" x14ac:dyDescent="0.2">
      <c r="A28" s="2"/>
      <c r="B28" s="12">
        <f t="shared" si="0"/>
        <v>16</v>
      </c>
      <c r="C28" s="12" t="s">
        <v>86</v>
      </c>
      <c r="D28" s="44" t="s">
        <v>109</v>
      </c>
      <c r="E28" s="14"/>
      <c r="F28" s="2"/>
      <c r="G28" s="92" t="s">
        <v>38</v>
      </c>
      <c r="H28" s="92"/>
      <c r="I28" s="96" t="s">
        <v>60</v>
      </c>
      <c r="J28" s="90"/>
      <c r="K28" s="90"/>
      <c r="L28" s="90"/>
      <c r="M28" s="90"/>
      <c r="N28" s="108" t="s">
        <v>58</v>
      </c>
      <c r="O28" s="108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3"/>
    </row>
    <row r="29" spans="1:40" ht="16" x14ac:dyDescent="0.2">
      <c r="A29" s="2"/>
      <c r="B29" s="12">
        <f t="shared" si="0"/>
        <v>17</v>
      </c>
      <c r="C29" s="12" t="s">
        <v>86</v>
      </c>
      <c r="D29" s="44" t="s">
        <v>110</v>
      </c>
      <c r="E29" s="14"/>
      <c r="F29" s="2"/>
      <c r="G29" s="92" t="s">
        <v>39</v>
      </c>
      <c r="H29" s="92"/>
      <c r="I29" s="96" t="s">
        <v>61</v>
      </c>
      <c r="J29" s="90"/>
      <c r="K29" s="90"/>
      <c r="L29" s="90"/>
      <c r="M29" s="90"/>
      <c r="N29" s="108" t="s">
        <v>57</v>
      </c>
      <c r="O29" s="108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3"/>
    </row>
    <row r="30" spans="1:40" ht="14" x14ac:dyDescent="0.2">
      <c r="A30" s="2"/>
      <c r="B30" s="12">
        <f t="shared" si="0"/>
        <v>18</v>
      </c>
      <c r="C30" s="12" t="s">
        <v>86</v>
      </c>
      <c r="D30" s="44" t="s">
        <v>111</v>
      </c>
      <c r="E30" s="14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3"/>
    </row>
    <row r="31" spans="1:40" ht="14" x14ac:dyDescent="0.2">
      <c r="A31" s="2"/>
      <c r="B31" s="12">
        <f t="shared" si="0"/>
        <v>19</v>
      </c>
      <c r="C31" s="12" t="s">
        <v>86</v>
      </c>
      <c r="D31" s="44" t="s">
        <v>112</v>
      </c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3"/>
    </row>
    <row r="32" spans="1:40" ht="14" x14ac:dyDescent="0.2">
      <c r="A32" s="2"/>
      <c r="B32" s="12">
        <f t="shared" si="0"/>
        <v>20</v>
      </c>
      <c r="C32" s="12" t="s">
        <v>86</v>
      </c>
      <c r="D32" s="44" t="s">
        <v>113</v>
      </c>
      <c r="E32" s="14"/>
      <c r="F32" s="2"/>
      <c r="G32" s="2"/>
      <c r="H32" s="7">
        <v>1</v>
      </c>
      <c r="I32" s="7">
        <v>2</v>
      </c>
      <c r="J32" s="7">
        <v>3</v>
      </c>
      <c r="K32" s="7">
        <v>4</v>
      </c>
      <c r="L32" s="7">
        <v>5</v>
      </c>
      <c r="M32" s="7">
        <v>6</v>
      </c>
      <c r="N32" s="7">
        <v>7</v>
      </c>
      <c r="O32" s="7">
        <v>8</v>
      </c>
      <c r="P32" s="7">
        <v>9</v>
      </c>
      <c r="Q32" s="7">
        <v>10</v>
      </c>
      <c r="R32" s="7">
        <v>11</v>
      </c>
      <c r="S32" s="7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3"/>
    </row>
    <row r="33" spans="1:40" ht="14" x14ac:dyDescent="0.2">
      <c r="A33" s="2"/>
      <c r="B33" s="12">
        <f t="shared" si="0"/>
        <v>21</v>
      </c>
      <c r="C33" s="12" t="s">
        <v>86</v>
      </c>
      <c r="D33" s="44" t="s">
        <v>130</v>
      </c>
      <c r="E33" s="14"/>
      <c r="F33" s="2"/>
      <c r="G33" s="7" t="s">
        <v>4</v>
      </c>
      <c r="H33" s="25" t="str">
        <f>D13</f>
        <v>A1.1</v>
      </c>
      <c r="I33" s="25" t="str">
        <f>D13</f>
        <v>A1.1</v>
      </c>
      <c r="J33" s="28" t="str">
        <f>D21</f>
        <v>A1.9</v>
      </c>
      <c r="K33" s="28" t="str">
        <f>D21</f>
        <v>A1.9</v>
      </c>
      <c r="L33" s="25" t="str">
        <f>D29</f>
        <v>A1.17</v>
      </c>
      <c r="M33" s="25" t="str">
        <f>D29</f>
        <v>A1.17</v>
      </c>
      <c r="N33" s="28" t="str">
        <f>D37</f>
        <v>C1.5</v>
      </c>
      <c r="O33" s="28" t="str">
        <f>D37</f>
        <v>C1.5</v>
      </c>
      <c r="P33" s="25" t="str">
        <f>D45</f>
        <v>C1.13</v>
      </c>
      <c r="Q33" s="25" t="str">
        <f>D45</f>
        <v>C1.13</v>
      </c>
      <c r="R33" s="28" t="str">
        <f>IF(D6="A",D53,"ExtNeg")</f>
        <v>ExtNeg</v>
      </c>
      <c r="S33" s="28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3"/>
    </row>
    <row r="34" spans="1:40" ht="14" x14ac:dyDescent="0.2">
      <c r="A34" s="2"/>
      <c r="B34" s="12">
        <v>22</v>
      </c>
      <c r="C34" s="12" t="s">
        <v>86</v>
      </c>
      <c r="D34" s="44" t="s">
        <v>131</v>
      </c>
      <c r="E34" s="14"/>
      <c r="F34" s="2"/>
      <c r="G34" s="7" t="s">
        <v>5</v>
      </c>
      <c r="H34" s="28" t="str">
        <f>D14</f>
        <v>A1.2</v>
      </c>
      <c r="I34" s="28" t="str">
        <f>D14</f>
        <v>A1.2</v>
      </c>
      <c r="J34" s="29" t="str">
        <f t="shared" ref="J34:J40" si="2">D22</f>
        <v>A1.10</v>
      </c>
      <c r="K34" s="29" t="str">
        <f t="shared" ref="K34:K40" si="3">D22</f>
        <v>A1.10</v>
      </c>
      <c r="L34" s="28" t="str">
        <f t="shared" ref="L34:L40" si="4">D30</f>
        <v>A1.18</v>
      </c>
      <c r="M34" s="28" t="str">
        <f t="shared" ref="M34:M40" si="5">D30</f>
        <v>A1.18</v>
      </c>
      <c r="N34" s="29" t="str">
        <f t="shared" ref="N34:N40" si="6">D38</f>
        <v>C1.6</v>
      </c>
      <c r="O34" s="29" t="str">
        <f t="shared" ref="O34:O40" si="7">D38</f>
        <v>C1.6</v>
      </c>
      <c r="P34" s="28" t="str">
        <f t="shared" ref="P34:P40" si="8">D46</f>
        <v>C1.14</v>
      </c>
      <c r="Q34" s="28" t="str">
        <f t="shared" ref="Q34:Q40" si="9">D46</f>
        <v>C1.14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3"/>
    </row>
    <row r="35" spans="1:40" ht="14" x14ac:dyDescent="0.2">
      <c r="A35" s="2"/>
      <c r="B35" s="12">
        <v>23</v>
      </c>
      <c r="C35" s="12" t="s">
        <v>86</v>
      </c>
      <c r="D35" s="44" t="s">
        <v>132</v>
      </c>
      <c r="E35" s="14"/>
      <c r="F35" s="2"/>
      <c r="G35" s="7" t="s">
        <v>6</v>
      </c>
      <c r="H35" s="29" t="str">
        <f t="shared" ref="H35:H40" si="10">D15</f>
        <v>A1.3</v>
      </c>
      <c r="I35" s="29" t="str">
        <f t="shared" ref="I35:I40" si="11">D15</f>
        <v>A1.3</v>
      </c>
      <c r="J35" s="28" t="str">
        <f t="shared" si="2"/>
        <v>A1.11</v>
      </c>
      <c r="K35" s="28" t="str">
        <f t="shared" si="3"/>
        <v>A1.11</v>
      </c>
      <c r="L35" s="29" t="str">
        <f t="shared" si="4"/>
        <v>A1.19</v>
      </c>
      <c r="M35" s="29" t="str">
        <f t="shared" si="5"/>
        <v>A1.19</v>
      </c>
      <c r="N35" s="28" t="str">
        <f t="shared" si="6"/>
        <v>C1.7</v>
      </c>
      <c r="O35" s="28" t="str">
        <f t="shared" si="7"/>
        <v>C1.7</v>
      </c>
      <c r="P35" s="29" t="str">
        <f t="shared" si="8"/>
        <v>C1.15</v>
      </c>
      <c r="Q35" s="29" t="str">
        <f t="shared" si="9"/>
        <v>C1.15</v>
      </c>
      <c r="R35" s="28" t="str">
        <f>IF(D6="A","ExtNeg","NTC")</f>
        <v>NTC</v>
      </c>
      <c r="S35" s="28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3"/>
    </row>
    <row r="36" spans="1:40" ht="14" x14ac:dyDescent="0.2">
      <c r="A36" s="2"/>
      <c r="B36" s="12">
        <v>24</v>
      </c>
      <c r="C36" s="12" t="s">
        <v>86</v>
      </c>
      <c r="D36" s="44" t="s">
        <v>133</v>
      </c>
      <c r="E36" s="14"/>
      <c r="F36" s="2"/>
      <c r="G36" s="7" t="s">
        <v>7</v>
      </c>
      <c r="H36" s="28" t="str">
        <f t="shared" si="10"/>
        <v>A1.4</v>
      </c>
      <c r="I36" s="28" t="str">
        <f t="shared" si="11"/>
        <v>A1.4</v>
      </c>
      <c r="J36" s="29" t="str">
        <f t="shared" si="2"/>
        <v>A1.12</v>
      </c>
      <c r="K36" s="29" t="str">
        <f t="shared" si="3"/>
        <v>A1.12</v>
      </c>
      <c r="L36" s="28" t="str">
        <f t="shared" si="4"/>
        <v>A1.20</v>
      </c>
      <c r="M36" s="28" t="str">
        <f t="shared" si="5"/>
        <v>A1.20</v>
      </c>
      <c r="N36" s="29" t="str">
        <f t="shared" si="6"/>
        <v>C1.8</v>
      </c>
      <c r="O36" s="29" t="str">
        <f t="shared" si="7"/>
        <v>C1.8</v>
      </c>
      <c r="P36" s="28" t="str">
        <f t="shared" si="8"/>
        <v>C1.16</v>
      </c>
      <c r="Q36" s="28" t="str">
        <f t="shared" si="9"/>
        <v>C1.16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3"/>
    </row>
    <row r="37" spans="1:40" ht="14" x14ac:dyDescent="0.2">
      <c r="A37" s="2"/>
      <c r="B37" s="12">
        <v>25</v>
      </c>
      <c r="C37" s="12" t="s">
        <v>86</v>
      </c>
      <c r="D37" s="44" t="s">
        <v>134</v>
      </c>
      <c r="E37" s="14"/>
      <c r="F37" s="2"/>
      <c r="G37" s="7" t="s">
        <v>8</v>
      </c>
      <c r="H37" s="29" t="str">
        <f t="shared" si="10"/>
        <v>A1.5</v>
      </c>
      <c r="I37" s="29" t="str">
        <f t="shared" si="11"/>
        <v>A1.5</v>
      </c>
      <c r="J37" s="28" t="str">
        <f t="shared" si="2"/>
        <v>A1.13</v>
      </c>
      <c r="K37" s="28" t="str">
        <f t="shared" si="3"/>
        <v>A1.13</v>
      </c>
      <c r="L37" s="29" t="str">
        <f t="shared" si="4"/>
        <v>C1.1</v>
      </c>
      <c r="M37" s="29" t="str">
        <f t="shared" si="5"/>
        <v>C1.1</v>
      </c>
      <c r="N37" s="28" t="str">
        <f t="shared" si="6"/>
        <v>C1.9</v>
      </c>
      <c r="O37" s="28" t="str">
        <f t="shared" si="7"/>
        <v>C1.9</v>
      </c>
      <c r="P37" s="29" t="str">
        <f t="shared" si="8"/>
        <v>C1.17</v>
      </c>
      <c r="Q37" s="29" t="str">
        <f t="shared" si="9"/>
        <v>C1.17</v>
      </c>
      <c r="R37" s="28" t="str">
        <f>IF(D6="A","NTC","3x10^7")</f>
        <v>3x10^7</v>
      </c>
      <c r="S37" s="28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3"/>
    </row>
    <row r="38" spans="1:40" ht="14" x14ac:dyDescent="0.2">
      <c r="A38" s="2"/>
      <c r="B38" s="12">
        <v>26</v>
      </c>
      <c r="C38" s="12" t="s">
        <v>86</v>
      </c>
      <c r="D38" s="44" t="s">
        <v>135</v>
      </c>
      <c r="E38" s="14"/>
      <c r="F38" s="2"/>
      <c r="G38" s="7" t="s">
        <v>9</v>
      </c>
      <c r="H38" s="28" t="str">
        <f t="shared" si="10"/>
        <v>A1.6</v>
      </c>
      <c r="I38" s="28" t="str">
        <f t="shared" si="11"/>
        <v>A1.6</v>
      </c>
      <c r="J38" s="29" t="str">
        <f t="shared" si="2"/>
        <v>A1.14</v>
      </c>
      <c r="K38" s="29" t="str">
        <f t="shared" si="3"/>
        <v>A1.14</v>
      </c>
      <c r="L38" s="28" t="str">
        <f t="shared" si="4"/>
        <v>C1.2</v>
      </c>
      <c r="M38" s="28" t="str">
        <f t="shared" si="5"/>
        <v>C1.2</v>
      </c>
      <c r="N38" s="29" t="str">
        <f t="shared" si="6"/>
        <v>C1.10</v>
      </c>
      <c r="O38" s="29" t="str">
        <f t="shared" si="7"/>
        <v>C1.10</v>
      </c>
      <c r="P38" s="28" t="str">
        <f t="shared" si="8"/>
        <v>C1.18</v>
      </c>
      <c r="Q38" s="28" t="str">
        <f t="shared" si="9"/>
        <v>C1.18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3"/>
    </row>
    <row r="39" spans="1:40" ht="14" x14ac:dyDescent="0.2">
      <c r="A39" s="2"/>
      <c r="B39" s="12">
        <v>27</v>
      </c>
      <c r="C39" s="12" t="s">
        <v>86</v>
      </c>
      <c r="D39" s="44" t="s">
        <v>136</v>
      </c>
      <c r="E39" s="14"/>
      <c r="F39" s="2"/>
      <c r="G39" s="7" t="s">
        <v>10</v>
      </c>
      <c r="H39" s="29" t="str">
        <f t="shared" si="10"/>
        <v>A1.7</v>
      </c>
      <c r="I39" s="29" t="str">
        <f t="shared" si="11"/>
        <v>A1.7</v>
      </c>
      <c r="J39" s="28" t="str">
        <f t="shared" si="2"/>
        <v>A1.15</v>
      </c>
      <c r="K39" s="28" t="str">
        <f t="shared" si="3"/>
        <v>A1.15</v>
      </c>
      <c r="L39" s="29" t="str">
        <f t="shared" si="4"/>
        <v>C1.3</v>
      </c>
      <c r="M39" s="29" t="str">
        <f t="shared" si="5"/>
        <v>C1.3</v>
      </c>
      <c r="N39" s="28" t="str">
        <f t="shared" si="6"/>
        <v>C1.11</v>
      </c>
      <c r="O39" s="28" t="str">
        <f t="shared" si="7"/>
        <v>C1.11</v>
      </c>
      <c r="P39" s="29" t="str">
        <f t="shared" si="8"/>
        <v>C1.19</v>
      </c>
      <c r="Q39" s="29" t="str">
        <f t="shared" si="9"/>
        <v>C1.19</v>
      </c>
      <c r="R39" s="28" t="str">
        <f>IF(D6="A","NTC","3x10^3")</f>
        <v>3x10^3</v>
      </c>
      <c r="S39" s="28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3"/>
    </row>
    <row r="40" spans="1:40" ht="14" x14ac:dyDescent="0.2">
      <c r="A40" s="2"/>
      <c r="B40" s="12">
        <v>28</v>
      </c>
      <c r="C40" s="12" t="s">
        <v>86</v>
      </c>
      <c r="D40" s="44" t="s">
        <v>137</v>
      </c>
      <c r="E40" s="14"/>
      <c r="F40" s="2"/>
      <c r="G40" s="7" t="s">
        <v>11</v>
      </c>
      <c r="H40" s="28" t="str">
        <f t="shared" si="10"/>
        <v>A1.8</v>
      </c>
      <c r="I40" s="28" t="str">
        <f t="shared" si="11"/>
        <v>A1.8</v>
      </c>
      <c r="J40" s="29" t="str">
        <f t="shared" si="2"/>
        <v>A1.16</v>
      </c>
      <c r="K40" s="29" t="str">
        <f t="shared" si="3"/>
        <v>A1.16</v>
      </c>
      <c r="L40" s="28" t="str">
        <f t="shared" si="4"/>
        <v>C1.4</v>
      </c>
      <c r="M40" s="28" t="str">
        <f t="shared" si="5"/>
        <v>C1.4</v>
      </c>
      <c r="N40" s="29" t="str">
        <f t="shared" si="6"/>
        <v>C1.12</v>
      </c>
      <c r="O40" s="29" t="str">
        <f t="shared" si="7"/>
        <v>C1.12</v>
      </c>
      <c r="P40" s="28" t="str">
        <f t="shared" si="8"/>
        <v>C1.20</v>
      </c>
      <c r="Q40" s="28" t="str">
        <f t="shared" si="9"/>
        <v>C1.20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3"/>
    </row>
    <row r="41" spans="1:40" ht="14" x14ac:dyDescent="0.2">
      <c r="A41" s="2"/>
      <c r="B41" s="12">
        <v>29</v>
      </c>
      <c r="C41" s="12" t="s">
        <v>86</v>
      </c>
      <c r="D41" s="44" t="s">
        <v>138</v>
      </c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3"/>
    </row>
    <row r="42" spans="1:40" ht="14" x14ac:dyDescent="0.2">
      <c r="A42" s="2"/>
      <c r="B42" s="12">
        <v>30</v>
      </c>
      <c r="C42" s="12" t="s">
        <v>86</v>
      </c>
      <c r="D42" s="44" t="s">
        <v>139</v>
      </c>
      <c r="E42" s="14"/>
      <c r="F42" s="2"/>
      <c r="G42" s="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3"/>
    </row>
    <row r="43" spans="1:40" ht="14" x14ac:dyDescent="0.2">
      <c r="B43" s="12">
        <v>31</v>
      </c>
      <c r="C43" s="12" t="s">
        <v>86</v>
      </c>
      <c r="D43" s="44" t="s">
        <v>140</v>
      </c>
      <c r="E43" s="14"/>
      <c r="G43" s="2"/>
      <c r="H43" s="62">
        <v>1</v>
      </c>
      <c r="I43" s="62">
        <v>2</v>
      </c>
      <c r="J43" s="62">
        <v>3</v>
      </c>
      <c r="K43" s="62">
        <v>4</v>
      </c>
      <c r="L43" s="62">
        <v>5</v>
      </c>
      <c r="M43" s="62">
        <v>6</v>
      </c>
      <c r="N43" s="62">
        <v>7</v>
      </c>
      <c r="O43" s="62">
        <v>8</v>
      </c>
      <c r="P43" s="62">
        <v>9</v>
      </c>
      <c r="Q43" s="62">
        <v>10</v>
      </c>
      <c r="R43" s="62">
        <v>11</v>
      </c>
      <c r="S43" s="62">
        <v>12</v>
      </c>
    </row>
    <row r="44" spans="1:40" ht="14" x14ac:dyDescent="0.2">
      <c r="B44" s="12">
        <v>32</v>
      </c>
      <c r="C44" s="12" t="s">
        <v>86</v>
      </c>
      <c r="D44" s="44" t="s">
        <v>141</v>
      </c>
      <c r="E44" s="14"/>
      <c r="G44" s="62" t="s">
        <v>4</v>
      </c>
      <c r="H44" s="26" t="str">
        <f>D24</f>
        <v>A1.12</v>
      </c>
      <c r="I44" s="26" t="str">
        <f>D24</f>
        <v>A1.12</v>
      </c>
      <c r="J44" s="28" t="str">
        <f>D32</f>
        <v>A1.20</v>
      </c>
      <c r="K44" s="28" t="str">
        <f>D32</f>
        <v>A1.20</v>
      </c>
      <c r="L44" s="26" t="str">
        <f>D40</f>
        <v>C1.8</v>
      </c>
      <c r="M44" s="26" t="str">
        <f>D40</f>
        <v>C1.8</v>
      </c>
      <c r="N44" s="28" t="str">
        <f>D48</f>
        <v>C1.16</v>
      </c>
      <c r="O44" s="28" t="str">
        <f>D48</f>
        <v>C1.16</v>
      </c>
      <c r="P44" s="26">
        <f>D56</f>
        <v>0</v>
      </c>
      <c r="Q44" s="26">
        <f>D56</f>
        <v>0</v>
      </c>
      <c r="R44" s="28" t="str">
        <f>IF(D17="A",D64,"ExtNeg")</f>
        <v>ExtNeg</v>
      </c>
      <c r="S44" s="28" t="str">
        <f>IF(D17="A",E64,"ExtNeg")</f>
        <v>ExtNeg</v>
      </c>
    </row>
    <row r="45" spans="1:40" ht="14" x14ac:dyDescent="0.2">
      <c r="B45" s="12">
        <v>33</v>
      </c>
      <c r="C45" s="12" t="s">
        <v>86</v>
      </c>
      <c r="D45" s="44" t="s">
        <v>142</v>
      </c>
      <c r="E45" s="14"/>
      <c r="G45" s="62" t="s">
        <v>5</v>
      </c>
      <c r="H45" s="28" t="str">
        <f>D25</f>
        <v>A1.13</v>
      </c>
      <c r="I45" s="28" t="str">
        <f>D25</f>
        <v>A1.13</v>
      </c>
      <c r="J45" s="28" t="str">
        <f t="shared" ref="J45:J51" si="12">D33</f>
        <v>C1.1</v>
      </c>
      <c r="K45" s="28" t="str">
        <f t="shared" ref="K45:K51" si="13">D33</f>
        <v>C1.1</v>
      </c>
      <c r="L45" s="28" t="str">
        <f t="shared" ref="L45:L51" si="14">D41</f>
        <v>C1.9</v>
      </c>
      <c r="M45" s="28" t="str">
        <f t="shared" ref="M45:M51" si="15">D41</f>
        <v>C1.9</v>
      </c>
      <c r="N45" s="28" t="str">
        <f t="shared" ref="N45:N51" si="16">D49</f>
        <v>C1.17</v>
      </c>
      <c r="O45" s="28" t="str">
        <f t="shared" ref="O45:O51" si="17">D49</f>
        <v>C1.17</v>
      </c>
      <c r="P45" s="28">
        <f t="shared" ref="P45:P51" si="18">D57</f>
        <v>0</v>
      </c>
      <c r="Q45" s="28">
        <f t="shared" ref="Q45:Q51" si="19">D57</f>
        <v>0</v>
      </c>
      <c r="R45" s="28" t="str">
        <f>IF(D17="A",D65,"ExtNeg")</f>
        <v>ExtNeg</v>
      </c>
      <c r="S45" s="28" t="str">
        <f>IF(D17="A",D65,"ExtNeg")</f>
        <v>ExtNeg</v>
      </c>
    </row>
    <row r="46" spans="1:40" ht="14" x14ac:dyDescent="0.2">
      <c r="B46" s="12">
        <v>34</v>
      </c>
      <c r="C46" s="12" t="s">
        <v>86</v>
      </c>
      <c r="D46" s="44" t="s">
        <v>143</v>
      </c>
      <c r="E46" s="14"/>
      <c r="G46" s="62" t="s">
        <v>6</v>
      </c>
      <c r="H46" s="28" t="str">
        <f t="shared" ref="H46:H51" si="20">D26</f>
        <v>A1.14</v>
      </c>
      <c r="I46" s="28" t="str">
        <f t="shared" ref="I46:I51" si="21">D26</f>
        <v>A1.14</v>
      </c>
      <c r="J46" s="28" t="str">
        <f t="shared" si="12"/>
        <v>C1.2</v>
      </c>
      <c r="K46" s="28" t="str">
        <f t="shared" si="13"/>
        <v>C1.2</v>
      </c>
      <c r="L46" s="28" t="str">
        <f t="shared" si="14"/>
        <v>C1.10</v>
      </c>
      <c r="M46" s="28" t="str">
        <f t="shared" si="15"/>
        <v>C1.10</v>
      </c>
      <c r="N46" s="28" t="str">
        <f t="shared" si="16"/>
        <v>C1.18</v>
      </c>
      <c r="O46" s="28" t="str">
        <f t="shared" si="17"/>
        <v>C1.18</v>
      </c>
      <c r="P46" s="28">
        <f t="shared" si="18"/>
        <v>0</v>
      </c>
      <c r="Q46" s="28">
        <f t="shared" si="19"/>
        <v>0</v>
      </c>
      <c r="R46" s="28" t="str">
        <f>IF(D17="A","ExtNeg","NTC")</f>
        <v>NTC</v>
      </c>
      <c r="S46" s="28" t="str">
        <f>IF(D17="A","ExtNeg","NTC")</f>
        <v>NTC</v>
      </c>
    </row>
    <row r="47" spans="1:40" ht="14" x14ac:dyDescent="0.2">
      <c r="B47" s="12">
        <v>35</v>
      </c>
      <c r="C47" s="12" t="s">
        <v>86</v>
      </c>
      <c r="D47" s="44" t="s">
        <v>144</v>
      </c>
      <c r="E47" s="14"/>
      <c r="G47" s="62" t="s">
        <v>7</v>
      </c>
      <c r="H47" s="28" t="str">
        <f t="shared" si="20"/>
        <v>A1.15</v>
      </c>
      <c r="I47" s="28" t="str">
        <f t="shared" si="21"/>
        <v>A1.15</v>
      </c>
      <c r="J47" s="28" t="str">
        <f t="shared" si="12"/>
        <v>C1.3</v>
      </c>
      <c r="K47" s="28" t="str">
        <f t="shared" si="13"/>
        <v>C1.3</v>
      </c>
      <c r="L47" s="28" t="str">
        <f t="shared" si="14"/>
        <v>C1.11</v>
      </c>
      <c r="M47" s="28" t="str">
        <f t="shared" si="15"/>
        <v>C1.11</v>
      </c>
      <c r="N47" s="28" t="str">
        <f t="shared" si="16"/>
        <v>C1.19</v>
      </c>
      <c r="O47" s="28" t="str">
        <f t="shared" si="17"/>
        <v>C1.19</v>
      </c>
      <c r="P47" s="28">
        <f t="shared" si="18"/>
        <v>0</v>
      </c>
      <c r="Q47" s="28">
        <f t="shared" si="19"/>
        <v>0</v>
      </c>
      <c r="R47" s="28" t="str">
        <f>IF(D17="A","ExtNeg","NTC")</f>
        <v>NTC</v>
      </c>
      <c r="S47" s="28" t="str">
        <f>IF(D17="A","ExtNeg","NTC")</f>
        <v>NTC</v>
      </c>
    </row>
    <row r="48" spans="1:40" ht="14" x14ac:dyDescent="0.2">
      <c r="B48" s="12">
        <v>36</v>
      </c>
      <c r="C48" s="12" t="s">
        <v>86</v>
      </c>
      <c r="D48" s="44" t="s">
        <v>145</v>
      </c>
      <c r="E48" s="14"/>
      <c r="G48" s="62" t="s">
        <v>8</v>
      </c>
      <c r="H48" s="28" t="str">
        <f t="shared" si="20"/>
        <v>A1.16</v>
      </c>
      <c r="I48" s="28" t="str">
        <f t="shared" si="21"/>
        <v>A1.16</v>
      </c>
      <c r="J48" s="28" t="str">
        <f t="shared" si="12"/>
        <v>C1.4</v>
      </c>
      <c r="K48" s="28" t="str">
        <f t="shared" si="13"/>
        <v>C1.4</v>
      </c>
      <c r="L48" s="28" t="str">
        <f t="shared" si="14"/>
        <v>C1.12</v>
      </c>
      <c r="M48" s="28" t="str">
        <f t="shared" si="15"/>
        <v>C1.12</v>
      </c>
      <c r="N48" s="28" t="str">
        <f t="shared" si="16"/>
        <v>C1.20</v>
      </c>
      <c r="O48" s="28" t="str">
        <f t="shared" si="17"/>
        <v>C1.20</v>
      </c>
      <c r="P48" s="28">
        <f t="shared" si="18"/>
        <v>0</v>
      </c>
      <c r="Q48" s="28">
        <f t="shared" si="19"/>
        <v>0</v>
      </c>
      <c r="R48" s="28" t="str">
        <f>IF(D17="A","NTC","3x10^7")</f>
        <v>3x10^7</v>
      </c>
      <c r="S48" s="28" t="str">
        <f>IF(D17="A","NTC","3x10^7")</f>
        <v>3x10^7</v>
      </c>
    </row>
    <row r="49" spans="2:19" ht="14" x14ac:dyDescent="0.2">
      <c r="B49" s="12">
        <v>37</v>
      </c>
      <c r="C49" s="12" t="s">
        <v>86</v>
      </c>
      <c r="D49" s="44" t="s">
        <v>146</v>
      </c>
      <c r="E49" s="14"/>
      <c r="G49" s="62" t="s">
        <v>9</v>
      </c>
      <c r="H49" s="28" t="str">
        <f t="shared" si="20"/>
        <v>A1.17</v>
      </c>
      <c r="I49" s="28" t="str">
        <f t="shared" si="21"/>
        <v>A1.17</v>
      </c>
      <c r="J49" s="28" t="str">
        <f t="shared" si="12"/>
        <v>C1.5</v>
      </c>
      <c r="K49" s="28" t="str">
        <f t="shared" si="13"/>
        <v>C1.5</v>
      </c>
      <c r="L49" s="28" t="str">
        <f t="shared" si="14"/>
        <v>C1.13</v>
      </c>
      <c r="M49" s="28" t="str">
        <f t="shared" si="15"/>
        <v>C1.13</v>
      </c>
      <c r="N49" s="28">
        <f t="shared" si="16"/>
        <v>0</v>
      </c>
      <c r="O49" s="28">
        <f t="shared" si="17"/>
        <v>0</v>
      </c>
      <c r="P49" s="28">
        <f t="shared" si="18"/>
        <v>0</v>
      </c>
      <c r="Q49" s="28">
        <f t="shared" si="19"/>
        <v>0</v>
      </c>
      <c r="R49" s="28" t="str">
        <f>IF(D17="A","NTC","3x10^5")</f>
        <v>3x10^5</v>
      </c>
      <c r="S49" s="28" t="str">
        <f>IF(D17="A","NTC","3x10^5")</f>
        <v>3x10^5</v>
      </c>
    </row>
    <row r="50" spans="2:19" ht="14" x14ac:dyDescent="0.2">
      <c r="B50" s="12">
        <v>38</v>
      </c>
      <c r="C50" s="12" t="s">
        <v>86</v>
      </c>
      <c r="D50" s="44" t="s">
        <v>147</v>
      </c>
      <c r="E50" s="14"/>
      <c r="G50" s="62" t="s">
        <v>10</v>
      </c>
      <c r="H50" s="28" t="str">
        <f t="shared" si="20"/>
        <v>A1.18</v>
      </c>
      <c r="I50" s="28" t="str">
        <f t="shared" si="21"/>
        <v>A1.18</v>
      </c>
      <c r="J50" s="28" t="str">
        <f t="shared" si="12"/>
        <v>C1.6</v>
      </c>
      <c r="K50" s="28" t="str">
        <f t="shared" si="13"/>
        <v>C1.6</v>
      </c>
      <c r="L50" s="28" t="str">
        <f t="shared" si="14"/>
        <v>C1.14</v>
      </c>
      <c r="M50" s="28" t="str">
        <f t="shared" si="15"/>
        <v>C1.14</v>
      </c>
      <c r="N50" s="28">
        <f t="shared" si="16"/>
        <v>0</v>
      </c>
      <c r="O50" s="28">
        <f t="shared" si="17"/>
        <v>0</v>
      </c>
      <c r="P50" s="28">
        <f t="shared" si="18"/>
        <v>0</v>
      </c>
      <c r="Q50" s="28">
        <f t="shared" si="19"/>
        <v>0</v>
      </c>
      <c r="R50" s="28" t="str">
        <f>IF(D17="A","NTC","3x10^3")</f>
        <v>3x10^3</v>
      </c>
      <c r="S50" s="28" t="str">
        <f>IF(D17="A","NTC","3x10^3")</f>
        <v>3x10^3</v>
      </c>
    </row>
    <row r="51" spans="2:19" ht="14" x14ac:dyDescent="0.2">
      <c r="B51" s="12">
        <v>39</v>
      </c>
      <c r="C51" s="12" t="s">
        <v>86</v>
      </c>
      <c r="D51" s="44" t="s">
        <v>148</v>
      </c>
      <c r="E51" s="14"/>
      <c r="G51" s="62" t="s">
        <v>11</v>
      </c>
      <c r="H51" s="28" t="str">
        <f t="shared" si="20"/>
        <v>A1.19</v>
      </c>
      <c r="I51" s="28" t="str">
        <f t="shared" si="21"/>
        <v>A1.19</v>
      </c>
      <c r="J51" s="28" t="str">
        <f t="shared" si="12"/>
        <v>C1.7</v>
      </c>
      <c r="K51" s="28" t="str">
        <f t="shared" si="13"/>
        <v>C1.7</v>
      </c>
      <c r="L51" s="28" t="str">
        <f t="shared" si="14"/>
        <v>C1.15</v>
      </c>
      <c r="M51" s="28" t="str">
        <f t="shared" si="15"/>
        <v>C1.15</v>
      </c>
      <c r="N51" s="28">
        <f t="shared" si="16"/>
        <v>0</v>
      </c>
      <c r="O51" s="28">
        <f t="shared" si="17"/>
        <v>0</v>
      </c>
      <c r="P51" s="28">
        <f t="shared" si="18"/>
        <v>0</v>
      </c>
      <c r="Q51" s="28">
        <f t="shared" si="19"/>
        <v>0</v>
      </c>
      <c r="R51" s="28" t="str">
        <f>IF(D17="A","+ve","3x10^1")</f>
        <v>3x10^1</v>
      </c>
      <c r="S51" s="28" t="str">
        <f>IF(D17="A","+ve","3x10^1")</f>
        <v>3x10^1</v>
      </c>
    </row>
    <row r="52" spans="2:19" ht="14" x14ac:dyDescent="0.2">
      <c r="B52" s="12">
        <v>40</v>
      </c>
      <c r="C52" s="12" t="s">
        <v>86</v>
      </c>
      <c r="D52" s="44" t="s">
        <v>149</v>
      </c>
      <c r="E52" s="14"/>
      <c r="F52" s="64"/>
    </row>
    <row r="53" spans="2:19" ht="14" x14ac:dyDescent="0.2">
      <c r="B53" s="12">
        <v>41</v>
      </c>
      <c r="C53" s="12" t="s">
        <v>86</v>
      </c>
      <c r="D53" s="44"/>
      <c r="E53" s="14"/>
      <c r="F53" s="64"/>
    </row>
    <row r="54" spans="2:19" ht="14" x14ac:dyDescent="0.2">
      <c r="B54" s="39">
        <v>42</v>
      </c>
      <c r="C54" s="39" t="s">
        <v>86</v>
      </c>
      <c r="D54" s="45"/>
      <c r="E54" s="40"/>
      <c r="F54" s="64"/>
    </row>
  </sheetData>
  <mergeCells count="30">
    <mergeCell ref="N27:O27"/>
    <mergeCell ref="N28:O28"/>
    <mergeCell ref="N29:O29"/>
    <mergeCell ref="H9:I9"/>
    <mergeCell ref="J9:K9"/>
    <mergeCell ref="I27:M27"/>
    <mergeCell ref="I28:M28"/>
    <mergeCell ref="I29:M29"/>
    <mergeCell ref="G27:H27"/>
    <mergeCell ref="G28:H28"/>
    <mergeCell ref="G29:H29"/>
    <mergeCell ref="B7:C7"/>
    <mergeCell ref="D7:E7"/>
    <mergeCell ref="F7:AB7"/>
    <mergeCell ref="G26:H26"/>
    <mergeCell ref="H12:J12"/>
    <mergeCell ref="I26:M26"/>
    <mergeCell ref="C8:E8"/>
    <mergeCell ref="C9:E9"/>
    <mergeCell ref="C10:E10"/>
    <mergeCell ref="H10:J10"/>
    <mergeCell ref="C11:E11"/>
    <mergeCell ref="H11:J11"/>
    <mergeCell ref="A1:M1"/>
    <mergeCell ref="A2:M2"/>
    <mergeCell ref="A3:W3"/>
    <mergeCell ref="A4:W4"/>
    <mergeCell ref="B6:C6"/>
    <mergeCell ref="D6:E6"/>
    <mergeCell ref="F6:AB6"/>
  </mergeCells>
  <phoneticPr fontId="0" type="noConversion"/>
  <conditionalFormatting sqref="B14:B54">
    <cfRule type="expression" dxfId="7" priority="3">
      <formula>#REF!="96-well"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037F-2C5A-4E4D-B57B-E54BE8DA1FDC}">
  <dimension ref="A1:AN54"/>
  <sheetViews>
    <sheetView topLeftCell="A27" workbookViewId="0">
      <selection activeCell="I44" sqref="I44"/>
    </sheetView>
  </sheetViews>
  <sheetFormatPr baseColWidth="10" defaultColWidth="8.83203125" defaultRowHeight="13" x14ac:dyDescent="0.15"/>
  <cols>
    <col min="4" max="4" width="10.6640625" style="1" customWidth="1"/>
    <col min="8" max="8" width="9" customWidth="1"/>
    <col min="14" max="14" width="9.6640625" customWidth="1"/>
  </cols>
  <sheetData>
    <row r="1" spans="1:40" ht="24" x14ac:dyDescent="0.3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61"/>
    </row>
    <row r="2" spans="1:40" ht="19" x14ac:dyDescent="0.25">
      <c r="A2" s="91" t="s">
        <v>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61"/>
    </row>
    <row r="3" spans="1:40" ht="14" x14ac:dyDescent="0.2">
      <c r="A3" s="92" t="s">
        <v>40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61"/>
    </row>
    <row r="4" spans="1:40" ht="14" x14ac:dyDescent="0.2">
      <c r="A4" s="92" t="s">
        <v>41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61"/>
    </row>
    <row r="5" spans="1:40" x14ac:dyDescent="0.15">
      <c r="A5" s="2"/>
      <c r="B5" s="2"/>
      <c r="C5" s="2"/>
      <c r="D5" s="48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61"/>
    </row>
    <row r="6" spans="1:40" ht="14" x14ac:dyDescent="0.2">
      <c r="A6" s="5">
        <v>1</v>
      </c>
      <c r="B6" s="93" t="s">
        <v>63</v>
      </c>
      <c r="C6" s="94"/>
      <c r="D6" s="95" t="s">
        <v>5</v>
      </c>
      <c r="E6" s="94"/>
      <c r="F6" s="92" t="s">
        <v>62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61"/>
    </row>
    <row r="7" spans="1:40" ht="14" x14ac:dyDescent="0.2">
      <c r="A7" s="5">
        <v>2</v>
      </c>
      <c r="B7" s="97" t="s">
        <v>64</v>
      </c>
      <c r="C7" s="98"/>
      <c r="D7" s="95" t="s">
        <v>75</v>
      </c>
      <c r="E7" s="94"/>
      <c r="F7" s="92" t="s">
        <v>48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61"/>
    </row>
    <row r="8" spans="1:40" ht="14" x14ac:dyDescent="0.2">
      <c r="A8" s="5">
        <v>3</v>
      </c>
      <c r="B8" s="6" t="s">
        <v>14</v>
      </c>
      <c r="C8" s="99" t="s">
        <v>196</v>
      </c>
      <c r="D8" s="100"/>
      <c r="E8" s="101"/>
      <c r="F8" s="2"/>
      <c r="G8" s="61"/>
      <c r="H8" s="61"/>
      <c r="I8" s="61"/>
      <c r="J8" s="4"/>
      <c r="K8" s="61"/>
      <c r="L8" s="2"/>
      <c r="M8" s="61"/>
      <c r="N8" s="61"/>
      <c r="AN8" s="61"/>
    </row>
    <row r="9" spans="1:40" ht="14" x14ac:dyDescent="0.2">
      <c r="A9" s="5">
        <v>4</v>
      </c>
      <c r="B9" s="6" t="s">
        <v>3</v>
      </c>
      <c r="C9" s="109">
        <v>43512</v>
      </c>
      <c r="D9" s="100"/>
      <c r="E9" s="101"/>
      <c r="F9" s="2"/>
      <c r="G9" s="61"/>
      <c r="H9" s="93" t="s">
        <v>13</v>
      </c>
      <c r="I9" s="94"/>
      <c r="J9" s="95" t="s">
        <v>42</v>
      </c>
      <c r="K9" s="94"/>
      <c r="L9" s="2"/>
      <c r="M9" s="61"/>
      <c r="N9" s="61"/>
      <c r="AN9" s="61"/>
    </row>
    <row r="10" spans="1:40" ht="14" x14ac:dyDescent="0.2">
      <c r="A10" s="5"/>
      <c r="B10" s="6" t="s">
        <v>15</v>
      </c>
      <c r="C10" s="102" t="s">
        <v>197</v>
      </c>
      <c r="D10" s="103"/>
      <c r="E10" s="104"/>
      <c r="F10" s="5"/>
      <c r="G10" s="2"/>
      <c r="H10" s="105" t="s">
        <v>16</v>
      </c>
      <c r="I10" s="106"/>
      <c r="J10" s="94"/>
      <c r="K10" s="8">
        <f>IF(D6="A",SUMPRODUCT((D13:D52&lt;&gt;"")*1),SUMPRODUCT((D13:D54&lt;&gt;"")*1))</f>
        <v>42</v>
      </c>
      <c r="L10" s="30" t="s">
        <v>44</v>
      </c>
      <c r="M10" s="61"/>
      <c r="N10" s="61"/>
      <c r="AN10" s="61"/>
    </row>
    <row r="11" spans="1:40" ht="14" x14ac:dyDescent="0.2">
      <c r="A11" s="2"/>
      <c r="B11" s="6" t="s">
        <v>17</v>
      </c>
      <c r="C11" s="110"/>
      <c r="D11" s="100"/>
      <c r="E11" s="101"/>
      <c r="F11" s="2"/>
      <c r="G11" s="2"/>
      <c r="H11" s="93" t="s">
        <v>18</v>
      </c>
      <c r="I11" s="106"/>
      <c r="J11" s="94"/>
      <c r="K11" s="8">
        <f>IF(D6="A",((K10*2)+6),((K10*2)+2+2+4))</f>
        <v>92</v>
      </c>
      <c r="L11" s="2"/>
      <c r="M11" s="8">
        <f>(M10*2)+6+4</f>
        <v>10</v>
      </c>
      <c r="N11" s="61"/>
      <c r="P11" s="8">
        <f>IF(D6="A",((K10*2)+2+2+2),((K10*2)+2+2+4))</f>
        <v>92</v>
      </c>
      <c r="AN11" s="61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105" t="s">
        <v>21</v>
      </c>
      <c r="I12" s="106"/>
      <c r="J12" s="106"/>
      <c r="K12" s="11">
        <v>10</v>
      </c>
      <c r="L12" s="2"/>
      <c r="M12" s="2"/>
      <c r="N12" s="2"/>
      <c r="AN12" s="61"/>
    </row>
    <row r="13" spans="1:40" ht="14" x14ac:dyDescent="0.2">
      <c r="A13" s="5">
        <v>5</v>
      </c>
      <c r="B13" s="12">
        <f>IF(ISBLANK(D13),"",1)</f>
        <v>1</v>
      </c>
      <c r="C13" s="50" t="s">
        <v>86</v>
      </c>
      <c r="D13" s="49" t="s">
        <v>95</v>
      </c>
      <c r="E13" s="49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61"/>
    </row>
    <row r="14" spans="1:40" ht="14" x14ac:dyDescent="0.2">
      <c r="A14" s="5"/>
      <c r="B14" s="12">
        <f t="shared" ref="B14:B54" si="0">IF(ISBLANK(D14),"",COUNT($B$13:B13)+1)</f>
        <v>2</v>
      </c>
      <c r="C14" s="50" t="s">
        <v>86</v>
      </c>
      <c r="D14" s="49" t="s">
        <v>97</v>
      </c>
      <c r="E14" s="49"/>
      <c r="F14" s="2"/>
      <c r="G14" s="2"/>
      <c r="H14" s="2"/>
      <c r="I14" s="2"/>
      <c r="J14" s="4"/>
      <c r="K14" s="2"/>
      <c r="L14" s="2"/>
      <c r="M14" s="2"/>
      <c r="N14" s="2"/>
      <c r="AN14" s="61"/>
    </row>
    <row r="15" spans="1:40" ht="14" x14ac:dyDescent="0.2">
      <c r="A15" s="2"/>
      <c r="B15" s="12">
        <f t="shared" si="0"/>
        <v>3</v>
      </c>
      <c r="C15" s="50" t="s">
        <v>86</v>
      </c>
      <c r="D15" s="49" t="s">
        <v>99</v>
      </c>
      <c r="E15" s="49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x101.2</v>
      </c>
      <c r="N15" s="2"/>
      <c r="AN15" s="61"/>
    </row>
    <row r="16" spans="1:40" ht="14" x14ac:dyDescent="0.2">
      <c r="A16" s="2"/>
      <c r="B16" s="12">
        <f t="shared" si="0"/>
        <v>4</v>
      </c>
      <c r="C16" s="50" t="s">
        <v>86</v>
      </c>
      <c r="D16" s="49" t="s">
        <v>101</v>
      </c>
      <c r="E16" s="49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1012.0000000000001</v>
      </c>
      <c r="N16" s="2"/>
      <c r="AN16" s="61"/>
    </row>
    <row r="17" spans="1:40" ht="14" x14ac:dyDescent="0.2">
      <c r="A17" s="2"/>
      <c r="B17" s="12">
        <f t="shared" si="0"/>
        <v>5</v>
      </c>
      <c r="C17" s="50" t="s">
        <v>86</v>
      </c>
      <c r="D17" s="49" t="s">
        <v>103</v>
      </c>
      <c r="E17" s="49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101.2</v>
      </c>
      <c r="N17" s="2"/>
      <c r="AN17" s="61"/>
    </row>
    <row r="18" spans="1:40" ht="14" x14ac:dyDescent="0.2">
      <c r="A18" s="2"/>
      <c r="B18" s="12">
        <f t="shared" si="0"/>
        <v>6</v>
      </c>
      <c r="C18" s="50" t="s">
        <v>86</v>
      </c>
      <c r="D18" s="49" t="s">
        <v>109</v>
      </c>
      <c r="E18" s="49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101.2</v>
      </c>
      <c r="N18" s="2"/>
      <c r="AN18" s="61"/>
    </row>
    <row r="19" spans="1:40" ht="14" x14ac:dyDescent="0.2">
      <c r="A19" s="2"/>
      <c r="B19" s="12">
        <f t="shared" si="0"/>
        <v>7</v>
      </c>
      <c r="C19" s="50" t="s">
        <v>86</v>
      </c>
      <c r="D19" s="49" t="s">
        <v>111</v>
      </c>
      <c r="E19" s="49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5.0600000000000014</v>
      </c>
      <c r="N19" s="2"/>
      <c r="AN19" s="61"/>
    </row>
    <row r="20" spans="1:40" ht="14" x14ac:dyDescent="0.2">
      <c r="A20" s="2"/>
      <c r="B20" s="12">
        <f t="shared" si="0"/>
        <v>8</v>
      </c>
      <c r="C20" s="50" t="s">
        <v>86</v>
      </c>
      <c r="D20" s="49" t="s">
        <v>113</v>
      </c>
      <c r="E20" s="49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602.14</v>
      </c>
      <c r="N20" s="2"/>
      <c r="AN20" s="61"/>
    </row>
    <row r="21" spans="1:40" ht="14" x14ac:dyDescent="0.2">
      <c r="A21" s="2"/>
      <c r="B21" s="12">
        <f t="shared" si="0"/>
        <v>9</v>
      </c>
      <c r="C21" s="50" t="s">
        <v>86</v>
      </c>
      <c r="D21" s="49" t="s">
        <v>85</v>
      </c>
      <c r="E21" s="49"/>
      <c r="F21" s="2"/>
      <c r="G21" s="2"/>
      <c r="H21" s="18"/>
      <c r="I21" s="18"/>
      <c r="J21" s="8"/>
      <c r="K21" s="18"/>
      <c r="L21" s="8"/>
      <c r="M21" s="33"/>
      <c r="N21" s="2"/>
      <c r="AN21" s="61"/>
    </row>
    <row r="22" spans="1:40" ht="14" x14ac:dyDescent="0.2">
      <c r="A22" s="2"/>
      <c r="B22" s="12">
        <f t="shared" si="0"/>
        <v>10</v>
      </c>
      <c r="C22" s="50" t="s">
        <v>82</v>
      </c>
      <c r="D22" s="49" t="s">
        <v>79</v>
      </c>
      <c r="E22" s="49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61"/>
    </row>
    <row r="23" spans="1:40" ht="14" x14ac:dyDescent="0.2">
      <c r="A23" s="2"/>
      <c r="B23" s="12">
        <f t="shared" si="0"/>
        <v>11</v>
      </c>
      <c r="C23" s="50" t="s">
        <v>82</v>
      </c>
      <c r="D23" s="49" t="s">
        <v>80</v>
      </c>
      <c r="E23" s="49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1821.6</v>
      </c>
      <c r="N23" s="24" t="s">
        <v>53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N23" s="61"/>
    </row>
    <row r="24" spans="1:40" ht="14" x14ac:dyDescent="0.2">
      <c r="A24" s="2"/>
      <c r="B24" s="12">
        <f t="shared" si="0"/>
        <v>12</v>
      </c>
      <c r="C24" s="50" t="s">
        <v>82</v>
      </c>
      <c r="D24" s="49" t="s">
        <v>81</v>
      </c>
      <c r="E24" s="49"/>
      <c r="F24" s="2"/>
      <c r="G24" s="2"/>
      <c r="H24" s="22"/>
      <c r="I24" s="2"/>
      <c r="J24" s="4"/>
      <c r="K24" s="2"/>
      <c r="L24" s="2"/>
      <c r="M24" s="23"/>
      <c r="N24" s="2"/>
      <c r="AN24" s="61"/>
    </row>
    <row r="25" spans="1:40" ht="14" x14ac:dyDescent="0.2">
      <c r="A25" s="2"/>
      <c r="B25" s="12">
        <f t="shared" si="0"/>
        <v>13</v>
      </c>
      <c r="C25" s="50" t="s">
        <v>82</v>
      </c>
      <c r="D25" s="49" t="s">
        <v>76</v>
      </c>
      <c r="E25" s="49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61"/>
    </row>
    <row r="26" spans="1:40" ht="17" x14ac:dyDescent="0.25">
      <c r="A26" s="2"/>
      <c r="B26" s="12">
        <f t="shared" si="0"/>
        <v>14</v>
      </c>
      <c r="C26" s="50" t="s">
        <v>82</v>
      </c>
      <c r="D26" s="49" t="s">
        <v>77</v>
      </c>
      <c r="E26" s="49"/>
      <c r="F26" s="2"/>
      <c r="G26" s="92" t="s">
        <v>36</v>
      </c>
      <c r="H26" s="92"/>
      <c r="I26" s="96" t="s">
        <v>59</v>
      </c>
      <c r="J26" s="90"/>
      <c r="K26" s="90"/>
      <c r="L26" s="90"/>
      <c r="M26" s="90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61"/>
    </row>
    <row r="27" spans="1:40" ht="14" x14ac:dyDescent="0.2">
      <c r="A27" s="2"/>
      <c r="B27" s="12">
        <f t="shared" si="0"/>
        <v>15</v>
      </c>
      <c r="C27" s="50" t="s">
        <v>82</v>
      </c>
      <c r="D27" s="49" t="s">
        <v>78</v>
      </c>
      <c r="E27" s="49"/>
      <c r="F27" s="2"/>
      <c r="G27" s="92" t="s">
        <v>1</v>
      </c>
      <c r="H27" s="92"/>
      <c r="I27" s="96" t="s">
        <v>37</v>
      </c>
      <c r="J27" s="90"/>
      <c r="K27" s="90"/>
      <c r="L27" s="90"/>
      <c r="M27" s="90"/>
      <c r="N27" s="108" t="s">
        <v>54</v>
      </c>
      <c r="O27" s="108"/>
      <c r="P27" s="37" t="str">
        <f>IF(D7="MCP","VIC","FAM")</f>
        <v>FAM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61"/>
    </row>
    <row r="28" spans="1:40" ht="14" x14ac:dyDescent="0.2">
      <c r="A28" s="2"/>
      <c r="B28" s="12">
        <f t="shared" si="0"/>
        <v>16</v>
      </c>
      <c r="C28" s="50" t="s">
        <v>82</v>
      </c>
      <c r="D28" s="49" t="s">
        <v>87</v>
      </c>
      <c r="E28" s="49"/>
      <c r="F28" s="2"/>
      <c r="G28" s="92" t="s">
        <v>38</v>
      </c>
      <c r="H28" s="92"/>
      <c r="I28" s="96" t="s">
        <v>60</v>
      </c>
      <c r="J28" s="90"/>
      <c r="K28" s="90"/>
      <c r="L28" s="90"/>
      <c r="M28" s="90"/>
      <c r="N28" s="108" t="s">
        <v>58</v>
      </c>
      <c r="O28" s="108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1:40" ht="16" x14ac:dyDescent="0.2">
      <c r="A29" s="2"/>
      <c r="B29" s="12">
        <f t="shared" si="0"/>
        <v>17</v>
      </c>
      <c r="C29" s="50" t="s">
        <v>82</v>
      </c>
      <c r="D29" s="49" t="s">
        <v>83</v>
      </c>
      <c r="E29" s="49"/>
      <c r="F29" s="2"/>
      <c r="G29" s="92" t="s">
        <v>39</v>
      </c>
      <c r="H29" s="92"/>
      <c r="I29" s="96" t="s">
        <v>61</v>
      </c>
      <c r="J29" s="90"/>
      <c r="K29" s="90"/>
      <c r="L29" s="90"/>
      <c r="M29" s="90"/>
      <c r="N29" s="108" t="s">
        <v>57</v>
      </c>
      <c r="O29" s="108"/>
      <c r="P29" s="37" t="str">
        <f>IF(D7="MCP","TTA TAG TAG CCT RTG CGC TTG GCC","CAC TGG TTT GCT CAG GGA TA")</f>
        <v>CAC TGG TTT GCT CAG GGA TA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1:40" ht="14" x14ac:dyDescent="0.2">
      <c r="A30" s="2"/>
      <c r="B30" s="12">
        <f t="shared" si="0"/>
        <v>18</v>
      </c>
      <c r="C30" s="50" t="s">
        <v>82</v>
      </c>
      <c r="D30" s="49" t="s">
        <v>84</v>
      </c>
      <c r="E30" s="49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1:40" ht="14" x14ac:dyDescent="0.2">
      <c r="A31" s="2"/>
      <c r="B31" s="12">
        <f t="shared" si="0"/>
        <v>19</v>
      </c>
      <c r="C31" s="50" t="s">
        <v>66</v>
      </c>
      <c r="D31" s="49" t="s">
        <v>68</v>
      </c>
      <c r="E31" s="49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1:40" ht="14" x14ac:dyDescent="0.2">
      <c r="A32" s="2"/>
      <c r="B32" s="12">
        <f t="shared" si="0"/>
        <v>20</v>
      </c>
      <c r="C32" s="50" t="s">
        <v>66</v>
      </c>
      <c r="D32" s="49" t="s">
        <v>69</v>
      </c>
      <c r="E32" s="49"/>
      <c r="F32" s="2"/>
      <c r="G32" s="2"/>
      <c r="H32" s="62">
        <v>1</v>
      </c>
      <c r="I32" s="62">
        <v>2</v>
      </c>
      <c r="J32" s="62">
        <v>3</v>
      </c>
      <c r="K32" s="62">
        <v>4</v>
      </c>
      <c r="L32" s="62">
        <v>5</v>
      </c>
      <c r="M32" s="62">
        <v>6</v>
      </c>
      <c r="N32" s="62">
        <v>7</v>
      </c>
      <c r="O32" s="62">
        <v>8</v>
      </c>
      <c r="P32" s="62">
        <v>9</v>
      </c>
      <c r="Q32" s="62">
        <v>10</v>
      </c>
      <c r="R32" s="62">
        <v>11</v>
      </c>
      <c r="S32" s="62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1:40" ht="14" x14ac:dyDescent="0.2">
      <c r="A33" s="2"/>
      <c r="B33" s="12">
        <f t="shared" si="0"/>
        <v>21</v>
      </c>
      <c r="C33" s="50" t="s">
        <v>66</v>
      </c>
      <c r="D33" s="49" t="s">
        <v>67</v>
      </c>
      <c r="E33" s="49"/>
      <c r="F33" s="2"/>
      <c r="G33" s="62" t="s">
        <v>4</v>
      </c>
      <c r="H33" s="25" t="str">
        <f>D13</f>
        <v>A1.2</v>
      </c>
      <c r="I33" s="25" t="str">
        <f>D13</f>
        <v>A1.2</v>
      </c>
      <c r="J33" s="28" t="str">
        <f>D21</f>
        <v>B1.6</v>
      </c>
      <c r="K33" s="28" t="str">
        <f>D21</f>
        <v>B1.6</v>
      </c>
      <c r="L33" s="25" t="str">
        <f>D29</f>
        <v>B2.11</v>
      </c>
      <c r="M33" s="25" t="str">
        <f>D29</f>
        <v>B2.11</v>
      </c>
      <c r="N33" s="28" t="str">
        <f>D37</f>
        <v>L7</v>
      </c>
      <c r="O33" s="28" t="str">
        <f>D37</f>
        <v>L7</v>
      </c>
      <c r="P33" s="25" t="str">
        <f>D45</f>
        <v>CC7</v>
      </c>
      <c r="Q33" s="25" t="str">
        <f>D45</f>
        <v>CC7</v>
      </c>
      <c r="R33" s="28" t="str">
        <f>D53</f>
        <v>CC15</v>
      </c>
      <c r="S33" s="28" t="s">
        <v>195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1:40" ht="14" x14ac:dyDescent="0.2">
      <c r="A34" s="2"/>
      <c r="B34" s="12">
        <f t="shared" si="0"/>
        <v>22</v>
      </c>
      <c r="C34" s="50" t="s">
        <v>70</v>
      </c>
      <c r="D34" s="49" t="s">
        <v>89</v>
      </c>
      <c r="E34" s="49"/>
      <c r="F34" s="2"/>
      <c r="G34" s="62" t="s">
        <v>5</v>
      </c>
      <c r="H34" s="28" t="str">
        <f>D14</f>
        <v>A1.4</v>
      </c>
      <c r="I34" s="28" t="str">
        <f>D14</f>
        <v>A1.4</v>
      </c>
      <c r="J34" s="29" t="str">
        <f t="shared" ref="J34:J40" si="2">D22</f>
        <v>A2.3</v>
      </c>
      <c r="K34" s="29" t="str">
        <f t="shared" ref="K34:K40" si="3">D22</f>
        <v>A2.3</v>
      </c>
      <c r="L34" s="28" t="str">
        <f t="shared" ref="L34:L40" si="4">D30</f>
        <v>B2.15</v>
      </c>
      <c r="M34" s="28" t="str">
        <f t="shared" ref="M34:M40" si="5">D30</f>
        <v>B2.15</v>
      </c>
      <c r="N34" s="29" t="str">
        <f t="shared" ref="N34:N40" si="6">D38</f>
        <v>L10</v>
      </c>
      <c r="O34" s="29" t="str">
        <f t="shared" ref="O34:O40" si="7">D38</f>
        <v>L10</v>
      </c>
      <c r="P34" s="28" t="str">
        <f t="shared" ref="P34:P40" si="8">D46</f>
        <v>CC8</v>
      </c>
      <c r="Q34" s="28" t="str">
        <f t="shared" ref="Q34:Q40" si="9">D46</f>
        <v>CC8</v>
      </c>
      <c r="R34" s="25" t="s">
        <v>200</v>
      </c>
      <c r="S34" s="25" t="s">
        <v>199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1:40" ht="14" x14ac:dyDescent="0.2">
      <c r="A35" s="2"/>
      <c r="B35" s="12">
        <f t="shared" si="0"/>
        <v>23</v>
      </c>
      <c r="C35" s="50" t="s">
        <v>70</v>
      </c>
      <c r="D35" s="49" t="s">
        <v>88</v>
      </c>
      <c r="E35" s="49"/>
      <c r="F35" s="2"/>
      <c r="G35" s="62" t="s">
        <v>6</v>
      </c>
      <c r="H35" s="29" t="str">
        <f t="shared" ref="H35:H40" si="10">D15</f>
        <v>A1.6</v>
      </c>
      <c r="I35" s="29" t="str">
        <f t="shared" ref="I35:I40" si="11">D15</f>
        <v>A1.6</v>
      </c>
      <c r="J35" s="28" t="str">
        <f t="shared" si="2"/>
        <v>A2.5</v>
      </c>
      <c r="K35" s="28" t="str">
        <f t="shared" si="3"/>
        <v>A2.5</v>
      </c>
      <c r="L35" s="29" t="str">
        <f t="shared" si="4"/>
        <v>Q6</v>
      </c>
      <c r="M35" s="29" t="str">
        <f t="shared" si="5"/>
        <v>Q6</v>
      </c>
      <c r="N35" s="28" t="str">
        <f t="shared" si="6"/>
        <v>CC1</v>
      </c>
      <c r="O35" s="28" t="str">
        <f t="shared" si="7"/>
        <v>CC1</v>
      </c>
      <c r="P35" s="29" t="str">
        <f t="shared" si="8"/>
        <v>CC9</v>
      </c>
      <c r="Q35" s="29" t="str">
        <f t="shared" si="9"/>
        <v>CC9</v>
      </c>
      <c r="R35" s="111" t="s">
        <v>198</v>
      </c>
      <c r="S35" s="111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1:40" ht="14" x14ac:dyDescent="0.2">
      <c r="A36" s="2"/>
      <c r="B36" s="12">
        <f t="shared" si="0"/>
        <v>24</v>
      </c>
      <c r="C36" s="50" t="s">
        <v>70</v>
      </c>
      <c r="D36" s="49" t="s">
        <v>71</v>
      </c>
      <c r="E36" s="49"/>
      <c r="F36" s="2"/>
      <c r="G36" s="62" t="s">
        <v>7</v>
      </c>
      <c r="H36" s="28" t="str">
        <f t="shared" si="10"/>
        <v>A1.8</v>
      </c>
      <c r="I36" s="28" t="str">
        <f t="shared" si="11"/>
        <v>A1.8</v>
      </c>
      <c r="J36" s="29" t="str">
        <f t="shared" si="2"/>
        <v>A2.7</v>
      </c>
      <c r="K36" s="29" t="str">
        <f t="shared" si="3"/>
        <v>A2.7</v>
      </c>
      <c r="L36" s="28" t="str">
        <f t="shared" si="4"/>
        <v>Q13</v>
      </c>
      <c r="M36" s="28" t="str">
        <f t="shared" si="5"/>
        <v>Q13</v>
      </c>
      <c r="N36" s="29" t="str">
        <f t="shared" si="6"/>
        <v>CC2</v>
      </c>
      <c r="O36" s="29" t="str">
        <f t="shared" si="7"/>
        <v>CC2</v>
      </c>
      <c r="P36" s="28" t="str">
        <f t="shared" si="8"/>
        <v>CC10</v>
      </c>
      <c r="Q36" s="28" t="str">
        <f t="shared" si="9"/>
        <v>CC10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1:40" ht="14" x14ac:dyDescent="0.2">
      <c r="A37" s="2"/>
      <c r="B37" s="12">
        <f t="shared" si="0"/>
        <v>25</v>
      </c>
      <c r="C37" s="50" t="s">
        <v>70</v>
      </c>
      <c r="D37" s="49" t="s">
        <v>72</v>
      </c>
      <c r="E37" s="49"/>
      <c r="F37" s="2"/>
      <c r="G37" s="62" t="s">
        <v>8</v>
      </c>
      <c r="H37" s="29" t="str">
        <f t="shared" si="10"/>
        <v>A1.10</v>
      </c>
      <c r="I37" s="29" t="str">
        <f t="shared" si="11"/>
        <v>A1.10</v>
      </c>
      <c r="J37" s="28" t="str">
        <f t="shared" si="2"/>
        <v>A2.9</v>
      </c>
      <c r="K37" s="28" t="str">
        <f t="shared" si="3"/>
        <v>A2.9</v>
      </c>
      <c r="L37" s="29" t="str">
        <f t="shared" si="4"/>
        <v>R11</v>
      </c>
      <c r="M37" s="29" t="str">
        <f t="shared" si="5"/>
        <v>R11</v>
      </c>
      <c r="N37" s="28" t="str">
        <f t="shared" si="6"/>
        <v>CC3</v>
      </c>
      <c r="O37" s="28" t="str">
        <f t="shared" si="7"/>
        <v>CC3</v>
      </c>
      <c r="P37" s="29" t="str">
        <f t="shared" si="8"/>
        <v>CC11</v>
      </c>
      <c r="Q37" s="29" t="str">
        <f t="shared" si="9"/>
        <v>CC11</v>
      </c>
      <c r="R37" s="28" t="str">
        <f>IF(D6="A","NTC","3x10^7")</f>
        <v>3x10^7</v>
      </c>
      <c r="S37" s="28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1:40" ht="14" x14ac:dyDescent="0.2">
      <c r="A38" s="2"/>
      <c r="B38" s="12">
        <f t="shared" si="0"/>
        <v>26</v>
      </c>
      <c r="C38" s="50" t="s">
        <v>70</v>
      </c>
      <c r="D38" s="49" t="s">
        <v>73</v>
      </c>
      <c r="E38" s="49"/>
      <c r="F38" s="2"/>
      <c r="G38" s="62" t="s">
        <v>9</v>
      </c>
      <c r="H38" s="28" t="str">
        <f t="shared" si="10"/>
        <v>A1.16</v>
      </c>
      <c r="I38" s="28" t="str">
        <f t="shared" si="11"/>
        <v>A1.16</v>
      </c>
      <c r="J38" s="29" t="str">
        <f t="shared" si="2"/>
        <v>A2.10</v>
      </c>
      <c r="K38" s="29" t="str">
        <f t="shared" si="3"/>
        <v>A2.10</v>
      </c>
      <c r="L38" s="28" t="str">
        <f t="shared" si="4"/>
        <v>J1.1</v>
      </c>
      <c r="M38" s="28" t="str">
        <f t="shared" si="5"/>
        <v>J1.1</v>
      </c>
      <c r="N38" s="29" t="str">
        <f t="shared" si="6"/>
        <v>CC4</v>
      </c>
      <c r="O38" s="29" t="str">
        <f t="shared" si="7"/>
        <v>CC4</v>
      </c>
      <c r="P38" s="28" t="str">
        <f t="shared" si="8"/>
        <v>CC12</v>
      </c>
      <c r="Q38" s="28" t="str">
        <f t="shared" si="9"/>
        <v>CC12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1:40" ht="14" x14ac:dyDescent="0.2">
      <c r="A39" s="2"/>
      <c r="B39" s="12">
        <f t="shared" si="0"/>
        <v>27</v>
      </c>
      <c r="C39" s="50" t="s">
        <v>179</v>
      </c>
      <c r="D39" s="63" t="s">
        <v>180</v>
      </c>
      <c r="E39" s="49"/>
      <c r="F39" s="2"/>
      <c r="G39" s="62" t="s">
        <v>10</v>
      </c>
      <c r="H39" s="29" t="str">
        <f t="shared" si="10"/>
        <v>A1.18</v>
      </c>
      <c r="I39" s="29" t="str">
        <f t="shared" si="11"/>
        <v>A1.18</v>
      </c>
      <c r="J39" s="28" t="str">
        <f t="shared" si="2"/>
        <v>A2.11</v>
      </c>
      <c r="K39" s="28" t="str">
        <f t="shared" si="3"/>
        <v>A2.11</v>
      </c>
      <c r="L39" s="29" t="str">
        <f t="shared" si="4"/>
        <v>J1.2</v>
      </c>
      <c r="M39" s="29" t="str">
        <f t="shared" si="5"/>
        <v>J1.2</v>
      </c>
      <c r="N39" s="28" t="str">
        <f t="shared" si="6"/>
        <v>CC5</v>
      </c>
      <c r="O39" s="28" t="str">
        <f t="shared" si="7"/>
        <v>CC5</v>
      </c>
      <c r="P39" s="29" t="str">
        <f t="shared" si="8"/>
        <v>CC13</v>
      </c>
      <c r="Q39" s="29" t="str">
        <f t="shared" si="9"/>
        <v>CC13</v>
      </c>
      <c r="R39" s="28" t="str">
        <f>IF(D6="A","NTC","3x10^3")</f>
        <v>3x10^3</v>
      </c>
      <c r="S39" s="28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1:40" ht="14" x14ac:dyDescent="0.2">
      <c r="A40" s="2"/>
      <c r="B40" s="12">
        <f t="shared" si="0"/>
        <v>28</v>
      </c>
      <c r="C40" s="50" t="s">
        <v>179</v>
      </c>
      <c r="D40" s="63" t="s">
        <v>181</v>
      </c>
      <c r="E40" s="49"/>
      <c r="F40" s="2"/>
      <c r="G40" s="62" t="s">
        <v>11</v>
      </c>
      <c r="H40" s="28" t="str">
        <f t="shared" si="10"/>
        <v>A1.20</v>
      </c>
      <c r="I40" s="28" t="str">
        <f t="shared" si="11"/>
        <v>A1.20</v>
      </c>
      <c r="J40" s="29" t="str">
        <f t="shared" si="2"/>
        <v>A2.14</v>
      </c>
      <c r="K40" s="29" t="str">
        <f t="shared" si="3"/>
        <v>A2.14</v>
      </c>
      <c r="L40" s="28" t="str">
        <f t="shared" si="4"/>
        <v>K4</v>
      </c>
      <c r="M40" s="28" t="str">
        <f t="shared" si="5"/>
        <v>K4</v>
      </c>
      <c r="N40" s="29" t="str">
        <f t="shared" si="6"/>
        <v>CC6</v>
      </c>
      <c r="O40" s="29" t="str">
        <f t="shared" si="7"/>
        <v>CC6</v>
      </c>
      <c r="P40" s="28" t="str">
        <f t="shared" si="8"/>
        <v>CC14</v>
      </c>
      <c r="Q40" s="28" t="str">
        <f t="shared" si="9"/>
        <v>CC14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1:40" ht="14" x14ac:dyDescent="0.2">
      <c r="A41" s="2"/>
      <c r="B41" s="12">
        <f t="shared" si="0"/>
        <v>29</v>
      </c>
      <c r="C41" s="50" t="s">
        <v>179</v>
      </c>
      <c r="D41" s="63" t="s">
        <v>182</v>
      </c>
      <c r="E41" s="49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1:40" ht="14" x14ac:dyDescent="0.2">
      <c r="A42" s="2"/>
      <c r="B42" s="12">
        <f t="shared" si="0"/>
        <v>30</v>
      </c>
      <c r="C42" s="50" t="s">
        <v>179</v>
      </c>
      <c r="D42" s="63" t="s">
        <v>183</v>
      </c>
      <c r="E42" s="49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1:40" ht="14" x14ac:dyDescent="0.2">
      <c r="B43" s="12">
        <f t="shared" si="0"/>
        <v>31</v>
      </c>
      <c r="C43" s="50" t="s">
        <v>179</v>
      </c>
      <c r="D43" s="63" t="s">
        <v>184</v>
      </c>
      <c r="E43" s="49"/>
    </row>
    <row r="44" spans="1:40" ht="14" x14ac:dyDescent="0.2">
      <c r="B44" s="12">
        <f t="shared" si="0"/>
        <v>32</v>
      </c>
      <c r="C44" s="50" t="s">
        <v>179</v>
      </c>
      <c r="D44" s="63" t="s">
        <v>185</v>
      </c>
      <c r="E44" s="49"/>
    </row>
    <row r="45" spans="1:40" ht="14" x14ac:dyDescent="0.2">
      <c r="B45" s="12">
        <f t="shared" si="0"/>
        <v>33</v>
      </c>
      <c r="C45" s="50" t="s">
        <v>179</v>
      </c>
      <c r="D45" s="63" t="s">
        <v>186</v>
      </c>
      <c r="E45" s="49"/>
    </row>
    <row r="46" spans="1:40" ht="14" x14ac:dyDescent="0.2">
      <c r="B46" s="12">
        <f t="shared" si="0"/>
        <v>34</v>
      </c>
      <c r="C46" s="50" t="s">
        <v>179</v>
      </c>
      <c r="D46" s="63" t="s">
        <v>187</v>
      </c>
      <c r="E46" s="49"/>
    </row>
    <row r="47" spans="1:40" ht="14" x14ac:dyDescent="0.2">
      <c r="B47" s="12">
        <f t="shared" si="0"/>
        <v>35</v>
      </c>
      <c r="C47" s="50" t="s">
        <v>179</v>
      </c>
      <c r="D47" s="63" t="s">
        <v>188</v>
      </c>
      <c r="E47" s="49"/>
    </row>
    <row r="48" spans="1:40" ht="14" x14ac:dyDescent="0.2">
      <c r="B48" s="12">
        <f t="shared" si="0"/>
        <v>36</v>
      </c>
      <c r="C48" s="50" t="s">
        <v>179</v>
      </c>
      <c r="D48" s="63" t="s">
        <v>189</v>
      </c>
      <c r="E48" s="14"/>
    </row>
    <row r="49" spans="2:5" ht="14" x14ac:dyDescent="0.2">
      <c r="B49" s="12">
        <f t="shared" si="0"/>
        <v>37</v>
      </c>
      <c r="C49" s="50" t="s">
        <v>179</v>
      </c>
      <c r="D49" s="63" t="s">
        <v>190</v>
      </c>
      <c r="E49" s="14"/>
    </row>
    <row r="50" spans="2:5" ht="14" x14ac:dyDescent="0.2">
      <c r="B50" s="12">
        <f t="shared" si="0"/>
        <v>38</v>
      </c>
      <c r="C50" s="50" t="s">
        <v>179</v>
      </c>
      <c r="D50" s="63" t="s">
        <v>191</v>
      </c>
      <c r="E50" s="14"/>
    </row>
    <row r="51" spans="2:5" ht="14" x14ac:dyDescent="0.2">
      <c r="B51" s="12">
        <f t="shared" si="0"/>
        <v>39</v>
      </c>
      <c r="C51" s="50" t="s">
        <v>179</v>
      </c>
      <c r="D51" s="63" t="s">
        <v>192</v>
      </c>
      <c r="E51" s="14"/>
    </row>
    <row r="52" spans="2:5" ht="14" x14ac:dyDescent="0.2">
      <c r="B52" s="12">
        <f t="shared" si="0"/>
        <v>40</v>
      </c>
      <c r="C52" s="50" t="s">
        <v>179</v>
      </c>
      <c r="D52" s="63" t="s">
        <v>193</v>
      </c>
      <c r="E52" s="14"/>
    </row>
    <row r="53" spans="2:5" ht="14" x14ac:dyDescent="0.2">
      <c r="B53" s="12">
        <f t="shared" si="0"/>
        <v>41</v>
      </c>
      <c r="C53" s="50" t="s">
        <v>179</v>
      </c>
      <c r="D53" s="63" t="s">
        <v>194</v>
      </c>
      <c r="E53" s="14"/>
    </row>
    <row r="54" spans="2:5" ht="14" x14ac:dyDescent="0.2">
      <c r="B54" s="12">
        <f t="shared" si="0"/>
        <v>42</v>
      </c>
      <c r="C54" s="50" t="s">
        <v>179</v>
      </c>
      <c r="D54" s="63" t="s">
        <v>195</v>
      </c>
      <c r="E54" s="40"/>
    </row>
  </sheetData>
  <mergeCells count="31"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J9:K9"/>
    <mergeCell ref="C10:E10"/>
    <mergeCell ref="H10:J10"/>
    <mergeCell ref="C11:E11"/>
    <mergeCell ref="H11:J11"/>
    <mergeCell ref="R35:S35"/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</mergeCells>
  <conditionalFormatting sqref="B14:B54">
    <cfRule type="expression" dxfId="6" priority="9">
      <formula>#REF!="96-well"</formula>
    </cfRule>
  </conditionalFormatting>
  <conditionalFormatting sqref="D25:D38">
    <cfRule type="expression" dxfId="5" priority="8">
      <formula>#REF!="96-well"</formula>
    </cfRule>
  </conditionalFormatting>
  <conditionalFormatting sqref="E44:E47">
    <cfRule type="expression" dxfId="4" priority="5">
      <formula>#REF!="96-well"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88D2-B323-8447-8E01-4D8A3692A101}">
  <dimension ref="A1:AN54"/>
  <sheetViews>
    <sheetView topLeftCell="E22" zoomScale="110" zoomScaleNormal="110" workbookViewId="0">
      <selection activeCell="V41" sqref="V41"/>
    </sheetView>
  </sheetViews>
  <sheetFormatPr baseColWidth="10" defaultColWidth="8.83203125" defaultRowHeight="13" x14ac:dyDescent="0.15"/>
  <cols>
    <col min="4" max="4" width="10.6640625" style="46" customWidth="1"/>
    <col min="8" max="8" width="9" customWidth="1"/>
    <col min="14" max="14" width="9.6640625" customWidth="1"/>
    <col min="19" max="19" width="11.1640625" customWidth="1"/>
    <col min="20" max="20" width="10.1640625" bestFit="1" customWidth="1"/>
  </cols>
  <sheetData>
    <row r="1" spans="1:40" ht="24" x14ac:dyDescent="0.3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59"/>
    </row>
    <row r="2" spans="1:40" ht="19" x14ac:dyDescent="0.25">
      <c r="A2" s="91" t="s">
        <v>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9"/>
    </row>
    <row r="3" spans="1:40" ht="14" x14ac:dyDescent="0.2">
      <c r="A3" s="92" t="s">
        <v>40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59"/>
    </row>
    <row r="4" spans="1:40" ht="14" x14ac:dyDescent="0.2">
      <c r="A4" s="92" t="s">
        <v>41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59"/>
    </row>
    <row r="5" spans="1:40" x14ac:dyDescent="0.15">
      <c r="A5" s="2"/>
      <c r="B5" s="2"/>
      <c r="C5" s="2"/>
      <c r="D5" s="43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59"/>
    </row>
    <row r="6" spans="1:40" ht="14" x14ac:dyDescent="0.2">
      <c r="A6" s="5">
        <v>1</v>
      </c>
      <c r="B6" s="93" t="s">
        <v>63</v>
      </c>
      <c r="C6" s="94"/>
      <c r="D6" s="95" t="s">
        <v>5</v>
      </c>
      <c r="E6" s="94"/>
      <c r="F6" s="92" t="s">
        <v>62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9"/>
    </row>
    <row r="7" spans="1:40" ht="14" x14ac:dyDescent="0.2">
      <c r="A7" s="5">
        <v>2</v>
      </c>
      <c r="B7" s="97" t="s">
        <v>64</v>
      </c>
      <c r="C7" s="98"/>
      <c r="D7" s="95" t="s">
        <v>47</v>
      </c>
      <c r="E7" s="94"/>
      <c r="F7" s="92" t="s">
        <v>48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59"/>
    </row>
    <row r="8" spans="1:40" ht="14" x14ac:dyDescent="0.2">
      <c r="A8" s="5">
        <v>3</v>
      </c>
      <c r="B8" s="6" t="s">
        <v>14</v>
      </c>
      <c r="C8" s="99"/>
      <c r="D8" s="100"/>
      <c r="E8" s="101"/>
      <c r="F8" s="2"/>
      <c r="G8" s="59"/>
      <c r="H8" s="59"/>
      <c r="I8" s="59"/>
      <c r="J8" s="4"/>
      <c r="K8" s="59"/>
      <c r="L8" s="2"/>
      <c r="M8" s="59"/>
      <c r="N8" s="59"/>
      <c r="AN8" s="59"/>
    </row>
    <row r="9" spans="1:40" ht="14" x14ac:dyDescent="0.2">
      <c r="A9" s="5">
        <v>4</v>
      </c>
      <c r="B9" s="6" t="s">
        <v>3</v>
      </c>
      <c r="C9" s="109">
        <v>43489</v>
      </c>
      <c r="D9" s="100"/>
      <c r="E9" s="101"/>
      <c r="F9" s="2"/>
      <c r="G9" s="59"/>
      <c r="H9" s="93" t="s">
        <v>13</v>
      </c>
      <c r="I9" s="94"/>
      <c r="J9" s="95" t="s">
        <v>42</v>
      </c>
      <c r="K9" s="94"/>
      <c r="L9" s="2"/>
      <c r="M9" s="59"/>
      <c r="N9" s="59"/>
      <c r="AN9" s="59"/>
    </row>
    <row r="10" spans="1:40" ht="14" x14ac:dyDescent="0.2">
      <c r="A10" s="5"/>
      <c r="B10" s="6" t="s">
        <v>15</v>
      </c>
      <c r="C10" s="112" t="s">
        <v>209</v>
      </c>
      <c r="D10" s="112"/>
      <c r="E10" s="113"/>
      <c r="F10" s="5"/>
      <c r="G10" s="2"/>
      <c r="H10" s="105" t="s">
        <v>16</v>
      </c>
      <c r="I10" s="106"/>
      <c r="J10" s="94"/>
      <c r="K10" s="8">
        <f>IF(D6="A",SUMPRODUCT((D13:D52&lt;&gt;"")*1),SUMPRODUCT((D13:D54&lt;&gt;"")*1))</f>
        <v>40</v>
      </c>
      <c r="L10" s="30" t="s">
        <v>44</v>
      </c>
      <c r="M10" s="59"/>
      <c r="N10" s="59"/>
      <c r="AN10" s="59"/>
    </row>
    <row r="11" spans="1:40" ht="14" x14ac:dyDescent="0.2">
      <c r="A11" s="2"/>
      <c r="B11" s="6" t="s">
        <v>17</v>
      </c>
      <c r="C11" s="114" t="s">
        <v>210</v>
      </c>
      <c r="D11" s="115"/>
      <c r="E11" s="116"/>
      <c r="F11" s="2"/>
      <c r="G11" s="2"/>
      <c r="H11" s="93" t="s">
        <v>18</v>
      </c>
      <c r="I11" s="106"/>
      <c r="J11" s="94"/>
      <c r="K11" s="8">
        <f>IF(D6="A",((K10*2)+6),((K10*2)+2+2+4))</f>
        <v>88</v>
      </c>
      <c r="L11" s="2"/>
      <c r="M11" s="8">
        <f>(M10*2)+6+4</f>
        <v>10</v>
      </c>
      <c r="N11" s="59"/>
      <c r="P11" s="8">
        <f>IF(D6="A",((K10*2)+2+2+2),((K10*2)+2+2+4))</f>
        <v>88</v>
      </c>
      <c r="AN11" s="59"/>
    </row>
    <row r="12" spans="1:40" ht="14" x14ac:dyDescent="0.2">
      <c r="A12" s="2"/>
      <c r="B12" s="9" t="s">
        <v>19</v>
      </c>
      <c r="C12" s="10" t="s">
        <v>214</v>
      </c>
      <c r="D12" s="47" t="s">
        <v>43</v>
      </c>
      <c r="E12" s="10" t="s">
        <v>215</v>
      </c>
      <c r="F12" s="2"/>
      <c r="G12" s="5">
        <v>6</v>
      </c>
      <c r="H12" s="105" t="s">
        <v>21</v>
      </c>
      <c r="I12" s="106"/>
      <c r="J12" s="106"/>
      <c r="K12" s="11">
        <v>10</v>
      </c>
      <c r="L12" s="2"/>
      <c r="M12" s="2"/>
      <c r="N12" s="2"/>
      <c r="AN12" s="59"/>
    </row>
    <row r="13" spans="1:40" ht="14" x14ac:dyDescent="0.2">
      <c r="A13" s="5">
        <v>5</v>
      </c>
      <c r="B13" s="12">
        <f>IF(ISBLANK(D13),"",1)</f>
        <v>1</v>
      </c>
      <c r="C13" s="12"/>
      <c r="D13" s="44" t="s">
        <v>159</v>
      </c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59"/>
    </row>
    <row r="14" spans="1:40" ht="14" x14ac:dyDescent="0.2">
      <c r="A14" s="5"/>
      <c r="B14" s="12">
        <f t="shared" ref="B14:B54" si="0">IF(ISBLANK(D14),"",COUNT($B$13:B13)+1)</f>
        <v>2</v>
      </c>
      <c r="C14" s="12"/>
      <c r="D14" s="44" t="s">
        <v>160</v>
      </c>
      <c r="E14" s="14"/>
      <c r="F14" s="2"/>
      <c r="G14" s="2"/>
      <c r="H14" s="2"/>
      <c r="I14" s="2"/>
      <c r="J14" s="4"/>
      <c r="K14" s="2"/>
      <c r="L14" s="2"/>
      <c r="M14" s="2"/>
      <c r="N14" s="2"/>
      <c r="AN14" s="59"/>
    </row>
    <row r="15" spans="1:40" ht="14" x14ac:dyDescent="0.2">
      <c r="A15" s="2"/>
      <c r="B15" s="12">
        <f t="shared" si="0"/>
        <v>3</v>
      </c>
      <c r="C15" s="12"/>
      <c r="D15" s="44" t="s">
        <v>161</v>
      </c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x96.8</v>
      </c>
      <c r="N15" s="2"/>
      <c r="AN15" s="59"/>
    </row>
    <row r="16" spans="1:40" ht="14" x14ac:dyDescent="0.2">
      <c r="A16" s="2"/>
      <c r="B16" s="12">
        <f t="shared" si="0"/>
        <v>4</v>
      </c>
      <c r="C16" s="12"/>
      <c r="D16" s="44" t="s">
        <v>162</v>
      </c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968.00000000000011</v>
      </c>
      <c r="N16" s="2"/>
      <c r="AN16" s="59"/>
    </row>
    <row r="17" spans="1:40" ht="14" x14ac:dyDescent="0.2">
      <c r="A17" s="2"/>
      <c r="B17" s="12">
        <f t="shared" si="0"/>
        <v>5</v>
      </c>
      <c r="C17" s="12"/>
      <c r="D17" s="44" t="s">
        <v>163</v>
      </c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96.800000000000011</v>
      </c>
      <c r="N17" s="2"/>
      <c r="AN17" s="59"/>
    </row>
    <row r="18" spans="1:40" ht="14" x14ac:dyDescent="0.2">
      <c r="A18" s="2"/>
      <c r="B18" s="12">
        <f t="shared" si="0"/>
        <v>6</v>
      </c>
      <c r="C18" s="12"/>
      <c r="D18" s="44" t="s">
        <v>164</v>
      </c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96.800000000000011</v>
      </c>
      <c r="N18" s="2"/>
      <c r="AN18" s="59"/>
    </row>
    <row r="19" spans="1:40" ht="14" x14ac:dyDescent="0.2">
      <c r="A19" s="2"/>
      <c r="B19" s="12">
        <f t="shared" si="0"/>
        <v>7</v>
      </c>
      <c r="C19" s="12"/>
      <c r="D19" s="44" t="s">
        <v>165</v>
      </c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4.8400000000000007</v>
      </c>
      <c r="N19" s="2"/>
      <c r="AN19" s="59"/>
    </row>
    <row r="20" spans="1:40" ht="14" x14ac:dyDescent="0.2">
      <c r="A20" s="2"/>
      <c r="B20" s="12">
        <f t="shared" si="0"/>
        <v>8</v>
      </c>
      <c r="C20" s="12"/>
      <c r="D20" s="44" t="s">
        <v>166</v>
      </c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575.96</v>
      </c>
      <c r="N20" s="2"/>
      <c r="AN20" s="59"/>
    </row>
    <row r="21" spans="1:40" ht="14" x14ac:dyDescent="0.2">
      <c r="A21" s="2"/>
      <c r="B21" s="12">
        <f t="shared" si="0"/>
        <v>9</v>
      </c>
      <c r="C21" s="12"/>
      <c r="D21" s="44" t="s">
        <v>167</v>
      </c>
      <c r="E21" s="14"/>
      <c r="F21" s="2"/>
      <c r="G21" s="2"/>
      <c r="H21" s="18"/>
      <c r="I21" s="18"/>
      <c r="J21" s="8"/>
      <c r="K21" s="18"/>
      <c r="L21" s="8"/>
      <c r="M21" s="33"/>
      <c r="N21" s="2"/>
      <c r="AN21" s="59"/>
    </row>
    <row r="22" spans="1:40" ht="14" x14ac:dyDescent="0.2">
      <c r="A22" s="2"/>
      <c r="B22" s="12">
        <f t="shared" si="0"/>
        <v>10</v>
      </c>
      <c r="C22" s="12"/>
      <c r="D22" s="44" t="s">
        <v>168</v>
      </c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59"/>
    </row>
    <row r="23" spans="1:40" ht="14" x14ac:dyDescent="0.2">
      <c r="A23" s="2"/>
      <c r="B23" s="12">
        <f t="shared" si="0"/>
        <v>11</v>
      </c>
      <c r="C23" s="12"/>
      <c r="D23" s="44" t="s">
        <v>169</v>
      </c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1742.4</v>
      </c>
      <c r="N23" s="24" t="s">
        <v>53</v>
      </c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N23" s="59"/>
    </row>
    <row r="24" spans="1:40" ht="14" x14ac:dyDescent="0.2">
      <c r="A24" s="2"/>
      <c r="B24" s="12">
        <f t="shared" si="0"/>
        <v>12</v>
      </c>
      <c r="C24" s="12"/>
      <c r="D24" s="44" t="s">
        <v>170</v>
      </c>
      <c r="E24" s="14"/>
      <c r="F24" s="2"/>
      <c r="G24" s="2"/>
      <c r="H24" s="22"/>
      <c r="I24" s="2"/>
      <c r="J24" s="4"/>
      <c r="K24" s="2"/>
      <c r="L24" s="2"/>
      <c r="M24" s="23"/>
      <c r="N24" s="2"/>
      <c r="AN24" s="59"/>
    </row>
    <row r="25" spans="1:40" ht="14" x14ac:dyDescent="0.2">
      <c r="A25" s="2"/>
      <c r="B25" s="12">
        <f t="shared" si="0"/>
        <v>13</v>
      </c>
      <c r="C25" s="12"/>
      <c r="D25" s="44" t="s">
        <v>171</v>
      </c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59"/>
    </row>
    <row r="26" spans="1:40" ht="17" x14ac:dyDescent="0.25">
      <c r="A26" s="2"/>
      <c r="B26" s="12">
        <f t="shared" si="0"/>
        <v>14</v>
      </c>
      <c r="C26" s="12"/>
      <c r="D26" s="44" t="s">
        <v>172</v>
      </c>
      <c r="E26" s="14"/>
      <c r="F26" s="2"/>
      <c r="G26" s="92" t="s">
        <v>36</v>
      </c>
      <c r="H26" s="92"/>
      <c r="I26" s="96" t="s">
        <v>59</v>
      </c>
      <c r="J26" s="90"/>
      <c r="K26" s="90"/>
      <c r="L26" s="90"/>
      <c r="M26" s="90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59"/>
    </row>
    <row r="27" spans="1:40" ht="14" x14ac:dyDescent="0.2">
      <c r="A27" s="2"/>
      <c r="B27" s="12">
        <f t="shared" si="0"/>
        <v>15</v>
      </c>
      <c r="C27" s="12"/>
      <c r="D27" s="44" t="s">
        <v>173</v>
      </c>
      <c r="E27" s="14"/>
      <c r="F27" s="2"/>
      <c r="G27" s="92" t="s">
        <v>1</v>
      </c>
      <c r="H27" s="92"/>
      <c r="I27" s="96" t="s">
        <v>37</v>
      </c>
      <c r="J27" s="90"/>
      <c r="K27" s="90"/>
      <c r="L27" s="90"/>
      <c r="M27" s="90"/>
      <c r="N27" s="108" t="s">
        <v>54</v>
      </c>
      <c r="O27" s="108"/>
      <c r="P27" s="37" t="str">
        <f>IF(D7="MCP","VIC","FAM")</f>
        <v>VIC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59"/>
    </row>
    <row r="28" spans="1:40" ht="14" x14ac:dyDescent="0.2">
      <c r="A28" s="2"/>
      <c r="B28" s="12">
        <f>IF(ISBLANK(#REF!),"",COUNT($B$13:B27)+1)</f>
        <v>16</v>
      </c>
      <c r="C28" s="12" t="s">
        <v>70</v>
      </c>
      <c r="D28" s="44" t="s">
        <v>71</v>
      </c>
      <c r="E28" s="14"/>
      <c r="F28" s="2"/>
      <c r="G28" s="92" t="s">
        <v>38</v>
      </c>
      <c r="H28" s="92"/>
      <c r="I28" s="96" t="s">
        <v>60</v>
      </c>
      <c r="J28" s="90"/>
      <c r="K28" s="90"/>
      <c r="L28" s="90"/>
      <c r="M28" s="90"/>
      <c r="N28" s="108" t="s">
        <v>58</v>
      </c>
      <c r="O28" s="108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1:40" ht="16" x14ac:dyDescent="0.2">
      <c r="A29" s="2"/>
      <c r="B29" s="12">
        <f>IF(ISBLANK(#REF!),"",COUNT($B$13:B28)+1)</f>
        <v>17</v>
      </c>
      <c r="C29" s="12" t="s">
        <v>86</v>
      </c>
      <c r="D29" s="44" t="s">
        <v>111</v>
      </c>
      <c r="E29" s="14"/>
      <c r="F29" s="2"/>
      <c r="G29" s="92" t="s">
        <v>39</v>
      </c>
      <c r="H29" s="92"/>
      <c r="I29" s="96" t="s">
        <v>61</v>
      </c>
      <c r="J29" s="90"/>
      <c r="K29" s="90"/>
      <c r="L29" s="90"/>
      <c r="M29" s="90"/>
      <c r="N29" s="108" t="s">
        <v>57</v>
      </c>
      <c r="O29" s="108"/>
      <c r="P29" s="37" t="str">
        <f>IF(D7="MCP","TTA TAG TAG CCT RTG CGC TTG GCC","CAC TGG TTT GCT CAG GGA TA")</f>
        <v>TTA TAG TAG CCT RTG CGC TTG GCC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1:40" ht="14" x14ac:dyDescent="0.2">
      <c r="A30" s="2"/>
      <c r="B30" s="12">
        <f>IF(ISBLANK(#REF!),"",COUNT($B$13:B29)+1)</f>
        <v>18</v>
      </c>
      <c r="C30" s="12" t="s">
        <v>86</v>
      </c>
      <c r="D30" s="44" t="s">
        <v>85</v>
      </c>
      <c r="E30" s="14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1:40" ht="14" x14ac:dyDescent="0.2">
      <c r="A31" s="2"/>
      <c r="B31" s="12">
        <f>IF(ISBLANK(#REF!),"",COUNT($B$13:B30)+1)</f>
        <v>19</v>
      </c>
      <c r="C31" s="12" t="s">
        <v>82</v>
      </c>
      <c r="D31" s="44" t="s">
        <v>87</v>
      </c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1:40" ht="14" x14ac:dyDescent="0.2">
      <c r="A32" s="2"/>
      <c r="B32" s="12">
        <f>IF(ISBLANK(#REF!),"",COUNT($B$13:B31)+1)</f>
        <v>20</v>
      </c>
      <c r="C32" s="12" t="s">
        <v>82</v>
      </c>
      <c r="D32" s="44" t="s">
        <v>84</v>
      </c>
      <c r="E32" s="14"/>
      <c r="F32" s="2"/>
      <c r="G32" s="2"/>
      <c r="H32" s="60">
        <v>1</v>
      </c>
      <c r="I32" s="60">
        <v>2</v>
      </c>
      <c r="J32" s="60">
        <v>3</v>
      </c>
      <c r="K32" s="60">
        <v>4</v>
      </c>
      <c r="L32" s="60">
        <v>5</v>
      </c>
      <c r="M32" s="60">
        <v>6</v>
      </c>
      <c r="N32" s="60">
        <v>7</v>
      </c>
      <c r="O32" s="60">
        <v>8</v>
      </c>
      <c r="P32" s="60">
        <v>9</v>
      </c>
      <c r="Q32" s="60">
        <v>10</v>
      </c>
      <c r="R32" s="60">
        <v>11</v>
      </c>
      <c r="S32" s="60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1:40" ht="14" x14ac:dyDescent="0.2">
      <c r="A33" s="2"/>
      <c r="B33" s="12">
        <f t="shared" si="0"/>
        <v>21</v>
      </c>
      <c r="C33" s="12" t="s">
        <v>82</v>
      </c>
      <c r="D33" s="44" t="s">
        <v>216</v>
      </c>
      <c r="E33" s="14"/>
      <c r="F33" s="2"/>
      <c r="G33" s="60" t="s">
        <v>4</v>
      </c>
      <c r="H33" s="25" t="str">
        <f>D13</f>
        <v>CO-1</v>
      </c>
      <c r="I33" s="25" t="str">
        <f>D13</f>
        <v>CO-1</v>
      </c>
      <c r="J33" s="69" t="str">
        <f>D21</f>
        <v>CO-9</v>
      </c>
      <c r="K33" s="69" t="str">
        <f>D21</f>
        <v>CO-9</v>
      </c>
      <c r="L33" s="25" t="str">
        <f>D29</f>
        <v>A1.18</v>
      </c>
      <c r="M33" s="25" t="str">
        <f>D29</f>
        <v>A1.18</v>
      </c>
      <c r="N33" s="69" t="str">
        <f>D37</f>
        <v>J1.1</v>
      </c>
      <c r="O33" s="69" t="str">
        <f>D37</f>
        <v>J1.1</v>
      </c>
      <c r="P33" s="25" t="str">
        <f>D45</f>
        <v>E2.1</v>
      </c>
      <c r="Q33" s="25" t="str">
        <f>D45</f>
        <v>E2.1</v>
      </c>
      <c r="R33" s="69" t="str">
        <f>IF(D6="A",D53,"ExtNeg")</f>
        <v>ExtNeg</v>
      </c>
      <c r="S33" s="71">
        <v>43471</v>
      </c>
      <c r="T33" s="70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1:40" ht="14" x14ac:dyDescent="0.2">
      <c r="A34" s="2"/>
      <c r="B34" s="12">
        <f t="shared" si="0"/>
        <v>22</v>
      </c>
      <c r="C34" s="12" t="s">
        <v>82</v>
      </c>
      <c r="D34" s="44" t="s">
        <v>74</v>
      </c>
      <c r="E34" s="14"/>
      <c r="F34" s="2"/>
      <c r="G34" s="60" t="s">
        <v>5</v>
      </c>
      <c r="H34" s="69" t="str">
        <f>D14</f>
        <v>CO-2</v>
      </c>
      <c r="I34" s="69" t="str">
        <f>D14</f>
        <v>CO-2</v>
      </c>
      <c r="J34" s="29" t="str">
        <f t="shared" ref="J34:J40" si="2">D22</f>
        <v>CO-10</v>
      </c>
      <c r="K34" s="29" t="str">
        <f t="shared" ref="K34:K40" si="3">D22</f>
        <v>CO-10</v>
      </c>
      <c r="L34" s="69" t="str">
        <f t="shared" ref="L34:L40" si="4">D30</f>
        <v>B1.6</v>
      </c>
      <c r="M34" s="69" t="str">
        <f t="shared" ref="M34:M40" si="5">D30</f>
        <v>B1.6</v>
      </c>
      <c r="N34" s="29" t="str">
        <f t="shared" ref="N34:N40" si="6">D38</f>
        <v>J1.2</v>
      </c>
      <c r="O34" s="29" t="str">
        <f t="shared" ref="O34:O40" si="7">D38</f>
        <v>J1.2</v>
      </c>
      <c r="P34" s="69" t="str">
        <f t="shared" ref="P34:P40" si="8">D46</f>
        <v>E2.6</v>
      </c>
      <c r="Q34" s="69" t="str">
        <f t="shared" ref="Q34:Q40" si="9">D46</f>
        <v>E2.6</v>
      </c>
      <c r="R34" s="29" t="str">
        <f>IF(D6="A",D54,"ExtNeg")</f>
        <v>ExtNeg</v>
      </c>
      <c r="S34" s="72">
        <v>43509</v>
      </c>
      <c r="T34" s="70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1:40" ht="14" x14ac:dyDescent="0.2">
      <c r="A35" s="2"/>
      <c r="B35" s="12">
        <f t="shared" si="0"/>
        <v>23</v>
      </c>
      <c r="C35" s="12" t="s">
        <v>86</v>
      </c>
      <c r="D35" s="44" t="s">
        <v>154</v>
      </c>
      <c r="E35" s="14"/>
      <c r="F35" s="2"/>
      <c r="G35" s="60" t="s">
        <v>6</v>
      </c>
      <c r="H35" s="29" t="str">
        <f t="shared" ref="H35:H40" si="10">D15</f>
        <v>CO-3</v>
      </c>
      <c r="I35" s="29" t="str">
        <f t="shared" ref="I35:I40" si="11">D15</f>
        <v>CO-3</v>
      </c>
      <c r="J35" s="69" t="str">
        <f t="shared" si="2"/>
        <v>CO-11</v>
      </c>
      <c r="K35" s="69" t="str">
        <f t="shared" si="3"/>
        <v>CO-11</v>
      </c>
      <c r="L35" s="29" t="str">
        <f t="shared" si="4"/>
        <v>A2.14</v>
      </c>
      <c r="M35" s="29" t="str">
        <f t="shared" si="5"/>
        <v>A2.14</v>
      </c>
      <c r="N35" s="69" t="str">
        <f t="shared" si="6"/>
        <v>J2.1</v>
      </c>
      <c r="O35" s="69" t="str">
        <f t="shared" si="7"/>
        <v>J2.1</v>
      </c>
      <c r="P35" s="29" t="str">
        <f t="shared" si="8"/>
        <v>E2.5</v>
      </c>
      <c r="Q35" s="29" t="str">
        <f t="shared" si="9"/>
        <v>E2.5</v>
      </c>
      <c r="R35" s="69" t="str">
        <f>IF(D6="A","ExtNeg","NTC")</f>
        <v>NTC</v>
      </c>
      <c r="S35" s="69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1:40" ht="14" x14ac:dyDescent="0.2">
      <c r="A36" s="2"/>
      <c r="B36" s="12">
        <f t="shared" si="0"/>
        <v>24</v>
      </c>
      <c r="C36" s="12" t="s">
        <v>86</v>
      </c>
      <c r="D36" s="44" t="s">
        <v>153</v>
      </c>
      <c r="E36" s="14"/>
      <c r="F36" s="2"/>
      <c r="G36" s="60" t="s">
        <v>7</v>
      </c>
      <c r="H36" s="69" t="str">
        <f t="shared" si="10"/>
        <v>CO-4</v>
      </c>
      <c r="I36" s="69" t="str">
        <f t="shared" si="11"/>
        <v>CO-4</v>
      </c>
      <c r="J36" s="29" t="str">
        <f t="shared" si="2"/>
        <v>CO-12</v>
      </c>
      <c r="K36" s="29" t="str">
        <f t="shared" si="3"/>
        <v>CO-12</v>
      </c>
      <c r="L36" s="69" t="str">
        <f t="shared" si="4"/>
        <v>B2.15</v>
      </c>
      <c r="M36" s="69" t="str">
        <f t="shared" si="5"/>
        <v>B2.15</v>
      </c>
      <c r="N36" s="29" t="str">
        <f t="shared" si="6"/>
        <v>J2.2</v>
      </c>
      <c r="O36" s="29" t="str">
        <f t="shared" si="7"/>
        <v>J2.2</v>
      </c>
      <c r="P36" s="69" t="str">
        <f t="shared" si="8"/>
        <v>E2.10</v>
      </c>
      <c r="Q36" s="69" t="str">
        <f t="shared" si="9"/>
        <v>E2.10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1:40" ht="14" x14ac:dyDescent="0.2">
      <c r="A37" s="2"/>
      <c r="B37" s="12">
        <f t="shared" si="0"/>
        <v>25</v>
      </c>
      <c r="C37" s="12" t="s">
        <v>70</v>
      </c>
      <c r="D37" s="44" t="s">
        <v>89</v>
      </c>
      <c r="E37" s="14"/>
      <c r="F37" s="2"/>
      <c r="G37" s="60" t="s">
        <v>8</v>
      </c>
      <c r="H37" s="29" t="str">
        <f t="shared" si="10"/>
        <v>CO-5</v>
      </c>
      <c r="I37" s="29" t="str">
        <f t="shared" si="11"/>
        <v>CO-5</v>
      </c>
      <c r="J37" s="69" t="str">
        <f t="shared" si="2"/>
        <v>CO-13</v>
      </c>
      <c r="K37" s="69" t="str">
        <f t="shared" si="3"/>
        <v>CO-13</v>
      </c>
      <c r="L37" s="29" t="str">
        <f t="shared" si="4"/>
        <v>C2.2</v>
      </c>
      <c r="M37" s="29" t="str">
        <f t="shared" si="5"/>
        <v>C2.2</v>
      </c>
      <c r="N37" s="69" t="str">
        <f t="shared" si="6"/>
        <v>L7.1</v>
      </c>
      <c r="O37" s="69" t="str">
        <f t="shared" si="7"/>
        <v>L7.1</v>
      </c>
      <c r="P37" s="29" t="str">
        <f t="shared" si="8"/>
        <v>E2.9</v>
      </c>
      <c r="Q37" s="29" t="str">
        <f t="shared" si="9"/>
        <v>E2.9</v>
      </c>
      <c r="R37" s="69" t="str">
        <f>IF(D6="A","NTC","3x10^7")</f>
        <v>3x10^7</v>
      </c>
      <c r="S37" s="69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1:40" ht="14" x14ac:dyDescent="0.2">
      <c r="A38" s="2"/>
      <c r="B38" s="12">
        <f t="shared" si="0"/>
        <v>26</v>
      </c>
      <c r="C38" s="12" t="s">
        <v>70</v>
      </c>
      <c r="D38" s="44" t="s">
        <v>88</v>
      </c>
      <c r="E38" s="14"/>
      <c r="F38" s="2"/>
      <c r="G38" s="60" t="s">
        <v>9</v>
      </c>
      <c r="H38" s="69" t="str">
        <f t="shared" si="10"/>
        <v>CO-6</v>
      </c>
      <c r="I38" s="69" t="str">
        <f t="shared" si="11"/>
        <v>CO-6</v>
      </c>
      <c r="J38" s="29" t="str">
        <f t="shared" si="2"/>
        <v>CO-14</v>
      </c>
      <c r="K38" s="29" t="str">
        <f t="shared" si="3"/>
        <v>CO-14</v>
      </c>
      <c r="L38" s="69" t="str">
        <f t="shared" si="4"/>
        <v>C2.18</v>
      </c>
      <c r="M38" s="69" t="str">
        <f t="shared" si="5"/>
        <v>C2.18</v>
      </c>
      <c r="N38" s="29" t="str">
        <f t="shared" si="6"/>
        <v>L7.2</v>
      </c>
      <c r="O38" s="29" t="str">
        <f t="shared" si="7"/>
        <v>L7.2</v>
      </c>
      <c r="P38" s="69" t="str">
        <f t="shared" si="8"/>
        <v>E1.1</v>
      </c>
      <c r="Q38" s="69" t="str">
        <f t="shared" si="9"/>
        <v>E1.1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1:40" ht="14" x14ac:dyDescent="0.2">
      <c r="A39" s="2"/>
      <c r="B39" s="12">
        <f t="shared" si="0"/>
        <v>27</v>
      </c>
      <c r="C39" s="12" t="s">
        <v>70</v>
      </c>
      <c r="D39" s="44" t="s">
        <v>115</v>
      </c>
      <c r="E39" s="14"/>
      <c r="F39" s="2"/>
      <c r="G39" s="60" t="s">
        <v>10</v>
      </c>
      <c r="H39" s="29" t="str">
        <f t="shared" si="10"/>
        <v>CO-7</v>
      </c>
      <c r="I39" s="29" t="str">
        <f t="shared" si="11"/>
        <v>CO-7</v>
      </c>
      <c r="J39" s="69" t="str">
        <f t="shared" si="2"/>
        <v>CO-15</v>
      </c>
      <c r="K39" s="69" t="str">
        <f t="shared" si="3"/>
        <v>CO-15</v>
      </c>
      <c r="L39" s="29" t="str">
        <f t="shared" si="4"/>
        <v>E1.14</v>
      </c>
      <c r="M39" s="29" t="str">
        <f t="shared" si="5"/>
        <v>E1.14</v>
      </c>
      <c r="N39" s="69" t="str">
        <f t="shared" si="6"/>
        <v>L10.1</v>
      </c>
      <c r="O39" s="69" t="str">
        <f t="shared" si="7"/>
        <v>L10.1</v>
      </c>
      <c r="P39" s="29" t="str">
        <f t="shared" si="8"/>
        <v>E1.2</v>
      </c>
      <c r="Q39" s="29" t="str">
        <f t="shared" si="9"/>
        <v>E1.2</v>
      </c>
      <c r="R39" s="69" t="str">
        <f>IF(D6="A","NTC","3x10^3")</f>
        <v>3x10^3</v>
      </c>
      <c r="S39" s="69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1:40" ht="14" x14ac:dyDescent="0.2">
      <c r="A40" s="2"/>
      <c r="B40" s="12">
        <f t="shared" si="0"/>
        <v>28</v>
      </c>
      <c r="C40" s="12" t="s">
        <v>70</v>
      </c>
      <c r="D40" s="44" t="s">
        <v>114</v>
      </c>
      <c r="E40" s="14"/>
      <c r="F40" s="2"/>
      <c r="G40" s="60" t="s">
        <v>11</v>
      </c>
      <c r="H40" s="69" t="str">
        <f t="shared" si="10"/>
        <v>CO-8</v>
      </c>
      <c r="I40" s="69" t="str">
        <f t="shared" si="11"/>
        <v>CO-8</v>
      </c>
      <c r="J40" s="29" t="str">
        <f t="shared" si="2"/>
        <v>K4</v>
      </c>
      <c r="K40" s="29" t="str">
        <f t="shared" si="3"/>
        <v>K4</v>
      </c>
      <c r="L40" s="69" t="str">
        <f t="shared" si="4"/>
        <v>E1.12</v>
      </c>
      <c r="M40" s="69" t="str">
        <f t="shared" si="5"/>
        <v>E1.12</v>
      </c>
      <c r="N40" s="29" t="str">
        <f t="shared" si="6"/>
        <v>L10.2</v>
      </c>
      <c r="O40" s="29" t="str">
        <f t="shared" si="7"/>
        <v>L10.2</v>
      </c>
      <c r="P40" s="69" t="str">
        <f t="shared" si="8"/>
        <v>E1.20</v>
      </c>
      <c r="Q40" s="69" t="str">
        <f t="shared" si="9"/>
        <v>E1.20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1:40" ht="14" x14ac:dyDescent="0.2">
      <c r="A41" s="2"/>
      <c r="B41" s="12">
        <f t="shared" si="0"/>
        <v>29</v>
      </c>
      <c r="C41" s="12" t="s">
        <v>70</v>
      </c>
      <c r="D41" s="44" t="s">
        <v>92</v>
      </c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1:40" ht="14" x14ac:dyDescent="0.2">
      <c r="A42" s="2"/>
      <c r="B42" s="12">
        <f t="shared" si="0"/>
        <v>30</v>
      </c>
      <c r="C42" s="12" t="s">
        <v>70</v>
      </c>
      <c r="D42" s="44" t="s">
        <v>93</v>
      </c>
      <c r="E42" s="14"/>
      <c r="F42" s="2"/>
      <c r="G42" s="68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1:40" ht="14" x14ac:dyDescent="0.2">
      <c r="B43" s="12">
        <f t="shared" si="0"/>
        <v>31</v>
      </c>
      <c r="C43" s="12" t="s">
        <v>70</v>
      </c>
      <c r="D43" s="44" t="s">
        <v>91</v>
      </c>
      <c r="E43" s="14"/>
      <c r="F43" s="43" t="s">
        <v>212</v>
      </c>
      <c r="G43" s="68" t="s">
        <v>211</v>
      </c>
    </row>
    <row r="44" spans="1:40" ht="14" x14ac:dyDescent="0.2">
      <c r="B44" s="12">
        <f t="shared" si="0"/>
        <v>32</v>
      </c>
      <c r="C44" s="12" t="s">
        <v>70</v>
      </c>
      <c r="D44" s="44" t="s">
        <v>90</v>
      </c>
      <c r="E44" s="14"/>
      <c r="F44" s="43" t="s">
        <v>212</v>
      </c>
      <c r="G44" s="68" t="s">
        <v>213</v>
      </c>
    </row>
    <row r="45" spans="1:40" ht="14" x14ac:dyDescent="0.2">
      <c r="B45" s="12">
        <f t="shared" si="0"/>
        <v>33</v>
      </c>
      <c r="C45" s="12" t="s">
        <v>82</v>
      </c>
      <c r="D45" s="44" t="s">
        <v>156</v>
      </c>
      <c r="E45" s="14"/>
    </row>
    <row r="46" spans="1:40" ht="14" x14ac:dyDescent="0.2">
      <c r="B46" s="12">
        <f t="shared" si="0"/>
        <v>34</v>
      </c>
      <c r="C46" s="12" t="s">
        <v>82</v>
      </c>
      <c r="D46" s="44" t="s">
        <v>158</v>
      </c>
      <c r="E46" s="14"/>
    </row>
    <row r="47" spans="1:40" ht="14" x14ac:dyDescent="0.2">
      <c r="B47" s="12">
        <f t="shared" si="0"/>
        <v>35</v>
      </c>
      <c r="C47" s="12" t="s">
        <v>82</v>
      </c>
      <c r="D47" s="44" t="s">
        <v>157</v>
      </c>
      <c r="E47" s="14"/>
    </row>
    <row r="48" spans="1:40" ht="14" x14ac:dyDescent="0.2">
      <c r="B48" s="12">
        <f t="shared" si="0"/>
        <v>36</v>
      </c>
      <c r="C48" s="12" t="s">
        <v>82</v>
      </c>
      <c r="D48" s="44" t="s">
        <v>204</v>
      </c>
      <c r="E48" s="14"/>
    </row>
    <row r="49" spans="2:5" ht="14" x14ac:dyDescent="0.2">
      <c r="B49" s="12">
        <f t="shared" si="0"/>
        <v>37</v>
      </c>
      <c r="C49" s="12" t="s">
        <v>82</v>
      </c>
      <c r="D49" s="44" t="s">
        <v>203</v>
      </c>
      <c r="E49" s="14"/>
    </row>
    <row r="50" spans="2:5" ht="14" x14ac:dyDescent="0.2">
      <c r="B50" s="12">
        <f t="shared" si="0"/>
        <v>38</v>
      </c>
      <c r="C50" s="12" t="s">
        <v>86</v>
      </c>
      <c r="D50" s="44" t="s">
        <v>201</v>
      </c>
      <c r="E50" s="14"/>
    </row>
    <row r="51" spans="2:5" ht="14" x14ac:dyDescent="0.2">
      <c r="B51" s="12">
        <f t="shared" si="0"/>
        <v>39</v>
      </c>
      <c r="C51" s="12" t="s">
        <v>86</v>
      </c>
      <c r="D51" s="44" t="s">
        <v>202</v>
      </c>
      <c r="E51" s="14"/>
    </row>
    <row r="52" spans="2:5" ht="14" x14ac:dyDescent="0.2">
      <c r="B52" s="12">
        <f t="shared" si="0"/>
        <v>40</v>
      </c>
      <c r="C52" s="12" t="s">
        <v>86</v>
      </c>
      <c r="D52" s="44" t="s">
        <v>155</v>
      </c>
      <c r="E52" s="14"/>
    </row>
    <row r="53" spans="2:5" ht="14" x14ac:dyDescent="0.2">
      <c r="B53" s="12" t="str">
        <f t="shared" si="0"/>
        <v/>
      </c>
      <c r="C53" s="12"/>
      <c r="D53" s="44"/>
      <c r="E53" s="14"/>
    </row>
    <row r="54" spans="2:5" ht="14" x14ac:dyDescent="0.2">
      <c r="B54" s="12" t="str">
        <f t="shared" si="0"/>
        <v/>
      </c>
      <c r="C54" s="39"/>
      <c r="D54" s="45"/>
      <c r="E54" s="57"/>
    </row>
  </sheetData>
  <mergeCells count="30">
    <mergeCell ref="A1:M1"/>
    <mergeCell ref="A2:M2"/>
    <mergeCell ref="A3:W3"/>
    <mergeCell ref="A4:W4"/>
    <mergeCell ref="B6:C6"/>
    <mergeCell ref="D6:E6"/>
    <mergeCell ref="F6:AB6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</mergeCells>
  <conditionalFormatting sqref="D48:D54 B14:B54">
    <cfRule type="expression" dxfId="3" priority="2">
      <formula>#REF!="96-well"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223F-2200-8D4F-BB55-838961B9BA8C}">
  <sheetPr codeName="Sheet2"/>
  <dimension ref="A1:AN54"/>
  <sheetViews>
    <sheetView topLeftCell="A20" workbookViewId="0">
      <selection activeCell="E43" sqref="E43"/>
    </sheetView>
  </sheetViews>
  <sheetFormatPr baseColWidth="10" defaultColWidth="8.83203125" defaultRowHeight="13" x14ac:dyDescent="0.15"/>
  <cols>
    <col min="4" max="4" width="10.6640625" style="1" customWidth="1"/>
    <col min="8" max="8" width="9" customWidth="1"/>
    <col min="14" max="14" width="9.6640625" customWidth="1"/>
  </cols>
  <sheetData>
    <row r="1" spans="1:40" ht="24" x14ac:dyDescent="0.3">
      <c r="A1" s="89" t="s">
        <v>46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42"/>
    </row>
    <row r="2" spans="1:40" ht="19" x14ac:dyDescent="0.25">
      <c r="A2" s="91" t="s">
        <v>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2"/>
    </row>
    <row r="3" spans="1:40" ht="14" x14ac:dyDescent="0.2">
      <c r="A3" s="92" t="s">
        <v>40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2"/>
    </row>
    <row r="4" spans="1:40" ht="14" x14ac:dyDescent="0.2">
      <c r="A4" s="92" t="s">
        <v>41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2"/>
    </row>
    <row r="5" spans="1:40" x14ac:dyDescent="0.15">
      <c r="A5" s="2"/>
      <c r="B5" s="2"/>
      <c r="C5" s="2"/>
      <c r="D5" s="48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2"/>
    </row>
    <row r="6" spans="1:40" ht="14" x14ac:dyDescent="0.2">
      <c r="A6" s="5">
        <v>1</v>
      </c>
      <c r="B6" s="93" t="s">
        <v>63</v>
      </c>
      <c r="C6" s="94"/>
      <c r="D6" s="95"/>
      <c r="E6" s="94"/>
      <c r="F6" s="92" t="s">
        <v>62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2"/>
    </row>
    <row r="7" spans="1:40" ht="14" x14ac:dyDescent="0.2">
      <c r="A7" s="5">
        <v>2</v>
      </c>
      <c r="B7" s="97" t="s">
        <v>64</v>
      </c>
      <c r="C7" s="98"/>
      <c r="D7" s="95"/>
      <c r="E7" s="94"/>
      <c r="F7" s="92" t="s">
        <v>48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42"/>
    </row>
    <row r="8" spans="1:40" ht="14" x14ac:dyDescent="0.2">
      <c r="A8" s="5">
        <v>3</v>
      </c>
      <c r="B8" s="6" t="s">
        <v>14</v>
      </c>
      <c r="C8" s="99"/>
      <c r="D8" s="100"/>
      <c r="E8" s="101"/>
      <c r="F8" s="2"/>
      <c r="G8" s="42"/>
      <c r="H8" s="42"/>
      <c r="I8" s="42"/>
      <c r="J8" s="4"/>
      <c r="K8" s="42"/>
      <c r="L8" s="2"/>
      <c r="M8" s="42"/>
      <c r="N8" s="42"/>
      <c r="AN8" s="42"/>
    </row>
    <row r="9" spans="1:40" ht="14" x14ac:dyDescent="0.2">
      <c r="A9" s="5">
        <v>4</v>
      </c>
      <c r="B9" s="6" t="s">
        <v>3</v>
      </c>
      <c r="C9" s="99"/>
      <c r="D9" s="100"/>
      <c r="E9" s="101"/>
      <c r="F9" s="2"/>
      <c r="G9" s="42"/>
      <c r="H9" s="93" t="s">
        <v>13</v>
      </c>
      <c r="I9" s="94"/>
      <c r="J9" s="95" t="s">
        <v>42</v>
      </c>
      <c r="K9" s="94"/>
      <c r="L9" s="2"/>
      <c r="M9" s="42"/>
      <c r="N9" s="42"/>
      <c r="AN9" s="42"/>
    </row>
    <row r="10" spans="1:40" ht="14" x14ac:dyDescent="0.2">
      <c r="A10" s="5"/>
      <c r="B10" s="6" t="s">
        <v>15</v>
      </c>
      <c r="C10" s="102"/>
      <c r="D10" s="103"/>
      <c r="E10" s="104"/>
      <c r="F10" s="5"/>
      <c r="G10" s="2"/>
      <c r="H10" s="105" t="s">
        <v>16</v>
      </c>
      <c r="I10" s="106"/>
      <c r="J10" s="94"/>
      <c r="K10" s="8">
        <f>IF(D6="A",SUMPRODUCT((D13:D52&lt;&gt;"")*1),SUMPRODUCT((D13:D54&lt;&gt;"")*1))</f>
        <v>0</v>
      </c>
      <c r="L10" s="30" t="s">
        <v>44</v>
      </c>
      <c r="M10" s="42"/>
      <c r="N10" s="42"/>
      <c r="AN10" s="42"/>
    </row>
    <row r="11" spans="1:40" ht="14" x14ac:dyDescent="0.2">
      <c r="A11" s="2"/>
      <c r="B11" s="6" t="s">
        <v>17</v>
      </c>
      <c r="C11" s="110"/>
      <c r="D11" s="100"/>
      <c r="E11" s="101"/>
      <c r="F11" s="2"/>
      <c r="G11" s="2"/>
      <c r="H11" s="93" t="s">
        <v>18</v>
      </c>
      <c r="I11" s="106"/>
      <c r="J11" s="94"/>
      <c r="K11" s="8">
        <f>IF(D6="A",((K10*2)+6),((K10*2)+2+2+4))</f>
        <v>8</v>
      </c>
      <c r="L11" s="2"/>
      <c r="M11" s="8">
        <f>(M10*2)+6+4</f>
        <v>10</v>
      </c>
      <c r="N11" s="42"/>
      <c r="P11" s="8">
        <f>IF(D6="A",((K10*2)+2+2+2),((K10*2)+2+2+4))</f>
        <v>8</v>
      </c>
      <c r="AN11" s="42"/>
    </row>
    <row r="12" spans="1:40" ht="14" x14ac:dyDescent="0.2">
      <c r="A12" s="2"/>
      <c r="B12" s="9" t="s">
        <v>19</v>
      </c>
      <c r="C12" s="10" t="s">
        <v>65</v>
      </c>
      <c r="D12" s="47" t="s">
        <v>43</v>
      </c>
      <c r="E12" s="10" t="s">
        <v>20</v>
      </c>
      <c r="F12" s="2"/>
      <c r="G12" s="5">
        <v>6</v>
      </c>
      <c r="H12" s="105" t="s">
        <v>21</v>
      </c>
      <c r="I12" s="106"/>
      <c r="J12" s="106"/>
      <c r="K12" s="11">
        <v>10</v>
      </c>
      <c r="L12" s="2"/>
      <c r="M12" s="2"/>
      <c r="N12" s="2"/>
      <c r="AN12" s="42"/>
    </row>
    <row r="13" spans="1:40" ht="14" x14ac:dyDescent="0.2">
      <c r="A13" s="5">
        <v>5</v>
      </c>
      <c r="B13" s="12" t="str">
        <f>IF(ISBLANK(D13),"",1)</f>
        <v/>
      </c>
      <c r="C13" s="12"/>
      <c r="D13" s="49"/>
      <c r="E13" s="14"/>
      <c r="F13" s="2"/>
      <c r="G13" s="2"/>
      <c r="H13" s="15" t="s">
        <v>22</v>
      </c>
      <c r="I13" s="16"/>
      <c r="J13" s="17"/>
      <c r="K13" s="8">
        <f>IF(D6="MCP",20,20)</f>
        <v>20</v>
      </c>
      <c r="L13" s="31" t="s">
        <v>45</v>
      </c>
      <c r="M13" s="2"/>
      <c r="N13" s="2"/>
      <c r="AN13" s="42"/>
    </row>
    <row r="14" spans="1:40" ht="14" x14ac:dyDescent="0.2">
      <c r="A14" s="5"/>
      <c r="B14" s="12" t="str">
        <f t="shared" ref="B14:B54" si="0">IF(ISBLANK(D14),"",COUNT($B$13:B13)+1)</f>
        <v/>
      </c>
      <c r="C14" s="12"/>
      <c r="D14" s="49"/>
      <c r="E14" s="14"/>
      <c r="F14" s="2"/>
      <c r="G14" s="2"/>
      <c r="H14" s="2"/>
      <c r="I14" s="2"/>
      <c r="J14" s="4"/>
      <c r="K14" s="2"/>
      <c r="L14" s="2"/>
      <c r="M14" s="2"/>
      <c r="N14" s="2"/>
      <c r="AN14" s="42"/>
    </row>
    <row r="15" spans="1:40" ht="14" x14ac:dyDescent="0.2">
      <c r="A15" s="2"/>
      <c r="B15" s="12" t="str">
        <f t="shared" si="0"/>
        <v/>
      </c>
      <c r="C15" s="12"/>
      <c r="D15" s="49"/>
      <c r="E15" s="14"/>
      <c r="F15" s="2"/>
      <c r="G15" s="2"/>
      <c r="H15" s="15" t="s">
        <v>23</v>
      </c>
      <c r="I15" s="15" t="s">
        <v>24</v>
      </c>
      <c r="J15" s="15" t="s">
        <v>25</v>
      </c>
      <c r="K15" s="15" t="s">
        <v>26</v>
      </c>
      <c r="L15" s="15" t="s">
        <v>27</v>
      </c>
      <c r="M15" s="32" t="str">
        <f>CONCATENATE("x",K11*((K12/100)+1))</f>
        <v>x8.8</v>
      </c>
      <c r="N15" s="2"/>
      <c r="AN15" s="42"/>
    </row>
    <row r="16" spans="1:40" ht="14" x14ac:dyDescent="0.2">
      <c r="A16" s="2"/>
      <c r="B16" s="12" t="str">
        <f t="shared" si="0"/>
        <v/>
      </c>
      <c r="C16" s="12"/>
      <c r="D16" s="49"/>
      <c r="E16" s="14"/>
      <c r="F16" s="5"/>
      <c r="G16" s="5">
        <v>7</v>
      </c>
      <c r="H16" s="8" t="s">
        <v>0</v>
      </c>
      <c r="I16" s="8" t="s">
        <v>28</v>
      </c>
      <c r="J16" s="11">
        <v>1</v>
      </c>
      <c r="K16" s="8" t="s">
        <v>29</v>
      </c>
      <c r="L16" s="8">
        <v>10</v>
      </c>
      <c r="M16" s="33">
        <f t="shared" ref="M16:M19" si="1">L16*$K$11*(($K$12/100)+1)</f>
        <v>88</v>
      </c>
      <c r="N16" s="2"/>
      <c r="AN16" s="42"/>
    </row>
    <row r="17" spans="1:40" ht="14" x14ac:dyDescent="0.2">
      <c r="A17" s="2"/>
      <c r="B17" s="12" t="str">
        <f t="shared" si="0"/>
        <v/>
      </c>
      <c r="C17" s="12"/>
      <c r="D17" s="49"/>
      <c r="E17" s="14"/>
      <c r="F17" s="5"/>
      <c r="G17" s="5">
        <v>8</v>
      </c>
      <c r="H17" s="8" t="s">
        <v>49</v>
      </c>
      <c r="I17" s="8" t="s">
        <v>30</v>
      </c>
      <c r="J17" s="11">
        <v>1</v>
      </c>
      <c r="K17" s="8" t="s">
        <v>31</v>
      </c>
      <c r="L17" s="8">
        <v>1</v>
      </c>
      <c r="M17" s="33">
        <f t="shared" si="1"/>
        <v>8.8000000000000007</v>
      </c>
      <c r="N17" s="2"/>
      <c r="AN17" s="42"/>
    </row>
    <row r="18" spans="1:40" ht="14" x14ac:dyDescent="0.2">
      <c r="A18" s="2"/>
      <c r="B18" s="12" t="str">
        <f t="shared" si="0"/>
        <v/>
      </c>
      <c r="C18" s="50"/>
      <c r="D18" s="49"/>
      <c r="E18" s="14"/>
      <c r="F18" s="5"/>
      <c r="G18" s="5">
        <v>9</v>
      </c>
      <c r="H18" s="8" t="s">
        <v>50</v>
      </c>
      <c r="I18" s="8" t="s">
        <v>30</v>
      </c>
      <c r="J18" s="11">
        <v>1</v>
      </c>
      <c r="K18" s="8" t="s">
        <v>31</v>
      </c>
      <c r="L18" s="8">
        <v>1</v>
      </c>
      <c r="M18" s="33">
        <f t="shared" si="1"/>
        <v>8.8000000000000007</v>
      </c>
      <c r="N18" s="2"/>
      <c r="AN18" s="42"/>
    </row>
    <row r="19" spans="1:40" ht="14" x14ac:dyDescent="0.2">
      <c r="A19" s="2"/>
      <c r="B19" s="12" t="str">
        <f t="shared" si="0"/>
        <v/>
      </c>
      <c r="C19" s="50"/>
      <c r="D19" s="49"/>
      <c r="E19" s="14"/>
      <c r="F19" s="5"/>
      <c r="G19" s="5">
        <v>10</v>
      </c>
      <c r="H19" s="8" t="s">
        <v>51</v>
      </c>
      <c r="I19" s="8" t="s">
        <v>52</v>
      </c>
      <c r="J19" s="11">
        <v>1</v>
      </c>
      <c r="K19" s="8" t="s">
        <v>32</v>
      </c>
      <c r="L19" s="8">
        <v>0.05</v>
      </c>
      <c r="M19" s="33">
        <f t="shared" si="1"/>
        <v>0.44000000000000006</v>
      </c>
      <c r="N19" s="2"/>
      <c r="AN19" s="42"/>
    </row>
    <row r="20" spans="1:40" ht="14" x14ac:dyDescent="0.2">
      <c r="A20" s="2"/>
      <c r="B20" s="12" t="str">
        <f t="shared" si="0"/>
        <v/>
      </c>
      <c r="C20" s="50"/>
      <c r="D20" s="49"/>
      <c r="E20" s="14"/>
      <c r="F20" s="5"/>
      <c r="G20" s="5">
        <v>11</v>
      </c>
      <c r="H20" s="18" t="s">
        <v>35</v>
      </c>
      <c r="I20" s="18" t="s">
        <v>34</v>
      </c>
      <c r="J20" s="11">
        <v>1</v>
      </c>
      <c r="K20" s="18" t="s">
        <v>34</v>
      </c>
      <c r="L20" s="8">
        <v>5.95</v>
      </c>
      <c r="M20" s="33">
        <f>L20*$K$11*(($K$12/100)+1)</f>
        <v>52.360000000000007</v>
      </c>
      <c r="N20" s="2"/>
      <c r="AN20" s="42"/>
    </row>
    <row r="21" spans="1:40" ht="14" x14ac:dyDescent="0.2">
      <c r="A21" s="2"/>
      <c r="B21" s="12" t="str">
        <f t="shared" si="0"/>
        <v/>
      </c>
      <c r="C21" s="50"/>
      <c r="D21" s="49"/>
      <c r="E21" s="14"/>
      <c r="F21" s="2"/>
      <c r="G21" s="2"/>
      <c r="H21" s="18"/>
      <c r="I21" s="18"/>
      <c r="J21" s="8"/>
      <c r="K21" s="18"/>
      <c r="L21" s="8"/>
      <c r="M21" s="33"/>
      <c r="N21" s="2"/>
      <c r="AN21" s="42"/>
    </row>
    <row r="22" spans="1:40" ht="14" x14ac:dyDescent="0.2">
      <c r="A22" s="2"/>
      <c r="B22" s="12" t="str">
        <f t="shared" si="0"/>
        <v/>
      </c>
      <c r="C22" s="50"/>
      <c r="D22" s="49"/>
      <c r="E22" s="14"/>
      <c r="F22" s="5"/>
      <c r="G22" s="5">
        <v>12</v>
      </c>
      <c r="H22" s="18" t="s">
        <v>33</v>
      </c>
      <c r="I22" s="18" t="s">
        <v>34</v>
      </c>
      <c r="J22" s="8" t="s">
        <v>34</v>
      </c>
      <c r="K22" s="18" t="s">
        <v>34</v>
      </c>
      <c r="L22" s="8">
        <v>2</v>
      </c>
      <c r="M22" s="8" t="s">
        <v>34</v>
      </c>
      <c r="N22" s="2"/>
      <c r="AN22" s="42"/>
    </row>
    <row r="23" spans="1:40" ht="14" x14ac:dyDescent="0.2">
      <c r="A23" s="2"/>
      <c r="B23" s="12" t="str">
        <f t="shared" si="0"/>
        <v/>
      </c>
      <c r="C23" s="50"/>
      <c r="D23" s="49"/>
      <c r="E23" s="14"/>
      <c r="F23" s="2"/>
      <c r="G23" s="2"/>
      <c r="H23" s="19" t="s">
        <v>2</v>
      </c>
      <c r="I23" s="20"/>
      <c r="J23" s="21"/>
      <c r="K23" s="20"/>
      <c r="L23" s="20"/>
      <c r="M23" s="34">
        <f>SUM(M16:M22)</f>
        <v>158.4</v>
      </c>
      <c r="N23" s="24" t="s">
        <v>53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N23" s="42"/>
    </row>
    <row r="24" spans="1:40" ht="14" x14ac:dyDescent="0.2">
      <c r="A24" s="2"/>
      <c r="B24" s="12" t="str">
        <f t="shared" si="0"/>
        <v/>
      </c>
      <c r="C24" s="50"/>
      <c r="D24" s="49"/>
      <c r="E24" s="14"/>
      <c r="F24" s="2"/>
      <c r="G24" s="2"/>
      <c r="H24" s="22"/>
      <c r="I24" s="2"/>
      <c r="J24" s="4"/>
      <c r="K24" s="2"/>
      <c r="L24" s="2"/>
      <c r="M24" s="23"/>
      <c r="N24" s="2"/>
      <c r="AN24" s="42"/>
    </row>
    <row r="25" spans="1:40" ht="14" x14ac:dyDescent="0.2">
      <c r="A25" s="2"/>
      <c r="B25" s="12" t="str">
        <f t="shared" si="0"/>
        <v/>
      </c>
      <c r="C25" s="50"/>
      <c r="D25" s="49"/>
      <c r="E25" s="14"/>
      <c r="F25" s="2"/>
      <c r="G25" s="2"/>
      <c r="H25" s="2"/>
      <c r="I25" s="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I25" s="2"/>
      <c r="AJ25" s="2"/>
      <c r="AK25" s="2"/>
      <c r="AL25" s="2"/>
      <c r="AM25" s="2"/>
      <c r="AN25" s="42"/>
    </row>
    <row r="26" spans="1:40" ht="17" x14ac:dyDescent="0.25">
      <c r="A26" s="2"/>
      <c r="B26" s="12" t="str">
        <f t="shared" si="0"/>
        <v/>
      </c>
      <c r="C26" s="50"/>
      <c r="D26" s="49"/>
      <c r="E26" s="14"/>
      <c r="F26" s="2"/>
      <c r="G26" s="92" t="s">
        <v>36</v>
      </c>
      <c r="H26" s="92"/>
      <c r="I26" s="96" t="s">
        <v>59</v>
      </c>
      <c r="J26" s="90"/>
      <c r="K26" s="90"/>
      <c r="L26" s="90"/>
      <c r="M26" s="90"/>
      <c r="N26" s="38" t="s">
        <v>55</v>
      </c>
      <c r="O26" s="3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I26" s="2"/>
      <c r="AJ26" s="2"/>
      <c r="AK26" s="2"/>
      <c r="AL26" s="2"/>
      <c r="AM26" s="2"/>
      <c r="AN26" s="42"/>
    </row>
    <row r="27" spans="1:40" ht="14" x14ac:dyDescent="0.2">
      <c r="A27" s="2"/>
      <c r="B27" s="12" t="str">
        <f t="shared" si="0"/>
        <v/>
      </c>
      <c r="C27" s="50"/>
      <c r="D27" s="49"/>
      <c r="E27" s="14"/>
      <c r="F27" s="2"/>
      <c r="G27" s="92" t="s">
        <v>1</v>
      </c>
      <c r="H27" s="92"/>
      <c r="I27" s="96" t="s">
        <v>37</v>
      </c>
      <c r="J27" s="90"/>
      <c r="K27" s="90"/>
      <c r="L27" s="90"/>
      <c r="M27" s="90"/>
      <c r="N27" s="108" t="s">
        <v>54</v>
      </c>
      <c r="O27" s="108"/>
      <c r="P27" s="37" t="str">
        <f>IF(D7="MCP","VIC","FAM")</f>
        <v>FAM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I27" s="2"/>
      <c r="AJ27" s="2"/>
      <c r="AK27" s="2"/>
      <c r="AL27" s="2"/>
      <c r="AM27" s="2"/>
      <c r="AN27" s="42"/>
    </row>
    <row r="28" spans="1:40" ht="14" x14ac:dyDescent="0.2">
      <c r="A28" s="2"/>
      <c r="B28" s="12" t="str">
        <f t="shared" si="0"/>
        <v/>
      </c>
      <c r="C28" s="50"/>
      <c r="D28" s="49"/>
      <c r="E28" s="14"/>
      <c r="F28" s="2"/>
      <c r="G28" s="92" t="s">
        <v>38</v>
      </c>
      <c r="H28" s="92"/>
      <c r="I28" s="96" t="s">
        <v>60</v>
      </c>
      <c r="J28" s="90"/>
      <c r="K28" s="90"/>
      <c r="L28" s="90"/>
      <c r="M28" s="90"/>
      <c r="N28" s="108" t="s">
        <v>58</v>
      </c>
      <c r="O28" s="108"/>
      <c r="P28" s="22" t="s">
        <v>56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42"/>
    </row>
    <row r="29" spans="1:40" ht="16" x14ac:dyDescent="0.2">
      <c r="A29" s="2"/>
      <c r="B29" s="12" t="str">
        <f t="shared" si="0"/>
        <v/>
      </c>
      <c r="C29" s="50"/>
      <c r="D29" s="49"/>
      <c r="E29" s="14"/>
      <c r="F29" s="2"/>
      <c r="G29" s="92" t="s">
        <v>39</v>
      </c>
      <c r="H29" s="92"/>
      <c r="I29" s="96" t="s">
        <v>61</v>
      </c>
      <c r="J29" s="90"/>
      <c r="K29" s="90"/>
      <c r="L29" s="90"/>
      <c r="M29" s="90"/>
      <c r="N29" s="108" t="s">
        <v>57</v>
      </c>
      <c r="O29" s="108"/>
      <c r="P29" s="37" t="str">
        <f>IF(D7="MCP","TTA TAG TAG CCT RTG CGC TTG GCC","CAC TGG TTT GCT CAG GGA TA")</f>
        <v>CAC TGG TTT GCT CAG GGA TA</v>
      </c>
      <c r="Q29" s="2"/>
      <c r="R29" s="2"/>
      <c r="S29" s="3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42"/>
    </row>
    <row r="30" spans="1:40" ht="14" x14ac:dyDescent="0.2">
      <c r="A30" s="2"/>
      <c r="B30" s="12" t="str">
        <f t="shared" si="0"/>
        <v/>
      </c>
      <c r="C30" s="50"/>
      <c r="D30" s="49"/>
      <c r="E30" s="14"/>
      <c r="F30" s="2"/>
      <c r="G30" s="2"/>
      <c r="H30" s="2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42"/>
    </row>
    <row r="31" spans="1:40" ht="14" x14ac:dyDescent="0.2">
      <c r="A31" s="2"/>
      <c r="B31" s="12" t="str">
        <f t="shared" si="0"/>
        <v/>
      </c>
      <c r="C31" s="50"/>
      <c r="D31" s="49"/>
      <c r="E31" s="14"/>
      <c r="F31" s="2"/>
      <c r="G31" s="2"/>
      <c r="H31" s="2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42"/>
    </row>
    <row r="32" spans="1:40" ht="14" x14ac:dyDescent="0.2">
      <c r="A32" s="2"/>
      <c r="B32" s="12" t="str">
        <f t="shared" si="0"/>
        <v/>
      </c>
      <c r="C32" s="50"/>
      <c r="D32" s="49"/>
      <c r="E32" s="14"/>
      <c r="F32" s="2"/>
      <c r="G32" s="2"/>
      <c r="H32" s="41">
        <v>1</v>
      </c>
      <c r="I32" s="41">
        <v>2</v>
      </c>
      <c r="J32" s="41">
        <v>3</v>
      </c>
      <c r="K32" s="41">
        <v>4</v>
      </c>
      <c r="L32" s="41">
        <v>5</v>
      </c>
      <c r="M32" s="41">
        <v>6</v>
      </c>
      <c r="N32" s="41">
        <v>7</v>
      </c>
      <c r="O32" s="41">
        <v>8</v>
      </c>
      <c r="P32" s="41">
        <v>9</v>
      </c>
      <c r="Q32" s="41">
        <v>10</v>
      </c>
      <c r="R32" s="41">
        <v>11</v>
      </c>
      <c r="S32" s="41">
        <v>12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42"/>
    </row>
    <row r="33" spans="1:40" ht="14" x14ac:dyDescent="0.2">
      <c r="A33" s="2"/>
      <c r="B33" s="12" t="str">
        <f t="shared" si="0"/>
        <v/>
      </c>
      <c r="C33" s="50"/>
      <c r="D33" s="49"/>
      <c r="E33" s="14"/>
      <c r="F33" s="2"/>
      <c r="G33" s="41" t="s">
        <v>4</v>
      </c>
      <c r="H33" s="25">
        <f>D13</f>
        <v>0</v>
      </c>
      <c r="I33" s="25">
        <f>D13</f>
        <v>0</v>
      </c>
      <c r="J33" s="28">
        <f>D21</f>
        <v>0</v>
      </c>
      <c r="K33" s="28">
        <f>D21</f>
        <v>0</v>
      </c>
      <c r="L33" s="25">
        <f>D29</f>
        <v>0</v>
      </c>
      <c r="M33" s="25">
        <f>D29</f>
        <v>0</v>
      </c>
      <c r="N33" s="28">
        <f>D37</f>
        <v>0</v>
      </c>
      <c r="O33" s="28">
        <f>D37</f>
        <v>0</v>
      </c>
      <c r="P33" s="25">
        <f>D45</f>
        <v>0</v>
      </c>
      <c r="Q33" s="25">
        <f>D45</f>
        <v>0</v>
      </c>
      <c r="R33" s="28" t="str">
        <f>IF(D6="A",D53,"ExtNeg")</f>
        <v>ExtNeg</v>
      </c>
      <c r="S33" s="28" t="str">
        <f>IF(D6="A",E53,"ExtNeg")</f>
        <v>ExtNeg</v>
      </c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2"/>
    </row>
    <row r="34" spans="1:40" ht="14" x14ac:dyDescent="0.2">
      <c r="A34" s="2"/>
      <c r="B34" s="12" t="str">
        <f t="shared" si="0"/>
        <v/>
      </c>
      <c r="C34" s="50"/>
      <c r="D34" s="49"/>
      <c r="E34" s="14"/>
      <c r="F34" s="2"/>
      <c r="G34" s="41" t="s">
        <v>5</v>
      </c>
      <c r="H34" s="28">
        <f>D14</f>
        <v>0</v>
      </c>
      <c r="I34" s="28">
        <f>D14</f>
        <v>0</v>
      </c>
      <c r="J34" s="29">
        <f t="shared" ref="J34:J40" si="2">D22</f>
        <v>0</v>
      </c>
      <c r="K34" s="29">
        <f t="shared" ref="K34:K40" si="3">D22</f>
        <v>0</v>
      </c>
      <c r="L34" s="28">
        <f t="shared" ref="L34:L40" si="4">D30</f>
        <v>0</v>
      </c>
      <c r="M34" s="28">
        <f t="shared" ref="M34:M40" si="5">D30</f>
        <v>0</v>
      </c>
      <c r="N34" s="29">
        <f t="shared" ref="N34:N40" si="6">D38</f>
        <v>0</v>
      </c>
      <c r="O34" s="29">
        <f t="shared" ref="O34:O40" si="7">D38</f>
        <v>0</v>
      </c>
      <c r="P34" s="28">
        <f t="shared" ref="P34:P40" si="8">D46</f>
        <v>0</v>
      </c>
      <c r="Q34" s="28">
        <f t="shared" ref="Q34:Q40" si="9">D46</f>
        <v>0</v>
      </c>
      <c r="R34" s="29" t="str">
        <f>IF(D6="A",D54,"ExtNeg")</f>
        <v>ExtNeg</v>
      </c>
      <c r="S34" s="29" t="str">
        <f>IF(D6="A",D54,"ExtNeg")</f>
        <v>ExtNeg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2"/>
    </row>
    <row r="35" spans="1:40" ht="14" x14ac:dyDescent="0.2">
      <c r="A35" s="2"/>
      <c r="B35" s="12" t="str">
        <f t="shared" si="0"/>
        <v/>
      </c>
      <c r="C35" s="50"/>
      <c r="D35" s="49"/>
      <c r="E35" s="14"/>
      <c r="F35" s="2"/>
      <c r="G35" s="41" t="s">
        <v>6</v>
      </c>
      <c r="H35" s="29">
        <f t="shared" ref="H35:H40" si="10">D15</f>
        <v>0</v>
      </c>
      <c r="I35" s="29">
        <f t="shared" ref="I35:I40" si="11">D15</f>
        <v>0</v>
      </c>
      <c r="J35" s="28">
        <f t="shared" si="2"/>
        <v>0</v>
      </c>
      <c r="K35" s="28">
        <f t="shared" si="3"/>
        <v>0</v>
      </c>
      <c r="L35" s="29">
        <f t="shared" si="4"/>
        <v>0</v>
      </c>
      <c r="M35" s="29">
        <f t="shared" si="5"/>
        <v>0</v>
      </c>
      <c r="N35" s="28">
        <f t="shared" si="6"/>
        <v>0</v>
      </c>
      <c r="O35" s="28">
        <f t="shared" si="7"/>
        <v>0</v>
      </c>
      <c r="P35" s="29">
        <f t="shared" si="8"/>
        <v>0</v>
      </c>
      <c r="Q35" s="29">
        <f t="shared" si="9"/>
        <v>0</v>
      </c>
      <c r="R35" s="28" t="str">
        <f>IF(D6="A","ExtNeg","NTC")</f>
        <v>NTC</v>
      </c>
      <c r="S35" s="28" t="str">
        <f>IF(D6="A","ExtNeg","NTC")</f>
        <v>NTC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42"/>
    </row>
    <row r="36" spans="1:40" ht="14" x14ac:dyDescent="0.2">
      <c r="A36" s="2"/>
      <c r="B36" s="12" t="str">
        <f t="shared" si="0"/>
        <v/>
      </c>
      <c r="C36" s="50"/>
      <c r="D36" s="49"/>
      <c r="E36" s="14"/>
      <c r="F36" s="2"/>
      <c r="G36" s="41" t="s">
        <v>7</v>
      </c>
      <c r="H36" s="28">
        <f t="shared" si="10"/>
        <v>0</v>
      </c>
      <c r="I36" s="28">
        <f t="shared" si="11"/>
        <v>0</v>
      </c>
      <c r="J36" s="29">
        <f t="shared" si="2"/>
        <v>0</v>
      </c>
      <c r="K36" s="29">
        <f t="shared" si="3"/>
        <v>0</v>
      </c>
      <c r="L36" s="28">
        <f t="shared" si="4"/>
        <v>0</v>
      </c>
      <c r="M36" s="28">
        <f t="shared" si="5"/>
        <v>0</v>
      </c>
      <c r="N36" s="29">
        <f t="shared" si="6"/>
        <v>0</v>
      </c>
      <c r="O36" s="29">
        <f t="shared" si="7"/>
        <v>0</v>
      </c>
      <c r="P36" s="28">
        <f t="shared" si="8"/>
        <v>0</v>
      </c>
      <c r="Q36" s="28">
        <f t="shared" si="9"/>
        <v>0</v>
      </c>
      <c r="R36" s="29" t="str">
        <f>IF(D6="A","ExtNeg","NTC")</f>
        <v>NTC</v>
      </c>
      <c r="S36" s="29" t="str">
        <f>IF(D6="A","ExtNeg","NTC")</f>
        <v>NTC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42"/>
    </row>
    <row r="37" spans="1:40" ht="14" x14ac:dyDescent="0.2">
      <c r="A37" s="2"/>
      <c r="B37" s="12" t="str">
        <f t="shared" si="0"/>
        <v/>
      </c>
      <c r="C37" s="50"/>
      <c r="D37" s="49"/>
      <c r="E37" s="14"/>
      <c r="F37" s="2"/>
      <c r="G37" s="41" t="s">
        <v>8</v>
      </c>
      <c r="H37" s="29">
        <f t="shared" si="10"/>
        <v>0</v>
      </c>
      <c r="I37" s="29">
        <f t="shared" si="11"/>
        <v>0</v>
      </c>
      <c r="J37" s="28">
        <f t="shared" si="2"/>
        <v>0</v>
      </c>
      <c r="K37" s="28">
        <f t="shared" si="3"/>
        <v>0</v>
      </c>
      <c r="L37" s="29">
        <f t="shared" si="4"/>
        <v>0</v>
      </c>
      <c r="M37" s="29">
        <f t="shared" si="5"/>
        <v>0</v>
      </c>
      <c r="N37" s="28">
        <f t="shared" si="6"/>
        <v>0</v>
      </c>
      <c r="O37" s="28">
        <f t="shared" si="7"/>
        <v>0</v>
      </c>
      <c r="P37" s="29">
        <f t="shared" si="8"/>
        <v>0</v>
      </c>
      <c r="Q37" s="29">
        <f t="shared" si="9"/>
        <v>0</v>
      </c>
      <c r="R37" s="28" t="str">
        <f>IF(D6="A","NTC","3x10^7")</f>
        <v>3x10^7</v>
      </c>
      <c r="S37" s="28" t="str">
        <f>IF(D6="A","NTC","3x10^7")</f>
        <v>3x10^7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42"/>
    </row>
    <row r="38" spans="1:40" ht="14" x14ac:dyDescent="0.2">
      <c r="A38" s="2"/>
      <c r="B38" s="12" t="str">
        <f t="shared" si="0"/>
        <v/>
      </c>
      <c r="C38" s="50"/>
      <c r="D38" s="49"/>
      <c r="E38" s="14"/>
      <c r="F38" s="2"/>
      <c r="G38" s="41" t="s">
        <v>9</v>
      </c>
      <c r="H38" s="28">
        <f t="shared" si="10"/>
        <v>0</v>
      </c>
      <c r="I38" s="28">
        <f t="shared" si="11"/>
        <v>0</v>
      </c>
      <c r="J38" s="29">
        <f t="shared" si="2"/>
        <v>0</v>
      </c>
      <c r="K38" s="29">
        <f t="shared" si="3"/>
        <v>0</v>
      </c>
      <c r="L38" s="28">
        <f t="shared" si="4"/>
        <v>0</v>
      </c>
      <c r="M38" s="28">
        <f t="shared" si="5"/>
        <v>0</v>
      </c>
      <c r="N38" s="29">
        <f t="shared" si="6"/>
        <v>0</v>
      </c>
      <c r="O38" s="29">
        <f t="shared" si="7"/>
        <v>0</v>
      </c>
      <c r="P38" s="28">
        <f t="shared" si="8"/>
        <v>0</v>
      </c>
      <c r="Q38" s="28">
        <f t="shared" si="9"/>
        <v>0</v>
      </c>
      <c r="R38" s="29" t="str">
        <f>IF(D6="A","NTC","3x10^5")</f>
        <v>3x10^5</v>
      </c>
      <c r="S38" s="29" t="str">
        <f>IF(D6="A","NTC","3x10^5")</f>
        <v>3x10^5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2"/>
    </row>
    <row r="39" spans="1:40" ht="14" x14ac:dyDescent="0.2">
      <c r="A39" s="2"/>
      <c r="B39" s="12" t="str">
        <f t="shared" si="0"/>
        <v/>
      </c>
      <c r="C39" s="50"/>
      <c r="D39" s="49"/>
      <c r="E39" s="14"/>
      <c r="F39" s="2"/>
      <c r="G39" s="41" t="s">
        <v>10</v>
      </c>
      <c r="H39" s="29">
        <f t="shared" si="10"/>
        <v>0</v>
      </c>
      <c r="I39" s="29">
        <f t="shared" si="11"/>
        <v>0</v>
      </c>
      <c r="J39" s="28">
        <f t="shared" si="2"/>
        <v>0</v>
      </c>
      <c r="K39" s="28">
        <f t="shared" si="3"/>
        <v>0</v>
      </c>
      <c r="L39" s="29">
        <f t="shared" si="4"/>
        <v>0</v>
      </c>
      <c r="M39" s="29">
        <f t="shared" si="5"/>
        <v>0</v>
      </c>
      <c r="N39" s="28">
        <f t="shared" si="6"/>
        <v>0</v>
      </c>
      <c r="O39" s="28">
        <f t="shared" si="7"/>
        <v>0</v>
      </c>
      <c r="P39" s="29">
        <f t="shared" si="8"/>
        <v>0</v>
      </c>
      <c r="Q39" s="29">
        <f t="shared" si="9"/>
        <v>0</v>
      </c>
      <c r="R39" s="28" t="str">
        <f>IF(D6="A","NTC","3x10^3")</f>
        <v>3x10^3</v>
      </c>
      <c r="S39" s="28" t="str">
        <f>IF(D6="A","NTC","3x10^3")</f>
        <v>3x10^3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2"/>
    </row>
    <row r="40" spans="1:40" ht="14" x14ac:dyDescent="0.2">
      <c r="A40" s="2"/>
      <c r="B40" s="12" t="str">
        <f t="shared" si="0"/>
        <v/>
      </c>
      <c r="C40" s="50"/>
      <c r="D40" s="49"/>
      <c r="E40" s="14"/>
      <c r="F40" s="2"/>
      <c r="G40" s="41" t="s">
        <v>11</v>
      </c>
      <c r="H40" s="28">
        <f t="shared" si="10"/>
        <v>0</v>
      </c>
      <c r="I40" s="28">
        <f t="shared" si="11"/>
        <v>0</v>
      </c>
      <c r="J40" s="29">
        <f t="shared" si="2"/>
        <v>0</v>
      </c>
      <c r="K40" s="29">
        <f t="shared" si="3"/>
        <v>0</v>
      </c>
      <c r="L40" s="28">
        <f t="shared" si="4"/>
        <v>0</v>
      </c>
      <c r="M40" s="28">
        <f t="shared" si="5"/>
        <v>0</v>
      </c>
      <c r="N40" s="29">
        <f t="shared" si="6"/>
        <v>0</v>
      </c>
      <c r="O40" s="29">
        <f t="shared" si="7"/>
        <v>0</v>
      </c>
      <c r="P40" s="28">
        <f t="shared" si="8"/>
        <v>0</v>
      </c>
      <c r="Q40" s="28">
        <f t="shared" si="9"/>
        <v>0</v>
      </c>
      <c r="R40" s="29" t="str">
        <f>IF(D6="A","+ve","3x10^1")</f>
        <v>3x10^1</v>
      </c>
      <c r="S40" s="29" t="str">
        <f>IF(D6="A","+ve","3x10^1")</f>
        <v>3x10^1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42"/>
    </row>
    <row r="41" spans="1:40" ht="14" x14ac:dyDescent="0.2">
      <c r="A41" s="2"/>
      <c r="B41" s="12" t="str">
        <f t="shared" si="0"/>
        <v/>
      </c>
      <c r="C41" s="50"/>
      <c r="D41" s="49"/>
      <c r="E41" s="14"/>
      <c r="F41" s="2"/>
      <c r="G41" s="2"/>
      <c r="H41" s="2"/>
      <c r="I41" s="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42"/>
    </row>
    <row r="42" spans="1:40" ht="14" x14ac:dyDescent="0.2">
      <c r="A42" s="2"/>
      <c r="B42" s="12" t="str">
        <f t="shared" si="0"/>
        <v/>
      </c>
      <c r="C42" s="50"/>
      <c r="D42" s="49"/>
      <c r="E42" s="14"/>
      <c r="F42" s="2"/>
      <c r="G42" s="2"/>
      <c r="H42" s="2"/>
      <c r="I42" s="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42"/>
    </row>
    <row r="43" spans="1:40" ht="14" x14ac:dyDescent="0.2">
      <c r="B43" s="12" t="str">
        <f t="shared" si="0"/>
        <v/>
      </c>
      <c r="C43" s="50"/>
      <c r="D43" s="49"/>
      <c r="E43" s="14"/>
    </row>
    <row r="44" spans="1:40" ht="14" x14ac:dyDescent="0.2">
      <c r="B44" s="12" t="str">
        <f t="shared" si="0"/>
        <v/>
      </c>
      <c r="C44" s="50"/>
      <c r="D44" s="49"/>
      <c r="E44" s="14"/>
    </row>
    <row r="45" spans="1:40" ht="14" x14ac:dyDescent="0.2">
      <c r="B45" s="12" t="str">
        <f t="shared" si="0"/>
        <v/>
      </c>
      <c r="C45" s="50"/>
      <c r="D45" s="49"/>
      <c r="E45" s="14"/>
    </row>
    <row r="46" spans="1:40" ht="14" x14ac:dyDescent="0.2">
      <c r="B46" s="12" t="str">
        <f t="shared" si="0"/>
        <v/>
      </c>
      <c r="C46" s="50"/>
      <c r="D46" s="49"/>
      <c r="E46" s="14"/>
    </row>
    <row r="47" spans="1:40" ht="14" x14ac:dyDescent="0.2">
      <c r="B47" s="12" t="str">
        <f t="shared" si="0"/>
        <v/>
      </c>
      <c r="C47" s="50"/>
      <c r="D47" s="49"/>
      <c r="E47" s="14"/>
    </row>
    <row r="48" spans="1:40" ht="14" x14ac:dyDescent="0.2">
      <c r="B48" s="12" t="str">
        <f t="shared" si="0"/>
        <v/>
      </c>
      <c r="C48" s="50"/>
      <c r="D48" s="49"/>
      <c r="E48" s="14"/>
    </row>
    <row r="49" spans="2:5" ht="14" x14ac:dyDescent="0.2">
      <c r="B49" s="12" t="str">
        <f t="shared" si="0"/>
        <v/>
      </c>
      <c r="C49" s="50"/>
      <c r="D49" s="49"/>
      <c r="E49" s="14"/>
    </row>
    <row r="50" spans="2:5" ht="14" x14ac:dyDescent="0.2">
      <c r="B50" s="12" t="str">
        <f t="shared" si="0"/>
        <v/>
      </c>
      <c r="C50" s="50"/>
      <c r="D50" s="49"/>
      <c r="E50" s="14"/>
    </row>
    <row r="51" spans="2:5" ht="14" x14ac:dyDescent="0.2">
      <c r="B51" s="12" t="str">
        <f t="shared" si="0"/>
        <v/>
      </c>
      <c r="C51" s="50"/>
      <c r="D51" s="49"/>
      <c r="E51" s="14"/>
    </row>
    <row r="52" spans="2:5" ht="14" x14ac:dyDescent="0.2">
      <c r="B52" s="12" t="str">
        <f t="shared" si="0"/>
        <v/>
      </c>
      <c r="C52" s="50"/>
      <c r="D52" s="49"/>
      <c r="E52" s="14"/>
    </row>
    <row r="53" spans="2:5" ht="14" x14ac:dyDescent="0.2">
      <c r="B53" s="12" t="str">
        <f t="shared" si="0"/>
        <v/>
      </c>
      <c r="C53" s="50"/>
      <c r="D53" s="49"/>
      <c r="E53" s="14"/>
    </row>
    <row r="54" spans="2:5" ht="14" x14ac:dyDescent="0.2">
      <c r="B54" s="12" t="str">
        <f t="shared" si="0"/>
        <v/>
      </c>
      <c r="C54" s="51"/>
      <c r="D54" s="52"/>
      <c r="E54" s="40"/>
    </row>
  </sheetData>
  <mergeCells count="30">
    <mergeCell ref="G29:H29"/>
    <mergeCell ref="I29:M29"/>
    <mergeCell ref="N29:O29"/>
    <mergeCell ref="G27:H27"/>
    <mergeCell ref="I27:M27"/>
    <mergeCell ref="N27:O27"/>
    <mergeCell ref="G28:H28"/>
    <mergeCell ref="I28:M28"/>
    <mergeCell ref="N28:O28"/>
    <mergeCell ref="G26:H26"/>
    <mergeCell ref="I26:M26"/>
    <mergeCell ref="B7:C7"/>
    <mergeCell ref="D7:E7"/>
    <mergeCell ref="F7:AB7"/>
    <mergeCell ref="C8:E8"/>
    <mergeCell ref="C9:E9"/>
    <mergeCell ref="H9:I9"/>
    <mergeCell ref="J9:K9"/>
    <mergeCell ref="C10:E10"/>
    <mergeCell ref="H10:J10"/>
    <mergeCell ref="C11:E11"/>
    <mergeCell ref="H11:J11"/>
    <mergeCell ref="H12:J12"/>
    <mergeCell ref="A1:M1"/>
    <mergeCell ref="A2:M2"/>
    <mergeCell ref="A3:W3"/>
    <mergeCell ref="A4:W4"/>
    <mergeCell ref="B6:C6"/>
    <mergeCell ref="D6:E6"/>
    <mergeCell ref="F6:AB6"/>
  </mergeCells>
  <conditionalFormatting sqref="B14:B54">
    <cfRule type="expression" dxfId="2" priority="7">
      <formula>#REF!="96-well"</formula>
    </cfRule>
  </conditionalFormatting>
  <conditionalFormatting sqref="D47:D48">
    <cfRule type="expression" dxfId="1" priority="4">
      <formula>#REF!="96-well"</formula>
    </cfRule>
  </conditionalFormatting>
  <conditionalFormatting sqref="D49:D54">
    <cfRule type="expression" dxfId="0" priority="1">
      <formula>#REF!="96-well"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qPCR log</vt:lpstr>
      <vt:lpstr>MCP 18 02 19</vt:lpstr>
      <vt:lpstr>13 02 19</vt:lpstr>
      <vt:lpstr>14 02 19</vt:lpstr>
      <vt:lpstr>15 02 19</vt:lpstr>
      <vt:lpstr>EBF3N 17 02 19</vt:lpstr>
      <vt:lpstr>MCP to run</vt:lpstr>
      <vt:lpstr>EBF3N to run</vt:lpstr>
    </vt:vector>
  </TitlesOfParts>
  <Company>ZSL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Garner.T</dc:creator>
  <cp:lastModifiedBy>Bryony Allen</cp:lastModifiedBy>
  <cp:lastPrinted>2019-02-14T12:47:25Z</cp:lastPrinted>
  <dcterms:created xsi:type="dcterms:W3CDTF">2004-06-07T15:54:00Z</dcterms:created>
  <dcterms:modified xsi:type="dcterms:W3CDTF">2020-01-09T15:46:41Z</dcterms:modified>
</cp:coreProperties>
</file>