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09 SEPTEMBER  /"/>
    </mc:Choice>
  </mc:AlternateContent>
  <xr:revisionPtr revIDLastSave="0" documentId="13_ncr:1_{93BA4104-6DF9-1D4B-959A-FCD8DDC63301}" xr6:coauthVersionLast="45" xr6:coauthVersionMax="45" xr10:uidLastSave="{00000000-0000-0000-0000-000000000000}"/>
  <bookViews>
    <workbookView xWindow="0" yWindow="460" windowWidth="25440" windowHeight="15400" activeTab="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C281" i="1" s="1"/>
  <c r="AB258" i="1"/>
  <c r="AB281" i="1" s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H539" i="1" s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AH203" i="1"/>
  <c r="AN203" i="1"/>
  <c r="AS203" i="1"/>
  <c r="AX203" i="1"/>
  <c r="BD203" i="1"/>
  <c r="AK204" i="1"/>
  <c r="AK206" i="1" s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P291" i="1" s="1"/>
  <c r="AL297" i="1"/>
  <c r="AS297" i="1"/>
  <c r="AH327" i="1"/>
  <c r="BF327" i="1" s="1"/>
  <c r="AN327" i="1"/>
  <c r="AN330" i="1" s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L260" i="1" s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BF289" i="1" s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BF784" i="1" s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BD640" i="1" s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G857" i="1" s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BC601" i="1" s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AH663" i="1"/>
  <c r="BB547" i="1"/>
  <c r="AF516" i="1"/>
  <c r="AV516" i="1"/>
  <c r="BC477" i="1"/>
  <c r="BC415" i="1"/>
  <c r="AN392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C539" i="1"/>
  <c r="BC516" i="1"/>
  <c r="AO477" i="1"/>
  <c r="BB485" i="1"/>
  <c r="BB423" i="1"/>
  <c r="AV454" i="1"/>
  <c r="BD454" i="1"/>
  <c r="BF351" i="1"/>
  <c r="BC353" i="1"/>
  <c r="BF235" i="1"/>
  <c r="BD206" i="1"/>
  <c r="BF165" i="1"/>
  <c r="BF141" i="1"/>
  <c r="BF110" i="1"/>
  <c r="BG9" i="1"/>
  <c r="BF17" i="1"/>
  <c r="AF12" i="1"/>
  <c r="AK71" i="1"/>
  <c r="AS71" i="1"/>
  <c r="BE105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BB113" i="1" s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J113" i="1" s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N82" i="1" s="1"/>
  <c r="AJ80" i="1"/>
  <c r="AF80" i="1"/>
  <c r="BB80" i="1"/>
  <c r="AX80" i="1"/>
  <c r="AT80" i="1"/>
  <c r="AT82" i="1" s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F51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O82" i="1"/>
  <c r="AS82" i="1"/>
  <c r="AW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T136" i="1" s="1"/>
  <c r="AX133" i="1"/>
  <c r="AX136" i="1" s="1"/>
  <c r="BB133" i="1"/>
  <c r="AG134" i="1"/>
  <c r="AK134" i="1"/>
  <c r="AK136" i="1" s="1"/>
  <c r="AO134" i="1"/>
  <c r="AO136" i="1" s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P144" i="1" s="1"/>
  <c r="AT142" i="1"/>
  <c r="AT144" i="1" s="1"/>
  <c r="AX142" i="1"/>
  <c r="AX144" i="1" s="1"/>
  <c r="BB142" i="1"/>
  <c r="BB144" i="1" s="1"/>
  <c r="AK144" i="1"/>
  <c r="AO144" i="1"/>
  <c r="AS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BA196" i="1"/>
  <c r="BE196" i="1"/>
  <c r="BD198" i="1"/>
  <c r="AI203" i="1"/>
  <c r="AM203" i="1"/>
  <c r="AQ203" i="1"/>
  <c r="AU203" i="1"/>
  <c r="AY203" i="1"/>
  <c r="AH204" i="1"/>
  <c r="AH206" i="1" s="1"/>
  <c r="AL204" i="1"/>
  <c r="AL206" i="1" s="1"/>
  <c r="AP204" i="1"/>
  <c r="AP206" i="1" s="1"/>
  <c r="AT204" i="1"/>
  <c r="AT206" i="1" s="1"/>
  <c r="AX204" i="1"/>
  <c r="AX206" i="1" s="1"/>
  <c r="BB204" i="1"/>
  <c r="BB206" i="1" s="1"/>
  <c r="AO206" i="1"/>
  <c r="AS206" i="1"/>
  <c r="AW206" i="1"/>
  <c r="BA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30" i="1" s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W198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Y74" i="1" s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N198" i="1" s="1"/>
  <c r="AR195" i="1"/>
  <c r="AR198" i="1" s="1"/>
  <c r="AV195" i="1"/>
  <c r="AZ195" i="1"/>
  <c r="AZ198" i="1" s="1"/>
  <c r="AI196" i="1"/>
  <c r="AM196" i="1"/>
  <c r="AQ196" i="1"/>
  <c r="AU196" i="1"/>
  <c r="AY196" i="1"/>
  <c r="AF204" i="1"/>
  <c r="AJ204" i="1"/>
  <c r="AJ206" i="1" s="1"/>
  <c r="AN204" i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AS415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M508" i="1" s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S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S508" i="1" s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R516" i="1" s="1"/>
  <c r="AW514" i="1"/>
  <c r="BA516" i="1"/>
  <c r="AS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AI671" i="1" s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J516" i="1" s="1"/>
  <c r="AO514" i="1"/>
  <c r="AU514" i="1"/>
  <c r="AZ514" i="1"/>
  <c r="BE514" i="1"/>
  <c r="AI536" i="1"/>
  <c r="AO536" i="1"/>
  <c r="AT536" i="1"/>
  <c r="AT539" i="1" s="1"/>
  <c r="AY536" i="1"/>
  <c r="BE536" i="1"/>
  <c r="BE544" i="1"/>
  <c r="BE547" i="1" s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98" i="1"/>
  <c r="AZ598" i="1"/>
  <c r="AV598" i="1"/>
  <c r="AR598" i="1"/>
  <c r="AN598" i="1"/>
  <c r="BA598" i="1"/>
  <c r="BA601" i="1" s="1"/>
  <c r="AU598" i="1"/>
  <c r="AP598" i="1"/>
  <c r="AK598" i="1"/>
  <c r="AK601" i="1" s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M415" i="1" s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 s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R607" i="1"/>
  <c r="AR609" i="1" s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S640" i="1" s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AT694" i="1" s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H694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02" i="1" s="1"/>
  <c r="BC733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 s="1"/>
  <c r="AS786" i="1"/>
  <c r="AO786" i="1"/>
  <c r="AK786" i="1"/>
  <c r="AG786" i="1"/>
  <c r="BD786" i="1"/>
  <c r="BD787" i="1" s="1"/>
  <c r="AY786" i="1"/>
  <c r="AT786" i="1"/>
  <c r="AN786" i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K694" i="1" s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T733" i="1" s="1"/>
  <c r="AY730" i="1"/>
  <c r="BE730" i="1"/>
  <c r="BE733" i="1" s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J787" i="1" s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BD849" i="1" s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H795" i="1" s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AH818" i="1" s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Q694" i="1" s="1"/>
  <c r="AU693" i="1"/>
  <c r="AY693" i="1"/>
  <c r="AY694" i="1" s="1"/>
  <c r="AI722" i="1"/>
  <c r="AI725" i="1" s="1"/>
  <c r="AM722" i="1"/>
  <c r="AQ722" i="1"/>
  <c r="AQ725" i="1" s="1"/>
  <c r="AU722" i="1"/>
  <c r="AY722" i="1"/>
  <c r="AY725" i="1" s="1"/>
  <c r="AI731" i="1"/>
  <c r="AM731" i="1"/>
  <c r="AQ731" i="1"/>
  <c r="AU731" i="1"/>
  <c r="AY731" i="1"/>
  <c r="AI755" i="1"/>
  <c r="AM755" i="1"/>
  <c r="AQ755" i="1"/>
  <c r="AU755" i="1"/>
  <c r="AY755" i="1"/>
  <c r="AY756" i="1" s="1"/>
  <c r="AI784" i="1"/>
  <c r="AM784" i="1"/>
  <c r="AQ784" i="1"/>
  <c r="AU784" i="1"/>
  <c r="AY784" i="1"/>
  <c r="AY787" i="1" s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BD857" i="1" s="1"/>
  <c r="AZ854" i="1"/>
  <c r="AV854" i="1"/>
  <c r="AR854" i="1"/>
  <c r="AN854" i="1"/>
  <c r="AN857" i="1" s="1"/>
  <c r="AJ854" i="1"/>
  <c r="AF854" i="1"/>
  <c r="AK854" i="1"/>
  <c r="AP854" i="1"/>
  <c r="AU854" i="1"/>
  <c r="BA854" i="1"/>
  <c r="BA857" i="1" s="1"/>
  <c r="BB856" i="1"/>
  <c r="BB857" i="1" s="1"/>
  <c r="AX856" i="1"/>
  <c r="AX857" i="1" s="1"/>
  <c r="AT856" i="1"/>
  <c r="AP856" i="1"/>
  <c r="AL856" i="1"/>
  <c r="AL857" i="1" s="1"/>
  <c r="AH856" i="1"/>
  <c r="AJ856" i="1"/>
  <c r="AO856" i="1"/>
  <c r="AU856" i="1"/>
  <c r="AZ856" i="1"/>
  <c r="BE856" i="1"/>
  <c r="BE857" i="1" s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O849" i="1" s="1"/>
  <c r="AK848" i="1"/>
  <c r="AG848" i="1"/>
  <c r="AJ848" i="1"/>
  <c r="AJ849" i="1" s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BB849" i="1" s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U663" i="1" l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BG640" i="1" s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BF787" i="1" s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609" i="1" l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C9" i="11" s="1"/>
  <c r="C37" i="1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26" i="11" l="1"/>
  <c r="C12" i="11"/>
  <c r="C21" i="11"/>
  <c r="C32" i="11"/>
  <c r="C18" i="11"/>
  <c r="C27" i="11"/>
  <c r="AC777" i="1"/>
  <c r="E31" i="11" s="1"/>
  <c r="AC529" i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CK771" i="1"/>
  <c r="CK75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76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CK765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CK768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CK510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25" i="1"/>
  <c r="CK521" i="1"/>
  <c r="CK517" i="1"/>
  <c r="CK513" i="1"/>
  <c r="CK509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1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24" i="1"/>
  <c r="CK520" i="1"/>
  <c r="CK516" i="1"/>
  <c r="CK512" i="1"/>
  <c r="CK50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E23" i="11"/>
  <c r="CK505" i="1"/>
  <c r="CK527" i="1"/>
  <c r="CK526" i="1"/>
  <c r="CK528" i="1"/>
  <c r="CK51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19" i="1"/>
  <c r="CK515" i="1"/>
  <c r="CK511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6" i="1"/>
  <c r="CK242" i="1"/>
  <c r="CK238" i="1"/>
  <c r="CK234" i="1"/>
  <c r="CK230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M83" i="9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V85" i="8" l="1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22" i="1" s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K95" i="8" l="1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<sst xmlns="http://schemas.openxmlformats.org/spreadsheetml/2006/main" count="7761" uniqueCount="87">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</sst>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opLeftCell="A51" zoomScale="90" zoomScaleNormal="90" zoomScalePageLayoutView="50" workbookViewId="0">
      <selection activeCell="A41" sqref="A41:A63"/>
    </sheetView>
  </sheetViews>
  <sheetFormatPr baseColWidth="10" defaultColWidth="8.83203125" defaultRowHeight="13"/>
  <cols>
    <col min="1" max="1" width="10.5" style="227" customWidth="1"/>
    <col min="2" max="2" width="8.33203125" style="227" customWidth="1"/>
    <col min="3" max="3" width="6.1640625" style="227" customWidth="1"/>
    <col min="4" max="4" width="6.6640625" style="227" customWidth="1"/>
    <col min="5" max="5" width="6.33203125" style="227" customWidth="1"/>
    <col min="6" max="6" width="6" style="227" customWidth="1"/>
    <col min="7" max="7" width="6.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>
      <c r="A5" s="301">
        <v>44075</v>
      </c>
      <c r="B5" s="301"/>
      <c r="C5" s="301"/>
      <c r="D5" s="301"/>
      <c r="BI5" s="300">
        <f>A5</f>
        <v>44075</v>
      </c>
      <c r="BJ5" s="300"/>
      <c r="BK5" s="300"/>
      <c r="BL5" s="300"/>
    </row>
    <row r="6" spans="1:93" ht="14" thickBot="1">
      <c r="AE6" s="272" t="s">
        <v>84</v>
      </c>
    </row>
    <row r="7" spans="1:93" ht="15" thickTop="1" thickBot="1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487</v>
      </c>
      <c r="AG9" s="186">
        <f t="shared" ref="AG9:AV10" si="0">SUMIF($A$9:$A$32,$AE9,C$9:C$32)</f>
        <v>356</v>
      </c>
      <c r="AH9" s="127">
        <f t="shared" si="0"/>
        <v>241</v>
      </c>
      <c r="AI9" s="180">
        <f t="shared" si="0"/>
        <v>260</v>
      </c>
      <c r="AJ9" s="126">
        <f t="shared" si="0"/>
        <v>368</v>
      </c>
      <c r="AK9" s="128">
        <f t="shared" si="0"/>
        <v>259</v>
      </c>
      <c r="AL9" s="127">
        <f t="shared" si="0"/>
        <v>583</v>
      </c>
      <c r="AM9" s="180">
        <f t="shared" si="0"/>
        <v>373</v>
      </c>
      <c r="AN9" s="126">
        <f t="shared" si="0"/>
        <v>90</v>
      </c>
      <c r="AO9" s="128">
        <f t="shared" si="0"/>
        <v>193</v>
      </c>
      <c r="AP9" s="127">
        <f t="shared" si="0"/>
        <v>198</v>
      </c>
      <c r="AQ9" s="126">
        <f t="shared" si="0"/>
        <v>334</v>
      </c>
      <c r="AR9" s="179">
        <f t="shared" si="0"/>
        <v>519</v>
      </c>
      <c r="AS9" s="181">
        <f t="shared" si="0"/>
        <v>618</v>
      </c>
      <c r="AT9" s="126">
        <f t="shared" si="0"/>
        <v>383</v>
      </c>
      <c r="AU9" s="128">
        <f t="shared" si="0"/>
        <v>327</v>
      </c>
      <c r="AV9" s="127">
        <f t="shared" si="0"/>
        <v>409</v>
      </c>
      <c r="AW9" s="180">
        <f t="shared" ref="AW9:BE10" si="1">SUMIF($A$9:$A$32,$AE9,S$9:S$32)</f>
        <v>253</v>
      </c>
      <c r="AX9" s="126">
        <f t="shared" si="1"/>
        <v>43</v>
      </c>
      <c r="AY9" s="128">
        <f t="shared" si="1"/>
        <v>149</v>
      </c>
      <c r="AZ9" s="127">
        <f t="shared" si="1"/>
        <v>239</v>
      </c>
      <c r="BA9" s="180">
        <f t="shared" si="1"/>
        <v>374</v>
      </c>
      <c r="BB9" s="126">
        <f t="shared" si="1"/>
        <v>305</v>
      </c>
      <c r="BC9" s="128">
        <f t="shared" si="1"/>
        <v>257</v>
      </c>
      <c r="BD9" s="184">
        <f t="shared" si="1"/>
        <v>477</v>
      </c>
      <c r="BE9" s="185">
        <f t="shared" si="1"/>
        <v>538</v>
      </c>
      <c r="BF9" s="170">
        <f>AF9+AH9+AJ9+AL9+AN9+AP9+AR9+AT9+AV9+AX9+AZ9+BB9+BD9</f>
        <v>4342</v>
      </c>
      <c r="BG9" s="171">
        <f>AG9+AI9+AK9+AM9+AO9+AQ9+AS9+AU9+AW9+AY9+BA9+BC9+BE9</f>
        <v>4291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>
      <c r="A10" s="137" t="s">
        <v>17</v>
      </c>
      <c r="B10" s="189">
        <v>104</v>
      </c>
      <c r="C10" s="190">
        <v>0</v>
      </c>
      <c r="D10" s="191">
        <v>108</v>
      </c>
      <c r="E10" s="192">
        <v>0</v>
      </c>
      <c r="F10" s="189">
        <v>204</v>
      </c>
      <c r="G10" s="193">
        <v>4</v>
      </c>
      <c r="H10" s="191">
        <v>195</v>
      </c>
      <c r="I10" s="192">
        <v>16</v>
      </c>
      <c r="J10" s="189">
        <v>14</v>
      </c>
      <c r="K10" s="193">
        <v>5</v>
      </c>
      <c r="L10" s="191">
        <v>7</v>
      </c>
      <c r="M10" s="189">
        <v>16</v>
      </c>
      <c r="N10" s="194">
        <v>36</v>
      </c>
      <c r="O10" s="195">
        <v>35</v>
      </c>
      <c r="P10" s="189">
        <v>20</v>
      </c>
      <c r="Q10" s="193">
        <v>0</v>
      </c>
      <c r="R10" s="191">
        <v>5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693</v>
      </c>
      <c r="AC10" s="173">
        <f t="shared" ref="AC10:AC32" si="4">SUM(C10,E10,G10,I10,K10,M10,O10,Q10,S10,U10,W10,Y10,AA10)</f>
        <v>76</v>
      </c>
      <c r="AE10" s="277" t="s">
        <v>21</v>
      </c>
      <c r="AF10" s="126">
        <f>SUMIF($A$9:$A$32,$AE10,B$9:B$32)</f>
        <v>496</v>
      </c>
      <c r="AG10" s="190">
        <f t="shared" si="0"/>
        <v>323</v>
      </c>
      <c r="AH10" s="191">
        <f t="shared" si="0"/>
        <v>270</v>
      </c>
      <c r="AI10" s="192">
        <f t="shared" si="0"/>
        <v>251</v>
      </c>
      <c r="AJ10" s="278">
        <f t="shared" si="0"/>
        <v>412</v>
      </c>
      <c r="AK10" s="193">
        <f t="shared" si="0"/>
        <v>214</v>
      </c>
      <c r="AL10" s="191">
        <f t="shared" si="0"/>
        <v>597</v>
      </c>
      <c r="AM10" s="192">
        <f t="shared" si="0"/>
        <v>479</v>
      </c>
      <c r="AN10" s="278">
        <f t="shared" si="0"/>
        <v>90</v>
      </c>
      <c r="AO10" s="193">
        <f t="shared" si="0"/>
        <v>201</v>
      </c>
      <c r="AP10" s="191">
        <f t="shared" si="0"/>
        <v>154</v>
      </c>
      <c r="AQ10" s="278">
        <f t="shared" si="0"/>
        <v>362</v>
      </c>
      <c r="AR10" s="194">
        <f t="shared" si="0"/>
        <v>483</v>
      </c>
      <c r="AS10" s="195">
        <f t="shared" si="0"/>
        <v>626</v>
      </c>
      <c r="AT10" s="278">
        <f t="shared" si="0"/>
        <v>345</v>
      </c>
      <c r="AU10" s="193">
        <f t="shared" si="0"/>
        <v>266</v>
      </c>
      <c r="AV10" s="191">
        <f t="shared" si="0"/>
        <v>454</v>
      </c>
      <c r="AW10" s="192">
        <f t="shared" si="1"/>
        <v>260</v>
      </c>
      <c r="AX10" s="278">
        <f t="shared" si="1"/>
        <v>44</v>
      </c>
      <c r="AY10" s="193">
        <f t="shared" si="1"/>
        <v>133</v>
      </c>
      <c r="AZ10" s="191">
        <f t="shared" si="1"/>
        <v>248</v>
      </c>
      <c r="BA10" s="192">
        <f t="shared" si="1"/>
        <v>444</v>
      </c>
      <c r="BB10" s="278">
        <f t="shared" si="1"/>
        <v>274</v>
      </c>
      <c r="BC10" s="193">
        <f t="shared" si="1"/>
        <v>269</v>
      </c>
      <c r="BD10" s="191">
        <f t="shared" si="1"/>
        <v>457</v>
      </c>
      <c r="BE10" s="278">
        <f t="shared" si="1"/>
        <v>534</v>
      </c>
      <c r="BF10" s="172">
        <f>SUM(AF10,AH10,AJ10,AL10,AN10,AP10,AR10,AT10,AV10,AX10,AZ10,BB10,BD10)</f>
        <v>4324</v>
      </c>
      <c r="BG10" s="173">
        <f>SUM(AG10,AI10,AK10,AM10,AO10,AQ10,AS10,AU10,AW10,AY10,BA10,BC10,BE10)</f>
        <v>4362</v>
      </c>
      <c r="BH10" s="276"/>
      <c r="BI10" s="137" t="s">
        <v>17</v>
      </c>
      <c r="BJ10" s="129">
        <f t="shared" ref="BJ10:CK10" si="5">B10/B33</f>
        <v>1.77717019822283E-2</v>
      </c>
      <c r="BK10" s="130">
        <f t="shared" si="5"/>
        <v>0</v>
      </c>
      <c r="BL10" s="131">
        <f t="shared" si="5"/>
        <v>3.214285714285714E-2</v>
      </c>
      <c r="BM10" s="132">
        <f t="shared" si="5"/>
        <v>0</v>
      </c>
      <c r="BN10" s="129">
        <f t="shared" si="5"/>
        <v>3.5220994475138122E-2</v>
      </c>
      <c r="BO10" s="130">
        <f t="shared" si="5"/>
        <v>8.8495575221238937E-4</v>
      </c>
      <c r="BP10" s="131">
        <f t="shared" si="5"/>
        <v>2.3567802755620013E-2</v>
      </c>
      <c r="BQ10" s="132">
        <f t="shared" si="5"/>
        <v>2.043944813490036E-3</v>
      </c>
      <c r="BR10" s="129">
        <f t="shared" si="5"/>
        <v>7.4826296098343134E-3</v>
      </c>
      <c r="BS10" s="130">
        <f t="shared" si="5"/>
        <v>3.0712530712530711E-3</v>
      </c>
      <c r="BT10" s="131">
        <f t="shared" si="5"/>
        <v>1.8867924528301887E-3</v>
      </c>
      <c r="BU10" s="129">
        <f t="shared" si="5"/>
        <v>4.5662100456621002E-3</v>
      </c>
      <c r="BV10" s="133">
        <f t="shared" si="5"/>
        <v>4.7720042417815486E-3</v>
      </c>
      <c r="BW10" s="134">
        <f t="shared" si="5"/>
        <v>4.6443736730360933E-3</v>
      </c>
      <c r="BX10" s="129">
        <f t="shared" si="5"/>
        <v>4.6157396722824829E-3</v>
      </c>
      <c r="BY10" s="130">
        <f t="shared" si="5"/>
        <v>0</v>
      </c>
      <c r="BZ10" s="131">
        <f t="shared" si="5"/>
        <v>1.0418837257762034E-3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1.1147214000772102E-2</v>
      </c>
      <c r="CK10" s="136">
        <f t="shared" si="5"/>
        <v>1.2259250895247926E-3</v>
      </c>
      <c r="CN10" s="230"/>
      <c r="CO10" s="230"/>
    </row>
    <row r="11" spans="1:93" ht="14" thickBot="1">
      <c r="A11" s="146" t="s">
        <v>18</v>
      </c>
      <c r="B11" s="196">
        <v>483</v>
      </c>
      <c r="C11" s="197">
        <v>0</v>
      </c>
      <c r="D11" s="198">
        <v>230</v>
      </c>
      <c r="E11" s="199">
        <v>2</v>
      </c>
      <c r="F11" s="196">
        <v>505</v>
      </c>
      <c r="G11" s="200">
        <v>7</v>
      </c>
      <c r="H11" s="198">
        <v>334</v>
      </c>
      <c r="I11" s="199">
        <v>98</v>
      </c>
      <c r="J11" s="196">
        <v>36</v>
      </c>
      <c r="K11" s="200">
        <v>24</v>
      </c>
      <c r="L11" s="198">
        <v>64</v>
      </c>
      <c r="M11" s="196">
        <v>124</v>
      </c>
      <c r="N11" s="201">
        <v>304</v>
      </c>
      <c r="O11" s="202">
        <v>266</v>
      </c>
      <c r="P11" s="196">
        <v>167</v>
      </c>
      <c r="Q11" s="200">
        <v>227</v>
      </c>
      <c r="R11" s="198">
        <v>159</v>
      </c>
      <c r="S11" s="199">
        <v>174</v>
      </c>
      <c r="T11" s="196">
        <v>17</v>
      </c>
      <c r="U11" s="200">
        <v>71</v>
      </c>
      <c r="V11" s="198">
        <v>141</v>
      </c>
      <c r="W11" s="199">
        <v>230</v>
      </c>
      <c r="X11" s="196">
        <v>138</v>
      </c>
      <c r="Y11" s="200">
        <v>129</v>
      </c>
      <c r="Z11" s="198">
        <v>427</v>
      </c>
      <c r="AA11" s="196">
        <v>262</v>
      </c>
      <c r="AB11" s="172">
        <f t="shared" si="3"/>
        <v>3005</v>
      </c>
      <c r="AC11" s="173">
        <f t="shared" si="4"/>
        <v>1614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8.2535885167464115E-2</v>
      </c>
      <c r="BK11" s="130">
        <f t="shared" si="6"/>
        <v>0</v>
      </c>
      <c r="BL11" s="131">
        <f t="shared" si="6"/>
        <v>6.8452380952380959E-2</v>
      </c>
      <c r="BM11" s="132">
        <f t="shared" si="6"/>
        <v>5.0632911392405066E-4</v>
      </c>
      <c r="BN11" s="129">
        <f t="shared" si="6"/>
        <v>8.7189226519337013E-2</v>
      </c>
      <c r="BO11" s="130">
        <f t="shared" si="6"/>
        <v>1.5486725663716814E-3</v>
      </c>
      <c r="BP11" s="131">
        <f t="shared" si="6"/>
        <v>4.0367416001933769E-2</v>
      </c>
      <c r="BQ11" s="132">
        <f t="shared" si="6"/>
        <v>1.2519161982626469E-2</v>
      </c>
      <c r="BR11" s="129">
        <f t="shared" si="6"/>
        <v>1.9241047568145375E-2</v>
      </c>
      <c r="BS11" s="130">
        <f t="shared" si="6"/>
        <v>1.4742014742014743E-2</v>
      </c>
      <c r="BT11" s="131">
        <f t="shared" si="6"/>
        <v>1.7250673854447441E-2</v>
      </c>
      <c r="BU11" s="129">
        <f t="shared" si="6"/>
        <v>3.5388127853881277E-2</v>
      </c>
      <c r="BV11" s="133">
        <f t="shared" si="6"/>
        <v>4.0296924708377521E-2</v>
      </c>
      <c r="BW11" s="134">
        <f t="shared" si="6"/>
        <v>3.5297239915074309E-2</v>
      </c>
      <c r="BX11" s="129">
        <f t="shared" si="6"/>
        <v>3.8541426263558734E-2</v>
      </c>
      <c r="BY11" s="130">
        <f t="shared" si="6"/>
        <v>5.3012610929472209E-2</v>
      </c>
      <c r="BZ11" s="131">
        <f t="shared" si="6"/>
        <v>3.313190247968327E-2</v>
      </c>
      <c r="CA11" s="132">
        <f t="shared" si="6"/>
        <v>3.5094796288826141E-2</v>
      </c>
      <c r="CB11" s="129">
        <f t="shared" si="6"/>
        <v>1.4604810996563574E-2</v>
      </c>
      <c r="CC11" s="130">
        <f t="shared" si="6"/>
        <v>6.6293183940242764E-2</v>
      </c>
      <c r="CD11" s="131">
        <f t="shared" si="6"/>
        <v>2.8490604162457061E-2</v>
      </c>
      <c r="CE11" s="132">
        <f t="shared" si="6"/>
        <v>4.9250535331905779E-2</v>
      </c>
      <c r="CF11" s="129">
        <f t="shared" si="6"/>
        <v>3.9137833238797506E-2</v>
      </c>
      <c r="CG11" s="130">
        <f t="shared" si="6"/>
        <v>4.358108108108108E-2</v>
      </c>
      <c r="CH11" s="131">
        <f t="shared" si="6"/>
        <v>6.1052330569059191E-2</v>
      </c>
      <c r="CI11" s="129">
        <f t="shared" si="6"/>
        <v>2.9762580938316484E-2</v>
      </c>
      <c r="CJ11" s="135">
        <f t="shared" si="6"/>
        <v>4.833676489512289E-2</v>
      </c>
      <c r="CK11" s="136">
        <f t="shared" si="6"/>
        <v>2.6034777559118625E-2</v>
      </c>
      <c r="CN11" s="230"/>
      <c r="CO11" s="230"/>
    </row>
    <row r="12" spans="1:93" ht="15" thickTop="1" thickBot="1">
      <c r="A12" s="137" t="s">
        <v>19</v>
      </c>
      <c r="B12" s="189">
        <v>476</v>
      </c>
      <c r="C12" s="190">
        <v>177</v>
      </c>
      <c r="D12" s="191">
        <v>257</v>
      </c>
      <c r="E12" s="192">
        <v>188</v>
      </c>
      <c r="F12" s="189">
        <v>402</v>
      </c>
      <c r="G12" s="193">
        <v>220</v>
      </c>
      <c r="H12" s="191">
        <v>528</v>
      </c>
      <c r="I12" s="192">
        <v>446</v>
      </c>
      <c r="J12" s="189">
        <v>68</v>
      </c>
      <c r="K12" s="193">
        <v>151</v>
      </c>
      <c r="L12" s="191">
        <v>172</v>
      </c>
      <c r="M12" s="189">
        <v>262</v>
      </c>
      <c r="N12" s="194">
        <v>516</v>
      </c>
      <c r="O12" s="195">
        <v>495</v>
      </c>
      <c r="P12" s="189">
        <v>314</v>
      </c>
      <c r="Q12" s="193">
        <v>316</v>
      </c>
      <c r="R12" s="191">
        <v>292</v>
      </c>
      <c r="S12" s="192">
        <v>190</v>
      </c>
      <c r="T12" s="189">
        <v>34</v>
      </c>
      <c r="U12" s="193">
        <v>120</v>
      </c>
      <c r="V12" s="191">
        <v>237</v>
      </c>
      <c r="W12" s="192">
        <v>296</v>
      </c>
      <c r="X12" s="189">
        <v>233</v>
      </c>
      <c r="Y12" s="193">
        <v>211</v>
      </c>
      <c r="Z12" s="191">
        <v>493</v>
      </c>
      <c r="AA12" s="189">
        <v>460</v>
      </c>
      <c r="AB12" s="172">
        <f t="shared" si="3"/>
        <v>4022</v>
      </c>
      <c r="AC12" s="173">
        <f t="shared" si="4"/>
        <v>3532</v>
      </c>
      <c r="AE12" s="269" t="s">
        <v>13</v>
      </c>
      <c r="AF12" s="20">
        <f t="shared" ref="AF12:BG12" si="7">SUM(AF9:AF11)</f>
        <v>983</v>
      </c>
      <c r="AG12" s="21">
        <f t="shared" si="7"/>
        <v>679</v>
      </c>
      <c r="AH12" s="20">
        <f t="shared" si="7"/>
        <v>511</v>
      </c>
      <c r="AI12" s="21">
        <f t="shared" si="7"/>
        <v>511</v>
      </c>
      <c r="AJ12" s="20">
        <f t="shared" si="7"/>
        <v>780</v>
      </c>
      <c r="AK12" s="21">
        <f t="shared" si="7"/>
        <v>473</v>
      </c>
      <c r="AL12" s="20">
        <f t="shared" si="7"/>
        <v>1180</v>
      </c>
      <c r="AM12" s="21">
        <f t="shared" si="7"/>
        <v>852</v>
      </c>
      <c r="AN12" s="20">
        <f t="shared" si="7"/>
        <v>180</v>
      </c>
      <c r="AO12" s="21">
        <f t="shared" si="7"/>
        <v>394</v>
      </c>
      <c r="AP12" s="20">
        <f t="shared" si="7"/>
        <v>352</v>
      </c>
      <c r="AQ12" s="21">
        <f t="shared" si="7"/>
        <v>696</v>
      </c>
      <c r="AR12" s="20">
        <f t="shared" si="7"/>
        <v>1002</v>
      </c>
      <c r="AS12" s="21">
        <f t="shared" si="7"/>
        <v>1244</v>
      </c>
      <c r="AT12" s="20">
        <f t="shared" si="7"/>
        <v>728</v>
      </c>
      <c r="AU12" s="21">
        <f t="shared" si="7"/>
        <v>593</v>
      </c>
      <c r="AV12" s="20">
        <f t="shared" si="7"/>
        <v>863</v>
      </c>
      <c r="AW12" s="21">
        <f t="shared" si="7"/>
        <v>513</v>
      </c>
      <c r="AX12" s="20">
        <f t="shared" si="7"/>
        <v>87</v>
      </c>
      <c r="AY12" s="21">
        <f t="shared" si="7"/>
        <v>282</v>
      </c>
      <c r="AZ12" s="20">
        <f t="shared" si="7"/>
        <v>487</v>
      </c>
      <c r="BA12" s="21">
        <f t="shared" si="7"/>
        <v>818</v>
      </c>
      <c r="BB12" s="20">
        <f t="shared" si="7"/>
        <v>579</v>
      </c>
      <c r="BC12" s="21">
        <f t="shared" si="7"/>
        <v>526</v>
      </c>
      <c r="BD12" s="20">
        <f t="shared" si="7"/>
        <v>934</v>
      </c>
      <c r="BE12" s="21">
        <f t="shared" si="7"/>
        <v>1072</v>
      </c>
      <c r="BF12" s="174">
        <f t="shared" si="7"/>
        <v>8666</v>
      </c>
      <c r="BG12" s="175">
        <f t="shared" si="7"/>
        <v>8653</v>
      </c>
      <c r="BH12" s="279"/>
      <c r="BI12" s="137" t="s">
        <v>19</v>
      </c>
      <c r="BJ12" s="129">
        <f t="shared" ref="BJ12:CK12" si="8">B12/B33</f>
        <v>8.1339712918660281E-2</v>
      </c>
      <c r="BK12" s="130">
        <f t="shared" si="8"/>
        <v>2.816677275620624E-2</v>
      </c>
      <c r="BL12" s="131">
        <f t="shared" si="8"/>
        <v>7.6488095238095244E-2</v>
      </c>
      <c r="BM12" s="132">
        <f t="shared" si="8"/>
        <v>4.7594936708860759E-2</v>
      </c>
      <c r="BN12" s="129">
        <f t="shared" si="8"/>
        <v>6.9406077348066295E-2</v>
      </c>
      <c r="BO12" s="130">
        <f t="shared" si="8"/>
        <v>4.8672566371681415E-2</v>
      </c>
      <c r="BP12" s="131">
        <f t="shared" si="8"/>
        <v>6.3814358230601886E-2</v>
      </c>
      <c r="BQ12" s="132">
        <f t="shared" si="8"/>
        <v>5.6974961676034747E-2</v>
      </c>
      <c r="BR12" s="129">
        <f t="shared" si="8"/>
        <v>3.6344200962052375E-2</v>
      </c>
      <c r="BS12" s="130">
        <f t="shared" si="8"/>
        <v>9.2751842751842756E-2</v>
      </c>
      <c r="BT12" s="131">
        <f t="shared" si="8"/>
        <v>4.6361185983827491E-2</v>
      </c>
      <c r="BU12" s="129">
        <f t="shared" si="8"/>
        <v>7.4771689497716898E-2</v>
      </c>
      <c r="BV12" s="133">
        <f t="shared" si="8"/>
        <v>6.8398727465535519E-2</v>
      </c>
      <c r="BW12" s="134">
        <f t="shared" si="8"/>
        <v>6.5684713375796178E-2</v>
      </c>
      <c r="BX12" s="129">
        <f t="shared" si="8"/>
        <v>7.2467112854834981E-2</v>
      </c>
      <c r="BY12" s="130">
        <f t="shared" si="8"/>
        <v>7.3797290985520791E-2</v>
      </c>
      <c r="BZ12" s="131">
        <f t="shared" si="8"/>
        <v>6.0846009585330277E-2</v>
      </c>
      <c r="CA12" s="132">
        <f t="shared" si="8"/>
        <v>3.8321903993545785E-2</v>
      </c>
      <c r="CB12" s="129">
        <f t="shared" si="8"/>
        <v>2.9209621993127148E-2</v>
      </c>
      <c r="CC12" s="130">
        <f t="shared" si="8"/>
        <v>0.11204481792717087</v>
      </c>
      <c r="CD12" s="131">
        <f t="shared" si="8"/>
        <v>4.7888462315619315E-2</v>
      </c>
      <c r="CE12" s="132">
        <f t="shared" si="8"/>
        <v>6.3383297644539621E-2</v>
      </c>
      <c r="CF12" s="129">
        <f t="shared" si="8"/>
        <v>6.608054452637549E-2</v>
      </c>
      <c r="CG12" s="130">
        <f t="shared" si="8"/>
        <v>7.1283783783783777E-2</v>
      </c>
      <c r="CH12" s="131">
        <f t="shared" si="8"/>
        <v>7.0488990563340001E-2</v>
      </c>
      <c r="CI12" s="129">
        <f t="shared" si="8"/>
        <v>5.2254913097807568E-2</v>
      </c>
      <c r="CJ12" s="135">
        <f t="shared" si="8"/>
        <v>6.4695663363788444E-2</v>
      </c>
      <c r="CK12" s="136">
        <f t="shared" si="8"/>
        <v>5.6973255476336422E-2</v>
      </c>
      <c r="CN12" s="230"/>
      <c r="CO12" s="230"/>
    </row>
    <row r="13" spans="1:93" ht="14" thickTop="1">
      <c r="A13" s="146" t="s">
        <v>20</v>
      </c>
      <c r="B13" s="196">
        <v>487</v>
      </c>
      <c r="C13" s="197">
        <v>356</v>
      </c>
      <c r="D13" s="198">
        <v>241</v>
      </c>
      <c r="E13" s="199">
        <v>260</v>
      </c>
      <c r="F13" s="196">
        <v>368</v>
      </c>
      <c r="G13" s="200">
        <v>259</v>
      </c>
      <c r="H13" s="198">
        <v>583</v>
      </c>
      <c r="I13" s="199">
        <v>373</v>
      </c>
      <c r="J13" s="196">
        <v>90</v>
      </c>
      <c r="K13" s="200">
        <v>193</v>
      </c>
      <c r="L13" s="198">
        <v>198</v>
      </c>
      <c r="M13" s="196">
        <v>334</v>
      </c>
      <c r="N13" s="201">
        <v>519</v>
      </c>
      <c r="O13" s="202">
        <v>618</v>
      </c>
      <c r="P13" s="196">
        <v>383</v>
      </c>
      <c r="Q13" s="200">
        <v>327</v>
      </c>
      <c r="R13" s="198">
        <v>409</v>
      </c>
      <c r="S13" s="199">
        <v>253</v>
      </c>
      <c r="T13" s="196">
        <v>43</v>
      </c>
      <c r="U13" s="200">
        <v>149</v>
      </c>
      <c r="V13" s="198">
        <v>239</v>
      </c>
      <c r="W13" s="199">
        <v>374</v>
      </c>
      <c r="X13" s="196">
        <v>305</v>
      </c>
      <c r="Y13" s="200">
        <v>257</v>
      </c>
      <c r="Z13" s="198">
        <v>477</v>
      </c>
      <c r="AA13" s="196">
        <v>538</v>
      </c>
      <c r="AB13" s="172">
        <f t="shared" si="3"/>
        <v>4342</v>
      </c>
      <c r="AC13" s="173">
        <f t="shared" si="4"/>
        <v>4291</v>
      </c>
      <c r="BF13" s="231">
        <f>BF12/2</f>
        <v>4333</v>
      </c>
      <c r="BI13" s="146" t="s">
        <v>20</v>
      </c>
      <c r="BJ13" s="129">
        <f t="shared" ref="BJ13:CK13" si="9">B13/B33</f>
        <v>8.3219412166780582E-2</v>
      </c>
      <c r="BK13" s="130">
        <f t="shared" si="9"/>
        <v>5.6651814131126674E-2</v>
      </c>
      <c r="BL13" s="131">
        <f t="shared" si="9"/>
        <v>7.1726190476190471E-2</v>
      </c>
      <c r="BM13" s="132">
        <f t="shared" si="9"/>
        <v>6.5822784810126586E-2</v>
      </c>
      <c r="BN13" s="129">
        <f t="shared" si="9"/>
        <v>6.3535911602209949E-2</v>
      </c>
      <c r="BO13" s="130">
        <f t="shared" si="9"/>
        <v>5.730088495575221E-2</v>
      </c>
      <c r="BP13" s="131">
        <f t="shared" si="9"/>
        <v>7.0461687212956245E-2</v>
      </c>
      <c r="BQ13" s="132">
        <f t="shared" si="9"/>
        <v>4.7649463464486459E-2</v>
      </c>
      <c r="BR13" s="129">
        <f t="shared" si="9"/>
        <v>4.8102618920363445E-2</v>
      </c>
      <c r="BS13" s="130">
        <f t="shared" si="9"/>
        <v>0.11855036855036855</v>
      </c>
      <c r="BT13" s="131">
        <f t="shared" si="9"/>
        <v>5.3369272237196765E-2</v>
      </c>
      <c r="BU13" s="129">
        <f t="shared" si="9"/>
        <v>9.5319634703196349E-2</v>
      </c>
      <c r="BV13" s="133">
        <f t="shared" si="9"/>
        <v>6.879639448568399E-2</v>
      </c>
      <c r="BW13" s="134">
        <f t="shared" si="9"/>
        <v>8.2006369426751588E-2</v>
      </c>
      <c r="BX13" s="129">
        <f t="shared" si="9"/>
        <v>8.8391414724209555E-2</v>
      </c>
      <c r="BY13" s="130">
        <f t="shared" si="9"/>
        <v>7.6366184026155998E-2</v>
      </c>
      <c r="BZ13" s="131">
        <f t="shared" si="9"/>
        <v>8.5226088768493441E-2</v>
      </c>
      <c r="CA13" s="132">
        <f t="shared" si="9"/>
        <v>5.1028640580879386E-2</v>
      </c>
      <c r="CB13" s="129">
        <f t="shared" si="9"/>
        <v>3.6941580756013746E-2</v>
      </c>
      <c r="CC13" s="130">
        <f t="shared" si="9"/>
        <v>0.13912231559290383</v>
      </c>
      <c r="CD13" s="131">
        <f t="shared" si="9"/>
        <v>4.8292584360476863E-2</v>
      </c>
      <c r="CE13" s="132">
        <f t="shared" si="9"/>
        <v>8.0085653104925048E-2</v>
      </c>
      <c r="CF13" s="129">
        <f t="shared" si="9"/>
        <v>8.6500283607487238E-2</v>
      </c>
      <c r="CG13" s="130">
        <f t="shared" si="9"/>
        <v>8.6824324324324326E-2</v>
      </c>
      <c r="CH13" s="131">
        <f t="shared" si="9"/>
        <v>6.8201315413211325E-2</v>
      </c>
      <c r="CI13" s="129">
        <f t="shared" si="9"/>
        <v>6.1115528797001023E-2</v>
      </c>
      <c r="CJ13" s="135">
        <f t="shared" si="9"/>
        <v>6.9843006048127654E-2</v>
      </c>
      <c r="CK13" s="136">
        <f t="shared" si="9"/>
        <v>6.9216375778301129E-2</v>
      </c>
      <c r="CN13" s="230"/>
      <c r="CO13" s="230"/>
    </row>
    <row r="14" spans="1:93" ht="14" thickBot="1">
      <c r="A14" s="137" t="s">
        <v>21</v>
      </c>
      <c r="B14" s="189">
        <v>496</v>
      </c>
      <c r="C14" s="190">
        <v>323</v>
      </c>
      <c r="D14" s="191">
        <v>270</v>
      </c>
      <c r="E14" s="192">
        <v>251</v>
      </c>
      <c r="F14" s="189">
        <v>412</v>
      </c>
      <c r="G14" s="193">
        <v>214</v>
      </c>
      <c r="H14" s="191">
        <v>597</v>
      </c>
      <c r="I14" s="192">
        <v>479</v>
      </c>
      <c r="J14" s="189">
        <v>90</v>
      </c>
      <c r="K14" s="193">
        <v>201</v>
      </c>
      <c r="L14" s="191">
        <v>154</v>
      </c>
      <c r="M14" s="189">
        <v>362</v>
      </c>
      <c r="N14" s="194">
        <v>483</v>
      </c>
      <c r="O14" s="195">
        <v>626</v>
      </c>
      <c r="P14" s="189">
        <v>345</v>
      </c>
      <c r="Q14" s="193">
        <v>266</v>
      </c>
      <c r="R14" s="191">
        <v>454</v>
      </c>
      <c r="S14" s="192">
        <v>260</v>
      </c>
      <c r="T14" s="189">
        <v>44</v>
      </c>
      <c r="U14" s="193">
        <v>133</v>
      </c>
      <c r="V14" s="191">
        <v>248</v>
      </c>
      <c r="W14" s="192">
        <v>444</v>
      </c>
      <c r="X14" s="189">
        <v>274</v>
      </c>
      <c r="Y14" s="193">
        <v>269</v>
      </c>
      <c r="Z14" s="191">
        <v>457</v>
      </c>
      <c r="AA14" s="189">
        <v>534</v>
      </c>
      <c r="AB14" s="172">
        <f t="shared" si="3"/>
        <v>4324</v>
      </c>
      <c r="AC14" s="173">
        <f t="shared" si="4"/>
        <v>4362</v>
      </c>
      <c r="AE14" s="272" t="s">
        <v>85</v>
      </c>
      <c r="BI14" s="137" t="s">
        <v>21</v>
      </c>
      <c r="BJ14" s="129">
        <f t="shared" ref="BJ14:CK14" si="10">B14/B33</f>
        <v>8.4757347915242656E-2</v>
      </c>
      <c r="BK14" s="130">
        <f t="shared" si="10"/>
        <v>5.1400381922342454E-2</v>
      </c>
      <c r="BL14" s="131">
        <f t="shared" si="10"/>
        <v>8.0357142857142863E-2</v>
      </c>
      <c r="BM14" s="132">
        <f t="shared" si="10"/>
        <v>6.3544303797468352E-2</v>
      </c>
      <c r="BN14" s="129">
        <f t="shared" si="10"/>
        <v>7.1132596685082872E-2</v>
      </c>
      <c r="BO14" s="130">
        <f t="shared" si="10"/>
        <v>4.7345132743362835E-2</v>
      </c>
      <c r="BP14" s="131">
        <f t="shared" si="10"/>
        <v>7.215373459028282E-2</v>
      </c>
      <c r="BQ14" s="132">
        <f t="shared" si="10"/>
        <v>6.1190597853857949E-2</v>
      </c>
      <c r="BR14" s="129">
        <f t="shared" si="10"/>
        <v>4.8102618920363445E-2</v>
      </c>
      <c r="BS14" s="130">
        <f t="shared" si="10"/>
        <v>0.12346437346437346</v>
      </c>
      <c r="BT14" s="131">
        <f t="shared" si="10"/>
        <v>4.1509433962264149E-2</v>
      </c>
      <c r="BU14" s="129">
        <f t="shared" si="10"/>
        <v>0.10331050228310502</v>
      </c>
      <c r="BV14" s="133">
        <f t="shared" si="10"/>
        <v>6.402439024390244E-2</v>
      </c>
      <c r="BW14" s="134">
        <f t="shared" si="10"/>
        <v>8.3067940552016981E-2</v>
      </c>
      <c r="BX14" s="129">
        <f t="shared" si="10"/>
        <v>7.9621509346872843E-2</v>
      </c>
      <c r="BY14" s="130">
        <f t="shared" si="10"/>
        <v>6.212050443717889E-2</v>
      </c>
      <c r="BZ14" s="131">
        <f t="shared" si="10"/>
        <v>9.4603042300479265E-2</v>
      </c>
      <c r="CA14" s="132">
        <f t="shared" si="10"/>
        <v>5.2440500201694232E-2</v>
      </c>
      <c r="CB14" s="129">
        <f t="shared" si="10"/>
        <v>3.7800687285223365E-2</v>
      </c>
      <c r="CC14" s="130">
        <f t="shared" si="10"/>
        <v>0.12418300653594772</v>
      </c>
      <c r="CD14" s="131">
        <f t="shared" si="10"/>
        <v>5.0111133562335826E-2</v>
      </c>
      <c r="CE14" s="132">
        <f t="shared" si="10"/>
        <v>9.5074946466809418E-2</v>
      </c>
      <c r="CF14" s="129">
        <f t="shared" si="10"/>
        <v>7.7708451503119683E-2</v>
      </c>
      <c r="CG14" s="130">
        <f t="shared" si="10"/>
        <v>9.087837837837838E-2</v>
      </c>
      <c r="CH14" s="131">
        <f t="shared" si="10"/>
        <v>6.5341721475550466E-2</v>
      </c>
      <c r="CI14" s="129">
        <f t="shared" si="10"/>
        <v>6.0661138248324434E-2</v>
      </c>
      <c r="CJ14" s="135">
        <f t="shared" si="10"/>
        <v>6.955346802213358E-2</v>
      </c>
      <c r="CK14" s="136">
        <f t="shared" si="10"/>
        <v>7.0361647901409807E-2</v>
      </c>
      <c r="CN14" s="230"/>
      <c r="CO14" s="230"/>
    </row>
    <row r="15" spans="1:93" ht="15" thickTop="1" thickBot="1">
      <c r="A15" s="146" t="s">
        <v>22</v>
      </c>
      <c r="B15" s="196">
        <v>459</v>
      </c>
      <c r="C15" s="197">
        <v>400</v>
      </c>
      <c r="D15" s="198">
        <v>273</v>
      </c>
      <c r="E15" s="199">
        <v>150</v>
      </c>
      <c r="F15" s="196">
        <v>313</v>
      </c>
      <c r="G15" s="200">
        <v>210</v>
      </c>
      <c r="H15" s="198">
        <v>550</v>
      </c>
      <c r="I15" s="199">
        <v>409</v>
      </c>
      <c r="J15" s="196">
        <v>106</v>
      </c>
      <c r="K15" s="200">
        <v>168</v>
      </c>
      <c r="L15" s="198">
        <v>188</v>
      </c>
      <c r="M15" s="196">
        <v>358</v>
      </c>
      <c r="N15" s="201">
        <v>435</v>
      </c>
      <c r="O15" s="202">
        <v>697</v>
      </c>
      <c r="P15" s="196">
        <v>314</v>
      </c>
      <c r="Q15" s="200">
        <v>276</v>
      </c>
      <c r="R15" s="198">
        <v>372</v>
      </c>
      <c r="S15" s="199">
        <v>266</v>
      </c>
      <c r="T15" s="196">
        <v>47</v>
      </c>
      <c r="U15" s="200">
        <v>108</v>
      </c>
      <c r="V15" s="198">
        <v>336</v>
      </c>
      <c r="W15" s="199">
        <v>463</v>
      </c>
      <c r="X15" s="196">
        <v>264</v>
      </c>
      <c r="Y15" s="200">
        <v>229</v>
      </c>
      <c r="Z15" s="198">
        <v>503</v>
      </c>
      <c r="AA15" s="196">
        <v>493</v>
      </c>
      <c r="AB15" s="172">
        <f t="shared" si="3"/>
        <v>4160</v>
      </c>
      <c r="AC15" s="173">
        <f t="shared" si="4"/>
        <v>4227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7.8434723171565274E-2</v>
      </c>
      <c r="BK15" s="130">
        <f t="shared" si="11"/>
        <v>6.3653723742838952E-2</v>
      </c>
      <c r="BL15" s="131">
        <f t="shared" si="11"/>
        <v>8.1250000000000003E-2</v>
      </c>
      <c r="BM15" s="132">
        <f t="shared" si="11"/>
        <v>3.7974683544303799E-2</v>
      </c>
      <c r="BN15" s="129">
        <f t="shared" si="11"/>
        <v>5.4040055248618782E-2</v>
      </c>
      <c r="BO15" s="130">
        <f t="shared" si="11"/>
        <v>4.6460176991150445E-2</v>
      </c>
      <c r="BP15" s="131">
        <f t="shared" si="11"/>
        <v>6.6473289823543627E-2</v>
      </c>
      <c r="BQ15" s="132">
        <f t="shared" si="11"/>
        <v>5.224833929483904E-2</v>
      </c>
      <c r="BR15" s="129">
        <f t="shared" si="11"/>
        <v>5.6654195617316945E-2</v>
      </c>
      <c r="BS15" s="130">
        <f t="shared" si="11"/>
        <v>0.10319410319410319</v>
      </c>
      <c r="BT15" s="131">
        <f t="shared" si="11"/>
        <v>5.0673854447439354E-2</v>
      </c>
      <c r="BU15" s="129">
        <f t="shared" si="11"/>
        <v>0.1021689497716895</v>
      </c>
      <c r="BV15" s="133">
        <f t="shared" si="11"/>
        <v>5.7661717921527043E-2</v>
      </c>
      <c r="BW15" s="134">
        <f t="shared" si="11"/>
        <v>9.2489384288747339E-2</v>
      </c>
      <c r="BX15" s="129">
        <f t="shared" si="11"/>
        <v>7.2467112854834981E-2</v>
      </c>
      <c r="BY15" s="130">
        <f t="shared" si="11"/>
        <v>6.4455861746847268E-2</v>
      </c>
      <c r="BZ15" s="131">
        <f t="shared" si="11"/>
        <v>7.7516149197749531E-2</v>
      </c>
      <c r="CA15" s="132">
        <f t="shared" si="11"/>
        <v>5.3650665590964097E-2</v>
      </c>
      <c r="CB15" s="129">
        <f t="shared" si="11"/>
        <v>4.0378006872852236E-2</v>
      </c>
      <c r="CC15" s="130">
        <f t="shared" si="11"/>
        <v>0.10084033613445378</v>
      </c>
      <c r="CD15" s="131">
        <f t="shared" si="11"/>
        <v>6.7892503536067891E-2</v>
      </c>
      <c r="CE15" s="132">
        <f t="shared" si="11"/>
        <v>9.9143468950749464E-2</v>
      </c>
      <c r="CF15" s="129">
        <f t="shared" si="11"/>
        <v>7.4872376630743046E-2</v>
      </c>
      <c r="CG15" s="130">
        <f t="shared" si="11"/>
        <v>7.7364864864864866E-2</v>
      </c>
      <c r="CH15" s="131">
        <f t="shared" si="11"/>
        <v>7.1918787532170431E-2</v>
      </c>
      <c r="CI15" s="129">
        <f t="shared" si="11"/>
        <v>5.6003635124389411E-2</v>
      </c>
      <c r="CJ15" s="135">
        <f t="shared" si="11"/>
        <v>6.6915454896409723E-2</v>
      </c>
      <c r="CK15" s="136">
        <f t="shared" si="11"/>
        <v>6.8184017808174985E-2</v>
      </c>
      <c r="CN15" s="230"/>
      <c r="CO15" s="230"/>
    </row>
    <row r="16" spans="1:93" ht="15" thickTop="1" thickBot="1">
      <c r="A16" s="137" t="s">
        <v>23</v>
      </c>
      <c r="B16" s="189">
        <v>408</v>
      </c>
      <c r="C16" s="190">
        <v>310</v>
      </c>
      <c r="D16" s="191">
        <v>236</v>
      </c>
      <c r="E16" s="192">
        <v>190</v>
      </c>
      <c r="F16" s="189">
        <v>429</v>
      </c>
      <c r="G16" s="193">
        <v>191</v>
      </c>
      <c r="H16" s="191">
        <v>463</v>
      </c>
      <c r="I16" s="192">
        <v>488</v>
      </c>
      <c r="J16" s="189">
        <v>129</v>
      </c>
      <c r="K16" s="193">
        <v>214</v>
      </c>
      <c r="L16" s="191">
        <v>166</v>
      </c>
      <c r="M16" s="189">
        <v>332</v>
      </c>
      <c r="N16" s="194">
        <v>432</v>
      </c>
      <c r="O16" s="195">
        <v>607</v>
      </c>
      <c r="P16" s="189">
        <v>218</v>
      </c>
      <c r="Q16" s="193">
        <v>290</v>
      </c>
      <c r="R16" s="191">
        <v>406</v>
      </c>
      <c r="S16" s="192">
        <v>325</v>
      </c>
      <c r="T16" s="189">
        <v>74</v>
      </c>
      <c r="U16" s="193">
        <v>71</v>
      </c>
      <c r="V16" s="191">
        <v>225</v>
      </c>
      <c r="W16" s="192">
        <v>326</v>
      </c>
      <c r="X16" s="189">
        <v>213</v>
      </c>
      <c r="Y16" s="193">
        <v>152</v>
      </c>
      <c r="Z16" s="191">
        <v>485</v>
      </c>
      <c r="AA16" s="189">
        <v>547</v>
      </c>
      <c r="AB16" s="172">
        <f t="shared" si="3"/>
        <v>3884</v>
      </c>
      <c r="AC16" s="173">
        <f t="shared" si="4"/>
        <v>4043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6.9719753930280251E-2</v>
      </c>
      <c r="BK16" s="130">
        <f t="shared" si="12"/>
        <v>4.9331635900700194E-2</v>
      </c>
      <c r="BL16" s="131">
        <f t="shared" si="12"/>
        <v>7.0238095238095238E-2</v>
      </c>
      <c r="BM16" s="132">
        <f t="shared" si="12"/>
        <v>4.810126582278481E-2</v>
      </c>
      <c r="BN16" s="129">
        <f t="shared" si="12"/>
        <v>7.4067679558011051E-2</v>
      </c>
      <c r="BO16" s="130">
        <f t="shared" si="12"/>
        <v>4.2256637168141591E-2</v>
      </c>
      <c r="BP16" s="131">
        <f t="shared" si="12"/>
        <v>5.595842397872855E-2</v>
      </c>
      <c r="BQ16" s="132">
        <f t="shared" si="12"/>
        <v>6.2340316811446091E-2</v>
      </c>
      <c r="BR16" s="129">
        <f t="shared" si="12"/>
        <v>6.8947087119187594E-2</v>
      </c>
      <c r="BS16" s="130">
        <f t="shared" si="12"/>
        <v>0.13144963144963145</v>
      </c>
      <c r="BT16" s="131">
        <f t="shared" si="12"/>
        <v>4.4743935309973046E-2</v>
      </c>
      <c r="BU16" s="129">
        <f t="shared" si="12"/>
        <v>9.4748858447488579E-2</v>
      </c>
      <c r="BV16" s="133">
        <f t="shared" si="12"/>
        <v>5.726405090137858E-2</v>
      </c>
      <c r="BW16" s="134">
        <f t="shared" si="12"/>
        <v>8.0546709129511673E-2</v>
      </c>
      <c r="BX16" s="129">
        <f t="shared" si="12"/>
        <v>5.031156242787907E-2</v>
      </c>
      <c r="BY16" s="130">
        <f t="shared" si="12"/>
        <v>6.7725361980382995E-2</v>
      </c>
      <c r="BZ16" s="131">
        <f t="shared" si="12"/>
        <v>8.4600958533027709E-2</v>
      </c>
      <c r="CA16" s="132">
        <f t="shared" si="12"/>
        <v>6.5550625252117786E-2</v>
      </c>
      <c r="CB16" s="129">
        <f t="shared" si="12"/>
        <v>6.3573883161512024E-2</v>
      </c>
      <c r="CC16" s="130">
        <f t="shared" si="12"/>
        <v>6.6293183940242764E-2</v>
      </c>
      <c r="CD16" s="131">
        <f t="shared" si="12"/>
        <v>4.5463730046474034E-2</v>
      </c>
      <c r="CE16" s="132">
        <f t="shared" si="12"/>
        <v>6.9807280513918629E-2</v>
      </c>
      <c r="CF16" s="129">
        <f t="shared" si="12"/>
        <v>6.0408394781622236E-2</v>
      </c>
      <c r="CG16" s="130">
        <f t="shared" si="12"/>
        <v>5.1351351351351354E-2</v>
      </c>
      <c r="CH16" s="131">
        <f t="shared" si="12"/>
        <v>6.9345152988275663E-2</v>
      </c>
      <c r="CI16" s="129">
        <f t="shared" si="12"/>
        <v>6.2137907531523345E-2</v>
      </c>
      <c r="CJ16" s="135">
        <f t="shared" si="12"/>
        <v>6.2475871831167158E-2</v>
      </c>
      <c r="CK16" s="136">
        <f t="shared" si="12"/>
        <v>6.5215988644062334E-2</v>
      </c>
      <c r="CN16" s="230"/>
      <c r="CO16" s="230"/>
    </row>
    <row r="17" spans="1:93" ht="14" thickTop="1">
      <c r="A17" s="146" t="s">
        <v>24</v>
      </c>
      <c r="B17" s="203">
        <v>389</v>
      </c>
      <c r="C17" s="197">
        <v>305</v>
      </c>
      <c r="D17" s="198">
        <v>203</v>
      </c>
      <c r="E17" s="199">
        <v>183</v>
      </c>
      <c r="F17" s="196">
        <v>363</v>
      </c>
      <c r="G17" s="200">
        <v>202</v>
      </c>
      <c r="H17" s="198">
        <v>493</v>
      </c>
      <c r="I17" s="199">
        <v>437</v>
      </c>
      <c r="J17" s="196">
        <v>136</v>
      </c>
      <c r="K17" s="200">
        <v>124</v>
      </c>
      <c r="L17" s="198">
        <v>175</v>
      </c>
      <c r="M17" s="196">
        <v>260</v>
      </c>
      <c r="N17" s="201">
        <v>409</v>
      </c>
      <c r="O17" s="204">
        <v>508</v>
      </c>
      <c r="P17" s="196">
        <v>254</v>
      </c>
      <c r="Q17" s="200">
        <v>248</v>
      </c>
      <c r="R17" s="198">
        <v>337</v>
      </c>
      <c r="S17" s="199">
        <v>307</v>
      </c>
      <c r="T17" s="196">
        <v>58</v>
      </c>
      <c r="U17" s="200">
        <v>91</v>
      </c>
      <c r="V17" s="198">
        <v>265</v>
      </c>
      <c r="W17" s="205">
        <v>334</v>
      </c>
      <c r="X17" s="196">
        <v>184</v>
      </c>
      <c r="Y17" s="200">
        <v>176</v>
      </c>
      <c r="Z17" s="198">
        <v>437</v>
      </c>
      <c r="AA17" s="196">
        <v>610</v>
      </c>
      <c r="AB17" s="172">
        <f t="shared" si="3"/>
        <v>3703</v>
      </c>
      <c r="AC17" s="173">
        <f t="shared" si="4"/>
        <v>3785</v>
      </c>
      <c r="AE17" s="275" t="s">
        <v>30</v>
      </c>
      <c r="AF17" s="126">
        <f t="shared" ref="AF17:AU18" si="13">SUMIF($A$9:$A$32,$AE17,B$9:B$32)</f>
        <v>389</v>
      </c>
      <c r="AG17" s="186">
        <f t="shared" si="13"/>
        <v>575</v>
      </c>
      <c r="AH17" s="127">
        <f t="shared" si="13"/>
        <v>223</v>
      </c>
      <c r="AI17" s="180">
        <f t="shared" si="13"/>
        <v>288</v>
      </c>
      <c r="AJ17" s="126">
        <f t="shared" si="13"/>
        <v>391</v>
      </c>
      <c r="AK17" s="128">
        <f t="shared" si="13"/>
        <v>431</v>
      </c>
      <c r="AL17" s="127">
        <f t="shared" si="13"/>
        <v>602</v>
      </c>
      <c r="AM17" s="180">
        <f t="shared" si="13"/>
        <v>684</v>
      </c>
      <c r="AN17" s="126">
        <f t="shared" si="13"/>
        <v>174</v>
      </c>
      <c r="AO17" s="128">
        <f t="shared" si="13"/>
        <v>52</v>
      </c>
      <c r="AP17" s="127">
        <f t="shared" si="13"/>
        <v>306</v>
      </c>
      <c r="AQ17" s="126">
        <f t="shared" si="13"/>
        <v>131</v>
      </c>
      <c r="AR17" s="179">
        <f t="shared" si="13"/>
        <v>583</v>
      </c>
      <c r="AS17" s="181">
        <f t="shared" si="13"/>
        <v>460</v>
      </c>
      <c r="AT17" s="126">
        <f t="shared" si="13"/>
        <v>273</v>
      </c>
      <c r="AU17" s="128">
        <f t="shared" si="13"/>
        <v>321</v>
      </c>
      <c r="AV17" s="127">
        <f t="shared" ref="AP17:BE18" si="14">SUMIF($A$9:$A$32,$AE17,R$9:R$32)</f>
        <v>282</v>
      </c>
      <c r="AW17" s="180">
        <f t="shared" si="14"/>
        <v>411</v>
      </c>
      <c r="AX17" s="126">
        <f t="shared" si="14"/>
        <v>166</v>
      </c>
      <c r="AY17" s="128">
        <f t="shared" si="14"/>
        <v>22</v>
      </c>
      <c r="AZ17" s="127">
        <f t="shared" si="14"/>
        <v>396</v>
      </c>
      <c r="BA17" s="180">
        <f t="shared" si="14"/>
        <v>267</v>
      </c>
      <c r="BB17" s="126">
        <f t="shared" si="14"/>
        <v>324</v>
      </c>
      <c r="BC17" s="128">
        <f t="shared" si="14"/>
        <v>204</v>
      </c>
      <c r="BD17" s="184">
        <f t="shared" si="14"/>
        <v>497</v>
      </c>
      <c r="BE17" s="185">
        <f t="shared" si="14"/>
        <v>644</v>
      </c>
      <c r="BF17" s="170">
        <f>AF17+AH17+AJ17+AL17+AN17+AP17+AR17+AT17+AV17+AX17+AZ17+BB17+BD17</f>
        <v>4606</v>
      </c>
      <c r="BG17" s="171">
        <f>AG17+AI17+AK17+AM17+AO17+AQ17+AS17+AU17+AW17+AY17+BA17+BC17+BE17</f>
        <v>4490</v>
      </c>
      <c r="BI17" s="146" t="s">
        <v>24</v>
      </c>
      <c r="BJ17" s="129">
        <f t="shared" ref="BJ17:CK17" si="15">B17/B33</f>
        <v>6.6473000683527003E-2</v>
      </c>
      <c r="BK17" s="130">
        <f t="shared" si="15"/>
        <v>4.8535964353914704E-2</v>
      </c>
      <c r="BL17" s="131">
        <f t="shared" si="15"/>
        <v>6.0416666666666667E-2</v>
      </c>
      <c r="BM17" s="132">
        <f t="shared" si="15"/>
        <v>4.6329113924050633E-2</v>
      </c>
      <c r="BN17" s="129">
        <f t="shared" si="15"/>
        <v>6.2672651933701654E-2</v>
      </c>
      <c r="BO17" s="130">
        <f t="shared" si="15"/>
        <v>4.4690265486725667E-2</v>
      </c>
      <c r="BP17" s="131">
        <f t="shared" si="15"/>
        <v>5.958423978728547E-2</v>
      </c>
      <c r="BQ17" s="132">
        <f t="shared" si="15"/>
        <v>5.5825242718446605E-2</v>
      </c>
      <c r="BR17" s="129">
        <f t="shared" si="15"/>
        <v>7.2688401924104751E-2</v>
      </c>
      <c r="BS17" s="130">
        <f t="shared" si="15"/>
        <v>7.6167076167076173E-2</v>
      </c>
      <c r="BT17" s="131">
        <f t="shared" si="15"/>
        <v>4.716981132075472E-2</v>
      </c>
      <c r="BU17" s="129">
        <f t="shared" si="15"/>
        <v>7.4200913242009128E-2</v>
      </c>
      <c r="BV17" s="133">
        <f t="shared" si="15"/>
        <v>5.4215270413573699E-2</v>
      </c>
      <c r="BW17" s="134">
        <f t="shared" si="15"/>
        <v>6.7409766454352441E-2</v>
      </c>
      <c r="BX17" s="129">
        <f t="shared" si="15"/>
        <v>5.861989383798754E-2</v>
      </c>
      <c r="BY17" s="130">
        <f t="shared" si="15"/>
        <v>5.7916861279775807E-2</v>
      </c>
      <c r="BZ17" s="131">
        <f t="shared" si="15"/>
        <v>7.0222963117316101E-2</v>
      </c>
      <c r="CA17" s="132">
        <f t="shared" si="15"/>
        <v>6.192012908430819E-2</v>
      </c>
      <c r="CB17" s="129">
        <f t="shared" si="15"/>
        <v>4.9828178694158079E-2</v>
      </c>
      <c r="CC17" s="130">
        <f t="shared" si="15"/>
        <v>8.4967320261437912E-2</v>
      </c>
      <c r="CD17" s="131">
        <f t="shared" si="15"/>
        <v>5.3546170943624974E-2</v>
      </c>
      <c r="CE17" s="132">
        <f t="shared" si="15"/>
        <v>7.1520342612419699E-2</v>
      </c>
      <c r="CF17" s="129">
        <f t="shared" si="15"/>
        <v>5.2183777651730004E-2</v>
      </c>
      <c r="CG17" s="130">
        <f t="shared" si="15"/>
        <v>5.9459459459459463E-2</v>
      </c>
      <c r="CH17" s="131">
        <f t="shared" si="15"/>
        <v>6.248212753788962E-2</v>
      </c>
      <c r="CI17" s="129">
        <f t="shared" si="15"/>
        <v>6.9294558673179601E-2</v>
      </c>
      <c r="CJ17" s="135">
        <f t="shared" si="15"/>
        <v>5.9564406125337796E-2</v>
      </c>
      <c r="CK17" s="136">
        <f t="shared" si="15"/>
        <v>6.1054295576991324E-2</v>
      </c>
      <c r="CN17" s="230"/>
      <c r="CO17" s="230"/>
    </row>
    <row r="18" spans="1:93">
      <c r="A18" s="137" t="s">
        <v>25</v>
      </c>
      <c r="B18" s="206">
        <v>280</v>
      </c>
      <c r="C18" s="190">
        <v>298</v>
      </c>
      <c r="D18" s="191">
        <v>192</v>
      </c>
      <c r="E18" s="192">
        <v>188</v>
      </c>
      <c r="F18" s="189">
        <v>466</v>
      </c>
      <c r="G18" s="193">
        <v>188</v>
      </c>
      <c r="H18" s="191">
        <v>422</v>
      </c>
      <c r="I18" s="192">
        <v>440</v>
      </c>
      <c r="J18" s="189">
        <v>119</v>
      </c>
      <c r="K18" s="190">
        <v>108</v>
      </c>
      <c r="L18" s="191">
        <v>200</v>
      </c>
      <c r="M18" s="189">
        <v>243</v>
      </c>
      <c r="N18" s="194">
        <v>481</v>
      </c>
      <c r="O18" s="207">
        <v>457</v>
      </c>
      <c r="P18" s="189">
        <v>225</v>
      </c>
      <c r="Q18" s="190">
        <v>276</v>
      </c>
      <c r="R18" s="191">
        <v>306</v>
      </c>
      <c r="S18" s="192">
        <v>341</v>
      </c>
      <c r="T18" s="198">
        <v>46</v>
      </c>
      <c r="U18" s="189">
        <v>57</v>
      </c>
      <c r="V18" s="191">
        <v>227</v>
      </c>
      <c r="W18" s="208">
        <v>260</v>
      </c>
      <c r="X18" s="189">
        <v>152</v>
      </c>
      <c r="Y18" s="193">
        <v>149</v>
      </c>
      <c r="Z18" s="191">
        <v>479</v>
      </c>
      <c r="AA18" s="189">
        <v>657</v>
      </c>
      <c r="AB18" s="172">
        <f t="shared" si="3"/>
        <v>3595</v>
      </c>
      <c r="AC18" s="173">
        <f t="shared" si="4"/>
        <v>3662</v>
      </c>
      <c r="AE18" s="277" t="s">
        <v>31</v>
      </c>
      <c r="AF18" s="126">
        <f t="shared" si="13"/>
        <v>487</v>
      </c>
      <c r="AG18" s="190">
        <f t="shared" si="13"/>
        <v>610</v>
      </c>
      <c r="AH18" s="191">
        <f t="shared" si="13"/>
        <v>253</v>
      </c>
      <c r="AI18" s="192">
        <f t="shared" si="13"/>
        <v>300</v>
      </c>
      <c r="AJ18" s="278">
        <f t="shared" si="13"/>
        <v>276</v>
      </c>
      <c r="AK18" s="193">
        <f t="shared" si="13"/>
        <v>527</v>
      </c>
      <c r="AL18" s="191">
        <f t="shared" si="13"/>
        <v>660</v>
      </c>
      <c r="AM18" s="192">
        <f t="shared" si="13"/>
        <v>683</v>
      </c>
      <c r="AN18" s="278">
        <f t="shared" si="13"/>
        <v>148</v>
      </c>
      <c r="AO18" s="193">
        <f t="shared" si="13"/>
        <v>42</v>
      </c>
      <c r="AP18" s="191">
        <f t="shared" si="14"/>
        <v>381</v>
      </c>
      <c r="AQ18" s="278">
        <f t="shared" si="14"/>
        <v>116</v>
      </c>
      <c r="AR18" s="194">
        <f t="shared" si="14"/>
        <v>573</v>
      </c>
      <c r="AS18" s="195">
        <f t="shared" si="14"/>
        <v>434</v>
      </c>
      <c r="AT18" s="278">
        <f t="shared" si="14"/>
        <v>350</v>
      </c>
      <c r="AU18" s="193">
        <f t="shared" si="14"/>
        <v>380</v>
      </c>
      <c r="AV18" s="191">
        <f t="shared" si="14"/>
        <v>311</v>
      </c>
      <c r="AW18" s="192">
        <f t="shared" si="14"/>
        <v>438</v>
      </c>
      <c r="AX18" s="278">
        <f t="shared" si="14"/>
        <v>104</v>
      </c>
      <c r="AY18" s="193">
        <f t="shared" si="14"/>
        <v>30</v>
      </c>
      <c r="AZ18" s="191">
        <f t="shared" si="14"/>
        <v>470</v>
      </c>
      <c r="BA18" s="192">
        <f t="shared" si="14"/>
        <v>247</v>
      </c>
      <c r="BB18" s="278">
        <f t="shared" si="14"/>
        <v>295</v>
      </c>
      <c r="BC18" s="193">
        <f t="shared" si="14"/>
        <v>248</v>
      </c>
      <c r="BD18" s="191">
        <f t="shared" si="14"/>
        <v>352</v>
      </c>
      <c r="BE18" s="278">
        <f t="shared" si="14"/>
        <v>731</v>
      </c>
      <c r="BF18" s="172">
        <f>SUM(AF18,AH18,AJ18,AL18,AN18,AP18,AR18,AT18,AV18,AX18,AZ18,BB18,BD18)</f>
        <v>4660</v>
      </c>
      <c r="BG18" s="173">
        <f>SUM(AG18,AI18,AK18,AM18,AO18,AQ18,AS18,AU18,AW18,AY18,BA18,BC18,BE18)</f>
        <v>4786</v>
      </c>
      <c r="BI18" s="137" t="s">
        <v>25</v>
      </c>
      <c r="BJ18" s="129">
        <f t="shared" ref="BJ18:CK18" si="16">B18/B33</f>
        <v>4.784688995215311E-2</v>
      </c>
      <c r="BK18" s="130">
        <f t="shared" si="16"/>
        <v>4.742202418841502E-2</v>
      </c>
      <c r="BL18" s="131">
        <f t="shared" si="16"/>
        <v>5.7142857142857141E-2</v>
      </c>
      <c r="BM18" s="132">
        <f t="shared" si="16"/>
        <v>4.7594936708860759E-2</v>
      </c>
      <c r="BN18" s="129">
        <f t="shared" si="16"/>
        <v>8.0455801104972371E-2</v>
      </c>
      <c r="BO18" s="130">
        <f t="shared" si="16"/>
        <v>4.15929203539823E-2</v>
      </c>
      <c r="BP18" s="131">
        <f t="shared" si="16"/>
        <v>5.1003142373700752E-2</v>
      </c>
      <c r="BQ18" s="132">
        <f t="shared" si="16"/>
        <v>5.6208482370975983E-2</v>
      </c>
      <c r="BR18" s="129">
        <f t="shared" si="16"/>
        <v>6.3602351683591657E-2</v>
      </c>
      <c r="BS18" s="130">
        <f t="shared" si="16"/>
        <v>6.6339066339066333E-2</v>
      </c>
      <c r="BT18" s="131">
        <f t="shared" si="16"/>
        <v>5.3908355795148251E-2</v>
      </c>
      <c r="BU18" s="129">
        <f t="shared" si="16"/>
        <v>6.934931506849315E-2</v>
      </c>
      <c r="BV18" s="133">
        <f t="shared" si="16"/>
        <v>6.3759278897136798E-2</v>
      </c>
      <c r="BW18" s="134">
        <f t="shared" si="16"/>
        <v>6.0642250530785563E-2</v>
      </c>
      <c r="BX18" s="129">
        <f t="shared" si="16"/>
        <v>5.192707131317794E-2</v>
      </c>
      <c r="BY18" s="130">
        <f t="shared" si="16"/>
        <v>6.4455861746847268E-2</v>
      </c>
      <c r="BZ18" s="131">
        <f t="shared" si="16"/>
        <v>6.3763284017503641E-2</v>
      </c>
      <c r="CA18" s="132">
        <f t="shared" si="16"/>
        <v>6.8777732956837437E-2</v>
      </c>
      <c r="CB18" s="129">
        <f t="shared" si="16"/>
        <v>3.951890034364261E-2</v>
      </c>
      <c r="CC18" s="130">
        <f t="shared" si="16"/>
        <v>5.3221288515406161E-2</v>
      </c>
      <c r="CD18" s="131">
        <f t="shared" si="16"/>
        <v>4.5867852091331582E-2</v>
      </c>
      <c r="CE18" s="132">
        <f t="shared" si="16"/>
        <v>5.5674518201284794E-2</v>
      </c>
      <c r="CF18" s="129">
        <f t="shared" si="16"/>
        <v>4.310833806012479E-2</v>
      </c>
      <c r="CG18" s="130">
        <f t="shared" si="16"/>
        <v>5.0337837837837837E-2</v>
      </c>
      <c r="CH18" s="131">
        <f t="shared" si="16"/>
        <v>6.8487274806977402E-2</v>
      </c>
      <c r="CI18" s="129">
        <f t="shared" si="16"/>
        <v>7.4633647620129501E-2</v>
      </c>
      <c r="CJ18" s="135">
        <f t="shared" si="16"/>
        <v>5.7827177969373311E-2</v>
      </c>
      <c r="CK18" s="136">
        <f t="shared" si="16"/>
        <v>5.9070232603155144E-2</v>
      </c>
      <c r="CN18" s="230"/>
      <c r="CO18" s="230"/>
    </row>
    <row r="19" spans="1:93" ht="14" thickBot="1">
      <c r="A19" s="146" t="s">
        <v>26</v>
      </c>
      <c r="B19" s="203">
        <v>261</v>
      </c>
      <c r="C19" s="197">
        <v>387</v>
      </c>
      <c r="D19" s="198">
        <v>172</v>
      </c>
      <c r="E19" s="199">
        <v>261</v>
      </c>
      <c r="F19" s="196">
        <v>309</v>
      </c>
      <c r="G19" s="200">
        <v>193</v>
      </c>
      <c r="H19" s="198">
        <v>446</v>
      </c>
      <c r="I19" s="199">
        <v>501</v>
      </c>
      <c r="J19" s="196">
        <v>128</v>
      </c>
      <c r="K19" s="197">
        <v>71</v>
      </c>
      <c r="L19" s="198">
        <v>167</v>
      </c>
      <c r="M19" s="196">
        <v>222</v>
      </c>
      <c r="N19" s="201">
        <v>341</v>
      </c>
      <c r="O19" s="204">
        <v>415</v>
      </c>
      <c r="P19" s="196">
        <v>275</v>
      </c>
      <c r="Q19" s="197">
        <v>165</v>
      </c>
      <c r="R19" s="198">
        <v>287</v>
      </c>
      <c r="S19" s="199">
        <v>285</v>
      </c>
      <c r="T19" s="196">
        <v>60</v>
      </c>
      <c r="U19" s="200">
        <v>53</v>
      </c>
      <c r="V19" s="198">
        <v>243</v>
      </c>
      <c r="W19" s="205">
        <v>299</v>
      </c>
      <c r="X19" s="196">
        <v>164</v>
      </c>
      <c r="Y19" s="200">
        <v>154</v>
      </c>
      <c r="Z19" s="198">
        <v>432</v>
      </c>
      <c r="AA19" s="196">
        <v>523</v>
      </c>
      <c r="AB19" s="172">
        <f t="shared" si="3"/>
        <v>3285</v>
      </c>
      <c r="AC19" s="173">
        <f t="shared" si="4"/>
        <v>3529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4.4600136705399862E-2</v>
      </c>
      <c r="BK19" s="130">
        <f t="shared" si="17"/>
        <v>6.1584977721196692E-2</v>
      </c>
      <c r="BL19" s="131">
        <f t="shared" si="17"/>
        <v>5.1190476190476189E-2</v>
      </c>
      <c r="BM19" s="132">
        <f t="shared" si="17"/>
        <v>6.6075949367088604E-2</v>
      </c>
      <c r="BN19" s="129">
        <f t="shared" si="17"/>
        <v>5.3349447513812154E-2</v>
      </c>
      <c r="BO19" s="130">
        <f t="shared" si="17"/>
        <v>4.2699115044247789E-2</v>
      </c>
      <c r="BP19" s="131">
        <f t="shared" si="17"/>
        <v>5.3903795020546291E-2</v>
      </c>
      <c r="BQ19" s="132">
        <f t="shared" si="17"/>
        <v>6.4001021972406744E-2</v>
      </c>
      <c r="BR19" s="129">
        <f t="shared" si="17"/>
        <v>6.8412613575628001E-2</v>
      </c>
      <c r="BS19" s="130">
        <f t="shared" si="17"/>
        <v>4.3611793611793612E-2</v>
      </c>
      <c r="BT19" s="131">
        <f t="shared" si="17"/>
        <v>4.5013477088948789E-2</v>
      </c>
      <c r="BU19" s="129">
        <f t="shared" si="17"/>
        <v>6.3356164383561647E-2</v>
      </c>
      <c r="BV19" s="133">
        <f t="shared" si="17"/>
        <v>4.5201484623541885E-2</v>
      </c>
      <c r="BW19" s="134">
        <f t="shared" si="17"/>
        <v>5.5069002123142252E-2</v>
      </c>
      <c r="BX19" s="129">
        <f t="shared" si="17"/>
        <v>6.3466420493884151E-2</v>
      </c>
      <c r="BY19" s="130">
        <f t="shared" si="17"/>
        <v>3.8533395609528259E-2</v>
      </c>
      <c r="BZ19" s="131">
        <f t="shared" si="17"/>
        <v>5.9804125859554073E-2</v>
      </c>
      <c r="CA19" s="132">
        <f t="shared" si="17"/>
        <v>5.7482855990318674E-2</v>
      </c>
      <c r="CB19" s="129">
        <f t="shared" si="17"/>
        <v>5.1546391752577317E-2</v>
      </c>
      <c r="CC19" s="130">
        <f t="shared" si="17"/>
        <v>4.9486461251167131E-2</v>
      </c>
      <c r="CD19" s="131">
        <f t="shared" si="17"/>
        <v>4.9100828450191959E-2</v>
      </c>
      <c r="CE19" s="132">
        <f t="shared" si="17"/>
        <v>6.4025695931477514E-2</v>
      </c>
      <c r="CF19" s="129">
        <f t="shared" si="17"/>
        <v>4.6511627906976744E-2</v>
      </c>
      <c r="CG19" s="130">
        <f t="shared" si="17"/>
        <v>5.202702702702703E-2</v>
      </c>
      <c r="CH19" s="131">
        <f t="shared" si="17"/>
        <v>6.1767229053474405E-2</v>
      </c>
      <c r="CI19" s="129">
        <f t="shared" si="17"/>
        <v>5.9411564239463817E-2</v>
      </c>
      <c r="CJ19" s="135">
        <f t="shared" si="17"/>
        <v>5.28406897439197E-2</v>
      </c>
      <c r="CK19" s="136">
        <f t="shared" si="17"/>
        <v>5.6924863696486756E-2</v>
      </c>
      <c r="CN19" s="230"/>
      <c r="CO19" s="230"/>
    </row>
    <row r="20" spans="1:93" ht="15" thickTop="1" thickBot="1">
      <c r="A20" s="137" t="s">
        <v>27</v>
      </c>
      <c r="B20" s="206">
        <v>210</v>
      </c>
      <c r="C20" s="190">
        <v>478</v>
      </c>
      <c r="D20" s="191">
        <v>139</v>
      </c>
      <c r="E20" s="192">
        <v>295</v>
      </c>
      <c r="F20" s="189">
        <v>302</v>
      </c>
      <c r="G20" s="193">
        <v>286</v>
      </c>
      <c r="H20" s="191">
        <v>490</v>
      </c>
      <c r="I20" s="192">
        <v>538</v>
      </c>
      <c r="J20" s="189">
        <v>141</v>
      </c>
      <c r="K20" s="190">
        <v>70</v>
      </c>
      <c r="L20" s="191">
        <v>242</v>
      </c>
      <c r="M20" s="189">
        <v>239</v>
      </c>
      <c r="N20" s="194">
        <v>472</v>
      </c>
      <c r="O20" s="207">
        <v>354</v>
      </c>
      <c r="P20" s="189">
        <v>262</v>
      </c>
      <c r="Q20" s="190">
        <v>165</v>
      </c>
      <c r="R20" s="191">
        <v>271</v>
      </c>
      <c r="S20" s="192">
        <v>305</v>
      </c>
      <c r="T20" s="189">
        <v>65</v>
      </c>
      <c r="U20" s="193">
        <v>39</v>
      </c>
      <c r="V20" s="191">
        <v>312</v>
      </c>
      <c r="W20" s="208">
        <v>239</v>
      </c>
      <c r="X20" s="189">
        <v>169</v>
      </c>
      <c r="Y20" s="193">
        <v>104</v>
      </c>
      <c r="Z20" s="191">
        <v>409</v>
      </c>
      <c r="AA20" s="189">
        <v>431</v>
      </c>
      <c r="AB20" s="172">
        <f t="shared" si="3"/>
        <v>3484</v>
      </c>
      <c r="AC20" s="173">
        <f t="shared" si="4"/>
        <v>3543</v>
      </c>
      <c r="AE20" s="269" t="s">
        <v>13</v>
      </c>
      <c r="AF20" s="20">
        <f t="shared" ref="AF20:BG20" si="18">SUM(AF17:AF19)</f>
        <v>876</v>
      </c>
      <c r="AG20" s="21">
        <f t="shared" si="18"/>
        <v>1185</v>
      </c>
      <c r="AH20" s="20">
        <f t="shared" si="18"/>
        <v>476</v>
      </c>
      <c r="AI20" s="21">
        <f t="shared" si="18"/>
        <v>588</v>
      </c>
      <c r="AJ20" s="20">
        <f t="shared" si="18"/>
        <v>667</v>
      </c>
      <c r="AK20" s="21">
        <f t="shared" si="18"/>
        <v>958</v>
      </c>
      <c r="AL20" s="20">
        <f t="shared" si="18"/>
        <v>1262</v>
      </c>
      <c r="AM20" s="21">
        <f t="shared" si="18"/>
        <v>1367</v>
      </c>
      <c r="AN20" s="20">
        <f t="shared" si="18"/>
        <v>322</v>
      </c>
      <c r="AO20" s="21">
        <f t="shared" si="18"/>
        <v>94</v>
      </c>
      <c r="AP20" s="20">
        <f t="shared" si="18"/>
        <v>687</v>
      </c>
      <c r="AQ20" s="21">
        <f t="shared" si="18"/>
        <v>247</v>
      </c>
      <c r="AR20" s="20">
        <f t="shared" si="18"/>
        <v>1156</v>
      </c>
      <c r="AS20" s="21">
        <f t="shared" si="18"/>
        <v>894</v>
      </c>
      <c r="AT20" s="20">
        <f t="shared" si="18"/>
        <v>623</v>
      </c>
      <c r="AU20" s="21">
        <f t="shared" si="18"/>
        <v>701</v>
      </c>
      <c r="AV20" s="20">
        <f t="shared" si="18"/>
        <v>593</v>
      </c>
      <c r="AW20" s="21">
        <f t="shared" si="18"/>
        <v>849</v>
      </c>
      <c r="AX20" s="20">
        <f t="shared" si="18"/>
        <v>270</v>
      </c>
      <c r="AY20" s="21">
        <f t="shared" si="18"/>
        <v>52</v>
      </c>
      <c r="AZ20" s="20">
        <f t="shared" si="18"/>
        <v>866</v>
      </c>
      <c r="BA20" s="21">
        <f t="shared" si="18"/>
        <v>514</v>
      </c>
      <c r="BB20" s="20">
        <f t="shared" si="18"/>
        <v>619</v>
      </c>
      <c r="BC20" s="21">
        <f t="shared" si="18"/>
        <v>452</v>
      </c>
      <c r="BD20" s="20">
        <f t="shared" si="18"/>
        <v>849</v>
      </c>
      <c r="BE20" s="21">
        <f t="shared" si="18"/>
        <v>1375</v>
      </c>
      <c r="BF20" s="174">
        <f t="shared" si="18"/>
        <v>9266</v>
      </c>
      <c r="BG20" s="175">
        <f t="shared" si="18"/>
        <v>9276</v>
      </c>
      <c r="BI20" s="137" t="s">
        <v>27</v>
      </c>
      <c r="BJ20" s="129">
        <f t="shared" ref="BJ20:CK20" si="19">B20/B33</f>
        <v>3.5885167464114832E-2</v>
      </c>
      <c r="BK20" s="130">
        <f t="shared" si="19"/>
        <v>7.6066199872692558E-2</v>
      </c>
      <c r="BL20" s="131">
        <f t="shared" si="19"/>
        <v>4.1369047619047618E-2</v>
      </c>
      <c r="BM20" s="132">
        <f t="shared" si="19"/>
        <v>7.4683544303797464E-2</v>
      </c>
      <c r="BN20" s="129">
        <f t="shared" si="19"/>
        <v>5.2140883977900551E-2</v>
      </c>
      <c r="BO20" s="130">
        <f t="shared" si="19"/>
        <v>6.3274336283185836E-2</v>
      </c>
      <c r="BP20" s="131">
        <f t="shared" si="19"/>
        <v>5.9221658206429779E-2</v>
      </c>
      <c r="BQ20" s="132">
        <f t="shared" si="19"/>
        <v>6.8727644353602457E-2</v>
      </c>
      <c r="BR20" s="129">
        <f t="shared" si="19"/>
        <v>7.536076964190272E-2</v>
      </c>
      <c r="BS20" s="130">
        <f t="shared" si="19"/>
        <v>4.2997542997542999E-2</v>
      </c>
      <c r="BT20" s="131">
        <f t="shared" si="19"/>
        <v>6.5229110512129374E-2</v>
      </c>
      <c r="BU20" s="129">
        <f t="shared" si="19"/>
        <v>6.8207762557077625E-2</v>
      </c>
      <c r="BV20" s="133">
        <f t="shared" si="19"/>
        <v>6.2566277836691414E-2</v>
      </c>
      <c r="BW20" s="134">
        <f t="shared" si="19"/>
        <v>4.6974522292993634E-2</v>
      </c>
      <c r="BX20" s="129">
        <f t="shared" si="19"/>
        <v>6.0466189706900528E-2</v>
      </c>
      <c r="BY20" s="130">
        <f t="shared" si="19"/>
        <v>3.8533395609528259E-2</v>
      </c>
      <c r="BZ20" s="131">
        <f t="shared" si="19"/>
        <v>5.6470097937070224E-2</v>
      </c>
      <c r="CA20" s="132">
        <f t="shared" si="19"/>
        <v>6.151674062121823E-2</v>
      </c>
      <c r="CB20" s="129">
        <f t="shared" si="19"/>
        <v>5.5841924398625432E-2</v>
      </c>
      <c r="CC20" s="130">
        <f t="shared" si="19"/>
        <v>3.6414565826330535E-2</v>
      </c>
      <c r="CD20" s="131">
        <f t="shared" si="19"/>
        <v>6.3043038997777329E-2</v>
      </c>
      <c r="CE20" s="132">
        <f t="shared" si="19"/>
        <v>5.1177730192719484E-2</v>
      </c>
      <c r="CF20" s="129">
        <f t="shared" si="19"/>
        <v>4.7929665343165062E-2</v>
      </c>
      <c r="CG20" s="130">
        <f t="shared" si="19"/>
        <v>3.5135135135135137E-2</v>
      </c>
      <c r="CH20" s="131">
        <f t="shared" si="19"/>
        <v>5.847869602516443E-2</v>
      </c>
      <c r="CI20" s="129">
        <f t="shared" si="19"/>
        <v>4.8960581619902306E-2</v>
      </c>
      <c r="CJ20" s="135">
        <f t="shared" si="19"/>
        <v>5.604169347574315E-2</v>
      </c>
      <c r="CK20" s="136">
        <f t="shared" si="19"/>
        <v>5.7150692002451847E-2</v>
      </c>
      <c r="CN20" s="230"/>
      <c r="CO20" s="230"/>
    </row>
    <row r="21" spans="1:93" ht="14" thickTop="1">
      <c r="A21" s="146" t="s">
        <v>28</v>
      </c>
      <c r="B21" s="203">
        <v>211</v>
      </c>
      <c r="C21" s="197">
        <v>395</v>
      </c>
      <c r="D21" s="198">
        <v>150</v>
      </c>
      <c r="E21" s="199">
        <v>339</v>
      </c>
      <c r="F21" s="196">
        <v>357</v>
      </c>
      <c r="G21" s="200">
        <v>290</v>
      </c>
      <c r="H21" s="198">
        <v>535</v>
      </c>
      <c r="I21" s="199">
        <v>542</v>
      </c>
      <c r="J21" s="196">
        <v>125</v>
      </c>
      <c r="K21" s="197">
        <v>42</v>
      </c>
      <c r="L21" s="198">
        <v>361</v>
      </c>
      <c r="M21" s="196">
        <v>140</v>
      </c>
      <c r="N21" s="201">
        <v>515</v>
      </c>
      <c r="O21" s="204">
        <v>376</v>
      </c>
      <c r="P21" s="196">
        <v>271</v>
      </c>
      <c r="Q21" s="197">
        <v>189</v>
      </c>
      <c r="R21" s="198">
        <v>274</v>
      </c>
      <c r="S21" s="199">
        <v>268</v>
      </c>
      <c r="T21" s="196">
        <v>108</v>
      </c>
      <c r="U21" s="200">
        <v>23</v>
      </c>
      <c r="V21" s="198">
        <v>349</v>
      </c>
      <c r="W21" s="205">
        <v>205</v>
      </c>
      <c r="X21" s="196">
        <v>164</v>
      </c>
      <c r="Y21" s="200">
        <v>112</v>
      </c>
      <c r="Z21" s="198">
        <v>442</v>
      </c>
      <c r="AA21" s="196">
        <v>421</v>
      </c>
      <c r="AB21" s="172">
        <f t="shared" si="3"/>
        <v>3862</v>
      </c>
      <c r="AC21" s="173">
        <f t="shared" si="4"/>
        <v>3342</v>
      </c>
      <c r="BF21" s="231">
        <f>BF20/2</f>
        <v>4633</v>
      </c>
      <c r="BI21" s="146" t="s">
        <v>28</v>
      </c>
      <c r="BJ21" s="129">
        <f t="shared" ref="BJ21:CK21" si="20">B21/B33</f>
        <v>3.6056049213943953E-2</v>
      </c>
      <c r="BK21" s="130">
        <f t="shared" si="20"/>
        <v>6.2858052196053463E-2</v>
      </c>
      <c r="BL21" s="131">
        <f t="shared" si="20"/>
        <v>4.4642857142857144E-2</v>
      </c>
      <c r="BM21" s="132">
        <f t="shared" si="20"/>
        <v>8.5822784810126576E-2</v>
      </c>
      <c r="BN21" s="129">
        <f t="shared" si="20"/>
        <v>6.1636740331491711E-2</v>
      </c>
      <c r="BO21" s="130">
        <f t="shared" si="20"/>
        <v>6.4159292035398233E-2</v>
      </c>
      <c r="BP21" s="131">
        <f t="shared" si="20"/>
        <v>6.4660381919265167E-2</v>
      </c>
      <c r="BQ21" s="132">
        <f t="shared" si="20"/>
        <v>6.9238630556974962E-2</v>
      </c>
      <c r="BR21" s="129">
        <f t="shared" si="20"/>
        <v>6.6809192944949219E-2</v>
      </c>
      <c r="BS21" s="130">
        <f t="shared" si="20"/>
        <v>2.5798525798525797E-2</v>
      </c>
      <c r="BT21" s="131">
        <f t="shared" si="20"/>
        <v>9.7304582210242588E-2</v>
      </c>
      <c r="BU21" s="129">
        <f t="shared" si="20"/>
        <v>3.9954337899543377E-2</v>
      </c>
      <c r="BV21" s="133">
        <f t="shared" si="20"/>
        <v>6.8266171792152705E-2</v>
      </c>
      <c r="BW21" s="134">
        <f t="shared" si="20"/>
        <v>4.9893842887473464E-2</v>
      </c>
      <c r="BX21" s="129">
        <f t="shared" si="20"/>
        <v>6.2543272559427654E-2</v>
      </c>
      <c r="BY21" s="130">
        <f t="shared" si="20"/>
        <v>4.4138253152732371E-2</v>
      </c>
      <c r="BZ21" s="131">
        <f t="shared" si="20"/>
        <v>5.7095228172535942E-2</v>
      </c>
      <c r="CA21" s="132">
        <f t="shared" si="20"/>
        <v>5.4054054054054057E-2</v>
      </c>
      <c r="CB21" s="129">
        <f t="shared" si="20"/>
        <v>9.2783505154639179E-2</v>
      </c>
      <c r="CC21" s="130">
        <f t="shared" si="20"/>
        <v>2.1475256769374416E-2</v>
      </c>
      <c r="CD21" s="131">
        <f t="shared" si="20"/>
        <v>7.051929682764195E-2</v>
      </c>
      <c r="CE21" s="132">
        <f t="shared" si="20"/>
        <v>4.3897216274089934E-2</v>
      </c>
      <c r="CF21" s="129">
        <f t="shared" si="20"/>
        <v>4.6511627906976744E-2</v>
      </c>
      <c r="CG21" s="130">
        <f t="shared" si="20"/>
        <v>3.783783783783784E-2</v>
      </c>
      <c r="CH21" s="131">
        <f t="shared" si="20"/>
        <v>6.3197026022304828E-2</v>
      </c>
      <c r="CI21" s="129">
        <f t="shared" si="20"/>
        <v>4.782460524821084E-2</v>
      </c>
      <c r="CJ21" s="135">
        <f t="shared" si="20"/>
        <v>6.212199202161884E-2</v>
      </c>
      <c r="CK21" s="136">
        <f t="shared" si="20"/>
        <v>5.3908442752524439E-2</v>
      </c>
      <c r="CN21" s="230"/>
      <c r="CO21" s="230"/>
    </row>
    <row r="22" spans="1:93">
      <c r="A22" s="137" t="s">
        <v>29</v>
      </c>
      <c r="B22" s="206">
        <v>273</v>
      </c>
      <c r="C22" s="190">
        <v>526</v>
      </c>
      <c r="D22" s="191">
        <v>227</v>
      </c>
      <c r="E22" s="192">
        <v>343</v>
      </c>
      <c r="F22" s="189">
        <v>373</v>
      </c>
      <c r="G22" s="193">
        <v>283</v>
      </c>
      <c r="H22" s="191">
        <v>579</v>
      </c>
      <c r="I22" s="192">
        <v>457</v>
      </c>
      <c r="J22" s="189">
        <v>174</v>
      </c>
      <c r="K22" s="190">
        <v>41</v>
      </c>
      <c r="L22" s="191">
        <v>352</v>
      </c>
      <c r="M22" s="189">
        <v>112</v>
      </c>
      <c r="N22" s="194">
        <v>465</v>
      </c>
      <c r="O22" s="207">
        <v>390</v>
      </c>
      <c r="P22" s="189">
        <v>280</v>
      </c>
      <c r="Q22" s="190">
        <v>268</v>
      </c>
      <c r="R22" s="191">
        <v>277</v>
      </c>
      <c r="S22" s="192">
        <v>421</v>
      </c>
      <c r="T22" s="189">
        <v>170</v>
      </c>
      <c r="U22" s="193">
        <v>33</v>
      </c>
      <c r="V22" s="191">
        <v>452</v>
      </c>
      <c r="W22" s="208">
        <v>313</v>
      </c>
      <c r="X22" s="189">
        <v>268</v>
      </c>
      <c r="Y22" s="193">
        <v>178</v>
      </c>
      <c r="Z22" s="191">
        <v>539</v>
      </c>
      <c r="AA22" s="189">
        <v>681</v>
      </c>
      <c r="AB22" s="172">
        <f t="shared" si="3"/>
        <v>4429</v>
      </c>
      <c r="AC22" s="173">
        <f t="shared" si="4"/>
        <v>4046</v>
      </c>
      <c r="BI22" s="137" t="s">
        <v>29</v>
      </c>
      <c r="BJ22" s="129">
        <f t="shared" ref="BJ22:CK22" si="21">B22/B33</f>
        <v>4.6650717703349283E-2</v>
      </c>
      <c r="BK22" s="130">
        <f t="shared" si="21"/>
        <v>8.3704646721833226E-2</v>
      </c>
      <c r="BL22" s="131">
        <f t="shared" si="21"/>
        <v>6.7559523809523805E-2</v>
      </c>
      <c r="BM22" s="132">
        <f t="shared" si="21"/>
        <v>8.6835443037974677E-2</v>
      </c>
      <c r="BN22" s="129">
        <f t="shared" si="21"/>
        <v>6.4399171270718231E-2</v>
      </c>
      <c r="BO22" s="130">
        <f t="shared" si="21"/>
        <v>6.2610619469026546E-2</v>
      </c>
      <c r="BP22" s="131">
        <f t="shared" si="21"/>
        <v>6.9978245105148662E-2</v>
      </c>
      <c r="BQ22" s="132">
        <f t="shared" si="21"/>
        <v>5.8380173735309147E-2</v>
      </c>
      <c r="BR22" s="129">
        <f t="shared" si="21"/>
        <v>9.2998396579369327E-2</v>
      </c>
      <c r="BS22" s="130">
        <f t="shared" si="21"/>
        <v>2.5184275184275184E-2</v>
      </c>
      <c r="BT22" s="131">
        <f t="shared" si="21"/>
        <v>9.4878706199460913E-2</v>
      </c>
      <c r="BU22" s="129">
        <f t="shared" si="21"/>
        <v>3.1963470319634701E-2</v>
      </c>
      <c r="BV22" s="133">
        <f t="shared" si="21"/>
        <v>6.1638388123011666E-2</v>
      </c>
      <c r="BW22" s="134">
        <f t="shared" si="21"/>
        <v>5.17515923566879E-2</v>
      </c>
      <c r="BX22" s="129">
        <f t="shared" si="21"/>
        <v>6.4620355411954766E-2</v>
      </c>
      <c r="BY22" s="130">
        <f t="shared" si="21"/>
        <v>6.2587575899112569E-2</v>
      </c>
      <c r="BZ22" s="131">
        <f t="shared" si="21"/>
        <v>5.7720358408001667E-2</v>
      </c>
      <c r="CA22" s="132">
        <f t="shared" si="21"/>
        <v>8.4913271480435662E-2</v>
      </c>
      <c r="CB22" s="129">
        <f t="shared" si="21"/>
        <v>0.14604810996563575</v>
      </c>
      <c r="CC22" s="130">
        <f t="shared" si="21"/>
        <v>3.081232492997199E-2</v>
      </c>
      <c r="CD22" s="131">
        <f t="shared" si="21"/>
        <v>9.1331582137805623E-2</v>
      </c>
      <c r="CE22" s="132">
        <f t="shared" si="21"/>
        <v>6.7023554603854396E-2</v>
      </c>
      <c r="CF22" s="129">
        <f t="shared" si="21"/>
        <v>7.6006806579693706E-2</v>
      </c>
      <c r="CG22" s="130">
        <f t="shared" si="21"/>
        <v>6.0135135135135138E-2</v>
      </c>
      <c r="CH22" s="131">
        <f t="shared" si="21"/>
        <v>7.7066056619959966E-2</v>
      </c>
      <c r="CI22" s="129">
        <f t="shared" si="21"/>
        <v>7.7359990912189022E-2</v>
      </c>
      <c r="CJ22" s="135">
        <f t="shared" si="21"/>
        <v>7.1242439840432381E-2</v>
      </c>
      <c r="CK22" s="136">
        <f t="shared" si="21"/>
        <v>6.5264380423911986E-2</v>
      </c>
      <c r="CN22" s="230"/>
      <c r="CO22" s="230"/>
    </row>
    <row r="23" spans="1:93">
      <c r="A23" s="146" t="s">
        <v>30</v>
      </c>
      <c r="B23" s="203">
        <v>389</v>
      </c>
      <c r="C23" s="197">
        <v>575</v>
      </c>
      <c r="D23" s="198">
        <v>223</v>
      </c>
      <c r="E23" s="199">
        <v>288</v>
      </c>
      <c r="F23" s="196">
        <v>391</v>
      </c>
      <c r="G23" s="200">
        <v>431</v>
      </c>
      <c r="H23" s="198">
        <v>602</v>
      </c>
      <c r="I23" s="199">
        <v>684</v>
      </c>
      <c r="J23" s="196">
        <v>174</v>
      </c>
      <c r="K23" s="197">
        <v>52</v>
      </c>
      <c r="L23" s="198">
        <v>306</v>
      </c>
      <c r="M23" s="196">
        <v>131</v>
      </c>
      <c r="N23" s="201">
        <v>583</v>
      </c>
      <c r="O23" s="204">
        <v>460</v>
      </c>
      <c r="P23" s="196">
        <v>273</v>
      </c>
      <c r="Q23" s="197">
        <v>321</v>
      </c>
      <c r="R23" s="198">
        <v>282</v>
      </c>
      <c r="S23" s="199">
        <v>411</v>
      </c>
      <c r="T23" s="196">
        <v>166</v>
      </c>
      <c r="U23" s="200">
        <v>22</v>
      </c>
      <c r="V23" s="198">
        <v>396</v>
      </c>
      <c r="W23" s="205">
        <v>267</v>
      </c>
      <c r="X23" s="196">
        <v>324</v>
      </c>
      <c r="Y23" s="200">
        <v>204</v>
      </c>
      <c r="Z23" s="198">
        <v>497</v>
      </c>
      <c r="AA23" s="196">
        <v>644</v>
      </c>
      <c r="AB23" s="172">
        <f t="shared" si="3"/>
        <v>4606</v>
      </c>
      <c r="AC23" s="173">
        <f t="shared" si="4"/>
        <v>4490</v>
      </c>
      <c r="BI23" s="146" t="s">
        <v>30</v>
      </c>
      <c r="BJ23" s="129">
        <f t="shared" ref="BJ23:CK23" si="22">B23/B33</f>
        <v>6.6473000683527003E-2</v>
      </c>
      <c r="BK23" s="130">
        <f t="shared" si="22"/>
        <v>9.1502227880330994E-2</v>
      </c>
      <c r="BL23" s="131">
        <f t="shared" si="22"/>
        <v>6.6369047619047619E-2</v>
      </c>
      <c r="BM23" s="132">
        <f t="shared" si="22"/>
        <v>7.2911392405063294E-2</v>
      </c>
      <c r="BN23" s="129">
        <f t="shared" si="22"/>
        <v>6.7506906077348064E-2</v>
      </c>
      <c r="BO23" s="130">
        <f t="shared" si="22"/>
        <v>9.535398230088496E-2</v>
      </c>
      <c r="BP23" s="131">
        <f t="shared" si="22"/>
        <v>7.2758037225042302E-2</v>
      </c>
      <c r="BQ23" s="132">
        <f t="shared" si="22"/>
        <v>8.7378640776699032E-2</v>
      </c>
      <c r="BR23" s="129">
        <f t="shared" si="22"/>
        <v>9.2998396579369327E-2</v>
      </c>
      <c r="BS23" s="130">
        <f t="shared" si="22"/>
        <v>3.1941031941031942E-2</v>
      </c>
      <c r="BT23" s="131">
        <f t="shared" si="22"/>
        <v>8.2479784366576825E-2</v>
      </c>
      <c r="BU23" s="129">
        <f t="shared" si="22"/>
        <v>3.7385844748858449E-2</v>
      </c>
      <c r="BV23" s="133">
        <f t="shared" si="22"/>
        <v>7.7279957582184519E-2</v>
      </c>
      <c r="BW23" s="134">
        <f t="shared" si="22"/>
        <v>6.1040339702760085E-2</v>
      </c>
      <c r="BX23" s="129">
        <f t="shared" si="22"/>
        <v>6.3004846526655903E-2</v>
      </c>
      <c r="BY23" s="130">
        <f t="shared" si="22"/>
        <v>7.496496964035497E-2</v>
      </c>
      <c r="BZ23" s="131">
        <f t="shared" si="22"/>
        <v>5.876224213377787E-2</v>
      </c>
      <c r="CA23" s="132">
        <f t="shared" si="22"/>
        <v>8.2896329164985877E-2</v>
      </c>
      <c r="CB23" s="129">
        <f t="shared" si="22"/>
        <v>0.14261168384879724</v>
      </c>
      <c r="CC23" s="130">
        <f t="shared" si="22"/>
        <v>2.0541549953314659E-2</v>
      </c>
      <c r="CD23" s="131">
        <f t="shared" si="22"/>
        <v>8.0016164881794305E-2</v>
      </c>
      <c r="CE23" s="132">
        <f t="shared" si="22"/>
        <v>5.7173447537473235E-2</v>
      </c>
      <c r="CF23" s="129">
        <f t="shared" si="22"/>
        <v>9.1888825865002841E-2</v>
      </c>
      <c r="CG23" s="130">
        <f t="shared" si="22"/>
        <v>6.8918918918918923E-2</v>
      </c>
      <c r="CH23" s="131">
        <f t="shared" si="22"/>
        <v>7.106090935087217E-2</v>
      </c>
      <c r="CI23" s="129">
        <f t="shared" si="22"/>
        <v>7.3156878336930589E-2</v>
      </c>
      <c r="CJ23" s="135">
        <f t="shared" si="22"/>
        <v>7.4089563762707505E-2</v>
      </c>
      <c r="CK23" s="136">
        <f t="shared" si="22"/>
        <v>7.2426363841662095E-2</v>
      </c>
      <c r="CN23" s="230"/>
      <c r="CO23" s="230"/>
    </row>
    <row r="24" spans="1:93">
      <c r="A24" s="137" t="s">
        <v>31</v>
      </c>
      <c r="B24" s="206">
        <v>487</v>
      </c>
      <c r="C24" s="190">
        <v>610</v>
      </c>
      <c r="D24" s="191">
        <v>253</v>
      </c>
      <c r="E24" s="192">
        <v>300</v>
      </c>
      <c r="F24" s="189">
        <v>276</v>
      </c>
      <c r="G24" s="193">
        <v>527</v>
      </c>
      <c r="H24" s="191">
        <v>660</v>
      </c>
      <c r="I24" s="192">
        <v>683</v>
      </c>
      <c r="J24" s="189">
        <v>148</v>
      </c>
      <c r="K24" s="190">
        <v>42</v>
      </c>
      <c r="L24" s="191">
        <v>381</v>
      </c>
      <c r="M24" s="189">
        <v>116</v>
      </c>
      <c r="N24" s="194">
        <v>573</v>
      </c>
      <c r="O24" s="207">
        <v>434</v>
      </c>
      <c r="P24" s="189">
        <v>350</v>
      </c>
      <c r="Q24" s="190">
        <v>380</v>
      </c>
      <c r="R24" s="191">
        <v>311</v>
      </c>
      <c r="S24" s="192">
        <v>438</v>
      </c>
      <c r="T24" s="189">
        <v>104</v>
      </c>
      <c r="U24" s="193">
        <v>30</v>
      </c>
      <c r="V24" s="191">
        <v>470</v>
      </c>
      <c r="W24" s="208">
        <v>247</v>
      </c>
      <c r="X24" s="189">
        <v>295</v>
      </c>
      <c r="Y24" s="193">
        <v>248</v>
      </c>
      <c r="Z24" s="191">
        <v>352</v>
      </c>
      <c r="AA24" s="189">
        <v>731</v>
      </c>
      <c r="AB24" s="172">
        <f t="shared" si="3"/>
        <v>4660</v>
      </c>
      <c r="AC24" s="173">
        <f t="shared" si="4"/>
        <v>4786</v>
      </c>
      <c r="BI24" s="137" t="s">
        <v>31</v>
      </c>
      <c r="BJ24" s="129">
        <f t="shared" ref="BJ24:CK24" si="23">B24/B33</f>
        <v>8.3219412166780582E-2</v>
      </c>
      <c r="BK24" s="130">
        <f t="shared" si="23"/>
        <v>9.7071928707829408E-2</v>
      </c>
      <c r="BL24" s="131">
        <f t="shared" si="23"/>
        <v>7.5297619047619044E-2</v>
      </c>
      <c r="BM24" s="132">
        <f t="shared" si="23"/>
        <v>7.5949367088607597E-2</v>
      </c>
      <c r="BN24" s="129">
        <f t="shared" si="23"/>
        <v>4.7651933701657462E-2</v>
      </c>
      <c r="BO24" s="130">
        <f t="shared" si="23"/>
        <v>0.1165929203539823</v>
      </c>
      <c r="BP24" s="131">
        <f t="shared" si="23"/>
        <v>7.9767947788252358E-2</v>
      </c>
      <c r="BQ24" s="132">
        <f t="shared" si="23"/>
        <v>8.7250894225855899E-2</v>
      </c>
      <c r="BR24" s="129">
        <f t="shared" si="23"/>
        <v>7.9102084446819876E-2</v>
      </c>
      <c r="BS24" s="130">
        <f t="shared" si="23"/>
        <v>2.5798525798525797E-2</v>
      </c>
      <c r="BT24" s="131">
        <f t="shared" si="23"/>
        <v>0.10269541778975741</v>
      </c>
      <c r="BU24" s="129">
        <f t="shared" si="23"/>
        <v>3.3105022831050226E-2</v>
      </c>
      <c r="BV24" s="133">
        <f t="shared" si="23"/>
        <v>7.5954400848356307E-2</v>
      </c>
      <c r="BW24" s="134">
        <f t="shared" si="23"/>
        <v>5.7590233545647559E-2</v>
      </c>
      <c r="BX24" s="129">
        <f t="shared" si="23"/>
        <v>8.0775444264943458E-2</v>
      </c>
      <c r="BY24" s="130">
        <f t="shared" si="23"/>
        <v>8.8743577767398413E-2</v>
      </c>
      <c r="BZ24" s="131">
        <f t="shared" si="23"/>
        <v>6.4805167743279851E-2</v>
      </c>
      <c r="CA24" s="132">
        <f t="shared" si="23"/>
        <v>8.8342073416700279E-2</v>
      </c>
      <c r="CB24" s="129">
        <f t="shared" si="23"/>
        <v>8.9347079037800689E-2</v>
      </c>
      <c r="CC24" s="130">
        <f t="shared" si="23"/>
        <v>2.8011204481792718E-2</v>
      </c>
      <c r="CD24" s="131">
        <f t="shared" si="23"/>
        <v>9.4968680541523534E-2</v>
      </c>
      <c r="CE24" s="132">
        <f t="shared" si="23"/>
        <v>5.2890792291220554E-2</v>
      </c>
      <c r="CF24" s="129">
        <f t="shared" si="23"/>
        <v>8.3664208735110601E-2</v>
      </c>
      <c r="CG24" s="130">
        <f t="shared" si="23"/>
        <v>8.3783783783783788E-2</v>
      </c>
      <c r="CH24" s="131">
        <f t="shared" si="23"/>
        <v>5.0328853302830996E-2</v>
      </c>
      <c r="CI24" s="129">
        <f t="shared" si="23"/>
        <v>8.3039872770646367E-2</v>
      </c>
      <c r="CJ24" s="135">
        <f t="shared" si="23"/>
        <v>7.4958177840689741E-2</v>
      </c>
      <c r="CK24" s="136">
        <f t="shared" si="23"/>
        <v>7.7201019453495501E-2</v>
      </c>
      <c r="CN24" s="230"/>
      <c r="CO24" s="230"/>
    </row>
    <row r="25" spans="1:93">
      <c r="A25" s="146" t="s">
        <v>32</v>
      </c>
      <c r="B25" s="203">
        <v>365</v>
      </c>
      <c r="C25" s="197">
        <v>524</v>
      </c>
      <c r="D25" s="198">
        <v>127</v>
      </c>
      <c r="E25" s="199">
        <v>289</v>
      </c>
      <c r="F25" s="196">
        <v>191</v>
      </c>
      <c r="G25" s="200">
        <v>537</v>
      </c>
      <c r="H25" s="198">
        <v>552</v>
      </c>
      <c r="I25" s="199">
        <v>671</v>
      </c>
      <c r="J25" s="196">
        <v>140</v>
      </c>
      <c r="K25" s="197">
        <v>57</v>
      </c>
      <c r="L25" s="198">
        <v>302</v>
      </c>
      <c r="M25" s="196">
        <v>142</v>
      </c>
      <c r="N25" s="201">
        <v>612</v>
      </c>
      <c r="O25" s="204">
        <v>483</v>
      </c>
      <c r="P25" s="196">
        <v>260</v>
      </c>
      <c r="Q25" s="197">
        <v>335</v>
      </c>
      <c r="R25" s="198">
        <v>223</v>
      </c>
      <c r="S25" s="199">
        <v>484</v>
      </c>
      <c r="T25" s="196">
        <v>82</v>
      </c>
      <c r="U25" s="200">
        <v>27</v>
      </c>
      <c r="V25" s="198">
        <v>564</v>
      </c>
      <c r="W25" s="205">
        <v>234</v>
      </c>
      <c r="X25" s="196">
        <v>261</v>
      </c>
      <c r="Y25" s="200">
        <v>206</v>
      </c>
      <c r="Z25" s="198">
        <v>336</v>
      </c>
      <c r="AA25" s="196">
        <v>723</v>
      </c>
      <c r="AB25" s="172">
        <f t="shared" si="3"/>
        <v>4015</v>
      </c>
      <c r="AC25" s="173">
        <f t="shared" si="4"/>
        <v>4712</v>
      </c>
      <c r="BI25" s="146" t="s">
        <v>32</v>
      </c>
      <c r="BJ25" s="129">
        <f t="shared" ref="BJ25:CK25" si="24">B25/B33</f>
        <v>6.2371838687628162E-2</v>
      </c>
      <c r="BK25" s="130">
        <f t="shared" si="24"/>
        <v>8.3386378103119038E-2</v>
      </c>
      <c r="BL25" s="131">
        <f t="shared" si="24"/>
        <v>3.7797619047619045E-2</v>
      </c>
      <c r="BM25" s="132">
        <f t="shared" si="24"/>
        <v>7.3164556962025312E-2</v>
      </c>
      <c r="BN25" s="129">
        <f t="shared" si="24"/>
        <v>3.2976519337016577E-2</v>
      </c>
      <c r="BO25" s="130">
        <f t="shared" si="24"/>
        <v>0.11880530973451327</v>
      </c>
      <c r="BP25" s="131">
        <f t="shared" si="24"/>
        <v>6.6715010877447425E-2</v>
      </c>
      <c r="BQ25" s="132">
        <f t="shared" si="24"/>
        <v>8.5717935615738372E-2</v>
      </c>
      <c r="BR25" s="129">
        <f t="shared" si="24"/>
        <v>7.4826296098343126E-2</v>
      </c>
      <c r="BS25" s="130">
        <f t="shared" si="24"/>
        <v>3.501228501228501E-2</v>
      </c>
      <c r="BT25" s="131">
        <f t="shared" si="24"/>
        <v>8.1401617250673852E-2</v>
      </c>
      <c r="BU25" s="129">
        <f t="shared" si="24"/>
        <v>4.0525114155251139E-2</v>
      </c>
      <c r="BV25" s="133">
        <f t="shared" si="24"/>
        <v>8.1124072110286327E-2</v>
      </c>
      <c r="BW25" s="134">
        <f t="shared" si="24"/>
        <v>6.4092356687898089E-2</v>
      </c>
      <c r="BX25" s="129">
        <f t="shared" si="24"/>
        <v>6.0004615739672279E-2</v>
      </c>
      <c r="BY25" s="130">
        <f t="shared" si="24"/>
        <v>7.8234469873890711E-2</v>
      </c>
      <c r="BZ25" s="131">
        <f t="shared" si="24"/>
        <v>4.6468014169618668E-2</v>
      </c>
      <c r="CA25" s="132">
        <f t="shared" si="24"/>
        <v>9.7620008067769257E-2</v>
      </c>
      <c r="CB25" s="129">
        <f t="shared" si="24"/>
        <v>7.0446735395189003E-2</v>
      </c>
      <c r="CC25" s="130">
        <f t="shared" si="24"/>
        <v>2.5210084033613446E-2</v>
      </c>
      <c r="CD25" s="131">
        <f t="shared" si="24"/>
        <v>0.11396241664982824</v>
      </c>
      <c r="CE25" s="132">
        <f t="shared" si="24"/>
        <v>5.0107066381156314E-2</v>
      </c>
      <c r="CF25" s="129">
        <f t="shared" si="24"/>
        <v>7.4021554169030057E-2</v>
      </c>
      <c r="CG25" s="130">
        <f t="shared" si="24"/>
        <v>6.9594594594594592E-2</v>
      </c>
      <c r="CH25" s="131">
        <f t="shared" si="24"/>
        <v>4.8041178152702313E-2</v>
      </c>
      <c r="CI25" s="129">
        <f t="shared" si="24"/>
        <v>8.2131091673293202E-2</v>
      </c>
      <c r="CJ25" s="135">
        <f t="shared" si="24"/>
        <v>6.458306524256853E-2</v>
      </c>
      <c r="CK25" s="136">
        <f t="shared" si="24"/>
        <v>7.6007355550537142E-2</v>
      </c>
      <c r="CN25" s="230"/>
      <c r="CO25" s="230"/>
    </row>
    <row r="26" spans="1:93">
      <c r="A26" s="137" t="s">
        <v>33</v>
      </c>
      <c r="B26" s="206">
        <v>71</v>
      </c>
      <c r="C26" s="190">
        <v>421</v>
      </c>
      <c r="D26" s="191">
        <v>53</v>
      </c>
      <c r="E26" s="192">
        <v>308</v>
      </c>
      <c r="F26" s="189">
        <v>115</v>
      </c>
      <c r="G26" s="193">
        <v>375</v>
      </c>
      <c r="H26" s="191">
        <v>195</v>
      </c>
      <c r="I26" s="192">
        <v>471</v>
      </c>
      <c r="J26" s="189">
        <v>52</v>
      </c>
      <c r="K26" s="190">
        <v>55</v>
      </c>
      <c r="L26" s="191">
        <v>246</v>
      </c>
      <c r="M26" s="189">
        <v>86</v>
      </c>
      <c r="N26" s="194">
        <v>327</v>
      </c>
      <c r="O26" s="207">
        <v>250</v>
      </c>
      <c r="P26" s="189">
        <v>99</v>
      </c>
      <c r="Q26" s="190">
        <v>181</v>
      </c>
      <c r="R26" s="191">
        <v>95</v>
      </c>
      <c r="S26" s="192">
        <v>173</v>
      </c>
      <c r="T26" s="189">
        <v>27</v>
      </c>
      <c r="U26" s="193">
        <v>29</v>
      </c>
      <c r="V26" s="191">
        <v>199</v>
      </c>
      <c r="W26" s="208">
        <v>108</v>
      </c>
      <c r="X26" s="189">
        <v>88</v>
      </c>
      <c r="Y26" s="193">
        <v>130</v>
      </c>
      <c r="Z26" s="191">
        <v>152</v>
      </c>
      <c r="AA26" s="189">
        <v>435</v>
      </c>
      <c r="AB26" s="172">
        <f t="shared" si="3"/>
        <v>1719</v>
      </c>
      <c r="AC26" s="173">
        <f t="shared" si="4"/>
        <v>3022</v>
      </c>
      <c r="BI26" s="137" t="s">
        <v>33</v>
      </c>
      <c r="BJ26" s="129">
        <f t="shared" ref="BJ26:CK26" si="25">B26/B33</f>
        <v>1.2132604237867396E-2</v>
      </c>
      <c r="BK26" s="130">
        <f t="shared" si="25"/>
        <v>6.6995544239337998E-2</v>
      </c>
      <c r="BL26" s="131">
        <f t="shared" si="25"/>
        <v>1.5773809523809523E-2</v>
      </c>
      <c r="BM26" s="132">
        <f t="shared" si="25"/>
        <v>7.7974683544303799E-2</v>
      </c>
      <c r="BN26" s="129">
        <f t="shared" si="25"/>
        <v>1.9854972375690609E-2</v>
      </c>
      <c r="BO26" s="130">
        <f t="shared" si="25"/>
        <v>8.2964601769911508E-2</v>
      </c>
      <c r="BP26" s="131">
        <f t="shared" si="25"/>
        <v>2.3567802755620013E-2</v>
      </c>
      <c r="BQ26" s="132">
        <f t="shared" si="25"/>
        <v>6.0168625447112926E-2</v>
      </c>
      <c r="BR26" s="129">
        <f t="shared" si="25"/>
        <v>2.7792624265098879E-2</v>
      </c>
      <c r="BS26" s="130">
        <f t="shared" si="25"/>
        <v>3.3783783783783786E-2</v>
      </c>
      <c r="BT26" s="131">
        <f t="shared" si="25"/>
        <v>6.6307277628032346E-2</v>
      </c>
      <c r="BU26" s="129">
        <f t="shared" si="25"/>
        <v>2.4543378995433789E-2</v>
      </c>
      <c r="BV26" s="133">
        <f t="shared" si="25"/>
        <v>4.3345705196182395E-2</v>
      </c>
      <c r="BW26" s="134">
        <f t="shared" si="25"/>
        <v>3.3174097664543524E-2</v>
      </c>
      <c r="BX26" s="129">
        <f t="shared" si="25"/>
        <v>2.2847911377798291E-2</v>
      </c>
      <c r="BY26" s="130">
        <f t="shared" si="25"/>
        <v>4.2269967304997665E-2</v>
      </c>
      <c r="BZ26" s="131">
        <f t="shared" si="25"/>
        <v>1.9795790789747865E-2</v>
      </c>
      <c r="CA26" s="132">
        <f t="shared" si="25"/>
        <v>3.4893102057281161E-2</v>
      </c>
      <c r="CB26" s="129">
        <f t="shared" si="25"/>
        <v>2.3195876288659795E-2</v>
      </c>
      <c r="CC26" s="130">
        <f t="shared" si="25"/>
        <v>2.7077497665732961E-2</v>
      </c>
      <c r="CD26" s="131">
        <f t="shared" si="25"/>
        <v>4.0210143463325923E-2</v>
      </c>
      <c r="CE26" s="132">
        <f t="shared" si="25"/>
        <v>2.3126338329764455E-2</v>
      </c>
      <c r="CF26" s="129">
        <f t="shared" si="25"/>
        <v>2.4957458876914352E-2</v>
      </c>
      <c r="CG26" s="130">
        <f t="shared" si="25"/>
        <v>4.3918918918918921E-2</v>
      </c>
      <c r="CH26" s="131">
        <f t="shared" si="25"/>
        <v>2.1732913926222477E-2</v>
      </c>
      <c r="CI26" s="129">
        <f t="shared" si="25"/>
        <v>4.9414972168578895E-2</v>
      </c>
      <c r="CJ26" s="135">
        <f t="shared" si="25"/>
        <v>2.7650881482434692E-2</v>
      </c>
      <c r="CK26" s="136">
        <f t="shared" si="25"/>
        <v>4.8746652901893735E-2</v>
      </c>
      <c r="CN26" s="230"/>
      <c r="CO26" s="230"/>
    </row>
    <row r="27" spans="1:93">
      <c r="A27" s="146" t="s">
        <v>34</v>
      </c>
      <c r="B27" s="203">
        <v>3</v>
      </c>
      <c r="C27" s="197">
        <v>168</v>
      </c>
      <c r="D27" s="198">
        <v>5</v>
      </c>
      <c r="E27" s="199">
        <v>86</v>
      </c>
      <c r="F27" s="196">
        <v>16</v>
      </c>
      <c r="G27" s="200">
        <v>96</v>
      </c>
      <c r="H27" s="198">
        <v>39</v>
      </c>
      <c r="I27" s="199">
        <v>81</v>
      </c>
      <c r="J27" s="196">
        <v>1</v>
      </c>
      <c r="K27" s="197">
        <v>8</v>
      </c>
      <c r="L27" s="198">
        <v>25</v>
      </c>
      <c r="M27" s="196">
        <v>21</v>
      </c>
      <c r="N27" s="201">
        <v>38</v>
      </c>
      <c r="O27" s="204">
        <v>58</v>
      </c>
      <c r="P27" s="196">
        <v>20</v>
      </c>
      <c r="Q27" s="197">
        <v>51</v>
      </c>
      <c r="R27" s="198">
        <v>35</v>
      </c>
      <c r="S27" s="199">
        <v>52</v>
      </c>
      <c r="T27" s="196">
        <v>18</v>
      </c>
      <c r="U27" s="200">
        <v>14</v>
      </c>
      <c r="V27" s="198">
        <v>42</v>
      </c>
      <c r="W27" s="205">
        <v>30</v>
      </c>
      <c r="X27" s="196">
        <v>27</v>
      </c>
      <c r="Y27" s="200">
        <v>50</v>
      </c>
      <c r="Z27" s="198">
        <v>75</v>
      </c>
      <c r="AA27" s="196">
        <v>104</v>
      </c>
      <c r="AB27" s="172">
        <f t="shared" si="3"/>
        <v>344</v>
      </c>
      <c r="AC27" s="173">
        <f t="shared" si="4"/>
        <v>819</v>
      </c>
      <c r="BI27" s="146" t="s">
        <v>34</v>
      </c>
      <c r="BJ27" s="129">
        <f t="shared" ref="BJ27:CK27" si="26">B27/B33</f>
        <v>5.1264524948735476E-4</v>
      </c>
      <c r="BK27" s="130">
        <f t="shared" si="26"/>
        <v>2.6734563971992361E-2</v>
      </c>
      <c r="BL27" s="131">
        <f t="shared" si="26"/>
        <v>1.488095238095238E-3</v>
      </c>
      <c r="BM27" s="132">
        <f t="shared" si="26"/>
        <v>2.1772151898734177E-2</v>
      </c>
      <c r="BN27" s="129">
        <f t="shared" si="26"/>
        <v>2.7624309392265192E-3</v>
      </c>
      <c r="BO27" s="130">
        <f t="shared" si="26"/>
        <v>2.1238938053097345E-2</v>
      </c>
      <c r="BP27" s="131">
        <f t="shared" si="26"/>
        <v>4.7135605511240027E-3</v>
      </c>
      <c r="BQ27" s="132">
        <f t="shared" si="26"/>
        <v>1.0347470618293306E-2</v>
      </c>
      <c r="BR27" s="129">
        <f t="shared" si="26"/>
        <v>5.3447354355959376E-4</v>
      </c>
      <c r="BS27" s="130">
        <f t="shared" si="26"/>
        <v>4.9140049140049139E-3</v>
      </c>
      <c r="BT27" s="131">
        <f t="shared" si="26"/>
        <v>6.7385444743935314E-3</v>
      </c>
      <c r="BU27" s="129">
        <f t="shared" si="26"/>
        <v>5.9931506849315065E-3</v>
      </c>
      <c r="BV27" s="133">
        <f t="shared" si="26"/>
        <v>5.0371155885471901E-3</v>
      </c>
      <c r="BW27" s="134">
        <f t="shared" si="26"/>
        <v>7.6963906581740977E-3</v>
      </c>
      <c r="BX27" s="129">
        <f t="shared" si="26"/>
        <v>4.6157396722824829E-3</v>
      </c>
      <c r="BY27" s="130">
        <f t="shared" si="26"/>
        <v>1.1910322279308735E-2</v>
      </c>
      <c r="BZ27" s="131">
        <f t="shared" si="26"/>
        <v>7.2931860804334239E-3</v>
      </c>
      <c r="CA27" s="132">
        <f t="shared" si="26"/>
        <v>1.0488100040338847E-2</v>
      </c>
      <c r="CB27" s="129">
        <f t="shared" si="26"/>
        <v>1.5463917525773196E-2</v>
      </c>
      <c r="CC27" s="130">
        <f t="shared" si="26"/>
        <v>1.3071895424836602E-2</v>
      </c>
      <c r="CD27" s="131">
        <f t="shared" si="26"/>
        <v>8.4865629420084864E-3</v>
      </c>
      <c r="CE27" s="132">
        <f t="shared" si="26"/>
        <v>6.4239828693790149E-3</v>
      </c>
      <c r="CF27" s="129">
        <f t="shared" si="26"/>
        <v>7.6574021554169031E-3</v>
      </c>
      <c r="CG27" s="130">
        <f t="shared" si="26"/>
        <v>1.6891891891891893E-2</v>
      </c>
      <c r="CH27" s="131">
        <f t="shared" si="26"/>
        <v>1.0723477266228196E-2</v>
      </c>
      <c r="CI27" s="129">
        <f t="shared" si="26"/>
        <v>1.1814154265591275E-2</v>
      </c>
      <c r="CJ27" s="135">
        <f t="shared" si="26"/>
        <v>5.5333933856646506E-3</v>
      </c>
      <c r="CK27" s="136">
        <f t="shared" si="26"/>
        <v>1.3210955898957964E-2</v>
      </c>
      <c r="CN27" s="230"/>
      <c r="CO27" s="230"/>
    </row>
    <row r="28" spans="1:93">
      <c r="A28" s="137" t="s">
        <v>35</v>
      </c>
      <c r="B28" s="206">
        <v>0</v>
      </c>
      <c r="C28" s="190">
        <v>29</v>
      </c>
      <c r="D28" s="191">
        <v>1</v>
      </c>
      <c r="E28" s="192">
        <v>26</v>
      </c>
      <c r="F28" s="189">
        <v>0</v>
      </c>
      <c r="G28" s="193">
        <v>7</v>
      </c>
      <c r="H28" s="191">
        <v>11</v>
      </c>
      <c r="I28" s="192">
        <v>14</v>
      </c>
      <c r="J28" s="189">
        <v>0</v>
      </c>
      <c r="K28" s="190">
        <v>2</v>
      </c>
      <c r="L28" s="191">
        <v>4</v>
      </c>
      <c r="M28" s="189">
        <v>4</v>
      </c>
      <c r="N28" s="194">
        <v>3</v>
      </c>
      <c r="O28" s="207">
        <v>7</v>
      </c>
      <c r="P28" s="189">
        <v>3</v>
      </c>
      <c r="Q28" s="190">
        <v>1</v>
      </c>
      <c r="R28" s="191">
        <v>4</v>
      </c>
      <c r="S28" s="192">
        <v>5</v>
      </c>
      <c r="T28" s="189">
        <v>1</v>
      </c>
      <c r="U28" s="193">
        <v>1</v>
      </c>
      <c r="V28" s="191">
        <v>4</v>
      </c>
      <c r="W28" s="208">
        <v>1</v>
      </c>
      <c r="X28" s="189">
        <v>3</v>
      </c>
      <c r="Y28" s="193">
        <v>2</v>
      </c>
      <c r="Z28" s="191">
        <v>2</v>
      </c>
      <c r="AA28" s="189">
        <v>9</v>
      </c>
      <c r="AB28" s="172">
        <f t="shared" si="3"/>
        <v>36</v>
      </c>
      <c r="AC28" s="173">
        <f t="shared" si="4"/>
        <v>108</v>
      </c>
      <c r="BI28" s="137" t="s">
        <v>35</v>
      </c>
      <c r="BJ28" s="129">
        <f t="shared" ref="BJ28:CK28" si="27">B28/B33</f>
        <v>0</v>
      </c>
      <c r="BK28" s="130">
        <f t="shared" si="27"/>
        <v>4.6148949713558244E-3</v>
      </c>
      <c r="BL28" s="131">
        <f t="shared" si="27"/>
        <v>2.9761904761904765E-4</v>
      </c>
      <c r="BM28" s="132">
        <f t="shared" si="27"/>
        <v>6.5822784810126581E-3</v>
      </c>
      <c r="BN28" s="129">
        <f t="shared" si="27"/>
        <v>0</v>
      </c>
      <c r="BO28" s="130">
        <f t="shared" si="27"/>
        <v>1.5486725663716814E-3</v>
      </c>
      <c r="BP28" s="131">
        <f t="shared" si="27"/>
        <v>1.3294657964708727E-3</v>
      </c>
      <c r="BQ28" s="132">
        <f t="shared" si="27"/>
        <v>1.7884517118037812E-3</v>
      </c>
      <c r="BR28" s="129">
        <f t="shared" si="27"/>
        <v>0</v>
      </c>
      <c r="BS28" s="130">
        <f t="shared" si="27"/>
        <v>1.2285012285012285E-3</v>
      </c>
      <c r="BT28" s="131">
        <f t="shared" si="27"/>
        <v>1.0781671159029651E-3</v>
      </c>
      <c r="BU28" s="129">
        <f t="shared" si="27"/>
        <v>1.1415525114155251E-3</v>
      </c>
      <c r="BV28" s="133">
        <f t="shared" si="27"/>
        <v>3.9766702014846237E-4</v>
      </c>
      <c r="BW28" s="134">
        <f t="shared" si="27"/>
        <v>9.2887473460721869E-4</v>
      </c>
      <c r="BX28" s="129">
        <f t="shared" si="27"/>
        <v>6.9236095084237244E-4</v>
      </c>
      <c r="BY28" s="130">
        <f t="shared" si="27"/>
        <v>2.3353573096683791E-4</v>
      </c>
      <c r="BZ28" s="131">
        <f t="shared" si="27"/>
        <v>8.3350698062096271E-4</v>
      </c>
      <c r="CA28" s="132">
        <f t="shared" si="27"/>
        <v>1.0084711577248891E-3</v>
      </c>
      <c r="CB28" s="129">
        <f t="shared" si="27"/>
        <v>8.5910652920962198E-4</v>
      </c>
      <c r="CC28" s="130">
        <f t="shared" si="27"/>
        <v>9.3370681605975728E-4</v>
      </c>
      <c r="CD28" s="131">
        <f t="shared" si="27"/>
        <v>8.0824408971509392E-4</v>
      </c>
      <c r="CE28" s="132">
        <f t="shared" si="27"/>
        <v>2.1413276231263382E-4</v>
      </c>
      <c r="CF28" s="129">
        <f t="shared" si="27"/>
        <v>8.5082246171298923E-4</v>
      </c>
      <c r="CG28" s="130">
        <f t="shared" si="27"/>
        <v>6.7567567567567571E-4</v>
      </c>
      <c r="CH28" s="131">
        <f t="shared" si="27"/>
        <v>2.8595939376608524E-4</v>
      </c>
      <c r="CI28" s="129">
        <f t="shared" si="27"/>
        <v>1.0223787345223219E-3</v>
      </c>
      <c r="CJ28" s="135">
        <f t="shared" si="27"/>
        <v>5.7907605198816115E-4</v>
      </c>
      <c r="CK28" s="136">
        <f t="shared" si="27"/>
        <v>1.7421040745878634E-3</v>
      </c>
      <c r="CN28" s="230"/>
      <c r="CO28" s="230"/>
    </row>
    <row r="29" spans="1:93">
      <c r="A29" s="146" t="s">
        <v>36</v>
      </c>
      <c r="B29" s="203">
        <v>0</v>
      </c>
      <c r="C29" s="197">
        <v>2</v>
      </c>
      <c r="D29" s="198">
        <v>0</v>
      </c>
      <c r="E29" s="199">
        <v>3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5</v>
      </c>
      <c r="BI29" s="146" t="s">
        <v>36</v>
      </c>
      <c r="BJ29" s="129">
        <f t="shared" ref="BJ29:CK29" si="28">B29/B33</f>
        <v>0</v>
      </c>
      <c r="BK29" s="130">
        <f t="shared" si="28"/>
        <v>3.1826861871419476E-4</v>
      </c>
      <c r="BL29" s="131">
        <f t="shared" si="28"/>
        <v>0</v>
      </c>
      <c r="BM29" s="132">
        <f t="shared" si="28"/>
        <v>7.5949367088607594E-4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8.0652966416104788E-5</v>
      </c>
      <c r="CN29" s="230"/>
      <c r="CO29" s="230"/>
    </row>
    <row r="30" spans="1:93">
      <c r="A30" s="137" t="s">
        <v>37</v>
      </c>
      <c r="B30" s="59">
        <v>0</v>
      </c>
      <c r="C30" s="60">
        <v>0</v>
      </c>
      <c r="D30" s="139">
        <v>0</v>
      </c>
      <c r="E30" s="140">
        <v>0</v>
      </c>
      <c r="F30" s="138">
        <v>0</v>
      </c>
      <c r="G30" s="141">
        <v>0</v>
      </c>
      <c r="H30" s="139">
        <v>0</v>
      </c>
      <c r="I30" s="140">
        <v>0</v>
      </c>
      <c r="J30" s="138">
        <v>0</v>
      </c>
      <c r="K30" s="141">
        <v>0</v>
      </c>
      <c r="L30" s="139">
        <v>0</v>
      </c>
      <c r="M30" s="138">
        <v>0</v>
      </c>
      <c r="N30" s="142">
        <v>0</v>
      </c>
      <c r="O30" s="143">
        <v>0</v>
      </c>
      <c r="P30" s="138">
        <v>0</v>
      </c>
      <c r="Q30" s="141">
        <v>0</v>
      </c>
      <c r="R30" s="139"/>
      <c r="S30" s="140">
        <v>0</v>
      </c>
      <c r="T30" s="138">
        <v>0</v>
      </c>
      <c r="U30" s="141">
        <v>0</v>
      </c>
      <c r="V30" s="139">
        <v>0</v>
      </c>
      <c r="W30" s="140">
        <v>0</v>
      </c>
      <c r="X30" s="138">
        <v>0</v>
      </c>
      <c r="Y30" s="141">
        <v>0</v>
      </c>
      <c r="Z30" s="144">
        <v>0</v>
      </c>
      <c r="AA30" s="145">
        <v>0</v>
      </c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>
      <c r="A33" s="269" t="s">
        <v>13</v>
      </c>
      <c r="B33" s="20">
        <f>SUM(B10:B32)</f>
        <v>5852</v>
      </c>
      <c r="C33" s="21">
        <f t="shared" ref="C33:AA33" si="32">SUM(C10:C32)</f>
        <v>6284</v>
      </c>
      <c r="D33" s="20">
        <f t="shared" si="32"/>
        <v>3360</v>
      </c>
      <c r="E33" s="21">
        <f t="shared" si="32"/>
        <v>3950</v>
      </c>
      <c r="F33" s="20">
        <f t="shared" si="32"/>
        <v>5792</v>
      </c>
      <c r="G33" s="21">
        <f t="shared" si="32"/>
        <v>4520</v>
      </c>
      <c r="H33" s="20">
        <f t="shared" si="32"/>
        <v>8274</v>
      </c>
      <c r="I33" s="21">
        <f t="shared" si="32"/>
        <v>7828</v>
      </c>
      <c r="J33" s="20">
        <f t="shared" si="32"/>
        <v>1871</v>
      </c>
      <c r="K33" s="21">
        <f t="shared" si="32"/>
        <v>1628</v>
      </c>
      <c r="L33" s="20">
        <f t="shared" si="32"/>
        <v>3710</v>
      </c>
      <c r="M33" s="21">
        <f t="shared" si="32"/>
        <v>3504</v>
      </c>
      <c r="N33" s="20">
        <f t="shared" si="32"/>
        <v>7544</v>
      </c>
      <c r="O33" s="21">
        <f t="shared" si="32"/>
        <v>7536</v>
      </c>
      <c r="P33" s="20">
        <f t="shared" si="32"/>
        <v>4333</v>
      </c>
      <c r="Q33" s="21">
        <f t="shared" si="32"/>
        <v>4282</v>
      </c>
      <c r="R33" s="20">
        <f t="shared" si="32"/>
        <v>4799</v>
      </c>
      <c r="S33" s="21">
        <f t="shared" si="32"/>
        <v>4958</v>
      </c>
      <c r="T33" s="20">
        <f t="shared" si="32"/>
        <v>1164</v>
      </c>
      <c r="U33" s="21">
        <f t="shared" si="32"/>
        <v>1071</v>
      </c>
      <c r="V33" s="20">
        <f t="shared" si="32"/>
        <v>4949</v>
      </c>
      <c r="W33" s="21">
        <f t="shared" si="32"/>
        <v>4670</v>
      </c>
      <c r="X33" s="20">
        <f t="shared" si="32"/>
        <v>3526</v>
      </c>
      <c r="Y33" s="21">
        <f t="shared" si="32"/>
        <v>2960</v>
      </c>
      <c r="Z33" s="20">
        <f t="shared" si="32"/>
        <v>6994</v>
      </c>
      <c r="AA33" s="21">
        <f t="shared" si="32"/>
        <v>8803</v>
      </c>
      <c r="AB33" s="174">
        <f t="shared" ref="AB33:AC33" si="33">SUM(AB9:AB32)</f>
        <v>62168</v>
      </c>
      <c r="AC33" s="175">
        <f t="shared" si="33"/>
        <v>61994</v>
      </c>
      <c r="BI33" s="269" t="s">
        <v>13</v>
      </c>
      <c r="BJ33" s="155">
        <f>SUM(BJ9:BJ32)</f>
        <v>1</v>
      </c>
      <c r="BK33" s="156">
        <f t="shared" ref="BK33:CK33" si="34">SUM(BK9:BK32)</f>
        <v>0.99999999999999989</v>
      </c>
      <c r="BL33" s="155">
        <f t="shared" si="34"/>
        <v>0.99999999999999978</v>
      </c>
      <c r="BM33" s="156">
        <f t="shared" si="34"/>
        <v>1</v>
      </c>
      <c r="BN33" s="155">
        <f t="shared" si="34"/>
        <v>1</v>
      </c>
      <c r="BO33" s="156">
        <f t="shared" si="34"/>
        <v>1</v>
      </c>
      <c r="BP33" s="155">
        <f t="shared" si="34"/>
        <v>0.99999999999999989</v>
      </c>
      <c r="BQ33" s="156">
        <f t="shared" si="34"/>
        <v>0.99999999999999989</v>
      </c>
      <c r="BR33" s="155">
        <f t="shared" si="34"/>
        <v>1</v>
      </c>
      <c r="BS33" s="156">
        <f t="shared" si="34"/>
        <v>1</v>
      </c>
      <c r="BT33" s="155">
        <f t="shared" si="34"/>
        <v>0.99999999999999989</v>
      </c>
      <c r="BU33" s="156">
        <f t="shared" si="34"/>
        <v>1</v>
      </c>
      <c r="BV33" s="155">
        <f t="shared" si="34"/>
        <v>1.0000000000000002</v>
      </c>
      <c r="BW33" s="156">
        <f t="shared" si="34"/>
        <v>1</v>
      </c>
      <c r="BX33" s="155">
        <f t="shared" si="34"/>
        <v>1.0000000000000002</v>
      </c>
      <c r="BY33" s="156">
        <f t="shared" si="34"/>
        <v>1</v>
      </c>
      <c r="BZ33" s="155">
        <f t="shared" si="34"/>
        <v>1.0000000000000002</v>
      </c>
      <c r="CA33" s="156">
        <f t="shared" si="34"/>
        <v>1</v>
      </c>
      <c r="CB33" s="155">
        <f t="shared" si="34"/>
        <v>1</v>
      </c>
      <c r="CC33" s="156">
        <f t="shared" si="34"/>
        <v>1.0000000000000002</v>
      </c>
      <c r="CD33" s="155">
        <f t="shared" si="34"/>
        <v>0.99999999999999989</v>
      </c>
      <c r="CE33" s="156">
        <f t="shared" si="34"/>
        <v>0.99999999999999989</v>
      </c>
      <c r="CF33" s="155">
        <f t="shared" si="34"/>
        <v>0.99999999999999989</v>
      </c>
      <c r="CG33" s="156">
        <f t="shared" si="34"/>
        <v>1</v>
      </c>
      <c r="CH33" s="155">
        <f t="shared" si="34"/>
        <v>1</v>
      </c>
      <c r="CI33" s="156">
        <f t="shared" si="34"/>
        <v>1.0000000000000002</v>
      </c>
      <c r="CJ33" s="155">
        <f t="shared" si="34"/>
        <v>0.99999999999999989</v>
      </c>
      <c r="CK33" s="156">
        <f t="shared" si="34"/>
        <v>1.0000000000000002</v>
      </c>
      <c r="CM33" s="123"/>
      <c r="CN33" s="123"/>
      <c r="CO33" s="230"/>
    </row>
    <row r="34" spans="1:93" ht="14" thickTop="1">
      <c r="A34" s="187"/>
    </row>
    <row r="35" spans="1:93">
      <c r="A35" s="188"/>
    </row>
    <row r="36" spans="1:93">
      <c r="A36" s="301">
        <f>+A5+1</f>
        <v>44076</v>
      </c>
      <c r="B36" s="301"/>
      <c r="C36" s="301"/>
      <c r="D36" s="301"/>
      <c r="BI36" s="300">
        <f>+BI5+1</f>
        <v>44076</v>
      </c>
      <c r="BJ36" s="300"/>
      <c r="BK36" s="300"/>
      <c r="BL36" s="300"/>
    </row>
    <row r="37" spans="1:93" ht="14" thickBot="1">
      <c r="AE37" s="272" t="s">
        <v>84</v>
      </c>
    </row>
    <row r="38" spans="1:93" ht="15" thickTop="1" thickBot="1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481</v>
      </c>
      <c r="AG40" s="186">
        <f t="shared" ref="AG40:AV41" si="35">SUMIF($A$9:$A$32,$AE40,C$40:C$63)</f>
        <v>298</v>
      </c>
      <c r="AH40" s="127">
        <f t="shared" si="35"/>
        <v>201</v>
      </c>
      <c r="AI40" s="180">
        <f t="shared" si="35"/>
        <v>267</v>
      </c>
      <c r="AJ40" s="126">
        <f t="shared" si="35"/>
        <v>260</v>
      </c>
      <c r="AK40" s="128">
        <f t="shared" si="35"/>
        <v>251</v>
      </c>
      <c r="AL40" s="127">
        <f t="shared" si="35"/>
        <v>552</v>
      </c>
      <c r="AM40" s="180">
        <f t="shared" si="35"/>
        <v>396</v>
      </c>
      <c r="AN40" s="126">
        <f t="shared" si="35"/>
        <v>79</v>
      </c>
      <c r="AO40" s="128">
        <f t="shared" si="35"/>
        <v>160</v>
      </c>
      <c r="AP40" s="127">
        <f t="shared" si="35"/>
        <v>172</v>
      </c>
      <c r="AQ40" s="126">
        <f t="shared" si="35"/>
        <v>330</v>
      </c>
      <c r="AR40" s="179">
        <f t="shared" si="35"/>
        <v>440</v>
      </c>
      <c r="AS40" s="181">
        <f t="shared" si="35"/>
        <v>560</v>
      </c>
      <c r="AT40" s="126">
        <f t="shared" si="35"/>
        <v>356</v>
      </c>
      <c r="AU40" s="128">
        <f t="shared" si="35"/>
        <v>280</v>
      </c>
      <c r="AV40" s="127">
        <f t="shared" si="35"/>
        <v>417</v>
      </c>
      <c r="AW40" s="180">
        <f t="shared" ref="AW40:BE41" si="36">SUMIF($A$9:$A$32,$AE40,S$40:S$63)</f>
        <v>254</v>
      </c>
      <c r="AX40" s="126">
        <f t="shared" si="36"/>
        <v>54</v>
      </c>
      <c r="AY40" s="128">
        <f t="shared" si="36"/>
        <v>139</v>
      </c>
      <c r="AZ40" s="127">
        <f t="shared" si="36"/>
        <v>204</v>
      </c>
      <c r="BA40" s="180">
        <f t="shared" si="36"/>
        <v>317</v>
      </c>
      <c r="BB40" s="126">
        <f t="shared" si="36"/>
        <v>312</v>
      </c>
      <c r="BC40" s="128">
        <f t="shared" si="36"/>
        <v>291</v>
      </c>
      <c r="BD40" s="184">
        <f t="shared" si="36"/>
        <v>492</v>
      </c>
      <c r="BE40" s="185">
        <f t="shared" si="36"/>
        <v>502</v>
      </c>
      <c r="BF40" s="170">
        <f>AF40+AH40+AJ40+AL40+AN40+AP40+AR40+AT40+AV40+AX40+AZ40+BB40+BD40</f>
        <v>4020</v>
      </c>
      <c r="BG40" s="171">
        <f>AG40+AI40+AK40+AM40+AO40+AQ40+AS40+AU40+AW40+AY40+BA40+BC40+BE40</f>
        <v>4045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>
      <c r="A41" s="137" t="s">
        <v>17</v>
      </c>
      <c r="B41" s="189">
        <v>74</v>
      </c>
      <c r="C41" s="190">
        <v>0</v>
      </c>
      <c r="D41" s="191">
        <v>60</v>
      </c>
      <c r="E41" s="192">
        <v>0</v>
      </c>
      <c r="F41" s="189">
        <v>164</v>
      </c>
      <c r="G41" s="193">
        <v>4</v>
      </c>
      <c r="H41" s="191">
        <v>101</v>
      </c>
      <c r="I41" s="192">
        <v>14</v>
      </c>
      <c r="J41" s="189">
        <v>8</v>
      </c>
      <c r="K41" s="193">
        <v>5</v>
      </c>
      <c r="L41" s="191">
        <v>2</v>
      </c>
      <c r="M41" s="189">
        <v>17</v>
      </c>
      <c r="N41" s="194">
        <v>19</v>
      </c>
      <c r="O41" s="195">
        <v>23</v>
      </c>
      <c r="P41" s="189">
        <v>15</v>
      </c>
      <c r="Q41" s="193">
        <v>0</v>
      </c>
      <c r="R41" s="191">
        <v>5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448</v>
      </c>
      <c r="AC41" s="173">
        <f t="shared" ref="AC41:AC63" si="65">SUM(C41,E41,G41,I41,K41,M41,O41,Q41,S41,U41,W41,Y41,AA41)</f>
        <v>63</v>
      </c>
      <c r="AE41" s="277" t="str">
        <f>$AE$10</f>
        <v>08:00 - 08:59</v>
      </c>
      <c r="AF41" s="126">
        <f>SUMIF($A$9:$A$32,$AE41,B$40:B$63)</f>
        <v>437</v>
      </c>
      <c r="AG41" s="190">
        <f t="shared" si="35"/>
        <v>341</v>
      </c>
      <c r="AH41" s="191">
        <f t="shared" si="35"/>
        <v>226</v>
      </c>
      <c r="AI41" s="192">
        <f t="shared" si="35"/>
        <v>208</v>
      </c>
      <c r="AJ41" s="278">
        <f t="shared" si="35"/>
        <v>378</v>
      </c>
      <c r="AK41" s="193">
        <f t="shared" si="35"/>
        <v>227</v>
      </c>
      <c r="AL41" s="191">
        <f t="shared" si="35"/>
        <v>639</v>
      </c>
      <c r="AM41" s="192">
        <f t="shared" si="35"/>
        <v>372</v>
      </c>
      <c r="AN41" s="278">
        <f t="shared" si="35"/>
        <v>95</v>
      </c>
      <c r="AO41" s="193">
        <f t="shared" si="35"/>
        <v>181</v>
      </c>
      <c r="AP41" s="191">
        <f t="shared" si="35"/>
        <v>176</v>
      </c>
      <c r="AQ41" s="278">
        <f t="shared" si="35"/>
        <v>372</v>
      </c>
      <c r="AR41" s="194">
        <f t="shared" si="35"/>
        <v>476</v>
      </c>
      <c r="AS41" s="195">
        <f t="shared" si="35"/>
        <v>673</v>
      </c>
      <c r="AT41" s="278">
        <f t="shared" si="35"/>
        <v>355</v>
      </c>
      <c r="AU41" s="193">
        <f t="shared" si="35"/>
        <v>255</v>
      </c>
      <c r="AV41" s="191">
        <f t="shared" si="35"/>
        <v>412</v>
      </c>
      <c r="AW41" s="192">
        <f t="shared" si="36"/>
        <v>260</v>
      </c>
      <c r="AX41" s="278">
        <f t="shared" si="36"/>
        <v>43</v>
      </c>
      <c r="AY41" s="193">
        <f t="shared" si="36"/>
        <v>148</v>
      </c>
      <c r="AZ41" s="191">
        <f t="shared" si="36"/>
        <v>214</v>
      </c>
      <c r="BA41" s="192">
        <f t="shared" si="36"/>
        <v>385</v>
      </c>
      <c r="BB41" s="278">
        <f t="shared" si="36"/>
        <v>254</v>
      </c>
      <c r="BC41" s="193">
        <f t="shared" si="36"/>
        <v>229</v>
      </c>
      <c r="BD41" s="191">
        <f t="shared" si="36"/>
        <v>437</v>
      </c>
      <c r="BE41" s="278">
        <f t="shared" si="36"/>
        <v>482</v>
      </c>
      <c r="BF41" s="172">
        <f>SUM(AF41,AH41,AJ41,AL41,AN41,AP41,AR41,AT41,AV41,AX41,AZ41,BB41,BD41)</f>
        <v>4142</v>
      </c>
      <c r="BG41" s="173">
        <f>SUM(AG41,AI41,AK41,AM41,AO41,AQ41,AS41,AU41,AW41,AY41,BA41,BC41,BE41)</f>
        <v>4133</v>
      </c>
      <c r="BI41" s="137" t="s">
        <v>17</v>
      </c>
      <c r="BJ41" s="129">
        <f t="shared" ref="BJ41:CI41" si="66">B41/B64</f>
        <v>1.3724035608308606E-2</v>
      </c>
      <c r="BK41" s="130">
        <f t="shared" si="66"/>
        <v>0</v>
      </c>
      <c r="BL41" s="131">
        <f t="shared" si="66"/>
        <v>1.979544704717915E-2</v>
      </c>
      <c r="BM41" s="132">
        <f t="shared" si="66"/>
        <v>0</v>
      </c>
      <c r="BN41" s="129">
        <f t="shared" si="66"/>
        <v>3.1131359149582385E-2</v>
      </c>
      <c r="BO41" s="130">
        <f t="shared" si="66"/>
        <v>8.9106705279572292E-4</v>
      </c>
      <c r="BP41" s="131">
        <f t="shared" si="66"/>
        <v>1.2236491398110007E-2</v>
      </c>
      <c r="BQ41" s="132">
        <f t="shared" si="66"/>
        <v>1.796023091725465E-3</v>
      </c>
      <c r="BR41" s="129">
        <f t="shared" si="66"/>
        <v>4.6756282875511394E-3</v>
      </c>
      <c r="BS41" s="130">
        <f t="shared" si="66"/>
        <v>3.4891835310537334E-3</v>
      </c>
      <c r="BT41" s="131">
        <f t="shared" si="66"/>
        <v>5.4481067828929448E-4</v>
      </c>
      <c r="BU41" s="129">
        <f t="shared" si="66"/>
        <v>4.960606944849723E-3</v>
      </c>
      <c r="BV41" s="133">
        <f t="shared" si="66"/>
        <v>2.6488219712811935E-3</v>
      </c>
      <c r="BW41" s="134">
        <f t="shared" si="66"/>
        <v>3.1953320366768546E-3</v>
      </c>
      <c r="BX41" s="129">
        <f t="shared" si="66"/>
        <v>3.5038542396636299E-3</v>
      </c>
      <c r="BY41" s="130">
        <f t="shared" si="66"/>
        <v>0</v>
      </c>
      <c r="BZ41" s="131">
        <f t="shared" si="66"/>
        <v>1.0515247108307045E-3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7.5278935340771609E-3</v>
      </c>
      <c r="CK41" s="136">
        <f t="shared" ref="CK41" si="68">AC41/AC64</f>
        <v>1.0616605719485684E-3</v>
      </c>
    </row>
    <row r="42" spans="1:93" ht="14" thickBot="1">
      <c r="A42" s="146" t="s">
        <v>18</v>
      </c>
      <c r="B42" s="196">
        <v>345</v>
      </c>
      <c r="C42" s="197">
        <v>0</v>
      </c>
      <c r="D42" s="198">
        <v>206</v>
      </c>
      <c r="E42" s="199">
        <v>4</v>
      </c>
      <c r="F42" s="196">
        <v>404</v>
      </c>
      <c r="G42" s="200">
        <v>6</v>
      </c>
      <c r="H42" s="198">
        <v>386</v>
      </c>
      <c r="I42" s="199">
        <v>92</v>
      </c>
      <c r="J42" s="196">
        <v>35</v>
      </c>
      <c r="K42" s="200">
        <v>33</v>
      </c>
      <c r="L42" s="198">
        <v>53</v>
      </c>
      <c r="M42" s="196">
        <v>142</v>
      </c>
      <c r="N42" s="201">
        <v>271</v>
      </c>
      <c r="O42" s="202">
        <v>243</v>
      </c>
      <c r="P42" s="196">
        <v>160</v>
      </c>
      <c r="Q42" s="200">
        <v>169</v>
      </c>
      <c r="R42" s="198">
        <v>161</v>
      </c>
      <c r="S42" s="199">
        <v>128</v>
      </c>
      <c r="T42" s="196">
        <v>16</v>
      </c>
      <c r="U42" s="200">
        <v>57</v>
      </c>
      <c r="V42" s="198">
        <v>103</v>
      </c>
      <c r="W42" s="199">
        <v>174</v>
      </c>
      <c r="X42" s="196">
        <v>147</v>
      </c>
      <c r="Y42" s="200">
        <v>100</v>
      </c>
      <c r="Z42" s="198">
        <v>346</v>
      </c>
      <c r="AA42" s="196">
        <v>205</v>
      </c>
      <c r="AB42" s="172">
        <f t="shared" si="64"/>
        <v>2633</v>
      </c>
      <c r="AC42" s="173">
        <f t="shared" si="65"/>
        <v>1353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6.3983679525222548E-2</v>
      </c>
      <c r="BK42" s="130">
        <f t="shared" si="69"/>
        <v>0</v>
      </c>
      <c r="BL42" s="131">
        <f t="shared" si="69"/>
        <v>6.7964368195315081E-2</v>
      </c>
      <c r="BM42" s="132">
        <f t="shared" si="69"/>
        <v>1.0222335803731152E-3</v>
      </c>
      <c r="BN42" s="129">
        <f t="shared" si="69"/>
        <v>7.6689445709946846E-2</v>
      </c>
      <c r="BO42" s="130">
        <f t="shared" si="69"/>
        <v>1.3366005791935842E-3</v>
      </c>
      <c r="BP42" s="131">
        <f t="shared" si="69"/>
        <v>4.6765204749212502E-2</v>
      </c>
      <c r="BQ42" s="132">
        <f t="shared" si="69"/>
        <v>1.1802437459910199E-2</v>
      </c>
      <c r="BR42" s="129">
        <f t="shared" si="69"/>
        <v>2.0455873758036237E-2</v>
      </c>
      <c r="BS42" s="130">
        <f t="shared" si="69"/>
        <v>2.3028611304954642E-2</v>
      </c>
      <c r="BT42" s="131">
        <f t="shared" si="69"/>
        <v>1.4437482974666304E-2</v>
      </c>
      <c r="BU42" s="129">
        <f t="shared" si="69"/>
        <v>4.1435658009921217E-2</v>
      </c>
      <c r="BV42" s="133">
        <f t="shared" si="69"/>
        <v>3.778056601143176E-2</v>
      </c>
      <c r="BW42" s="134">
        <f t="shared" si="69"/>
        <v>3.3759377604890249E-2</v>
      </c>
      <c r="BX42" s="129">
        <f t="shared" si="69"/>
        <v>3.7374445223078721E-2</v>
      </c>
      <c r="BY42" s="130">
        <f t="shared" si="69"/>
        <v>4.1966724608889991E-2</v>
      </c>
      <c r="BZ42" s="131">
        <f t="shared" si="69"/>
        <v>3.3859095688748689E-2</v>
      </c>
      <c r="CA42" s="132">
        <f t="shared" si="69"/>
        <v>2.7147401908801695E-2</v>
      </c>
      <c r="CB42" s="129">
        <f t="shared" si="69"/>
        <v>1.3675213675213675E-2</v>
      </c>
      <c r="CC42" s="130">
        <f t="shared" si="69"/>
        <v>5.8222676200204292E-2</v>
      </c>
      <c r="CD42" s="131">
        <f t="shared" si="69"/>
        <v>2.1794329242488364E-2</v>
      </c>
      <c r="CE42" s="132">
        <f t="shared" si="69"/>
        <v>3.9286520659291037E-2</v>
      </c>
      <c r="CF42" s="129">
        <f t="shared" si="69"/>
        <v>4.2707728065078443E-2</v>
      </c>
      <c r="CG42" s="130">
        <f t="shared" si="69"/>
        <v>3.6670333700036667E-2</v>
      </c>
      <c r="CH42" s="131">
        <f t="shared" si="69"/>
        <v>5.2124133775233505E-2</v>
      </c>
      <c r="CI42" s="129">
        <f t="shared" si="69"/>
        <v>2.5064188776134002E-2</v>
      </c>
      <c r="CJ42" s="135">
        <f t="shared" ref="CJ42" si="70">AB42/AB64</f>
        <v>4.4243177846484745E-2</v>
      </c>
      <c r="CK42" s="136">
        <f t="shared" ref="CK42" si="71">AC42/AC64</f>
        <v>2.2800424664228779E-2</v>
      </c>
    </row>
    <row r="43" spans="1:93" ht="15" thickTop="1" thickBot="1">
      <c r="A43" s="137" t="s">
        <v>19</v>
      </c>
      <c r="B43" s="189">
        <v>476</v>
      </c>
      <c r="C43" s="190">
        <v>157</v>
      </c>
      <c r="D43" s="191">
        <v>285</v>
      </c>
      <c r="E43" s="192">
        <v>174</v>
      </c>
      <c r="F43" s="189">
        <v>431</v>
      </c>
      <c r="G43" s="193">
        <v>215</v>
      </c>
      <c r="H43" s="191">
        <v>566</v>
      </c>
      <c r="I43" s="192">
        <v>413</v>
      </c>
      <c r="J43" s="189">
        <v>62</v>
      </c>
      <c r="K43" s="193">
        <v>159</v>
      </c>
      <c r="L43" s="191">
        <v>181</v>
      </c>
      <c r="M43" s="189">
        <v>275</v>
      </c>
      <c r="N43" s="194">
        <v>441</v>
      </c>
      <c r="O43" s="195">
        <v>551</v>
      </c>
      <c r="P43" s="189">
        <v>303</v>
      </c>
      <c r="Q43" s="193">
        <v>249</v>
      </c>
      <c r="R43" s="191">
        <v>347</v>
      </c>
      <c r="S43" s="192">
        <v>207</v>
      </c>
      <c r="T43" s="189">
        <v>35</v>
      </c>
      <c r="U43" s="193">
        <v>127</v>
      </c>
      <c r="V43" s="191">
        <v>247</v>
      </c>
      <c r="W43" s="192">
        <v>295</v>
      </c>
      <c r="X43" s="189">
        <v>231</v>
      </c>
      <c r="Y43" s="193">
        <v>200</v>
      </c>
      <c r="Z43" s="191">
        <v>470</v>
      </c>
      <c r="AA43" s="189">
        <v>373</v>
      </c>
      <c r="AB43" s="172">
        <f t="shared" si="64"/>
        <v>4075</v>
      </c>
      <c r="AC43" s="173">
        <f t="shared" si="65"/>
        <v>3395</v>
      </c>
      <c r="AE43" s="269" t="s">
        <v>13</v>
      </c>
      <c r="AF43" s="20">
        <f t="shared" ref="AF43:BG43" si="72">SUM(AF40:AF42)</f>
        <v>918</v>
      </c>
      <c r="AG43" s="21">
        <f t="shared" si="72"/>
        <v>639</v>
      </c>
      <c r="AH43" s="20">
        <f t="shared" si="72"/>
        <v>427</v>
      </c>
      <c r="AI43" s="21">
        <f t="shared" si="72"/>
        <v>475</v>
      </c>
      <c r="AJ43" s="20">
        <f t="shared" si="72"/>
        <v>638</v>
      </c>
      <c r="AK43" s="21">
        <f t="shared" si="72"/>
        <v>478</v>
      </c>
      <c r="AL43" s="20">
        <f t="shared" si="72"/>
        <v>1191</v>
      </c>
      <c r="AM43" s="21">
        <f t="shared" si="72"/>
        <v>768</v>
      </c>
      <c r="AN43" s="20">
        <f t="shared" si="72"/>
        <v>174</v>
      </c>
      <c r="AO43" s="21">
        <f t="shared" si="72"/>
        <v>341</v>
      </c>
      <c r="AP43" s="20">
        <f t="shared" si="72"/>
        <v>348</v>
      </c>
      <c r="AQ43" s="21">
        <f t="shared" si="72"/>
        <v>702</v>
      </c>
      <c r="AR43" s="20">
        <f t="shared" si="72"/>
        <v>916</v>
      </c>
      <c r="AS43" s="21">
        <f t="shared" si="72"/>
        <v>1233</v>
      </c>
      <c r="AT43" s="20">
        <f t="shared" si="72"/>
        <v>711</v>
      </c>
      <c r="AU43" s="21">
        <f t="shared" si="72"/>
        <v>535</v>
      </c>
      <c r="AV43" s="20">
        <f t="shared" si="72"/>
        <v>829</v>
      </c>
      <c r="AW43" s="21">
        <f t="shared" si="72"/>
        <v>514</v>
      </c>
      <c r="AX43" s="20">
        <f t="shared" si="72"/>
        <v>97</v>
      </c>
      <c r="AY43" s="21">
        <f t="shared" si="72"/>
        <v>287</v>
      </c>
      <c r="AZ43" s="20">
        <f t="shared" si="72"/>
        <v>418</v>
      </c>
      <c r="BA43" s="21">
        <f t="shared" si="72"/>
        <v>702</v>
      </c>
      <c r="BB43" s="20">
        <f t="shared" si="72"/>
        <v>566</v>
      </c>
      <c r="BC43" s="21">
        <f t="shared" si="72"/>
        <v>520</v>
      </c>
      <c r="BD43" s="20">
        <f t="shared" si="72"/>
        <v>929</v>
      </c>
      <c r="BE43" s="21">
        <f t="shared" si="72"/>
        <v>984</v>
      </c>
      <c r="BF43" s="174">
        <f t="shared" si="72"/>
        <v>8162</v>
      </c>
      <c r="BG43" s="175">
        <f t="shared" si="72"/>
        <v>8178</v>
      </c>
      <c r="BI43" s="137" t="s">
        <v>19</v>
      </c>
      <c r="BJ43" s="129">
        <f t="shared" ref="BJ43:CI43" si="73">B43/B64</f>
        <v>8.8278931750741835E-2</v>
      </c>
      <c r="BK43" s="130">
        <f t="shared" si="73"/>
        <v>2.6036484245439469E-2</v>
      </c>
      <c r="BL43" s="131">
        <f t="shared" si="73"/>
        <v>9.4028373474100951E-2</v>
      </c>
      <c r="BM43" s="132">
        <f t="shared" si="73"/>
        <v>4.4467160746230514E-2</v>
      </c>
      <c r="BN43" s="129">
        <f t="shared" si="73"/>
        <v>8.1814730447987857E-2</v>
      </c>
      <c r="BO43" s="130">
        <f t="shared" si="73"/>
        <v>4.7894854087770104E-2</v>
      </c>
      <c r="BP43" s="131">
        <f t="shared" si="73"/>
        <v>6.8572813181487766E-2</v>
      </c>
      <c r="BQ43" s="132">
        <f t="shared" si="73"/>
        <v>5.2982681205901216E-2</v>
      </c>
      <c r="BR43" s="129">
        <f t="shared" si="73"/>
        <v>3.6236119228521331E-2</v>
      </c>
      <c r="BS43" s="130">
        <f t="shared" si="73"/>
        <v>0.11095603628750872</v>
      </c>
      <c r="BT43" s="131">
        <f t="shared" si="73"/>
        <v>4.9305366385181147E-2</v>
      </c>
      <c r="BU43" s="129">
        <f t="shared" si="73"/>
        <v>8.0245112343157274E-2</v>
      </c>
      <c r="BV43" s="133">
        <f t="shared" si="73"/>
        <v>6.148055207026349E-2</v>
      </c>
      <c r="BW43" s="134">
        <f t="shared" si="73"/>
        <v>7.6549041400388998E-2</v>
      </c>
      <c r="BX43" s="129">
        <f t="shared" si="73"/>
        <v>7.0777855641205326E-2</v>
      </c>
      <c r="BY43" s="130">
        <f t="shared" si="73"/>
        <v>6.1832629749192951E-2</v>
      </c>
      <c r="BZ43" s="131">
        <f t="shared" si="73"/>
        <v>7.2975814931650895E-2</v>
      </c>
      <c r="CA43" s="132">
        <f t="shared" si="73"/>
        <v>4.3902439024390241E-2</v>
      </c>
      <c r="CB43" s="129">
        <f t="shared" si="73"/>
        <v>2.9914529914529916E-2</v>
      </c>
      <c r="CC43" s="130">
        <f t="shared" si="73"/>
        <v>0.12972420837589377</v>
      </c>
      <c r="CD43" s="131">
        <f t="shared" si="73"/>
        <v>5.2264071096064325E-2</v>
      </c>
      <c r="CE43" s="132">
        <f t="shared" si="73"/>
        <v>6.6606457439602626E-2</v>
      </c>
      <c r="CF43" s="129">
        <f t="shared" si="73"/>
        <v>6.7112144102266125E-2</v>
      </c>
      <c r="CG43" s="130">
        <f t="shared" si="73"/>
        <v>7.3340667400073334E-2</v>
      </c>
      <c r="CH43" s="131">
        <f t="shared" si="73"/>
        <v>7.0804459174450135E-2</v>
      </c>
      <c r="CI43" s="129">
        <f t="shared" si="73"/>
        <v>4.5604597139014547E-2</v>
      </c>
      <c r="CJ43" s="135">
        <f t="shared" ref="CJ43" si="74">AB43/AB64</f>
        <v>6.8473585159295608E-2</v>
      </c>
      <c r="CK43" s="136">
        <f t="shared" ref="CK43" si="75">AC43/AC64</f>
        <v>5.7211708599450635E-2</v>
      </c>
    </row>
    <row r="44" spans="1:93" ht="14" thickTop="1">
      <c r="A44" s="146" t="s">
        <v>20</v>
      </c>
      <c r="B44" s="196">
        <v>481</v>
      </c>
      <c r="C44" s="197">
        <v>298</v>
      </c>
      <c r="D44" s="198">
        <v>201</v>
      </c>
      <c r="E44" s="199">
        <v>267</v>
      </c>
      <c r="F44" s="196">
        <v>260</v>
      </c>
      <c r="G44" s="200">
        <v>251</v>
      </c>
      <c r="H44" s="198">
        <v>552</v>
      </c>
      <c r="I44" s="199">
        <v>396</v>
      </c>
      <c r="J44" s="196">
        <v>79</v>
      </c>
      <c r="K44" s="200">
        <v>160</v>
      </c>
      <c r="L44" s="198">
        <v>172</v>
      </c>
      <c r="M44" s="196">
        <v>330</v>
      </c>
      <c r="N44" s="201">
        <v>440</v>
      </c>
      <c r="O44" s="202">
        <v>560</v>
      </c>
      <c r="P44" s="196">
        <v>356</v>
      </c>
      <c r="Q44" s="200">
        <v>280</v>
      </c>
      <c r="R44" s="198">
        <v>417</v>
      </c>
      <c r="S44" s="199">
        <v>254</v>
      </c>
      <c r="T44" s="196">
        <v>54</v>
      </c>
      <c r="U44" s="200">
        <v>139</v>
      </c>
      <c r="V44" s="198">
        <v>204</v>
      </c>
      <c r="W44" s="199">
        <v>317</v>
      </c>
      <c r="X44" s="196">
        <v>312</v>
      </c>
      <c r="Y44" s="200">
        <v>291</v>
      </c>
      <c r="Z44" s="198">
        <v>492</v>
      </c>
      <c r="AA44" s="196">
        <v>502</v>
      </c>
      <c r="AB44" s="172">
        <f t="shared" si="64"/>
        <v>4020</v>
      </c>
      <c r="AC44" s="173">
        <f t="shared" si="65"/>
        <v>4045</v>
      </c>
      <c r="BI44" s="146" t="s">
        <v>20</v>
      </c>
      <c r="BJ44" s="129">
        <f t="shared" ref="BJ44:CI44" si="76">B44/B64</f>
        <v>8.9206231454005941E-2</v>
      </c>
      <c r="BK44" s="130">
        <f t="shared" si="76"/>
        <v>4.9419568822553897E-2</v>
      </c>
      <c r="BL44" s="131">
        <f t="shared" si="76"/>
        <v>6.6314747608050145E-2</v>
      </c>
      <c r="BM44" s="132">
        <f t="shared" si="76"/>
        <v>6.8234091489905446E-2</v>
      </c>
      <c r="BN44" s="129">
        <f t="shared" si="76"/>
        <v>4.9354593773728167E-2</v>
      </c>
      <c r="BO44" s="130">
        <f t="shared" si="76"/>
        <v>5.5914457562931612E-2</v>
      </c>
      <c r="BP44" s="131">
        <f t="shared" si="76"/>
        <v>6.687666585897746E-2</v>
      </c>
      <c r="BQ44" s="132">
        <f t="shared" si="76"/>
        <v>5.0801796023091726E-2</v>
      </c>
      <c r="BR44" s="129">
        <f t="shared" si="76"/>
        <v>4.6171829339567504E-2</v>
      </c>
      <c r="BS44" s="130">
        <f t="shared" si="76"/>
        <v>0.11165387299371947</v>
      </c>
      <c r="BT44" s="131">
        <f t="shared" si="76"/>
        <v>4.6853718332879324E-2</v>
      </c>
      <c r="BU44" s="129">
        <f t="shared" si="76"/>
        <v>9.6294134811788737E-2</v>
      </c>
      <c r="BV44" s="133">
        <f t="shared" si="76"/>
        <v>6.1341140387564476E-2</v>
      </c>
      <c r="BW44" s="134">
        <f t="shared" si="76"/>
        <v>7.7799388719088633E-2</v>
      </c>
      <c r="BX44" s="129">
        <f t="shared" si="76"/>
        <v>8.3158140621350157E-2</v>
      </c>
      <c r="BY44" s="130">
        <f t="shared" si="76"/>
        <v>6.9530667991060349E-2</v>
      </c>
      <c r="BZ44" s="131">
        <f t="shared" si="76"/>
        <v>8.769716088328075E-2</v>
      </c>
      <c r="CA44" s="132">
        <f t="shared" si="76"/>
        <v>5.3870625662778365E-2</v>
      </c>
      <c r="CB44" s="129">
        <f t="shared" si="76"/>
        <v>4.6153846153846156E-2</v>
      </c>
      <c r="CC44" s="130">
        <f t="shared" si="76"/>
        <v>0.14198161389172625</v>
      </c>
      <c r="CD44" s="131">
        <f t="shared" si="76"/>
        <v>4.3165467625899283E-2</v>
      </c>
      <c r="CE44" s="132">
        <f t="shared" si="76"/>
        <v>7.1573718672386544E-2</v>
      </c>
      <c r="CF44" s="129">
        <f t="shared" si="76"/>
        <v>9.0644973852411395E-2</v>
      </c>
      <c r="CG44" s="130">
        <f t="shared" si="76"/>
        <v>0.10671067106710672</v>
      </c>
      <c r="CH44" s="131">
        <f t="shared" si="76"/>
        <v>7.4118710454956313E-2</v>
      </c>
      <c r="CI44" s="129">
        <f t="shared" si="76"/>
        <v>6.1376696417654968E-2</v>
      </c>
      <c r="CJ44" s="135">
        <f t="shared" ref="CJ44" si="77">AB44/AB64</f>
        <v>6.7549401801317382E-2</v>
      </c>
      <c r="CK44" s="136">
        <f t="shared" ref="CK44" si="78">AC44/AC64</f>
        <v>6.8165349421142218E-2</v>
      </c>
    </row>
    <row r="45" spans="1:93" ht="14" thickBot="1">
      <c r="A45" s="137" t="s">
        <v>21</v>
      </c>
      <c r="B45" s="189">
        <v>437</v>
      </c>
      <c r="C45" s="190">
        <v>341</v>
      </c>
      <c r="D45" s="191">
        <v>226</v>
      </c>
      <c r="E45" s="192">
        <v>208</v>
      </c>
      <c r="F45" s="189">
        <v>378</v>
      </c>
      <c r="G45" s="193">
        <v>227</v>
      </c>
      <c r="H45" s="191">
        <v>639</v>
      </c>
      <c r="I45" s="192">
        <v>372</v>
      </c>
      <c r="J45" s="189">
        <v>95</v>
      </c>
      <c r="K45" s="193">
        <v>181</v>
      </c>
      <c r="L45" s="191">
        <v>176</v>
      </c>
      <c r="M45" s="189">
        <v>372</v>
      </c>
      <c r="N45" s="194">
        <v>476</v>
      </c>
      <c r="O45" s="195">
        <v>673</v>
      </c>
      <c r="P45" s="189">
        <v>355</v>
      </c>
      <c r="Q45" s="193">
        <v>255</v>
      </c>
      <c r="R45" s="191">
        <v>412</v>
      </c>
      <c r="S45" s="192">
        <v>260</v>
      </c>
      <c r="T45" s="189">
        <v>43</v>
      </c>
      <c r="U45" s="193">
        <v>148</v>
      </c>
      <c r="V45" s="191">
        <v>214</v>
      </c>
      <c r="W45" s="192">
        <v>385</v>
      </c>
      <c r="X45" s="189">
        <v>254</v>
      </c>
      <c r="Y45" s="193">
        <v>229</v>
      </c>
      <c r="Z45" s="191">
        <v>437</v>
      </c>
      <c r="AA45" s="189">
        <v>482</v>
      </c>
      <c r="AB45" s="172">
        <f t="shared" si="64"/>
        <v>4142</v>
      </c>
      <c r="AC45" s="173">
        <f t="shared" si="65"/>
        <v>4133</v>
      </c>
      <c r="AE45" s="272" t="s">
        <v>85</v>
      </c>
      <c r="BI45" s="137" t="s">
        <v>21</v>
      </c>
      <c r="BJ45" s="129">
        <f t="shared" ref="BJ45:CI45" si="79">B45/B64</f>
        <v>8.1045994065281901E-2</v>
      </c>
      <c r="BK45" s="130">
        <f t="shared" si="79"/>
        <v>5.6550580431177444E-2</v>
      </c>
      <c r="BL45" s="131">
        <f t="shared" si="79"/>
        <v>7.4562850544374795E-2</v>
      </c>
      <c r="BM45" s="132">
        <f t="shared" si="79"/>
        <v>5.3156146179401995E-2</v>
      </c>
      <c r="BN45" s="129">
        <f t="shared" si="79"/>
        <v>7.175398633257403E-2</v>
      </c>
      <c r="BO45" s="130">
        <f t="shared" si="79"/>
        <v>5.0568055246157276E-2</v>
      </c>
      <c r="BP45" s="131">
        <f t="shared" si="79"/>
        <v>7.7417009934577175E-2</v>
      </c>
      <c r="BQ45" s="132">
        <f t="shared" si="79"/>
        <v>4.7722899294419502E-2</v>
      </c>
      <c r="BR45" s="129">
        <f t="shared" si="79"/>
        <v>5.5523085914669784E-2</v>
      </c>
      <c r="BS45" s="130">
        <f t="shared" si="79"/>
        <v>0.12630844382414516</v>
      </c>
      <c r="BT45" s="131">
        <f t="shared" si="79"/>
        <v>4.7943339689457916E-2</v>
      </c>
      <c r="BU45" s="129">
        <f t="shared" si="79"/>
        <v>0.10854975196965276</v>
      </c>
      <c r="BV45" s="133">
        <f t="shared" si="79"/>
        <v>6.6359960964728848E-2</v>
      </c>
      <c r="BW45" s="134">
        <f t="shared" si="79"/>
        <v>9.3498193942761876E-2</v>
      </c>
      <c r="BX45" s="129">
        <f t="shared" si="79"/>
        <v>8.292455033870591E-2</v>
      </c>
      <c r="BY45" s="130">
        <f t="shared" si="79"/>
        <v>6.3322572634715663E-2</v>
      </c>
      <c r="BZ45" s="131">
        <f t="shared" si="79"/>
        <v>8.6645636172450052E-2</v>
      </c>
      <c r="CA45" s="132">
        <f t="shared" si="79"/>
        <v>5.5143160127253447E-2</v>
      </c>
      <c r="CB45" s="129">
        <f t="shared" si="79"/>
        <v>3.6752136752136753E-2</v>
      </c>
      <c r="CC45" s="130">
        <f t="shared" si="79"/>
        <v>0.15117466802860061</v>
      </c>
      <c r="CD45" s="131">
        <f t="shared" si="79"/>
        <v>4.5281421921286501E-2</v>
      </c>
      <c r="CE45" s="132">
        <f t="shared" si="79"/>
        <v>8.6927071573718678E-2</v>
      </c>
      <c r="CF45" s="129">
        <f t="shared" si="79"/>
        <v>7.3794305636257995E-2</v>
      </c>
      <c r="CG45" s="130">
        <f t="shared" si="79"/>
        <v>8.397506417308398E-2</v>
      </c>
      <c r="CH45" s="131">
        <f t="shared" si="79"/>
        <v>6.5833082253690875E-2</v>
      </c>
      <c r="CI45" s="129">
        <f t="shared" si="79"/>
        <v>5.8931409707788235E-2</v>
      </c>
      <c r="CJ45" s="135">
        <f t="shared" ref="CJ45" si="80">AB45/AB64</f>
        <v>6.9599408522650896E-2</v>
      </c>
      <c r="CK45" s="136">
        <f t="shared" ref="CK45" si="81">AC45/AC64</f>
        <v>6.9648303870848152E-2</v>
      </c>
    </row>
    <row r="46" spans="1:93" ht="15" thickTop="1" thickBot="1">
      <c r="A46" s="146" t="s">
        <v>22</v>
      </c>
      <c r="B46" s="196">
        <v>421</v>
      </c>
      <c r="C46" s="197">
        <v>470</v>
      </c>
      <c r="D46" s="198">
        <v>330</v>
      </c>
      <c r="E46" s="199">
        <v>199</v>
      </c>
      <c r="F46" s="196">
        <v>392</v>
      </c>
      <c r="G46" s="200">
        <v>211</v>
      </c>
      <c r="H46" s="198">
        <v>603</v>
      </c>
      <c r="I46" s="199">
        <v>555</v>
      </c>
      <c r="J46" s="196">
        <v>114</v>
      </c>
      <c r="K46" s="200">
        <v>159</v>
      </c>
      <c r="L46" s="198">
        <v>174</v>
      </c>
      <c r="M46" s="196">
        <v>418</v>
      </c>
      <c r="N46" s="201">
        <v>516</v>
      </c>
      <c r="O46" s="202">
        <v>603</v>
      </c>
      <c r="P46" s="196">
        <v>318</v>
      </c>
      <c r="Q46" s="200">
        <v>248</v>
      </c>
      <c r="R46" s="198">
        <v>368</v>
      </c>
      <c r="S46" s="199">
        <v>275</v>
      </c>
      <c r="T46" s="196">
        <v>44</v>
      </c>
      <c r="U46" s="200">
        <v>89</v>
      </c>
      <c r="V46" s="198">
        <v>230</v>
      </c>
      <c r="W46" s="199">
        <v>416</v>
      </c>
      <c r="X46" s="196">
        <v>248</v>
      </c>
      <c r="Y46" s="200">
        <v>192</v>
      </c>
      <c r="Z46" s="198">
        <v>479</v>
      </c>
      <c r="AA46" s="196">
        <v>430</v>
      </c>
      <c r="AB46" s="172">
        <f t="shared" si="64"/>
        <v>4237</v>
      </c>
      <c r="AC46" s="173">
        <f t="shared" si="65"/>
        <v>4265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7.8078635014836792E-2</v>
      </c>
      <c r="BK46" s="130">
        <f t="shared" si="82"/>
        <v>7.7943615257048099E-2</v>
      </c>
      <c r="BL46" s="131">
        <f t="shared" si="82"/>
        <v>0.10887495875948532</v>
      </c>
      <c r="BM46" s="132">
        <f t="shared" si="82"/>
        <v>5.0856120623562484E-2</v>
      </c>
      <c r="BN46" s="129">
        <f t="shared" si="82"/>
        <v>7.4411541381928625E-2</v>
      </c>
      <c r="BO46" s="130">
        <f t="shared" si="82"/>
        <v>4.7003787034974383E-2</v>
      </c>
      <c r="BP46" s="131">
        <f t="shared" si="82"/>
        <v>7.3055488248122122E-2</v>
      </c>
      <c r="BQ46" s="132">
        <f t="shared" si="82"/>
        <v>7.1199486850545224E-2</v>
      </c>
      <c r="BR46" s="129">
        <f t="shared" si="82"/>
        <v>6.6627703097603741E-2</v>
      </c>
      <c r="BS46" s="130">
        <f t="shared" si="82"/>
        <v>0.11095603628750872</v>
      </c>
      <c r="BT46" s="131">
        <f t="shared" si="82"/>
        <v>4.7398529011168616E-2</v>
      </c>
      <c r="BU46" s="129">
        <f t="shared" si="82"/>
        <v>0.12197257076159906</v>
      </c>
      <c r="BV46" s="133">
        <f t="shared" si="82"/>
        <v>7.1936428272689257E-2</v>
      </c>
      <c r="BW46" s="134">
        <f t="shared" si="82"/>
        <v>8.3773270352875795E-2</v>
      </c>
      <c r="BX46" s="129">
        <f t="shared" si="82"/>
        <v>7.4281709880868962E-2</v>
      </c>
      <c r="BY46" s="130">
        <f t="shared" si="82"/>
        <v>6.158430593493916E-2</v>
      </c>
      <c r="BZ46" s="131">
        <f t="shared" si="82"/>
        <v>7.7392218717139846E-2</v>
      </c>
      <c r="CA46" s="132">
        <f t="shared" si="82"/>
        <v>5.8324496288441142E-2</v>
      </c>
      <c r="CB46" s="129">
        <f t="shared" si="82"/>
        <v>3.7606837606837605E-2</v>
      </c>
      <c r="CC46" s="130">
        <f t="shared" si="82"/>
        <v>9.0909090909090912E-2</v>
      </c>
      <c r="CD46" s="131">
        <f t="shared" si="82"/>
        <v>4.8666948793906054E-2</v>
      </c>
      <c r="CE46" s="132">
        <f t="shared" si="82"/>
        <v>9.3926394219914208E-2</v>
      </c>
      <c r="CF46" s="129">
        <f t="shared" si="82"/>
        <v>7.2051133062173159E-2</v>
      </c>
      <c r="CG46" s="130">
        <f t="shared" si="82"/>
        <v>7.0407040704070403E-2</v>
      </c>
      <c r="CH46" s="131">
        <f t="shared" si="82"/>
        <v>7.2160289243748121E-2</v>
      </c>
      <c r="CI46" s="129">
        <f t="shared" si="82"/>
        <v>5.2573664262134737E-2</v>
      </c>
      <c r="CJ46" s="135">
        <f t="shared" ref="CJ46" si="83">AB46/AB64</f>
        <v>7.1195725231886012E-2</v>
      </c>
      <c r="CK46" s="136">
        <f t="shared" ref="CK46" si="84">AC46/AC64</f>
        <v>7.187273554540706E-2</v>
      </c>
    </row>
    <row r="47" spans="1:93" ht="15" thickTop="1" thickBot="1">
      <c r="A47" s="137" t="s">
        <v>23</v>
      </c>
      <c r="B47" s="189">
        <v>415</v>
      </c>
      <c r="C47" s="190">
        <v>356</v>
      </c>
      <c r="D47" s="191">
        <v>236</v>
      </c>
      <c r="E47" s="192">
        <v>190</v>
      </c>
      <c r="F47" s="189">
        <v>397</v>
      </c>
      <c r="G47" s="193">
        <v>162</v>
      </c>
      <c r="H47" s="191">
        <v>438</v>
      </c>
      <c r="I47" s="192">
        <v>457</v>
      </c>
      <c r="J47" s="189">
        <v>107</v>
      </c>
      <c r="K47" s="193">
        <v>152</v>
      </c>
      <c r="L47" s="191">
        <v>171</v>
      </c>
      <c r="M47" s="189">
        <v>293</v>
      </c>
      <c r="N47" s="194">
        <v>406</v>
      </c>
      <c r="O47" s="195">
        <v>554</v>
      </c>
      <c r="P47" s="189">
        <v>259</v>
      </c>
      <c r="Q47" s="193">
        <v>272</v>
      </c>
      <c r="R47" s="191">
        <v>338</v>
      </c>
      <c r="S47" s="192">
        <v>286</v>
      </c>
      <c r="T47" s="189">
        <v>63</v>
      </c>
      <c r="U47" s="193">
        <v>70</v>
      </c>
      <c r="V47" s="191">
        <v>220</v>
      </c>
      <c r="W47" s="192">
        <v>377</v>
      </c>
      <c r="X47" s="189">
        <v>176</v>
      </c>
      <c r="Y47" s="193">
        <v>164</v>
      </c>
      <c r="Z47" s="191">
        <v>452</v>
      </c>
      <c r="AA47" s="189">
        <v>517</v>
      </c>
      <c r="AB47" s="172">
        <f t="shared" si="64"/>
        <v>3678</v>
      </c>
      <c r="AC47" s="173">
        <f t="shared" si="65"/>
        <v>3850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7.6965875370919881E-2</v>
      </c>
      <c r="BK47" s="130">
        <f t="shared" si="85"/>
        <v>5.9038142620232173E-2</v>
      </c>
      <c r="BL47" s="131">
        <f t="shared" si="85"/>
        <v>7.7862091718904652E-2</v>
      </c>
      <c r="BM47" s="132">
        <f t="shared" si="85"/>
        <v>4.8556095067722974E-2</v>
      </c>
      <c r="BN47" s="129">
        <f t="shared" si="85"/>
        <v>7.5360668185269555E-2</v>
      </c>
      <c r="BO47" s="130">
        <f t="shared" si="85"/>
        <v>3.6088215638226777E-2</v>
      </c>
      <c r="BP47" s="131">
        <f t="shared" si="85"/>
        <v>5.3065180518536467E-2</v>
      </c>
      <c r="BQ47" s="132">
        <f t="shared" si="85"/>
        <v>5.8627325208466967E-2</v>
      </c>
      <c r="BR47" s="129">
        <f t="shared" si="85"/>
        <v>6.2536528345996489E-2</v>
      </c>
      <c r="BS47" s="130">
        <f t="shared" si="85"/>
        <v>0.1060711793440335</v>
      </c>
      <c r="BT47" s="131">
        <f t="shared" si="85"/>
        <v>4.6581312993734678E-2</v>
      </c>
      <c r="BU47" s="129">
        <f t="shared" si="85"/>
        <v>8.549751969652758E-2</v>
      </c>
      <c r="BV47" s="133">
        <f t="shared" si="85"/>
        <v>5.6601143175798133E-2</v>
      </c>
      <c r="BW47" s="134">
        <f t="shared" si="85"/>
        <v>7.6965823839955538E-2</v>
      </c>
      <c r="BX47" s="129">
        <f t="shared" si="85"/>
        <v>6.0499883204858676E-2</v>
      </c>
      <c r="BY47" s="130">
        <f t="shared" si="85"/>
        <v>6.7544077477030048E-2</v>
      </c>
      <c r="BZ47" s="131">
        <f t="shared" si="85"/>
        <v>7.1083070452155631E-2</v>
      </c>
      <c r="CA47" s="132">
        <f t="shared" si="85"/>
        <v>6.0657476139978794E-2</v>
      </c>
      <c r="CB47" s="129">
        <f t="shared" si="85"/>
        <v>5.3846153846153849E-2</v>
      </c>
      <c r="CC47" s="130">
        <f t="shared" si="85"/>
        <v>7.1501532175689483E-2</v>
      </c>
      <c r="CD47" s="131">
        <f t="shared" si="85"/>
        <v>4.6550994498518829E-2</v>
      </c>
      <c r="CE47" s="132">
        <f t="shared" si="85"/>
        <v>8.512079476179725E-2</v>
      </c>
      <c r="CF47" s="129">
        <f t="shared" si="85"/>
        <v>5.1133062173155143E-2</v>
      </c>
      <c r="CG47" s="130">
        <f t="shared" si="85"/>
        <v>6.0139347268060139E-2</v>
      </c>
      <c r="CH47" s="131">
        <f t="shared" si="85"/>
        <v>6.8092799035854176E-2</v>
      </c>
      <c r="CI47" s="129">
        <f t="shared" si="85"/>
        <v>6.3210661450055022E-2</v>
      </c>
      <c r="CJ47" s="135">
        <f t="shared" ref="CJ47" si="86">AB47/AB64</f>
        <v>6.1802661648070981E-2</v>
      </c>
      <c r="CK47" s="136">
        <f t="shared" ref="CK47" si="87">AC47/AC64</f>
        <v>6.4879257174634733E-2</v>
      </c>
    </row>
    <row r="48" spans="1:93" ht="14" thickTop="1">
      <c r="A48" s="146" t="s">
        <v>24</v>
      </c>
      <c r="B48" s="203">
        <v>294</v>
      </c>
      <c r="C48" s="197">
        <v>294</v>
      </c>
      <c r="D48" s="198">
        <v>181</v>
      </c>
      <c r="E48" s="199">
        <v>179</v>
      </c>
      <c r="F48" s="196">
        <v>447</v>
      </c>
      <c r="G48" s="200">
        <v>194</v>
      </c>
      <c r="H48" s="198">
        <v>430</v>
      </c>
      <c r="I48" s="199">
        <v>487</v>
      </c>
      <c r="J48" s="196">
        <v>128</v>
      </c>
      <c r="K48" s="200">
        <v>101</v>
      </c>
      <c r="L48" s="198">
        <v>193</v>
      </c>
      <c r="M48" s="196">
        <v>279</v>
      </c>
      <c r="N48" s="201">
        <v>416</v>
      </c>
      <c r="O48" s="204">
        <v>505</v>
      </c>
      <c r="P48" s="196">
        <v>224</v>
      </c>
      <c r="Q48" s="200">
        <v>246</v>
      </c>
      <c r="R48" s="198">
        <v>335</v>
      </c>
      <c r="S48" s="199">
        <v>306</v>
      </c>
      <c r="T48" s="196">
        <v>57</v>
      </c>
      <c r="U48" s="200">
        <v>54</v>
      </c>
      <c r="V48" s="198">
        <v>215</v>
      </c>
      <c r="W48" s="205">
        <v>360</v>
      </c>
      <c r="X48" s="196">
        <v>161</v>
      </c>
      <c r="Y48" s="200">
        <v>151</v>
      </c>
      <c r="Z48" s="198">
        <v>398</v>
      </c>
      <c r="AA48" s="196">
        <v>528</v>
      </c>
      <c r="AB48" s="172">
        <f t="shared" si="64"/>
        <v>3479</v>
      </c>
      <c r="AC48" s="173">
        <f t="shared" si="65"/>
        <v>3684</v>
      </c>
      <c r="AE48" s="275" t="str">
        <f>$AE$17</f>
        <v>17:00 - 17:59</v>
      </c>
      <c r="AF48" s="126">
        <f t="shared" ref="AF48:AU49" si="88">SUMIF($A$9:$A$32,$AE48,B$40:B$63)</f>
        <v>391</v>
      </c>
      <c r="AG48" s="186">
        <f t="shared" si="88"/>
        <v>593</v>
      </c>
      <c r="AH48" s="127">
        <f t="shared" si="88"/>
        <v>213</v>
      </c>
      <c r="AI48" s="180">
        <f t="shared" si="88"/>
        <v>273</v>
      </c>
      <c r="AJ48" s="126">
        <f t="shared" si="88"/>
        <v>387</v>
      </c>
      <c r="AK48" s="128">
        <f t="shared" si="88"/>
        <v>434</v>
      </c>
      <c r="AL48" s="127">
        <f t="shared" si="88"/>
        <v>685</v>
      </c>
      <c r="AM48" s="180">
        <f t="shared" si="88"/>
        <v>635</v>
      </c>
      <c r="AN48" s="126">
        <f t="shared" si="88"/>
        <v>170</v>
      </c>
      <c r="AO48" s="128">
        <f t="shared" si="88"/>
        <v>49</v>
      </c>
      <c r="AP48" s="127">
        <f t="shared" si="88"/>
        <v>319</v>
      </c>
      <c r="AQ48" s="126">
        <f t="shared" si="88"/>
        <v>100</v>
      </c>
      <c r="AR48" s="179">
        <f t="shared" si="88"/>
        <v>492</v>
      </c>
      <c r="AS48" s="181">
        <f t="shared" si="88"/>
        <v>397</v>
      </c>
      <c r="AT48" s="126">
        <f t="shared" si="88"/>
        <v>320</v>
      </c>
      <c r="AU48" s="128">
        <f t="shared" si="88"/>
        <v>335</v>
      </c>
      <c r="AV48" s="127">
        <f t="shared" ref="AP48:BE49" si="89">SUMIF($A$9:$A$32,$AE48,R$40:R$63)</f>
        <v>307</v>
      </c>
      <c r="AW48" s="180">
        <f t="shared" si="89"/>
        <v>408</v>
      </c>
      <c r="AX48" s="126">
        <f t="shared" si="89"/>
        <v>157</v>
      </c>
      <c r="AY48" s="128">
        <f t="shared" si="89"/>
        <v>22</v>
      </c>
      <c r="AZ48" s="127">
        <f t="shared" si="89"/>
        <v>418</v>
      </c>
      <c r="BA48" s="180">
        <f t="shared" si="89"/>
        <v>244</v>
      </c>
      <c r="BB48" s="126">
        <f t="shared" si="89"/>
        <v>320</v>
      </c>
      <c r="BC48" s="128">
        <f t="shared" si="89"/>
        <v>171</v>
      </c>
      <c r="BD48" s="184">
        <f t="shared" si="89"/>
        <v>507</v>
      </c>
      <c r="BE48" s="185">
        <f t="shared" si="89"/>
        <v>623</v>
      </c>
      <c r="BF48" s="170">
        <f>AF48+AH48+AJ48+AL48+AN48+AP48+AR48+AT48+AV48+AX48+AZ48+BB48+BD48</f>
        <v>4686</v>
      </c>
      <c r="BG48" s="171">
        <f>AG48+AI48+AK48+AM48+AO48+AQ48+AS48+AU48+AW48+AY48+BA48+BC48+BE48</f>
        <v>4284</v>
      </c>
      <c r="BI48" s="146" t="s">
        <v>24</v>
      </c>
      <c r="BJ48" s="129">
        <f t="shared" ref="BJ48:CI48" si="90">B48/B64</f>
        <v>5.4525222551928786E-2</v>
      </c>
      <c r="BK48" s="130">
        <f t="shared" si="90"/>
        <v>4.8756218905472638E-2</v>
      </c>
      <c r="BL48" s="131">
        <f t="shared" si="90"/>
        <v>5.9716265258990431E-2</v>
      </c>
      <c r="BM48" s="132">
        <f t="shared" si="90"/>
        <v>4.5744952721696909E-2</v>
      </c>
      <c r="BN48" s="129">
        <f t="shared" si="90"/>
        <v>8.4851936218678814E-2</v>
      </c>
      <c r="BO48" s="130">
        <f t="shared" si="90"/>
        <v>4.3216752060592563E-2</v>
      </c>
      <c r="BP48" s="131">
        <f t="shared" si="90"/>
        <v>5.2095953477102011E-2</v>
      </c>
      <c r="BQ48" s="132">
        <f t="shared" si="90"/>
        <v>6.2475946119307249E-2</v>
      </c>
      <c r="BR48" s="129">
        <f t="shared" si="90"/>
        <v>7.481005260081823E-2</v>
      </c>
      <c r="BS48" s="130">
        <f t="shared" si="90"/>
        <v>7.048150732728542E-2</v>
      </c>
      <c r="BT48" s="131">
        <f t="shared" si="90"/>
        <v>5.2574230454916916E-2</v>
      </c>
      <c r="BU48" s="129">
        <f t="shared" si="90"/>
        <v>8.1412313977239567E-2</v>
      </c>
      <c r="BV48" s="133">
        <f t="shared" si="90"/>
        <v>5.7995260002788235E-2</v>
      </c>
      <c r="BW48" s="134">
        <f t="shared" si="90"/>
        <v>7.0158377327035282E-2</v>
      </c>
      <c r="BX48" s="129">
        <f t="shared" si="90"/>
        <v>5.2324223312310209E-2</v>
      </c>
      <c r="BY48" s="130">
        <f t="shared" si="90"/>
        <v>6.1087658306431585E-2</v>
      </c>
      <c r="BZ48" s="131">
        <f t="shared" si="90"/>
        <v>7.0452155625657209E-2</v>
      </c>
      <c r="CA48" s="132">
        <f t="shared" si="90"/>
        <v>6.4899257688229059E-2</v>
      </c>
      <c r="CB48" s="129">
        <f t="shared" si="90"/>
        <v>4.8717948717948718E-2</v>
      </c>
      <c r="CC48" s="130">
        <f t="shared" si="90"/>
        <v>5.515832482124617E-2</v>
      </c>
      <c r="CD48" s="131">
        <f t="shared" si="90"/>
        <v>4.549301735082522E-2</v>
      </c>
      <c r="CE48" s="132">
        <f t="shared" si="90"/>
        <v>8.1282456536464209E-2</v>
      </c>
      <c r="CF48" s="129">
        <f t="shared" si="90"/>
        <v>4.6775130737943059E-2</v>
      </c>
      <c r="CG48" s="130">
        <f t="shared" si="90"/>
        <v>5.5372203887055375E-2</v>
      </c>
      <c r="CH48" s="131">
        <f t="shared" si="90"/>
        <v>5.9957818620066286E-2</v>
      </c>
      <c r="CI48" s="129">
        <f t="shared" si="90"/>
        <v>6.4555569140481717E-2</v>
      </c>
      <c r="CJ48" s="135">
        <f t="shared" ref="CJ48" si="91">AB48/AB64</f>
        <v>5.8458798225567953E-2</v>
      </c>
      <c r="CK48" s="136">
        <f t="shared" ref="CK48" si="92">AC48/AC64</f>
        <v>6.2081865826325813E-2</v>
      </c>
    </row>
    <row r="49" spans="1:89">
      <c r="A49" s="137" t="s">
        <v>25</v>
      </c>
      <c r="B49" s="206">
        <v>253</v>
      </c>
      <c r="C49" s="190">
        <v>340</v>
      </c>
      <c r="D49" s="191">
        <v>161</v>
      </c>
      <c r="E49" s="192">
        <v>278</v>
      </c>
      <c r="F49" s="189">
        <v>318</v>
      </c>
      <c r="G49" s="193">
        <v>175</v>
      </c>
      <c r="H49" s="191">
        <v>452</v>
      </c>
      <c r="I49" s="192">
        <v>454</v>
      </c>
      <c r="J49" s="189">
        <v>98</v>
      </c>
      <c r="K49" s="190">
        <v>84</v>
      </c>
      <c r="L49" s="191">
        <v>188</v>
      </c>
      <c r="M49" s="189">
        <v>216</v>
      </c>
      <c r="N49" s="194">
        <v>353</v>
      </c>
      <c r="O49" s="207">
        <v>419</v>
      </c>
      <c r="P49" s="189">
        <v>202</v>
      </c>
      <c r="Q49" s="190">
        <v>223</v>
      </c>
      <c r="R49" s="191">
        <v>288</v>
      </c>
      <c r="S49" s="192">
        <v>312</v>
      </c>
      <c r="T49" s="198">
        <v>60</v>
      </c>
      <c r="U49" s="189">
        <v>73</v>
      </c>
      <c r="V49" s="191">
        <v>247</v>
      </c>
      <c r="W49" s="208">
        <v>305</v>
      </c>
      <c r="X49" s="189">
        <v>146</v>
      </c>
      <c r="Y49" s="193">
        <v>146</v>
      </c>
      <c r="Z49" s="191">
        <v>389</v>
      </c>
      <c r="AA49" s="189">
        <v>575</v>
      </c>
      <c r="AB49" s="172">
        <f t="shared" si="64"/>
        <v>3155</v>
      </c>
      <c r="AC49" s="173">
        <f t="shared" si="65"/>
        <v>3600</v>
      </c>
      <c r="AE49" s="277" t="str">
        <f>$AE$18</f>
        <v>18:00 - 18:59</v>
      </c>
      <c r="AF49" s="126">
        <f t="shared" si="88"/>
        <v>426</v>
      </c>
      <c r="AG49" s="190">
        <f t="shared" si="88"/>
        <v>553</v>
      </c>
      <c r="AH49" s="191">
        <f t="shared" si="88"/>
        <v>162</v>
      </c>
      <c r="AI49" s="192">
        <f t="shared" si="88"/>
        <v>341</v>
      </c>
      <c r="AJ49" s="278">
        <f t="shared" si="88"/>
        <v>238</v>
      </c>
      <c r="AK49" s="193">
        <f t="shared" si="88"/>
        <v>562</v>
      </c>
      <c r="AL49" s="191">
        <f t="shared" si="88"/>
        <v>646</v>
      </c>
      <c r="AM49" s="192">
        <f t="shared" si="88"/>
        <v>668</v>
      </c>
      <c r="AN49" s="278">
        <f t="shared" si="88"/>
        <v>139</v>
      </c>
      <c r="AO49" s="193">
        <f t="shared" si="88"/>
        <v>47</v>
      </c>
      <c r="AP49" s="191">
        <f t="shared" si="89"/>
        <v>300</v>
      </c>
      <c r="AQ49" s="278">
        <f t="shared" si="89"/>
        <v>118</v>
      </c>
      <c r="AR49" s="194">
        <f t="shared" si="89"/>
        <v>619</v>
      </c>
      <c r="AS49" s="195">
        <f t="shared" si="89"/>
        <v>518</v>
      </c>
      <c r="AT49" s="278">
        <f t="shared" si="89"/>
        <v>280</v>
      </c>
      <c r="AU49" s="193">
        <f t="shared" si="89"/>
        <v>354</v>
      </c>
      <c r="AV49" s="191">
        <f t="shared" si="89"/>
        <v>324</v>
      </c>
      <c r="AW49" s="192">
        <f t="shared" si="89"/>
        <v>403</v>
      </c>
      <c r="AX49" s="278">
        <f t="shared" si="89"/>
        <v>125</v>
      </c>
      <c r="AY49" s="193">
        <f t="shared" si="89"/>
        <v>17</v>
      </c>
      <c r="AZ49" s="191">
        <f t="shared" si="89"/>
        <v>502</v>
      </c>
      <c r="BA49" s="192">
        <f t="shared" si="89"/>
        <v>236</v>
      </c>
      <c r="BB49" s="278">
        <f t="shared" si="89"/>
        <v>291</v>
      </c>
      <c r="BC49" s="193">
        <f t="shared" si="89"/>
        <v>232</v>
      </c>
      <c r="BD49" s="191">
        <f t="shared" si="89"/>
        <v>355</v>
      </c>
      <c r="BE49" s="278">
        <f t="shared" si="89"/>
        <v>689</v>
      </c>
      <c r="BF49" s="172">
        <f>SUM(AF49,AH49,AJ49,AL49,AN49,AP49,AR49,AT49,AV49,AX49,AZ49,BB49,BD49)</f>
        <v>4407</v>
      </c>
      <c r="BG49" s="173">
        <f>SUM(AG49,AI49,AK49,AM49,AO49,AQ49,AS49,AU49,AW49,AY49,BA49,BC49,BE49)</f>
        <v>4738</v>
      </c>
      <c r="BI49" s="137" t="s">
        <v>25</v>
      </c>
      <c r="BJ49" s="129">
        <f t="shared" ref="BJ49:CI49" si="93">B49/B64</f>
        <v>4.6921364985163208E-2</v>
      </c>
      <c r="BK49" s="130">
        <f t="shared" si="93"/>
        <v>5.6384742951907131E-2</v>
      </c>
      <c r="BL49" s="131">
        <f t="shared" si="93"/>
        <v>5.3117782909930716E-2</v>
      </c>
      <c r="BM49" s="132">
        <f t="shared" si="93"/>
        <v>7.1045233835931504E-2</v>
      </c>
      <c r="BN49" s="129">
        <f t="shared" si="93"/>
        <v>6.0364464692482918E-2</v>
      </c>
      <c r="BO49" s="130">
        <f t="shared" si="93"/>
        <v>3.8984183559812875E-2</v>
      </c>
      <c r="BP49" s="131">
        <f t="shared" si="93"/>
        <v>5.4761327841046765E-2</v>
      </c>
      <c r="BQ49" s="132">
        <f t="shared" si="93"/>
        <v>5.8242463117382938E-2</v>
      </c>
      <c r="BR49" s="129">
        <f t="shared" si="93"/>
        <v>5.727644652250146E-2</v>
      </c>
      <c r="BS49" s="130">
        <f t="shared" si="93"/>
        <v>5.861828332170272E-2</v>
      </c>
      <c r="BT49" s="131">
        <f t="shared" si="93"/>
        <v>5.1212203759193678E-2</v>
      </c>
      <c r="BU49" s="129">
        <f t="shared" si="93"/>
        <v>6.3028888240443531E-2</v>
      </c>
      <c r="BV49" s="133">
        <f t="shared" si="93"/>
        <v>4.9212323992750592E-2</v>
      </c>
      <c r="BW49" s="134">
        <f t="shared" si="93"/>
        <v>5.8210614059460965E-2</v>
      </c>
      <c r="BX49" s="129">
        <f t="shared" si="93"/>
        <v>4.7185237094136884E-2</v>
      </c>
      <c r="BY49" s="130">
        <f t="shared" si="93"/>
        <v>5.5376210578594487E-2</v>
      </c>
      <c r="BZ49" s="131">
        <f t="shared" si="93"/>
        <v>6.0567823343848581E-2</v>
      </c>
      <c r="CA49" s="132">
        <f t="shared" si="93"/>
        <v>6.6171792152704134E-2</v>
      </c>
      <c r="CB49" s="129">
        <f t="shared" si="93"/>
        <v>5.128205128205128E-2</v>
      </c>
      <c r="CC49" s="130">
        <f t="shared" si="93"/>
        <v>7.4565883554647605E-2</v>
      </c>
      <c r="CD49" s="131">
        <f t="shared" si="93"/>
        <v>5.2264071096064325E-2</v>
      </c>
      <c r="CE49" s="132">
        <f t="shared" si="93"/>
        <v>6.8864303454504408E-2</v>
      </c>
      <c r="CF49" s="129">
        <f t="shared" si="93"/>
        <v>4.2417199302730968E-2</v>
      </c>
      <c r="CG49" s="130">
        <f t="shared" si="93"/>
        <v>5.3538687202053542E-2</v>
      </c>
      <c r="CH49" s="131">
        <f t="shared" si="93"/>
        <v>5.8601988550768307E-2</v>
      </c>
      <c r="CI49" s="129">
        <f t="shared" si="93"/>
        <v>7.0301992908668537E-2</v>
      </c>
      <c r="CJ49" s="135">
        <f t="shared" ref="CJ49" si="94">AB49/AB64</f>
        <v>5.3014518080387152E-2</v>
      </c>
      <c r="CK49" s="136">
        <f t="shared" ref="CK49" si="95">AC49/AC64</f>
        <v>6.0666318397061055E-2</v>
      </c>
    </row>
    <row r="50" spans="1:89" ht="14" thickBot="1">
      <c r="A50" s="146" t="s">
        <v>26</v>
      </c>
      <c r="B50" s="203">
        <v>214</v>
      </c>
      <c r="C50" s="197">
        <v>332</v>
      </c>
      <c r="D50" s="198">
        <v>144</v>
      </c>
      <c r="E50" s="199">
        <v>252</v>
      </c>
      <c r="F50" s="196">
        <v>306</v>
      </c>
      <c r="G50" s="200">
        <v>193</v>
      </c>
      <c r="H50" s="198">
        <v>455</v>
      </c>
      <c r="I50" s="199">
        <v>482</v>
      </c>
      <c r="J50" s="196">
        <v>120</v>
      </c>
      <c r="K50" s="197">
        <v>51</v>
      </c>
      <c r="L50" s="198">
        <v>214</v>
      </c>
      <c r="M50" s="196">
        <v>165</v>
      </c>
      <c r="N50" s="201">
        <v>368</v>
      </c>
      <c r="O50" s="204">
        <v>309</v>
      </c>
      <c r="P50" s="196">
        <v>240</v>
      </c>
      <c r="Q50" s="197">
        <v>152</v>
      </c>
      <c r="R50" s="198">
        <v>273</v>
      </c>
      <c r="S50" s="199">
        <v>276</v>
      </c>
      <c r="T50" s="196">
        <v>49</v>
      </c>
      <c r="U50" s="200">
        <v>40</v>
      </c>
      <c r="V50" s="198">
        <v>234</v>
      </c>
      <c r="W50" s="205">
        <v>226</v>
      </c>
      <c r="X50" s="196">
        <v>123</v>
      </c>
      <c r="Y50" s="200">
        <v>107</v>
      </c>
      <c r="Z50" s="198">
        <v>356</v>
      </c>
      <c r="AA50" s="196">
        <v>454</v>
      </c>
      <c r="AB50" s="172">
        <f t="shared" si="64"/>
        <v>3096</v>
      </c>
      <c r="AC50" s="173">
        <f t="shared" si="65"/>
        <v>3039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3.9688427299703267E-2</v>
      </c>
      <c r="BK50" s="130">
        <f t="shared" si="96"/>
        <v>5.5058043117744614E-2</v>
      </c>
      <c r="BL50" s="131">
        <f t="shared" si="96"/>
        <v>4.7509072913229956E-2</v>
      </c>
      <c r="BM50" s="132">
        <f t="shared" si="96"/>
        <v>6.4400715563506267E-2</v>
      </c>
      <c r="BN50" s="129">
        <f t="shared" si="96"/>
        <v>5.808656036446469E-2</v>
      </c>
      <c r="BO50" s="130">
        <f t="shared" si="96"/>
        <v>4.2993985297393629E-2</v>
      </c>
      <c r="BP50" s="131">
        <f t="shared" si="96"/>
        <v>5.5124787981584683E-2</v>
      </c>
      <c r="BQ50" s="132">
        <f t="shared" si="96"/>
        <v>6.1834509300833868E-2</v>
      </c>
      <c r="BR50" s="129">
        <f t="shared" si="96"/>
        <v>7.0134424313267094E-2</v>
      </c>
      <c r="BS50" s="130">
        <f t="shared" si="96"/>
        <v>3.5589672016748078E-2</v>
      </c>
      <c r="BT50" s="131">
        <f t="shared" si="96"/>
        <v>5.8294742576954509E-2</v>
      </c>
      <c r="BU50" s="129">
        <f t="shared" si="96"/>
        <v>4.8147067405894368E-2</v>
      </c>
      <c r="BV50" s="133">
        <f t="shared" si="96"/>
        <v>5.1303499233235746E-2</v>
      </c>
      <c r="BW50" s="134">
        <f t="shared" si="96"/>
        <v>4.2928591275354262E-2</v>
      </c>
      <c r="BX50" s="129">
        <f t="shared" si="96"/>
        <v>5.6061667834618079E-2</v>
      </c>
      <c r="BY50" s="130">
        <f t="shared" si="96"/>
        <v>3.7745219766575612E-2</v>
      </c>
      <c r="BZ50" s="131">
        <f t="shared" si="96"/>
        <v>5.7413249211356467E-2</v>
      </c>
      <c r="CA50" s="132">
        <f t="shared" si="96"/>
        <v>5.8536585365853662E-2</v>
      </c>
      <c r="CB50" s="129">
        <f t="shared" si="96"/>
        <v>4.1880341880341877E-2</v>
      </c>
      <c r="CC50" s="130">
        <f t="shared" si="96"/>
        <v>4.0858018386108273E-2</v>
      </c>
      <c r="CD50" s="131">
        <f t="shared" si="96"/>
        <v>4.9513330512060937E-2</v>
      </c>
      <c r="CE50" s="132">
        <f t="shared" si="96"/>
        <v>5.1027319936780315E-2</v>
      </c>
      <c r="CF50" s="129">
        <f t="shared" si="96"/>
        <v>3.5735037768739104E-2</v>
      </c>
      <c r="CG50" s="130">
        <f t="shared" si="96"/>
        <v>3.9237257059039236E-2</v>
      </c>
      <c r="CH50" s="131">
        <f t="shared" si="96"/>
        <v>5.363061163000904E-2</v>
      </c>
      <c r="CI50" s="129">
        <f t="shared" si="96"/>
        <v>5.5508008313974816E-2</v>
      </c>
      <c r="CJ50" s="135">
        <f t="shared" ref="CJ50" si="97">AB50/AB64</f>
        <v>5.2023121387283239E-2</v>
      </c>
      <c r="CK50" s="136">
        <f t="shared" ref="CK50" si="98">AC50/AC64</f>
        <v>5.1212483780185704E-2</v>
      </c>
    </row>
    <row r="51" spans="1:89" ht="15" thickTop="1" thickBot="1">
      <c r="A51" s="137" t="s">
        <v>27</v>
      </c>
      <c r="B51" s="206">
        <v>235</v>
      </c>
      <c r="C51" s="190">
        <v>406</v>
      </c>
      <c r="D51" s="191">
        <v>96</v>
      </c>
      <c r="E51" s="192">
        <v>243</v>
      </c>
      <c r="F51" s="189">
        <v>248</v>
      </c>
      <c r="G51" s="193">
        <v>219</v>
      </c>
      <c r="H51" s="191">
        <v>456</v>
      </c>
      <c r="I51" s="192">
        <v>472</v>
      </c>
      <c r="J51" s="189">
        <v>96</v>
      </c>
      <c r="K51" s="190">
        <v>44</v>
      </c>
      <c r="L51" s="191">
        <v>224</v>
      </c>
      <c r="M51" s="189">
        <v>168</v>
      </c>
      <c r="N51" s="194">
        <v>412</v>
      </c>
      <c r="O51" s="207">
        <v>330</v>
      </c>
      <c r="P51" s="189">
        <v>275</v>
      </c>
      <c r="Q51" s="190">
        <v>159</v>
      </c>
      <c r="R51" s="191">
        <v>247</v>
      </c>
      <c r="S51" s="192">
        <v>248</v>
      </c>
      <c r="T51" s="189">
        <v>65</v>
      </c>
      <c r="U51" s="193">
        <v>33</v>
      </c>
      <c r="V51" s="191">
        <v>273</v>
      </c>
      <c r="W51" s="208">
        <v>248</v>
      </c>
      <c r="X51" s="189">
        <v>154</v>
      </c>
      <c r="Y51" s="193">
        <v>110</v>
      </c>
      <c r="Z51" s="191">
        <v>404</v>
      </c>
      <c r="AA51" s="189">
        <v>483</v>
      </c>
      <c r="AB51" s="172">
        <f t="shared" si="64"/>
        <v>3185</v>
      </c>
      <c r="AC51" s="173">
        <f t="shared" si="65"/>
        <v>3163</v>
      </c>
      <c r="AE51" s="269" t="s">
        <v>13</v>
      </c>
      <c r="AF51" s="20">
        <f t="shared" ref="AF51:BG51" si="99">SUM(AF48:AF50)</f>
        <v>817</v>
      </c>
      <c r="AG51" s="21">
        <f t="shared" si="99"/>
        <v>1146</v>
      </c>
      <c r="AH51" s="20">
        <f t="shared" si="99"/>
        <v>375</v>
      </c>
      <c r="AI51" s="21">
        <f t="shared" si="99"/>
        <v>614</v>
      </c>
      <c r="AJ51" s="20">
        <f t="shared" si="99"/>
        <v>625</v>
      </c>
      <c r="AK51" s="21">
        <f t="shared" si="99"/>
        <v>996</v>
      </c>
      <c r="AL51" s="20">
        <f t="shared" si="99"/>
        <v>1331</v>
      </c>
      <c r="AM51" s="21">
        <f t="shared" si="99"/>
        <v>1303</v>
      </c>
      <c r="AN51" s="20">
        <f t="shared" si="99"/>
        <v>309</v>
      </c>
      <c r="AO51" s="21">
        <f t="shared" si="99"/>
        <v>96</v>
      </c>
      <c r="AP51" s="20">
        <f t="shared" si="99"/>
        <v>619</v>
      </c>
      <c r="AQ51" s="21">
        <f t="shared" si="99"/>
        <v>218</v>
      </c>
      <c r="AR51" s="20">
        <f t="shared" si="99"/>
        <v>1111</v>
      </c>
      <c r="AS51" s="21">
        <f t="shared" si="99"/>
        <v>915</v>
      </c>
      <c r="AT51" s="20">
        <f t="shared" si="99"/>
        <v>600</v>
      </c>
      <c r="AU51" s="21">
        <f t="shared" si="99"/>
        <v>689</v>
      </c>
      <c r="AV51" s="20">
        <f t="shared" si="99"/>
        <v>631</v>
      </c>
      <c r="AW51" s="21">
        <f t="shared" si="99"/>
        <v>811</v>
      </c>
      <c r="AX51" s="20">
        <f t="shared" si="99"/>
        <v>282</v>
      </c>
      <c r="AY51" s="21">
        <f t="shared" si="99"/>
        <v>39</v>
      </c>
      <c r="AZ51" s="20">
        <f t="shared" si="99"/>
        <v>920</v>
      </c>
      <c r="BA51" s="21">
        <f t="shared" si="99"/>
        <v>480</v>
      </c>
      <c r="BB51" s="20">
        <f t="shared" si="99"/>
        <v>611</v>
      </c>
      <c r="BC51" s="21">
        <f t="shared" si="99"/>
        <v>403</v>
      </c>
      <c r="BD51" s="20">
        <f t="shared" si="99"/>
        <v>862</v>
      </c>
      <c r="BE51" s="21">
        <f t="shared" si="99"/>
        <v>1312</v>
      </c>
      <c r="BF51" s="174">
        <f t="shared" si="99"/>
        <v>9093</v>
      </c>
      <c r="BG51" s="175">
        <f t="shared" si="99"/>
        <v>9022</v>
      </c>
      <c r="BI51" s="137" t="s">
        <v>27</v>
      </c>
      <c r="BJ51" s="129">
        <f t="shared" ref="BJ51:CI51" si="100">B51/B64</f>
        <v>4.3583086053412462E-2</v>
      </c>
      <c r="BK51" s="130">
        <f t="shared" si="100"/>
        <v>6.7330016583747931E-2</v>
      </c>
      <c r="BL51" s="131">
        <f t="shared" si="100"/>
        <v>3.1672715275486638E-2</v>
      </c>
      <c r="BM51" s="132">
        <f t="shared" si="100"/>
        <v>6.2100690007666749E-2</v>
      </c>
      <c r="BN51" s="129">
        <f t="shared" si="100"/>
        <v>4.7076689445709946E-2</v>
      </c>
      <c r="BO51" s="130">
        <f t="shared" si="100"/>
        <v>4.8785921140565826E-2</v>
      </c>
      <c r="BP51" s="131">
        <f t="shared" si="100"/>
        <v>5.5245941361763994E-2</v>
      </c>
      <c r="BQ51" s="132">
        <f t="shared" si="100"/>
        <v>6.0551635663887104E-2</v>
      </c>
      <c r="BR51" s="129">
        <f t="shared" si="100"/>
        <v>5.6107539450613676E-2</v>
      </c>
      <c r="BS51" s="130">
        <f t="shared" si="100"/>
        <v>3.0704815073272853E-2</v>
      </c>
      <c r="BT51" s="131">
        <f t="shared" si="100"/>
        <v>6.1018795968400978E-2</v>
      </c>
      <c r="BU51" s="129">
        <f t="shared" si="100"/>
        <v>4.9022468631456081E-2</v>
      </c>
      <c r="BV51" s="133">
        <f t="shared" si="100"/>
        <v>5.7437613271992191E-2</v>
      </c>
      <c r="BW51" s="134">
        <f t="shared" si="100"/>
        <v>4.5846068352320087E-2</v>
      </c>
      <c r="BX51" s="129">
        <f t="shared" si="100"/>
        <v>6.4237327727166546E-2</v>
      </c>
      <c r="BY51" s="130">
        <f t="shared" si="100"/>
        <v>3.9483486466352122E-2</v>
      </c>
      <c r="BZ51" s="131">
        <f t="shared" si="100"/>
        <v>5.1945320715036804E-2</v>
      </c>
      <c r="CA51" s="132">
        <f t="shared" si="100"/>
        <v>5.259809119830329E-2</v>
      </c>
      <c r="CB51" s="129">
        <f t="shared" si="100"/>
        <v>5.5555555555555552E-2</v>
      </c>
      <c r="CC51" s="130">
        <f t="shared" si="100"/>
        <v>3.3707865168539325E-2</v>
      </c>
      <c r="CD51" s="131">
        <f t="shared" si="100"/>
        <v>5.7765552264071096E-2</v>
      </c>
      <c r="CE51" s="132">
        <f t="shared" si="100"/>
        <v>5.5994581169564232E-2</v>
      </c>
      <c r="CF51" s="129">
        <f t="shared" si="100"/>
        <v>4.4741429401510747E-2</v>
      </c>
      <c r="CG51" s="130">
        <f t="shared" si="100"/>
        <v>4.0337367070040341E-2</v>
      </c>
      <c r="CH51" s="131">
        <f t="shared" si="100"/>
        <v>6.0861705332931608E-2</v>
      </c>
      <c r="CI51" s="129">
        <f t="shared" si="100"/>
        <v>5.9053674043281573E-2</v>
      </c>
      <c r="CJ51" s="135">
        <f t="shared" ref="CJ51" si="101">AB51/AB64</f>
        <v>5.3518618093829816E-2</v>
      </c>
      <c r="CK51" s="136">
        <f t="shared" ref="CK51" si="102">AC51/AC64</f>
        <v>5.3302101413862255E-2</v>
      </c>
    </row>
    <row r="52" spans="1:89" ht="14" thickTop="1">
      <c r="A52" s="146" t="s">
        <v>28</v>
      </c>
      <c r="B52" s="203">
        <v>210</v>
      </c>
      <c r="C52" s="197">
        <v>412</v>
      </c>
      <c r="D52" s="198">
        <v>151</v>
      </c>
      <c r="E52" s="199">
        <v>311</v>
      </c>
      <c r="F52" s="196">
        <v>250</v>
      </c>
      <c r="G52" s="200">
        <v>282</v>
      </c>
      <c r="H52" s="198">
        <v>487</v>
      </c>
      <c r="I52" s="199">
        <v>472</v>
      </c>
      <c r="J52" s="196">
        <v>117</v>
      </c>
      <c r="K52" s="197">
        <v>46</v>
      </c>
      <c r="L52" s="198">
        <v>348</v>
      </c>
      <c r="M52" s="196">
        <v>148</v>
      </c>
      <c r="N52" s="201">
        <v>527</v>
      </c>
      <c r="O52" s="204">
        <v>322</v>
      </c>
      <c r="P52" s="196">
        <v>270</v>
      </c>
      <c r="Q52" s="197">
        <v>198</v>
      </c>
      <c r="R52" s="198">
        <v>264</v>
      </c>
      <c r="S52" s="199">
        <v>295</v>
      </c>
      <c r="T52" s="196">
        <v>90</v>
      </c>
      <c r="U52" s="200">
        <v>24</v>
      </c>
      <c r="V52" s="198">
        <v>364</v>
      </c>
      <c r="W52" s="205">
        <v>249</v>
      </c>
      <c r="X52" s="196">
        <v>206</v>
      </c>
      <c r="Y52" s="200">
        <v>105</v>
      </c>
      <c r="Z52" s="198">
        <v>450</v>
      </c>
      <c r="AA52" s="196">
        <v>444</v>
      </c>
      <c r="AB52" s="172">
        <f t="shared" si="64"/>
        <v>3734</v>
      </c>
      <c r="AC52" s="173">
        <f t="shared" si="65"/>
        <v>3308</v>
      </c>
      <c r="BI52" s="146" t="s">
        <v>28</v>
      </c>
      <c r="BJ52" s="129">
        <f t="shared" ref="BJ52:CI52" si="103">B52/B64</f>
        <v>3.8946587537091987E-2</v>
      </c>
      <c r="BK52" s="130">
        <f t="shared" si="103"/>
        <v>6.8325041459369823E-2</v>
      </c>
      <c r="BL52" s="131">
        <f t="shared" si="103"/>
        <v>4.9818541735400859E-2</v>
      </c>
      <c r="BM52" s="132">
        <f t="shared" si="103"/>
        <v>7.9478660874009704E-2</v>
      </c>
      <c r="BN52" s="129">
        <f t="shared" si="103"/>
        <v>4.7456340167046321E-2</v>
      </c>
      <c r="BO52" s="130">
        <f t="shared" si="103"/>
        <v>6.2820227222098457E-2</v>
      </c>
      <c r="BP52" s="131">
        <f t="shared" si="103"/>
        <v>5.9001696147322508E-2</v>
      </c>
      <c r="BQ52" s="132">
        <f t="shared" si="103"/>
        <v>6.0551635663887104E-2</v>
      </c>
      <c r="BR52" s="129">
        <f t="shared" si="103"/>
        <v>6.8381063705435424E-2</v>
      </c>
      <c r="BS52" s="130">
        <f t="shared" si="103"/>
        <v>3.2100488485694349E-2</v>
      </c>
      <c r="BT52" s="131">
        <f t="shared" si="103"/>
        <v>9.4797058022337233E-2</v>
      </c>
      <c r="BU52" s="129">
        <f t="shared" si="103"/>
        <v>4.3186460461044643E-2</v>
      </c>
      <c r="BV52" s="133">
        <f t="shared" si="103"/>
        <v>7.3469956782378359E-2</v>
      </c>
      <c r="BW52" s="134">
        <f t="shared" si="103"/>
        <v>4.4734648513475965E-2</v>
      </c>
      <c r="BX52" s="129">
        <f t="shared" si="103"/>
        <v>6.3069376313945338E-2</v>
      </c>
      <c r="BY52" s="130">
        <f t="shared" si="103"/>
        <v>4.9168115222249814E-2</v>
      </c>
      <c r="BZ52" s="131">
        <f t="shared" si="103"/>
        <v>5.5520504731861202E-2</v>
      </c>
      <c r="CA52" s="132">
        <f t="shared" si="103"/>
        <v>6.2566277836691414E-2</v>
      </c>
      <c r="CB52" s="129">
        <f t="shared" si="103"/>
        <v>7.6923076923076927E-2</v>
      </c>
      <c r="CC52" s="130">
        <f t="shared" si="103"/>
        <v>2.4514811031664963E-2</v>
      </c>
      <c r="CD52" s="131">
        <f t="shared" si="103"/>
        <v>7.702073635209479E-2</v>
      </c>
      <c r="CE52" s="132">
        <f t="shared" si="103"/>
        <v>5.6220365771054416E-2</v>
      </c>
      <c r="CF52" s="129">
        <f t="shared" si="103"/>
        <v>5.9848925043579311E-2</v>
      </c>
      <c r="CG52" s="130">
        <f t="shared" si="103"/>
        <v>3.8503850385038507E-2</v>
      </c>
      <c r="CH52" s="131">
        <f t="shared" si="103"/>
        <v>6.7791503464899067E-2</v>
      </c>
      <c r="CI52" s="129">
        <f t="shared" si="103"/>
        <v>5.4285364959041446E-2</v>
      </c>
      <c r="CJ52" s="135">
        <f t="shared" ref="CJ52" si="104">AB52/AB64</f>
        <v>6.2743648339830621E-2</v>
      </c>
      <c r="CK52" s="136">
        <f t="shared" ref="CK52" si="105">AC52/AC64</f>
        <v>5.5745605904854993E-2</v>
      </c>
    </row>
    <row r="53" spans="1:89">
      <c r="A53" s="137" t="s">
        <v>29</v>
      </c>
      <c r="B53" s="206">
        <v>243</v>
      </c>
      <c r="C53" s="190">
        <v>514</v>
      </c>
      <c r="D53" s="191">
        <v>218</v>
      </c>
      <c r="E53" s="192">
        <v>336</v>
      </c>
      <c r="F53" s="189">
        <v>330</v>
      </c>
      <c r="G53" s="193">
        <v>322</v>
      </c>
      <c r="H53" s="191">
        <v>560</v>
      </c>
      <c r="I53" s="192">
        <v>565</v>
      </c>
      <c r="J53" s="189">
        <v>192</v>
      </c>
      <c r="K53" s="190">
        <v>54</v>
      </c>
      <c r="L53" s="191">
        <v>345</v>
      </c>
      <c r="M53" s="189">
        <v>134</v>
      </c>
      <c r="N53" s="194">
        <v>519</v>
      </c>
      <c r="O53" s="207">
        <v>407</v>
      </c>
      <c r="P53" s="189">
        <v>292</v>
      </c>
      <c r="Q53" s="190">
        <v>280</v>
      </c>
      <c r="R53" s="191">
        <v>300</v>
      </c>
      <c r="S53" s="192">
        <v>361</v>
      </c>
      <c r="T53" s="189">
        <v>175</v>
      </c>
      <c r="U53" s="193">
        <v>18</v>
      </c>
      <c r="V53" s="191">
        <v>421</v>
      </c>
      <c r="W53" s="208">
        <v>219</v>
      </c>
      <c r="X53" s="189">
        <v>288</v>
      </c>
      <c r="Y53" s="193">
        <v>153</v>
      </c>
      <c r="Z53" s="191">
        <v>516</v>
      </c>
      <c r="AA53" s="189">
        <v>621</v>
      </c>
      <c r="AB53" s="172">
        <f t="shared" si="64"/>
        <v>4399</v>
      </c>
      <c r="AC53" s="173">
        <f t="shared" si="65"/>
        <v>3984</v>
      </c>
      <c r="BI53" s="137" t="s">
        <v>29</v>
      </c>
      <c r="BJ53" s="129">
        <f t="shared" ref="BJ53:CI53" si="106">B53/B64</f>
        <v>4.5066765578635017E-2</v>
      </c>
      <c r="BK53" s="130">
        <f t="shared" si="106"/>
        <v>8.5240464344941952E-2</v>
      </c>
      <c r="BL53" s="131">
        <f t="shared" si="106"/>
        <v>7.1923457604750912E-2</v>
      </c>
      <c r="BM53" s="132">
        <f t="shared" si="106"/>
        <v>8.5867620751341675E-2</v>
      </c>
      <c r="BN53" s="129">
        <f t="shared" si="106"/>
        <v>6.2642369020501146E-2</v>
      </c>
      <c r="BO53" s="130">
        <f t="shared" si="106"/>
        <v>7.1730897750055686E-2</v>
      </c>
      <c r="BP53" s="131">
        <f t="shared" si="106"/>
        <v>6.7845892900411917E-2</v>
      </c>
      <c r="BQ53" s="132">
        <f t="shared" si="106"/>
        <v>7.2482360487491987E-2</v>
      </c>
      <c r="BR53" s="129">
        <f t="shared" si="106"/>
        <v>0.11221507890122735</v>
      </c>
      <c r="BS53" s="130">
        <f t="shared" si="106"/>
        <v>3.7683182135380321E-2</v>
      </c>
      <c r="BT53" s="131">
        <f t="shared" si="106"/>
        <v>9.3979842004903294E-2</v>
      </c>
      <c r="BU53" s="129">
        <f t="shared" si="106"/>
        <v>3.9101254741756637E-2</v>
      </c>
      <c r="BV53" s="133">
        <f t="shared" si="106"/>
        <v>7.2354663320786286E-2</v>
      </c>
      <c r="BW53" s="134">
        <f t="shared" si="106"/>
        <v>5.6543484301194775E-2</v>
      </c>
      <c r="BX53" s="129">
        <f t="shared" si="106"/>
        <v>6.8208362532118663E-2</v>
      </c>
      <c r="BY53" s="130">
        <f t="shared" si="106"/>
        <v>6.9530667991060349E-2</v>
      </c>
      <c r="BZ53" s="131">
        <f t="shared" si="106"/>
        <v>6.3091482649842268E-2</v>
      </c>
      <c r="CA53" s="132">
        <f t="shared" si="106"/>
        <v>7.6564156945917283E-2</v>
      </c>
      <c r="CB53" s="129">
        <f t="shared" si="106"/>
        <v>0.14957264957264957</v>
      </c>
      <c r="CC53" s="130">
        <f t="shared" si="106"/>
        <v>1.8386108273748723E-2</v>
      </c>
      <c r="CD53" s="131">
        <f t="shared" si="106"/>
        <v>8.9081675835801941E-2</v>
      </c>
      <c r="CE53" s="132">
        <f t="shared" si="106"/>
        <v>4.9446827726349063E-2</v>
      </c>
      <c r="CF53" s="129">
        <f t="shared" si="106"/>
        <v>8.367228355607205E-2</v>
      </c>
      <c r="CG53" s="130">
        <f t="shared" si="106"/>
        <v>5.6105610561056105E-2</v>
      </c>
      <c r="CH53" s="131">
        <f t="shared" si="106"/>
        <v>7.7734257306417601E-2</v>
      </c>
      <c r="CI53" s="129">
        <f t="shared" si="106"/>
        <v>7.5926152341362019E-2</v>
      </c>
      <c r="CJ53" s="135">
        <f t="shared" ref="CJ53" si="107">AB53/AB64</f>
        <v>7.3917865304476402E-2</v>
      </c>
      <c r="CK53" s="136">
        <f t="shared" ref="CK53" si="108">AC53/AC64</f>
        <v>6.7137392359414239E-2</v>
      </c>
    </row>
    <row r="54" spans="1:89">
      <c r="A54" s="146" t="s">
        <v>30</v>
      </c>
      <c r="B54" s="203">
        <v>391</v>
      </c>
      <c r="C54" s="197">
        <v>593</v>
      </c>
      <c r="D54" s="198">
        <v>213</v>
      </c>
      <c r="E54" s="199">
        <v>273</v>
      </c>
      <c r="F54" s="196">
        <v>387</v>
      </c>
      <c r="G54" s="200">
        <v>434</v>
      </c>
      <c r="H54" s="198">
        <v>685</v>
      </c>
      <c r="I54" s="199">
        <v>635</v>
      </c>
      <c r="J54" s="196">
        <v>170</v>
      </c>
      <c r="K54" s="197">
        <v>49</v>
      </c>
      <c r="L54" s="198">
        <v>319</v>
      </c>
      <c r="M54" s="196">
        <v>100</v>
      </c>
      <c r="N54" s="201">
        <v>492</v>
      </c>
      <c r="O54" s="204">
        <v>397</v>
      </c>
      <c r="P54" s="196">
        <v>320</v>
      </c>
      <c r="Q54" s="197">
        <v>335</v>
      </c>
      <c r="R54" s="198">
        <v>307</v>
      </c>
      <c r="S54" s="199">
        <v>408</v>
      </c>
      <c r="T54" s="196">
        <v>157</v>
      </c>
      <c r="U54" s="200">
        <v>22</v>
      </c>
      <c r="V54" s="198">
        <v>418</v>
      </c>
      <c r="W54" s="205">
        <v>244</v>
      </c>
      <c r="X54" s="196">
        <v>320</v>
      </c>
      <c r="Y54" s="200">
        <v>171</v>
      </c>
      <c r="Z54" s="198">
        <v>507</v>
      </c>
      <c r="AA54" s="196">
        <v>623</v>
      </c>
      <c r="AB54" s="172">
        <f t="shared" si="64"/>
        <v>4686</v>
      </c>
      <c r="AC54" s="173">
        <f t="shared" si="65"/>
        <v>4284</v>
      </c>
      <c r="BI54" s="146" t="s">
        <v>30</v>
      </c>
      <c r="BJ54" s="129">
        <f t="shared" ref="BJ54:CI54" si="109">B54/B64</f>
        <v>7.2514836795252224E-2</v>
      </c>
      <c r="BK54" s="130">
        <f t="shared" si="109"/>
        <v>9.8341625207296848E-2</v>
      </c>
      <c r="BL54" s="131">
        <f t="shared" si="109"/>
        <v>7.0273837017485977E-2</v>
      </c>
      <c r="BM54" s="132">
        <f t="shared" si="109"/>
        <v>6.9767441860465115E-2</v>
      </c>
      <c r="BN54" s="129">
        <f t="shared" si="109"/>
        <v>7.3462414578587695E-2</v>
      </c>
      <c r="BO54" s="130">
        <f t="shared" si="109"/>
        <v>9.668077522833593E-2</v>
      </c>
      <c r="BP54" s="131">
        <f t="shared" si="109"/>
        <v>8.299006542282529E-2</v>
      </c>
      <c r="BQ54" s="132">
        <f t="shared" si="109"/>
        <v>8.14624759461193E-2</v>
      </c>
      <c r="BR54" s="129">
        <f t="shared" si="109"/>
        <v>9.9357101110461712E-2</v>
      </c>
      <c r="BS54" s="130">
        <f t="shared" si="109"/>
        <v>3.4193998604326585E-2</v>
      </c>
      <c r="BT54" s="131">
        <f t="shared" si="109"/>
        <v>8.6897303187142463E-2</v>
      </c>
      <c r="BU54" s="129">
        <f t="shared" si="109"/>
        <v>2.9180040852057193E-2</v>
      </c>
      <c r="BV54" s="133">
        <f t="shared" si="109"/>
        <v>6.8590547887913009E-2</v>
      </c>
      <c r="BW54" s="134">
        <f t="shared" si="109"/>
        <v>5.515420950263962E-2</v>
      </c>
      <c r="BX54" s="129">
        <f t="shared" si="109"/>
        <v>7.4748890446157443E-2</v>
      </c>
      <c r="BY54" s="130">
        <f t="shared" si="109"/>
        <v>8.3188477775018629E-2</v>
      </c>
      <c r="BZ54" s="131">
        <f t="shared" si="109"/>
        <v>6.4563617245005256E-2</v>
      </c>
      <c r="CA54" s="132">
        <f t="shared" si="109"/>
        <v>8.6532343584305407E-2</v>
      </c>
      <c r="CB54" s="129">
        <f t="shared" si="109"/>
        <v>0.13418803418803418</v>
      </c>
      <c r="CC54" s="130">
        <f t="shared" si="109"/>
        <v>2.247191011235955E-2</v>
      </c>
      <c r="CD54" s="131">
        <f t="shared" si="109"/>
        <v>8.8446889547185784E-2</v>
      </c>
      <c r="CE54" s="132">
        <f t="shared" si="109"/>
        <v>5.5091442763603525E-2</v>
      </c>
      <c r="CF54" s="129">
        <f t="shared" si="109"/>
        <v>9.2969203951191168E-2</v>
      </c>
      <c r="CG54" s="130">
        <f t="shared" si="109"/>
        <v>6.2706270627062702E-2</v>
      </c>
      <c r="CH54" s="131">
        <f t="shared" si="109"/>
        <v>7.6378427237119614E-2</v>
      </c>
      <c r="CI54" s="129">
        <f t="shared" si="109"/>
        <v>7.6170681012348695E-2</v>
      </c>
      <c r="CJ54" s="135">
        <f t="shared" ref="CJ54" si="110">AB54/AB64</f>
        <v>7.8740422099744592E-2</v>
      </c>
      <c r="CK54" s="136">
        <f t="shared" ref="CK54" si="111">AC54/AC64</f>
        <v>7.219291889250265E-2</v>
      </c>
    </row>
    <row r="55" spans="1:89">
      <c r="A55" s="137" t="s">
        <v>31</v>
      </c>
      <c r="B55" s="206">
        <v>426</v>
      </c>
      <c r="C55" s="190">
        <v>553</v>
      </c>
      <c r="D55" s="191">
        <v>162</v>
      </c>
      <c r="E55" s="192">
        <v>341</v>
      </c>
      <c r="F55" s="189">
        <v>238</v>
      </c>
      <c r="G55" s="193">
        <v>562</v>
      </c>
      <c r="H55" s="191">
        <v>646</v>
      </c>
      <c r="I55" s="192">
        <v>668</v>
      </c>
      <c r="J55" s="189">
        <v>139</v>
      </c>
      <c r="K55" s="190">
        <v>47</v>
      </c>
      <c r="L55" s="191">
        <v>300</v>
      </c>
      <c r="M55" s="189">
        <v>118</v>
      </c>
      <c r="N55" s="194">
        <v>619</v>
      </c>
      <c r="O55" s="207">
        <v>518</v>
      </c>
      <c r="P55" s="189">
        <v>280</v>
      </c>
      <c r="Q55" s="190">
        <v>354</v>
      </c>
      <c r="R55" s="191">
        <v>324</v>
      </c>
      <c r="S55" s="192">
        <v>403</v>
      </c>
      <c r="T55" s="189">
        <v>125</v>
      </c>
      <c r="U55" s="193">
        <v>17</v>
      </c>
      <c r="V55" s="191">
        <v>502</v>
      </c>
      <c r="W55" s="208">
        <v>236</v>
      </c>
      <c r="X55" s="189">
        <v>291</v>
      </c>
      <c r="Y55" s="193">
        <v>232</v>
      </c>
      <c r="Z55" s="191">
        <v>355</v>
      </c>
      <c r="AA55" s="189">
        <v>689</v>
      </c>
      <c r="AB55" s="172">
        <f t="shared" si="64"/>
        <v>4407</v>
      </c>
      <c r="AC55" s="173">
        <f t="shared" si="65"/>
        <v>4738</v>
      </c>
      <c r="BI55" s="137" t="s">
        <v>31</v>
      </c>
      <c r="BJ55" s="129">
        <f t="shared" ref="BJ55:CI55" si="112">B55/B64</f>
        <v>7.9005934718100884E-2</v>
      </c>
      <c r="BK55" s="130">
        <f t="shared" si="112"/>
        <v>9.1708126036484247E-2</v>
      </c>
      <c r="BL55" s="131">
        <f t="shared" si="112"/>
        <v>5.3447707027383703E-2</v>
      </c>
      <c r="BM55" s="132">
        <f t="shared" si="112"/>
        <v>8.7145412726808077E-2</v>
      </c>
      <c r="BN55" s="129">
        <f t="shared" si="112"/>
        <v>4.5178435839028093E-2</v>
      </c>
      <c r="BO55" s="130">
        <f t="shared" si="112"/>
        <v>0.12519492091779907</v>
      </c>
      <c r="BP55" s="131">
        <f t="shared" si="112"/>
        <v>7.8265083595832327E-2</v>
      </c>
      <c r="BQ55" s="132">
        <f t="shared" si="112"/>
        <v>8.5695958948043618E-2</v>
      </c>
      <c r="BR55" s="129">
        <f t="shared" si="112"/>
        <v>8.123904149620105E-2</v>
      </c>
      <c r="BS55" s="130">
        <f t="shared" si="112"/>
        <v>3.2798325191905092E-2</v>
      </c>
      <c r="BT55" s="131">
        <f t="shared" si="112"/>
        <v>8.172160174339417E-2</v>
      </c>
      <c r="BU55" s="129">
        <f t="shared" si="112"/>
        <v>3.4432448205427485E-2</v>
      </c>
      <c r="BV55" s="133">
        <f t="shared" si="112"/>
        <v>8.6295831590687294E-2</v>
      </c>
      <c r="BW55" s="134">
        <f t="shared" si="112"/>
        <v>7.1964434565156984E-2</v>
      </c>
      <c r="BX55" s="129">
        <f t="shared" si="112"/>
        <v>6.5405279140387754E-2</v>
      </c>
      <c r="BY55" s="130">
        <f t="shared" si="112"/>
        <v>8.790663024584057E-2</v>
      </c>
      <c r="BZ55" s="131">
        <f t="shared" si="112"/>
        <v>6.8138801261829654E-2</v>
      </c>
      <c r="CA55" s="132">
        <f t="shared" si="112"/>
        <v>8.5471898197242838E-2</v>
      </c>
      <c r="CB55" s="129">
        <f t="shared" si="112"/>
        <v>0.10683760683760683</v>
      </c>
      <c r="CC55" s="130">
        <f t="shared" si="112"/>
        <v>1.7364657814096015E-2</v>
      </c>
      <c r="CD55" s="131">
        <f t="shared" si="112"/>
        <v>0.10622090562843843</v>
      </c>
      <c r="CE55" s="132">
        <f t="shared" si="112"/>
        <v>5.3285165951682097E-2</v>
      </c>
      <c r="CF55" s="129">
        <f t="shared" si="112"/>
        <v>8.4543869843114475E-2</v>
      </c>
      <c r="CG55" s="130">
        <f t="shared" si="112"/>
        <v>8.507517418408507E-2</v>
      </c>
      <c r="CH55" s="131">
        <f t="shared" si="112"/>
        <v>5.3479963844531485E-2</v>
      </c>
      <c r="CI55" s="129">
        <f t="shared" si="112"/>
        <v>8.4240127154908917E-2</v>
      </c>
      <c r="CJ55" s="135">
        <f t="shared" ref="CJ55" si="113">AB55/AB64</f>
        <v>7.4052291974727791E-2</v>
      </c>
      <c r="CK55" s="136">
        <f t="shared" ref="CK55" si="114">AC55/AC64</f>
        <v>7.9843615712576463E-2</v>
      </c>
    </row>
    <row r="56" spans="1:89">
      <c r="A56" s="146" t="s">
        <v>32</v>
      </c>
      <c r="B56" s="203">
        <v>316</v>
      </c>
      <c r="C56" s="197">
        <v>456</v>
      </c>
      <c r="D56" s="198">
        <v>107</v>
      </c>
      <c r="E56" s="199">
        <v>232</v>
      </c>
      <c r="F56" s="196">
        <v>181</v>
      </c>
      <c r="G56" s="200">
        <v>477</v>
      </c>
      <c r="H56" s="198">
        <v>541</v>
      </c>
      <c r="I56" s="199">
        <v>538</v>
      </c>
      <c r="J56" s="196">
        <v>109</v>
      </c>
      <c r="K56" s="197">
        <v>42</v>
      </c>
      <c r="L56" s="198">
        <v>287</v>
      </c>
      <c r="M56" s="196">
        <v>130</v>
      </c>
      <c r="N56" s="201">
        <v>524</v>
      </c>
      <c r="O56" s="204">
        <v>422</v>
      </c>
      <c r="P56" s="196">
        <v>264</v>
      </c>
      <c r="Q56" s="197">
        <v>314</v>
      </c>
      <c r="R56" s="198">
        <v>215</v>
      </c>
      <c r="S56" s="199">
        <v>406</v>
      </c>
      <c r="T56" s="196">
        <v>98</v>
      </c>
      <c r="U56" s="200">
        <v>21</v>
      </c>
      <c r="V56" s="198">
        <v>440</v>
      </c>
      <c r="W56" s="205">
        <v>208</v>
      </c>
      <c r="X56" s="196">
        <v>281</v>
      </c>
      <c r="Y56" s="200">
        <v>183</v>
      </c>
      <c r="Z56" s="198">
        <v>313</v>
      </c>
      <c r="AA56" s="196">
        <v>606</v>
      </c>
      <c r="AB56" s="172">
        <f t="shared" si="64"/>
        <v>3676</v>
      </c>
      <c r="AC56" s="173">
        <f t="shared" si="65"/>
        <v>4035</v>
      </c>
      <c r="BI56" s="146" t="s">
        <v>32</v>
      </c>
      <c r="BJ56" s="129">
        <f t="shared" ref="BJ56:CI56" si="115">B56/B64</f>
        <v>5.8605341246290799E-2</v>
      </c>
      <c r="BK56" s="130">
        <f t="shared" si="115"/>
        <v>7.5621890547263676E-2</v>
      </c>
      <c r="BL56" s="131">
        <f t="shared" si="115"/>
        <v>3.5301880567469482E-2</v>
      </c>
      <c r="BM56" s="132">
        <f t="shared" si="115"/>
        <v>5.9289547661640685E-2</v>
      </c>
      <c r="BN56" s="129">
        <f t="shared" si="115"/>
        <v>3.4358390280941536E-2</v>
      </c>
      <c r="BO56" s="130">
        <f t="shared" si="115"/>
        <v>0.10625974604588995</v>
      </c>
      <c r="BP56" s="131">
        <f t="shared" si="115"/>
        <v>6.5543978677005094E-2</v>
      </c>
      <c r="BQ56" s="132">
        <f t="shared" si="115"/>
        <v>6.9018601667735727E-2</v>
      </c>
      <c r="BR56" s="129">
        <f t="shared" si="115"/>
        <v>6.3705435417884274E-2</v>
      </c>
      <c r="BS56" s="130">
        <f t="shared" si="115"/>
        <v>2.930914166085136E-2</v>
      </c>
      <c r="BT56" s="131">
        <f t="shared" si="115"/>
        <v>7.8180332334513755E-2</v>
      </c>
      <c r="BU56" s="129">
        <f t="shared" si="115"/>
        <v>3.7934053107674351E-2</v>
      </c>
      <c r="BV56" s="133">
        <f t="shared" si="115"/>
        <v>7.305172173428133E-2</v>
      </c>
      <c r="BW56" s="134">
        <f t="shared" si="115"/>
        <v>5.8627396499027505E-2</v>
      </c>
      <c r="BX56" s="129">
        <f t="shared" si="115"/>
        <v>6.1667834618079891E-2</v>
      </c>
      <c r="BY56" s="130">
        <f t="shared" si="115"/>
        <v>7.7973677675689093E-2</v>
      </c>
      <c r="BZ56" s="131">
        <f t="shared" si="115"/>
        <v>4.5215562565720298E-2</v>
      </c>
      <c r="CA56" s="132">
        <f t="shared" si="115"/>
        <v>8.6108165429480382E-2</v>
      </c>
      <c r="CB56" s="129">
        <f t="shared" si="115"/>
        <v>8.3760683760683755E-2</v>
      </c>
      <c r="CC56" s="130">
        <f t="shared" si="115"/>
        <v>2.1450459652706845E-2</v>
      </c>
      <c r="CD56" s="131">
        <f t="shared" si="115"/>
        <v>9.3101988997037657E-2</v>
      </c>
      <c r="CE56" s="132">
        <f t="shared" si="115"/>
        <v>4.6963197109957104E-2</v>
      </c>
      <c r="CF56" s="129">
        <f t="shared" si="115"/>
        <v>8.1638582219639738E-2</v>
      </c>
      <c r="CG56" s="130">
        <f t="shared" si="115"/>
        <v>6.7106710671067105E-2</v>
      </c>
      <c r="CH56" s="131">
        <f t="shared" si="115"/>
        <v>4.7152756854474238E-2</v>
      </c>
      <c r="CI56" s="129">
        <f t="shared" si="115"/>
        <v>7.4092187308961971E-2</v>
      </c>
      <c r="CJ56" s="135">
        <f t="shared" ref="CJ56" si="116">AB56/AB64</f>
        <v>6.176905498050813E-2</v>
      </c>
      <c r="CK56" s="136">
        <f t="shared" ref="CK56" si="117">AC56/AC64</f>
        <v>6.799683187003927E-2</v>
      </c>
    </row>
    <row r="57" spans="1:89">
      <c r="A57" s="137" t="s">
        <v>33</v>
      </c>
      <c r="B57" s="206">
        <v>159</v>
      </c>
      <c r="C57" s="190">
        <v>375</v>
      </c>
      <c r="D57" s="191">
        <v>46</v>
      </c>
      <c r="E57" s="192">
        <v>340</v>
      </c>
      <c r="F57" s="189">
        <v>105</v>
      </c>
      <c r="G57" s="193">
        <v>448</v>
      </c>
      <c r="H57" s="191">
        <v>211</v>
      </c>
      <c r="I57" s="192">
        <v>576</v>
      </c>
      <c r="J57" s="189">
        <v>30</v>
      </c>
      <c r="K57" s="190">
        <v>51</v>
      </c>
      <c r="L57" s="191">
        <v>266</v>
      </c>
      <c r="M57" s="189">
        <v>78</v>
      </c>
      <c r="N57" s="194">
        <v>337</v>
      </c>
      <c r="O57" s="207">
        <v>272</v>
      </c>
      <c r="P57" s="189">
        <v>104</v>
      </c>
      <c r="Q57" s="190">
        <v>240</v>
      </c>
      <c r="R57" s="191">
        <v>113</v>
      </c>
      <c r="S57" s="192">
        <v>212</v>
      </c>
      <c r="T57" s="189">
        <v>17</v>
      </c>
      <c r="U57" s="193">
        <v>30</v>
      </c>
      <c r="V57" s="191">
        <v>317</v>
      </c>
      <c r="W57" s="208">
        <v>129</v>
      </c>
      <c r="X57" s="189">
        <v>72</v>
      </c>
      <c r="Y57" s="193">
        <v>123</v>
      </c>
      <c r="Z57" s="191">
        <v>180</v>
      </c>
      <c r="AA57" s="189">
        <v>438</v>
      </c>
      <c r="AB57" s="172">
        <f t="shared" si="64"/>
        <v>1957</v>
      </c>
      <c r="AC57" s="173">
        <f t="shared" si="65"/>
        <v>3312</v>
      </c>
      <c r="BI57" s="137" t="s">
        <v>33</v>
      </c>
      <c r="BJ57" s="129">
        <f t="shared" ref="BJ57:CI57" si="118">B57/B64</f>
        <v>2.9488130563798221E-2</v>
      </c>
      <c r="BK57" s="130">
        <f t="shared" si="118"/>
        <v>6.2189054726368161E-2</v>
      </c>
      <c r="BL57" s="131">
        <f t="shared" si="118"/>
        <v>1.5176509402837348E-2</v>
      </c>
      <c r="BM57" s="132">
        <f t="shared" si="118"/>
        <v>8.6889854331714797E-2</v>
      </c>
      <c r="BN57" s="129">
        <f t="shared" si="118"/>
        <v>1.9931662870159454E-2</v>
      </c>
      <c r="BO57" s="130">
        <f t="shared" si="118"/>
        <v>9.9799509913120962E-2</v>
      </c>
      <c r="BP57" s="131">
        <f t="shared" si="118"/>
        <v>2.5563363217833777E-2</v>
      </c>
      <c r="BQ57" s="132">
        <f t="shared" si="118"/>
        <v>7.3893521488133412E-2</v>
      </c>
      <c r="BR57" s="129">
        <f t="shared" si="118"/>
        <v>1.7533606078316773E-2</v>
      </c>
      <c r="BS57" s="130">
        <f t="shared" si="118"/>
        <v>3.5589672016748078E-2</v>
      </c>
      <c r="BT57" s="131">
        <f t="shared" si="118"/>
        <v>7.245982021247617E-2</v>
      </c>
      <c r="BU57" s="129">
        <f t="shared" si="118"/>
        <v>2.2760431864604611E-2</v>
      </c>
      <c r="BV57" s="133">
        <f t="shared" si="118"/>
        <v>4.6981737069566432E-2</v>
      </c>
      <c r="BW57" s="134">
        <f t="shared" si="118"/>
        <v>3.7788274520700195E-2</v>
      </c>
      <c r="BX57" s="129">
        <f t="shared" si="118"/>
        <v>2.4293389395001169E-2</v>
      </c>
      <c r="BY57" s="130">
        <f t="shared" si="118"/>
        <v>5.9597715420908866E-2</v>
      </c>
      <c r="BZ57" s="131">
        <f t="shared" si="118"/>
        <v>2.3764458464773923E-2</v>
      </c>
      <c r="CA57" s="132">
        <f t="shared" si="118"/>
        <v>4.4962884411452811E-2</v>
      </c>
      <c r="CB57" s="129">
        <f t="shared" si="118"/>
        <v>1.452991452991453E-2</v>
      </c>
      <c r="CC57" s="130">
        <f t="shared" si="118"/>
        <v>3.0643513789581207E-2</v>
      </c>
      <c r="CD57" s="131">
        <f t="shared" si="118"/>
        <v>6.7075751163774858E-2</v>
      </c>
      <c r="CE57" s="132">
        <f t="shared" si="118"/>
        <v>2.9126213592233011E-2</v>
      </c>
      <c r="CF57" s="129">
        <f t="shared" si="118"/>
        <v>2.0918070889018012E-2</v>
      </c>
      <c r="CG57" s="130">
        <f t="shared" si="118"/>
        <v>4.5104510451045104E-2</v>
      </c>
      <c r="CH57" s="131">
        <f t="shared" si="118"/>
        <v>2.7116601385959626E-2</v>
      </c>
      <c r="CI57" s="129">
        <f t="shared" si="118"/>
        <v>5.355177894608143E-2</v>
      </c>
      <c r="CJ57" s="135">
        <f t="shared" ref="CJ57" si="119">AB57/AB64</f>
        <v>3.288412421024331E-2</v>
      </c>
      <c r="CK57" s="136">
        <f t="shared" ref="CK57" si="120">AC57/AC64</f>
        <v>5.5813012925296168E-2</v>
      </c>
    </row>
    <row r="58" spans="1:89">
      <c r="A58" s="146" t="s">
        <v>34</v>
      </c>
      <c r="B58" s="203">
        <v>2</v>
      </c>
      <c r="C58" s="197">
        <v>116</v>
      </c>
      <c r="D58" s="198">
        <v>7</v>
      </c>
      <c r="E58" s="199">
        <v>60</v>
      </c>
      <c r="F58" s="196">
        <v>32</v>
      </c>
      <c r="G58" s="200">
        <v>100</v>
      </c>
      <c r="H58" s="198">
        <v>35</v>
      </c>
      <c r="I58" s="199">
        <v>130</v>
      </c>
      <c r="J58" s="196">
        <v>9</v>
      </c>
      <c r="K58" s="197">
        <v>12</v>
      </c>
      <c r="L58" s="198">
        <v>55</v>
      </c>
      <c r="M58" s="196">
        <v>39</v>
      </c>
      <c r="N58" s="201">
        <v>35</v>
      </c>
      <c r="O58" s="204">
        <v>78</v>
      </c>
      <c r="P58" s="196">
        <v>43</v>
      </c>
      <c r="Q58" s="197">
        <v>50</v>
      </c>
      <c r="R58" s="198">
        <v>39</v>
      </c>
      <c r="S58" s="199">
        <v>76</v>
      </c>
      <c r="T58" s="196">
        <v>20</v>
      </c>
      <c r="U58" s="200">
        <v>13</v>
      </c>
      <c r="V58" s="198">
        <v>73</v>
      </c>
      <c r="W58" s="205">
        <v>40</v>
      </c>
      <c r="X58" s="196">
        <v>29</v>
      </c>
      <c r="Y58" s="200">
        <v>61</v>
      </c>
      <c r="Z58" s="198">
        <v>91</v>
      </c>
      <c r="AA58" s="196">
        <v>186</v>
      </c>
      <c r="AB58" s="172">
        <f t="shared" si="64"/>
        <v>470</v>
      </c>
      <c r="AC58" s="173">
        <f t="shared" si="65"/>
        <v>961</v>
      </c>
      <c r="BI58" s="146" t="s">
        <v>34</v>
      </c>
      <c r="BJ58" s="129">
        <f t="shared" ref="BJ58:CI58" si="121">B58/B64</f>
        <v>3.70919881305638E-4</v>
      </c>
      <c r="BK58" s="130">
        <f t="shared" si="121"/>
        <v>1.9237147595356552E-2</v>
      </c>
      <c r="BL58" s="131">
        <f t="shared" si="121"/>
        <v>2.3094688221709007E-3</v>
      </c>
      <c r="BM58" s="132">
        <f t="shared" si="121"/>
        <v>1.5333503705596729E-2</v>
      </c>
      <c r="BN58" s="129">
        <f t="shared" si="121"/>
        <v>6.0744115413819289E-3</v>
      </c>
      <c r="BO58" s="130">
        <f t="shared" si="121"/>
        <v>2.2276676319893073E-2</v>
      </c>
      <c r="BP58" s="131">
        <f t="shared" si="121"/>
        <v>4.2403683062757448E-3</v>
      </c>
      <c r="BQ58" s="132">
        <f t="shared" si="121"/>
        <v>1.6677357280307888E-2</v>
      </c>
      <c r="BR58" s="129">
        <f t="shared" si="121"/>
        <v>5.2600818234950324E-3</v>
      </c>
      <c r="BS58" s="130">
        <f t="shared" si="121"/>
        <v>8.3740404745289605E-3</v>
      </c>
      <c r="BT58" s="131">
        <f t="shared" si="121"/>
        <v>1.4982293652955598E-2</v>
      </c>
      <c r="BU58" s="129">
        <f t="shared" si="121"/>
        <v>1.1380215932302306E-2</v>
      </c>
      <c r="BV58" s="133">
        <f t="shared" si="121"/>
        <v>4.879408894465356E-3</v>
      </c>
      <c r="BW58" s="134">
        <f t="shared" si="121"/>
        <v>1.0836343428730202E-2</v>
      </c>
      <c r="BX58" s="129">
        <f t="shared" si="121"/>
        <v>1.0044382153702406E-2</v>
      </c>
      <c r="BY58" s="130">
        <f t="shared" si="121"/>
        <v>1.2416190712689347E-2</v>
      </c>
      <c r="BZ58" s="131">
        <f t="shared" si="121"/>
        <v>8.201892744479496E-3</v>
      </c>
      <c r="CA58" s="132">
        <f t="shared" si="121"/>
        <v>1.6118769883351008E-2</v>
      </c>
      <c r="CB58" s="129">
        <f t="shared" si="121"/>
        <v>1.7094017094017096E-2</v>
      </c>
      <c r="CC58" s="130">
        <f t="shared" si="121"/>
        <v>1.3278855975485188E-2</v>
      </c>
      <c r="CD58" s="131">
        <f t="shared" si="121"/>
        <v>1.5446466356326703E-2</v>
      </c>
      <c r="CE58" s="132">
        <f t="shared" si="121"/>
        <v>9.0313840596071351E-3</v>
      </c>
      <c r="CF58" s="129">
        <f t="shared" si="121"/>
        <v>8.4253341080767E-3</v>
      </c>
      <c r="CG58" s="130">
        <f t="shared" si="121"/>
        <v>2.2368903557022368E-2</v>
      </c>
      <c r="CH58" s="131">
        <f t="shared" si="121"/>
        <v>1.3708948478457366E-2</v>
      </c>
      <c r="CI58" s="129">
        <f t="shared" si="121"/>
        <v>2.2741166401760608E-2</v>
      </c>
      <c r="CJ58" s="135">
        <f t="shared" ref="CJ58" si="122">AB58/AB64</f>
        <v>7.8975668772684506E-3</v>
      </c>
      <c r="CK58" s="136">
        <f t="shared" ref="CK58" si="123">AC58/AC64</f>
        <v>1.6194536660993242E-2</v>
      </c>
    </row>
    <row r="59" spans="1:89">
      <c r="A59" s="137" t="s">
        <v>35</v>
      </c>
      <c r="B59" s="206">
        <v>0</v>
      </c>
      <c r="C59" s="190">
        <v>17</v>
      </c>
      <c r="D59" s="191">
        <v>1</v>
      </c>
      <c r="E59" s="192">
        <v>26</v>
      </c>
      <c r="F59" s="189">
        <v>0</v>
      </c>
      <c r="G59" s="193">
        <v>7</v>
      </c>
      <c r="H59" s="191">
        <v>11</v>
      </c>
      <c r="I59" s="192">
        <v>17</v>
      </c>
      <c r="J59" s="189">
        <v>3</v>
      </c>
      <c r="K59" s="190">
        <v>3</v>
      </c>
      <c r="L59" s="191">
        <v>3</v>
      </c>
      <c r="M59" s="189">
        <v>5</v>
      </c>
      <c r="N59" s="194">
        <v>2</v>
      </c>
      <c r="O59" s="207">
        <v>12</v>
      </c>
      <c r="P59" s="189">
        <v>1</v>
      </c>
      <c r="Q59" s="190">
        <v>3</v>
      </c>
      <c r="R59" s="191">
        <v>2</v>
      </c>
      <c r="S59" s="192">
        <v>2</v>
      </c>
      <c r="T59" s="189">
        <v>2</v>
      </c>
      <c r="U59" s="193">
        <v>4</v>
      </c>
      <c r="V59" s="191">
        <v>4</v>
      </c>
      <c r="W59" s="208">
        <v>1</v>
      </c>
      <c r="X59" s="189">
        <v>3</v>
      </c>
      <c r="Y59" s="193">
        <v>9</v>
      </c>
      <c r="Z59" s="191">
        <v>3</v>
      </c>
      <c r="AA59" s="189">
        <v>23</v>
      </c>
      <c r="AB59" s="172">
        <f t="shared" si="64"/>
        <v>35</v>
      </c>
      <c r="AC59" s="173">
        <f t="shared" si="65"/>
        <v>129</v>
      </c>
      <c r="BI59" s="137" t="s">
        <v>35</v>
      </c>
      <c r="BJ59" s="129">
        <f t="shared" ref="BJ59:CI59" si="124">B59/B64</f>
        <v>0</v>
      </c>
      <c r="BK59" s="130">
        <f t="shared" si="124"/>
        <v>2.8192371475953566E-3</v>
      </c>
      <c r="BL59" s="131">
        <f t="shared" si="124"/>
        <v>3.2992411745298581E-4</v>
      </c>
      <c r="BM59" s="132">
        <f t="shared" si="124"/>
        <v>6.6445182724252493E-3</v>
      </c>
      <c r="BN59" s="129">
        <f t="shared" si="124"/>
        <v>0</v>
      </c>
      <c r="BO59" s="130">
        <f t="shared" si="124"/>
        <v>1.559367342392515E-3</v>
      </c>
      <c r="BP59" s="131">
        <f t="shared" si="124"/>
        <v>1.332687181972377E-3</v>
      </c>
      <c r="BQ59" s="132">
        <f t="shared" si="124"/>
        <v>2.1808851828094933E-3</v>
      </c>
      <c r="BR59" s="129">
        <f t="shared" si="124"/>
        <v>1.7533606078316774E-3</v>
      </c>
      <c r="BS59" s="130">
        <f t="shared" si="124"/>
        <v>2.0935101186322401E-3</v>
      </c>
      <c r="BT59" s="131">
        <f t="shared" si="124"/>
        <v>8.1721601743394172E-4</v>
      </c>
      <c r="BU59" s="129">
        <f t="shared" si="124"/>
        <v>1.4590020426028597E-3</v>
      </c>
      <c r="BV59" s="133">
        <f t="shared" si="124"/>
        <v>2.7882336539802036E-4</v>
      </c>
      <c r="BW59" s="134">
        <f t="shared" si="124"/>
        <v>1.6671297582661851E-3</v>
      </c>
      <c r="BX59" s="129">
        <f t="shared" si="124"/>
        <v>2.3359028264424199E-4</v>
      </c>
      <c r="BY59" s="130">
        <f t="shared" si="124"/>
        <v>7.4497144276136087E-4</v>
      </c>
      <c r="BZ59" s="131">
        <f t="shared" si="124"/>
        <v>4.2060988433228178E-4</v>
      </c>
      <c r="CA59" s="132">
        <f t="shared" si="124"/>
        <v>4.2417815482502649E-4</v>
      </c>
      <c r="CB59" s="129">
        <f t="shared" si="124"/>
        <v>1.7094017094017094E-3</v>
      </c>
      <c r="CC59" s="130">
        <f t="shared" si="124"/>
        <v>4.0858018386108275E-3</v>
      </c>
      <c r="CD59" s="131">
        <f t="shared" si="124"/>
        <v>8.4638171815488788E-4</v>
      </c>
      <c r="CE59" s="132">
        <f t="shared" si="124"/>
        <v>2.2578460149017836E-4</v>
      </c>
      <c r="CF59" s="129">
        <f t="shared" si="124"/>
        <v>8.7158628704241722E-4</v>
      </c>
      <c r="CG59" s="130">
        <f t="shared" si="124"/>
        <v>3.3003300330033004E-3</v>
      </c>
      <c r="CH59" s="131">
        <f t="shared" si="124"/>
        <v>4.5194335643266047E-4</v>
      </c>
      <c r="CI59" s="129">
        <f t="shared" si="124"/>
        <v>2.8120797163467418E-3</v>
      </c>
      <c r="CJ59" s="135">
        <f t="shared" ref="CJ59" si="125">AB59/AB64</f>
        <v>5.8811668234977821E-4</v>
      </c>
      <c r="CK59" s="136">
        <f t="shared" ref="CK59" si="126">AC59/AC64</f>
        <v>2.1738764092280212E-3</v>
      </c>
    </row>
    <row r="60" spans="1:89">
      <c r="A60" s="146" t="s">
        <v>36</v>
      </c>
      <c r="B60" s="203">
        <v>0</v>
      </c>
      <c r="C60" s="197">
        <v>0</v>
      </c>
      <c r="D60" s="198">
        <v>0</v>
      </c>
      <c r="E60" s="199">
        <v>0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0</v>
      </c>
      <c r="BI60" s="146" t="s">
        <v>36</v>
      </c>
      <c r="BJ60" s="129">
        <f t="shared" ref="BJ60:CI60" si="127">B60/B64</f>
        <v>0</v>
      </c>
      <c r="BK60" s="130">
        <f t="shared" si="127"/>
        <v>0</v>
      </c>
      <c r="BL60" s="131">
        <f t="shared" si="127"/>
        <v>0</v>
      </c>
      <c r="BM60" s="132">
        <f t="shared" si="127"/>
        <v>0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0</v>
      </c>
    </row>
    <row r="61" spans="1:89">
      <c r="A61" s="137" t="s">
        <v>37</v>
      </c>
      <c r="B61" s="59">
        <v>0</v>
      </c>
      <c r="C61" s="60">
        <v>0</v>
      </c>
      <c r="D61" s="139">
        <v>0</v>
      </c>
      <c r="E61" s="140">
        <v>0</v>
      </c>
      <c r="F61" s="138">
        <v>0</v>
      </c>
      <c r="G61" s="141">
        <v>0</v>
      </c>
      <c r="H61" s="139">
        <v>0</v>
      </c>
      <c r="I61" s="140">
        <v>0</v>
      </c>
      <c r="J61" s="138">
        <v>0</v>
      </c>
      <c r="K61" s="141">
        <v>0</v>
      </c>
      <c r="L61" s="139">
        <v>0</v>
      </c>
      <c r="M61" s="138">
        <v>0</v>
      </c>
      <c r="N61" s="142">
        <v>0</v>
      </c>
      <c r="O61" s="143">
        <v>0</v>
      </c>
      <c r="P61" s="138">
        <v>0</v>
      </c>
      <c r="Q61" s="141">
        <v>0</v>
      </c>
      <c r="R61" s="139"/>
      <c r="S61" s="140">
        <v>0</v>
      </c>
      <c r="T61" s="138">
        <v>0</v>
      </c>
      <c r="U61" s="141">
        <v>0</v>
      </c>
      <c r="V61" s="139">
        <v>0</v>
      </c>
      <c r="W61" s="140">
        <v>0</v>
      </c>
      <c r="X61" s="138">
        <v>0</v>
      </c>
      <c r="Y61" s="141">
        <v>0</v>
      </c>
      <c r="Z61" s="144">
        <v>0</v>
      </c>
      <c r="AA61" s="145">
        <v>0</v>
      </c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>
      <c r="A64" s="269" t="s">
        <v>13</v>
      </c>
      <c r="B64" s="20">
        <f t="shared" ref="B64:AA64" si="187">SUM(B41:B63)</f>
        <v>5392</v>
      </c>
      <c r="C64" s="21">
        <f t="shared" si="187"/>
        <v>6030</v>
      </c>
      <c r="D64" s="20">
        <f t="shared" si="187"/>
        <v>3031</v>
      </c>
      <c r="E64" s="21">
        <f t="shared" si="187"/>
        <v>3913</v>
      </c>
      <c r="F64" s="20">
        <f t="shared" si="187"/>
        <v>5268</v>
      </c>
      <c r="G64" s="21">
        <f t="shared" si="187"/>
        <v>4489</v>
      </c>
      <c r="H64" s="20">
        <f t="shared" si="187"/>
        <v>8254</v>
      </c>
      <c r="I64" s="21">
        <f t="shared" si="187"/>
        <v>7795</v>
      </c>
      <c r="J64" s="20">
        <f t="shared" si="187"/>
        <v>1711</v>
      </c>
      <c r="K64" s="21">
        <f t="shared" si="187"/>
        <v>1433</v>
      </c>
      <c r="L64" s="20">
        <f t="shared" si="187"/>
        <v>3671</v>
      </c>
      <c r="M64" s="21">
        <f t="shared" si="187"/>
        <v>3427</v>
      </c>
      <c r="N64" s="20">
        <f t="shared" si="187"/>
        <v>7173</v>
      </c>
      <c r="O64" s="21">
        <f t="shared" si="187"/>
        <v>7198</v>
      </c>
      <c r="P64" s="20">
        <f t="shared" si="187"/>
        <v>4281</v>
      </c>
      <c r="Q64" s="21">
        <f t="shared" si="187"/>
        <v>4027</v>
      </c>
      <c r="R64" s="20">
        <f t="shared" si="187"/>
        <v>4755</v>
      </c>
      <c r="S64" s="21">
        <f t="shared" si="187"/>
        <v>4715</v>
      </c>
      <c r="T64" s="20">
        <f t="shared" si="187"/>
        <v>1170</v>
      </c>
      <c r="U64" s="21">
        <f t="shared" si="187"/>
        <v>979</v>
      </c>
      <c r="V64" s="20">
        <f t="shared" si="187"/>
        <v>4726</v>
      </c>
      <c r="W64" s="21">
        <f t="shared" si="187"/>
        <v>4429</v>
      </c>
      <c r="X64" s="20">
        <f t="shared" si="187"/>
        <v>3442</v>
      </c>
      <c r="Y64" s="21">
        <f t="shared" si="187"/>
        <v>2727</v>
      </c>
      <c r="Z64" s="20">
        <f t="shared" si="187"/>
        <v>6638</v>
      </c>
      <c r="AA64" s="21">
        <f t="shared" si="187"/>
        <v>8179</v>
      </c>
      <c r="AB64" s="174">
        <f t="shared" ref="AB64:AC64" si="188">SUM(AB40:AB63)</f>
        <v>59512</v>
      </c>
      <c r="AC64" s="175">
        <f t="shared" si="188"/>
        <v>59341</v>
      </c>
      <c r="BI64" s="269" t="s">
        <v>13</v>
      </c>
      <c r="BJ64" s="155">
        <f>SUM(BJ40:BJ63)</f>
        <v>0.99999999999999989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1</v>
      </c>
      <c r="BN64" s="155">
        <f t="shared" si="189"/>
        <v>1.0000000000000002</v>
      </c>
      <c r="BO64" s="156">
        <f t="shared" si="189"/>
        <v>0.99999999999999989</v>
      </c>
      <c r="BP64" s="155">
        <f t="shared" si="189"/>
        <v>0.99999999999999989</v>
      </c>
      <c r="BQ64" s="156">
        <f t="shared" si="189"/>
        <v>1</v>
      </c>
      <c r="BR64" s="155">
        <f t="shared" si="189"/>
        <v>1</v>
      </c>
      <c r="BS64" s="156">
        <f t="shared" si="189"/>
        <v>1.0000000000000002</v>
      </c>
      <c r="BT64" s="155">
        <f t="shared" si="189"/>
        <v>0.99999999999999989</v>
      </c>
      <c r="BU64" s="156">
        <f t="shared" si="189"/>
        <v>1</v>
      </c>
      <c r="BV64" s="155">
        <f t="shared" si="189"/>
        <v>0.99999999999999989</v>
      </c>
      <c r="BW64" s="156">
        <f t="shared" si="189"/>
        <v>1</v>
      </c>
      <c r="BX64" s="155">
        <f t="shared" si="189"/>
        <v>1</v>
      </c>
      <c r="BY64" s="156">
        <f t="shared" si="189"/>
        <v>1</v>
      </c>
      <c r="BZ64" s="155">
        <f t="shared" si="189"/>
        <v>1</v>
      </c>
      <c r="CA64" s="156">
        <f t="shared" si="189"/>
        <v>1</v>
      </c>
      <c r="CB64" s="155">
        <f t="shared" si="189"/>
        <v>0.99999999999999989</v>
      </c>
      <c r="CC64" s="156">
        <f t="shared" si="189"/>
        <v>1</v>
      </c>
      <c r="CD64" s="155">
        <f t="shared" si="189"/>
        <v>1.0000000000000002</v>
      </c>
      <c r="CE64" s="156">
        <f t="shared" si="189"/>
        <v>1</v>
      </c>
      <c r="CF64" s="155">
        <f t="shared" si="189"/>
        <v>0.99999999999999978</v>
      </c>
      <c r="CG64" s="156">
        <f t="shared" si="189"/>
        <v>1</v>
      </c>
      <c r="CH64" s="155">
        <f t="shared" si="189"/>
        <v>0.99999999999999989</v>
      </c>
      <c r="CI64" s="156">
        <f t="shared" si="189"/>
        <v>1</v>
      </c>
      <c r="CJ64" s="155">
        <f t="shared" si="189"/>
        <v>1.0000000000000002</v>
      </c>
      <c r="CK64" s="156">
        <f t="shared" si="189"/>
        <v>1</v>
      </c>
    </row>
    <row r="65" spans="1:89" ht="14" thickTop="1">
      <c r="A65" s="187"/>
    </row>
    <row r="67" spans="1:89">
      <c r="A67" s="301">
        <f>+A36+1</f>
        <v>44077</v>
      </c>
      <c r="B67" s="301"/>
      <c r="C67" s="301"/>
      <c r="D67" s="301"/>
      <c r="BI67" s="300">
        <f>+BI36+1</f>
        <v>44077</v>
      </c>
      <c r="BJ67" s="300"/>
      <c r="BK67" s="300"/>
      <c r="BL67" s="300"/>
    </row>
    <row r="68" spans="1:89" ht="14" thickBot="1">
      <c r="AE68" s="272" t="s">
        <v>84</v>
      </c>
    </row>
    <row r="69" spans="1:89" ht="15" thickTop="1" thickBot="1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0</v>
      </c>
      <c r="AG71" s="186">
        <f t="shared" ref="AG71:AV72" si="190">SUMIF($A$9:$A$32,$AE71,C$71:C$94)</f>
        <v>0</v>
      </c>
      <c r="AH71" s="127">
        <f t="shared" si="190"/>
        <v>0</v>
      </c>
      <c r="AI71" s="180">
        <f t="shared" si="190"/>
        <v>0</v>
      </c>
      <c r="AJ71" s="126">
        <f t="shared" si="190"/>
        <v>0</v>
      </c>
      <c r="AK71" s="128">
        <f t="shared" si="190"/>
        <v>0</v>
      </c>
      <c r="AL71" s="127">
        <f t="shared" si="190"/>
        <v>0</v>
      </c>
      <c r="AM71" s="180">
        <f t="shared" si="190"/>
        <v>0</v>
      </c>
      <c r="AN71" s="126">
        <f t="shared" si="190"/>
        <v>0</v>
      </c>
      <c r="AO71" s="128">
        <f t="shared" si="190"/>
        <v>0</v>
      </c>
      <c r="AP71" s="127">
        <f t="shared" si="190"/>
        <v>0</v>
      </c>
      <c r="AQ71" s="126">
        <f t="shared" si="190"/>
        <v>0</v>
      </c>
      <c r="AR71" s="179">
        <f t="shared" si="190"/>
        <v>0</v>
      </c>
      <c r="AS71" s="181">
        <f t="shared" si="190"/>
        <v>0</v>
      </c>
      <c r="AT71" s="126">
        <f t="shared" si="190"/>
        <v>0</v>
      </c>
      <c r="AU71" s="128">
        <f t="shared" si="190"/>
        <v>0</v>
      </c>
      <c r="AV71" s="127">
        <f t="shared" si="190"/>
        <v>0</v>
      </c>
      <c r="AW71" s="180">
        <f t="shared" ref="AW71:BE72" si="191">SUMIF($A$9:$A$32,$AE71,S$71:S$94)</f>
        <v>0</v>
      </c>
      <c r="AX71" s="126">
        <f t="shared" si="191"/>
        <v>0</v>
      </c>
      <c r="AY71" s="128">
        <f t="shared" si="191"/>
        <v>0</v>
      </c>
      <c r="AZ71" s="127">
        <f t="shared" si="191"/>
        <v>0</v>
      </c>
      <c r="BA71" s="180">
        <f t="shared" si="191"/>
        <v>0</v>
      </c>
      <c r="BB71" s="126">
        <f t="shared" si="191"/>
        <v>0</v>
      </c>
      <c r="BC71" s="128">
        <f t="shared" si="191"/>
        <v>0</v>
      </c>
      <c r="BD71" s="184">
        <f t="shared" si="191"/>
        <v>0</v>
      </c>
      <c r="BE71" s="185">
        <f t="shared" si="191"/>
        <v>0</v>
      </c>
      <c r="BF71" s="170">
        <f>AF71+AH71+AJ71+AL71+AN71+AP71+AR71+AT71+AV71+AX71+AZ71+BB71+BD71</f>
        <v>0</v>
      </c>
      <c r="BG71" s="171">
        <f>AG71+AI71+AK71+AM71+AO71+AQ71+AS71+AU71+AW71+AY71+BA71+BC71+BE71</f>
        <v>0</v>
      </c>
      <c r="BI71" s="125" t="s">
        <v>16</v>
      </c>
      <c r="BJ71" s="129" t="e">
        <f t="shared" ref="BJ71:CK71" si="192">B71/B95</f>
        <v>#DIV/0!</v>
      </c>
      <c r="BK71" s="130" t="e">
        <f t="shared" si="192"/>
        <v>#DIV/0!</v>
      </c>
      <c r="BL71" s="131" t="e">
        <f t="shared" si="192"/>
        <v>#DIV/0!</v>
      </c>
      <c r="BM71" s="132" t="e">
        <f t="shared" si="192"/>
        <v>#DIV/0!</v>
      </c>
      <c r="BN71" s="129" t="e">
        <f t="shared" si="192"/>
        <v>#DIV/0!</v>
      </c>
      <c r="BO71" s="130" t="e">
        <f t="shared" si="192"/>
        <v>#DIV/0!</v>
      </c>
      <c r="BP71" s="131" t="e">
        <f t="shared" si="192"/>
        <v>#DIV/0!</v>
      </c>
      <c r="BQ71" s="132" t="e">
        <f t="shared" si="192"/>
        <v>#DIV/0!</v>
      </c>
      <c r="BR71" s="129" t="e">
        <f t="shared" si="192"/>
        <v>#DIV/0!</v>
      </c>
      <c r="BS71" s="130" t="e">
        <f t="shared" si="192"/>
        <v>#DIV/0!</v>
      </c>
      <c r="BT71" s="131" t="e">
        <f t="shared" si="192"/>
        <v>#DIV/0!</v>
      </c>
      <c r="BU71" s="129" t="e">
        <f t="shared" si="192"/>
        <v>#DIV/0!</v>
      </c>
      <c r="BV71" s="133" t="e">
        <f t="shared" si="192"/>
        <v>#DIV/0!</v>
      </c>
      <c r="BW71" s="134" t="e">
        <f t="shared" si="192"/>
        <v>#DIV/0!</v>
      </c>
      <c r="BX71" s="129" t="e">
        <f t="shared" si="192"/>
        <v>#DIV/0!</v>
      </c>
      <c r="BY71" s="130" t="e">
        <f t="shared" si="192"/>
        <v>#DIV/0!</v>
      </c>
      <c r="BZ71" s="131" t="e">
        <f t="shared" si="192"/>
        <v>#DIV/0!</v>
      </c>
      <c r="CA71" s="132" t="e">
        <f t="shared" si="192"/>
        <v>#DIV/0!</v>
      </c>
      <c r="CB71" s="129" t="e">
        <f t="shared" si="192"/>
        <v>#DIV/0!</v>
      </c>
      <c r="CC71" s="130" t="e">
        <f t="shared" si="192"/>
        <v>#DIV/0!</v>
      </c>
      <c r="CD71" s="131" t="e">
        <f t="shared" si="192"/>
        <v>#DIV/0!</v>
      </c>
      <c r="CE71" s="132" t="e">
        <f t="shared" si="192"/>
        <v>#DIV/0!</v>
      </c>
      <c r="CF71" s="129" t="e">
        <f t="shared" si="192"/>
        <v>#DIV/0!</v>
      </c>
      <c r="CG71" s="130" t="e">
        <f t="shared" si="192"/>
        <v>#DIV/0!</v>
      </c>
      <c r="CH71" s="131" t="e">
        <f t="shared" si="192"/>
        <v>#DIV/0!</v>
      </c>
      <c r="CI71" s="129" t="e">
        <f t="shared" si="192"/>
        <v>#DIV/0!</v>
      </c>
      <c r="CJ71" s="135" t="e">
        <f t="shared" si="192"/>
        <v>#DIV/0!</v>
      </c>
      <c r="CK71" s="136" t="e">
        <f t="shared" si="192"/>
        <v>#DIV/0!</v>
      </c>
    </row>
    <row r="72" spans="1:89">
      <c r="A72" s="137" t="s">
        <v>17</v>
      </c>
      <c r="B72" s="189"/>
      <c r="C72" s="190"/>
      <c r="D72" s="191"/>
      <c r="E72" s="192"/>
      <c r="F72" s="189"/>
      <c r="G72" s="193"/>
      <c r="H72" s="191"/>
      <c r="I72" s="192"/>
      <c r="J72" s="189"/>
      <c r="K72" s="193"/>
      <c r="L72" s="191"/>
      <c r="M72" s="189"/>
      <c r="N72" s="194"/>
      <c r="O72" s="195"/>
      <c r="P72" s="189"/>
      <c r="Q72" s="193"/>
      <c r="R72" s="191"/>
      <c r="S72" s="192"/>
      <c r="T72" s="189"/>
      <c r="U72" s="193"/>
      <c r="V72" s="191"/>
      <c r="W72" s="192"/>
      <c r="X72" s="189"/>
      <c r="Y72" s="193"/>
      <c r="Z72" s="191"/>
      <c r="AA72" s="189"/>
      <c r="AB72" s="172">
        <f t="shared" ref="AB72:AB94" si="193">SUM(B72,D72,F72,H72,J72,L72,N72,P72,R72,T72,V72,X72,Z72)</f>
        <v>0</v>
      </c>
      <c r="AC72" s="173">
        <f t="shared" ref="AC72:AC94" si="194">SUM(C72,E72,G72,I72,K72,M72,O72,Q72,S72,U72,W72,Y72,AA72)</f>
        <v>0</v>
      </c>
      <c r="AE72" s="277" t="str">
        <f>$AE$10</f>
        <v>08:00 - 08:59</v>
      </c>
      <c r="AF72" s="126">
        <f>SUMIF($A$9:$A$32,$AE72,B$71:B$94)</f>
        <v>0</v>
      </c>
      <c r="AG72" s="190">
        <f t="shared" si="190"/>
        <v>0</v>
      </c>
      <c r="AH72" s="191">
        <f t="shared" si="190"/>
        <v>0</v>
      </c>
      <c r="AI72" s="192">
        <f t="shared" si="190"/>
        <v>0</v>
      </c>
      <c r="AJ72" s="278">
        <f t="shared" si="190"/>
        <v>0</v>
      </c>
      <c r="AK72" s="193">
        <f t="shared" si="190"/>
        <v>0</v>
      </c>
      <c r="AL72" s="191">
        <f t="shared" si="190"/>
        <v>0</v>
      </c>
      <c r="AM72" s="192">
        <f t="shared" si="190"/>
        <v>0</v>
      </c>
      <c r="AN72" s="278">
        <f t="shared" si="190"/>
        <v>0</v>
      </c>
      <c r="AO72" s="193">
        <f t="shared" si="190"/>
        <v>0</v>
      </c>
      <c r="AP72" s="191">
        <f t="shared" si="190"/>
        <v>0</v>
      </c>
      <c r="AQ72" s="278">
        <f t="shared" si="190"/>
        <v>0</v>
      </c>
      <c r="AR72" s="194">
        <f t="shared" si="190"/>
        <v>0</v>
      </c>
      <c r="AS72" s="195">
        <f t="shared" si="190"/>
        <v>0</v>
      </c>
      <c r="AT72" s="278">
        <f t="shared" si="190"/>
        <v>0</v>
      </c>
      <c r="AU72" s="193">
        <f t="shared" si="190"/>
        <v>0</v>
      </c>
      <c r="AV72" s="191">
        <f t="shared" si="190"/>
        <v>0</v>
      </c>
      <c r="AW72" s="192">
        <f t="shared" si="191"/>
        <v>0</v>
      </c>
      <c r="AX72" s="278">
        <f t="shared" si="191"/>
        <v>0</v>
      </c>
      <c r="AY72" s="193">
        <f t="shared" si="191"/>
        <v>0</v>
      </c>
      <c r="AZ72" s="191">
        <f t="shared" si="191"/>
        <v>0</v>
      </c>
      <c r="BA72" s="192">
        <f t="shared" si="191"/>
        <v>0</v>
      </c>
      <c r="BB72" s="278">
        <f t="shared" si="191"/>
        <v>0</v>
      </c>
      <c r="BC72" s="193">
        <f t="shared" si="191"/>
        <v>0</v>
      </c>
      <c r="BD72" s="191">
        <f t="shared" si="191"/>
        <v>0</v>
      </c>
      <c r="BE72" s="278">
        <f t="shared" si="191"/>
        <v>0</v>
      </c>
      <c r="BF72" s="172">
        <f>SUM(AF72,AH72,AJ72,AL72,AN72,AP72,AR72,AT72,AV72,AX72,AZ72,BB72,BD72)</f>
        <v>0</v>
      </c>
      <c r="BG72" s="173">
        <f>SUM(AG72,AI72,AK72,AM72,AO72,AQ72,AS72,AU72,AW72,AY72,BA72,BC72,BE72)</f>
        <v>0</v>
      </c>
      <c r="BI72" s="137" t="s">
        <v>17</v>
      </c>
      <c r="BJ72" s="129" t="e">
        <f t="shared" ref="BJ72:CK72" si="195">B72/B95</f>
        <v>#DIV/0!</v>
      </c>
      <c r="BK72" s="130" t="e">
        <f t="shared" si="195"/>
        <v>#DIV/0!</v>
      </c>
      <c r="BL72" s="131" t="e">
        <f t="shared" si="195"/>
        <v>#DIV/0!</v>
      </c>
      <c r="BM72" s="132" t="e">
        <f t="shared" si="195"/>
        <v>#DIV/0!</v>
      </c>
      <c r="BN72" s="129" t="e">
        <f t="shared" si="195"/>
        <v>#DIV/0!</v>
      </c>
      <c r="BO72" s="130" t="e">
        <f t="shared" si="195"/>
        <v>#DIV/0!</v>
      </c>
      <c r="BP72" s="131" t="e">
        <f t="shared" si="195"/>
        <v>#DIV/0!</v>
      </c>
      <c r="BQ72" s="132" t="e">
        <f t="shared" si="195"/>
        <v>#DIV/0!</v>
      </c>
      <c r="BR72" s="129" t="e">
        <f t="shared" si="195"/>
        <v>#DIV/0!</v>
      </c>
      <c r="BS72" s="130" t="e">
        <f t="shared" si="195"/>
        <v>#DIV/0!</v>
      </c>
      <c r="BT72" s="131" t="e">
        <f t="shared" si="195"/>
        <v>#DIV/0!</v>
      </c>
      <c r="BU72" s="129" t="e">
        <f t="shared" si="195"/>
        <v>#DIV/0!</v>
      </c>
      <c r="BV72" s="133" t="e">
        <f t="shared" si="195"/>
        <v>#DIV/0!</v>
      </c>
      <c r="BW72" s="134" t="e">
        <f t="shared" si="195"/>
        <v>#DIV/0!</v>
      </c>
      <c r="BX72" s="129" t="e">
        <f t="shared" si="195"/>
        <v>#DIV/0!</v>
      </c>
      <c r="BY72" s="130" t="e">
        <f t="shared" si="195"/>
        <v>#DIV/0!</v>
      </c>
      <c r="BZ72" s="131" t="e">
        <f t="shared" si="195"/>
        <v>#DIV/0!</v>
      </c>
      <c r="CA72" s="132" t="e">
        <f t="shared" si="195"/>
        <v>#DIV/0!</v>
      </c>
      <c r="CB72" s="129" t="e">
        <f t="shared" si="195"/>
        <v>#DIV/0!</v>
      </c>
      <c r="CC72" s="130" t="e">
        <f t="shared" si="195"/>
        <v>#DIV/0!</v>
      </c>
      <c r="CD72" s="131" t="e">
        <f t="shared" si="195"/>
        <v>#DIV/0!</v>
      </c>
      <c r="CE72" s="132" t="e">
        <f t="shared" si="195"/>
        <v>#DIV/0!</v>
      </c>
      <c r="CF72" s="129" t="e">
        <f t="shared" si="195"/>
        <v>#DIV/0!</v>
      </c>
      <c r="CG72" s="130" t="e">
        <f t="shared" si="195"/>
        <v>#DIV/0!</v>
      </c>
      <c r="CH72" s="131" t="e">
        <f t="shared" si="195"/>
        <v>#DIV/0!</v>
      </c>
      <c r="CI72" s="129" t="e">
        <f t="shared" si="195"/>
        <v>#DIV/0!</v>
      </c>
      <c r="CJ72" s="135" t="e">
        <f t="shared" si="195"/>
        <v>#DIV/0!</v>
      </c>
      <c r="CK72" s="136" t="e">
        <f t="shared" si="195"/>
        <v>#DIV/0!</v>
      </c>
    </row>
    <row r="73" spans="1:89" ht="14" thickBot="1">
      <c r="A73" s="146" t="s">
        <v>18</v>
      </c>
      <c r="B73" s="196"/>
      <c r="C73" s="197"/>
      <c r="D73" s="198"/>
      <c r="E73" s="199"/>
      <c r="F73" s="196"/>
      <c r="G73" s="200"/>
      <c r="H73" s="198"/>
      <c r="I73" s="199"/>
      <c r="J73" s="196"/>
      <c r="K73" s="200"/>
      <c r="L73" s="198"/>
      <c r="M73" s="196"/>
      <c r="N73" s="201"/>
      <c r="O73" s="202"/>
      <c r="P73" s="196"/>
      <c r="Q73" s="200"/>
      <c r="R73" s="198"/>
      <c r="S73" s="199"/>
      <c r="T73" s="196"/>
      <c r="U73" s="200"/>
      <c r="V73" s="198"/>
      <c r="W73" s="199"/>
      <c r="X73" s="196"/>
      <c r="Y73" s="200"/>
      <c r="Z73" s="198"/>
      <c r="AA73" s="196"/>
      <c r="AB73" s="172">
        <f t="shared" si="193"/>
        <v>0</v>
      </c>
      <c r="AC73" s="173">
        <f t="shared" si="194"/>
        <v>0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 t="e">
        <f t="shared" ref="BJ73:CK73" si="196">B73/B95</f>
        <v>#DIV/0!</v>
      </c>
      <c r="BK73" s="130" t="e">
        <f t="shared" si="196"/>
        <v>#DIV/0!</v>
      </c>
      <c r="BL73" s="131" t="e">
        <f t="shared" si="196"/>
        <v>#DIV/0!</v>
      </c>
      <c r="BM73" s="132" t="e">
        <f t="shared" si="196"/>
        <v>#DIV/0!</v>
      </c>
      <c r="BN73" s="129" t="e">
        <f t="shared" si="196"/>
        <v>#DIV/0!</v>
      </c>
      <c r="BO73" s="130" t="e">
        <f t="shared" si="196"/>
        <v>#DIV/0!</v>
      </c>
      <c r="BP73" s="131" t="e">
        <f t="shared" si="196"/>
        <v>#DIV/0!</v>
      </c>
      <c r="BQ73" s="132" t="e">
        <f t="shared" si="196"/>
        <v>#DIV/0!</v>
      </c>
      <c r="BR73" s="129" t="e">
        <f t="shared" si="196"/>
        <v>#DIV/0!</v>
      </c>
      <c r="BS73" s="130" t="e">
        <f t="shared" si="196"/>
        <v>#DIV/0!</v>
      </c>
      <c r="BT73" s="131" t="e">
        <f t="shared" si="196"/>
        <v>#DIV/0!</v>
      </c>
      <c r="BU73" s="129" t="e">
        <f t="shared" si="196"/>
        <v>#DIV/0!</v>
      </c>
      <c r="BV73" s="133" t="e">
        <f t="shared" si="196"/>
        <v>#DIV/0!</v>
      </c>
      <c r="BW73" s="134" t="e">
        <f t="shared" si="196"/>
        <v>#DIV/0!</v>
      </c>
      <c r="BX73" s="129" t="e">
        <f t="shared" si="196"/>
        <v>#DIV/0!</v>
      </c>
      <c r="BY73" s="130" t="e">
        <f t="shared" si="196"/>
        <v>#DIV/0!</v>
      </c>
      <c r="BZ73" s="131" t="e">
        <f t="shared" si="196"/>
        <v>#DIV/0!</v>
      </c>
      <c r="CA73" s="132" t="e">
        <f t="shared" si="196"/>
        <v>#DIV/0!</v>
      </c>
      <c r="CB73" s="129" t="e">
        <f t="shared" si="196"/>
        <v>#DIV/0!</v>
      </c>
      <c r="CC73" s="130" t="e">
        <f t="shared" si="196"/>
        <v>#DIV/0!</v>
      </c>
      <c r="CD73" s="131" t="e">
        <f t="shared" si="196"/>
        <v>#DIV/0!</v>
      </c>
      <c r="CE73" s="132" t="e">
        <f t="shared" si="196"/>
        <v>#DIV/0!</v>
      </c>
      <c r="CF73" s="129" t="e">
        <f t="shared" si="196"/>
        <v>#DIV/0!</v>
      </c>
      <c r="CG73" s="130" t="e">
        <f t="shared" si="196"/>
        <v>#DIV/0!</v>
      </c>
      <c r="CH73" s="131" t="e">
        <f t="shared" si="196"/>
        <v>#DIV/0!</v>
      </c>
      <c r="CI73" s="129" t="e">
        <f t="shared" si="196"/>
        <v>#DIV/0!</v>
      </c>
      <c r="CJ73" s="135" t="e">
        <f t="shared" si="196"/>
        <v>#DIV/0!</v>
      </c>
      <c r="CK73" s="136" t="e">
        <f t="shared" si="196"/>
        <v>#DIV/0!</v>
      </c>
    </row>
    <row r="74" spans="1:89" ht="15" thickTop="1" thickBot="1">
      <c r="A74" s="137" t="s">
        <v>19</v>
      </c>
      <c r="B74" s="189"/>
      <c r="C74" s="190"/>
      <c r="D74" s="191"/>
      <c r="E74" s="192"/>
      <c r="F74" s="189"/>
      <c r="G74" s="193"/>
      <c r="H74" s="191"/>
      <c r="I74" s="192"/>
      <c r="J74" s="189"/>
      <c r="K74" s="193"/>
      <c r="L74" s="191"/>
      <c r="M74" s="189"/>
      <c r="N74" s="194"/>
      <c r="O74" s="195"/>
      <c r="P74" s="189"/>
      <c r="Q74" s="193"/>
      <c r="R74" s="191"/>
      <c r="S74" s="192"/>
      <c r="T74" s="189"/>
      <c r="U74" s="193"/>
      <c r="V74" s="191"/>
      <c r="W74" s="192"/>
      <c r="X74" s="189"/>
      <c r="Y74" s="193"/>
      <c r="Z74" s="191"/>
      <c r="AA74" s="189"/>
      <c r="AB74" s="172">
        <f t="shared" si="193"/>
        <v>0</v>
      </c>
      <c r="AC74" s="173">
        <f t="shared" si="194"/>
        <v>0</v>
      </c>
      <c r="AE74" s="269" t="s">
        <v>13</v>
      </c>
      <c r="AF74" s="20">
        <f t="shared" ref="AF74:BG74" si="197">SUM(AF71:AF73)</f>
        <v>0</v>
      </c>
      <c r="AG74" s="21">
        <f t="shared" si="197"/>
        <v>0</v>
      </c>
      <c r="AH74" s="20">
        <f t="shared" si="197"/>
        <v>0</v>
      </c>
      <c r="AI74" s="21">
        <f t="shared" si="197"/>
        <v>0</v>
      </c>
      <c r="AJ74" s="20">
        <f t="shared" si="197"/>
        <v>0</v>
      </c>
      <c r="AK74" s="21">
        <f t="shared" si="197"/>
        <v>0</v>
      </c>
      <c r="AL74" s="20">
        <f t="shared" si="197"/>
        <v>0</v>
      </c>
      <c r="AM74" s="21">
        <f t="shared" si="197"/>
        <v>0</v>
      </c>
      <c r="AN74" s="20">
        <f t="shared" si="197"/>
        <v>0</v>
      </c>
      <c r="AO74" s="21">
        <f t="shared" si="197"/>
        <v>0</v>
      </c>
      <c r="AP74" s="20">
        <f t="shared" si="197"/>
        <v>0</v>
      </c>
      <c r="AQ74" s="21">
        <f t="shared" si="197"/>
        <v>0</v>
      </c>
      <c r="AR74" s="20">
        <f t="shared" si="197"/>
        <v>0</v>
      </c>
      <c r="AS74" s="21">
        <f t="shared" si="197"/>
        <v>0</v>
      </c>
      <c r="AT74" s="20">
        <f t="shared" si="197"/>
        <v>0</v>
      </c>
      <c r="AU74" s="21">
        <f t="shared" si="197"/>
        <v>0</v>
      </c>
      <c r="AV74" s="20">
        <f t="shared" si="197"/>
        <v>0</v>
      </c>
      <c r="AW74" s="21">
        <f t="shared" si="197"/>
        <v>0</v>
      </c>
      <c r="AX74" s="20">
        <f t="shared" si="197"/>
        <v>0</v>
      </c>
      <c r="AY74" s="21">
        <f t="shared" si="197"/>
        <v>0</v>
      </c>
      <c r="AZ74" s="20">
        <f t="shared" si="197"/>
        <v>0</v>
      </c>
      <c r="BA74" s="21">
        <f t="shared" si="197"/>
        <v>0</v>
      </c>
      <c r="BB74" s="20">
        <f t="shared" si="197"/>
        <v>0</v>
      </c>
      <c r="BC74" s="21">
        <f t="shared" si="197"/>
        <v>0</v>
      </c>
      <c r="BD74" s="20">
        <f t="shared" si="197"/>
        <v>0</v>
      </c>
      <c r="BE74" s="21">
        <f t="shared" si="197"/>
        <v>0</v>
      </c>
      <c r="BF74" s="174">
        <f t="shared" si="197"/>
        <v>0</v>
      </c>
      <c r="BG74" s="175">
        <f t="shared" si="197"/>
        <v>0</v>
      </c>
      <c r="BI74" s="137" t="s">
        <v>19</v>
      </c>
      <c r="BJ74" s="129" t="e">
        <f t="shared" ref="BJ74:CK74" si="198">B74/B95</f>
        <v>#DIV/0!</v>
      </c>
      <c r="BK74" s="130" t="e">
        <f t="shared" si="198"/>
        <v>#DIV/0!</v>
      </c>
      <c r="BL74" s="131" t="e">
        <f t="shared" si="198"/>
        <v>#DIV/0!</v>
      </c>
      <c r="BM74" s="132" t="e">
        <f t="shared" si="198"/>
        <v>#DIV/0!</v>
      </c>
      <c r="BN74" s="129" t="e">
        <f t="shared" si="198"/>
        <v>#DIV/0!</v>
      </c>
      <c r="BO74" s="130" t="e">
        <f t="shared" si="198"/>
        <v>#DIV/0!</v>
      </c>
      <c r="BP74" s="131" t="e">
        <f t="shared" si="198"/>
        <v>#DIV/0!</v>
      </c>
      <c r="BQ74" s="132" t="e">
        <f t="shared" si="198"/>
        <v>#DIV/0!</v>
      </c>
      <c r="BR74" s="129" t="e">
        <f t="shared" si="198"/>
        <v>#DIV/0!</v>
      </c>
      <c r="BS74" s="130" t="e">
        <f t="shared" si="198"/>
        <v>#DIV/0!</v>
      </c>
      <c r="BT74" s="131" t="e">
        <f t="shared" si="198"/>
        <v>#DIV/0!</v>
      </c>
      <c r="BU74" s="129" t="e">
        <f t="shared" si="198"/>
        <v>#DIV/0!</v>
      </c>
      <c r="BV74" s="133" t="e">
        <f t="shared" si="198"/>
        <v>#DIV/0!</v>
      </c>
      <c r="BW74" s="134" t="e">
        <f t="shared" si="198"/>
        <v>#DIV/0!</v>
      </c>
      <c r="BX74" s="129" t="e">
        <f t="shared" si="198"/>
        <v>#DIV/0!</v>
      </c>
      <c r="BY74" s="130" t="e">
        <f t="shared" si="198"/>
        <v>#DIV/0!</v>
      </c>
      <c r="BZ74" s="131" t="e">
        <f t="shared" si="198"/>
        <v>#DIV/0!</v>
      </c>
      <c r="CA74" s="132" t="e">
        <f t="shared" si="198"/>
        <v>#DIV/0!</v>
      </c>
      <c r="CB74" s="129" t="e">
        <f t="shared" si="198"/>
        <v>#DIV/0!</v>
      </c>
      <c r="CC74" s="130" t="e">
        <f t="shared" si="198"/>
        <v>#DIV/0!</v>
      </c>
      <c r="CD74" s="131" t="e">
        <f t="shared" si="198"/>
        <v>#DIV/0!</v>
      </c>
      <c r="CE74" s="132" t="e">
        <f t="shared" si="198"/>
        <v>#DIV/0!</v>
      </c>
      <c r="CF74" s="129" t="e">
        <f t="shared" si="198"/>
        <v>#DIV/0!</v>
      </c>
      <c r="CG74" s="130" t="e">
        <f t="shared" si="198"/>
        <v>#DIV/0!</v>
      </c>
      <c r="CH74" s="131" t="e">
        <f t="shared" si="198"/>
        <v>#DIV/0!</v>
      </c>
      <c r="CI74" s="129" t="e">
        <f t="shared" si="198"/>
        <v>#DIV/0!</v>
      </c>
      <c r="CJ74" s="135" t="e">
        <f t="shared" si="198"/>
        <v>#DIV/0!</v>
      </c>
      <c r="CK74" s="136" t="e">
        <f t="shared" si="198"/>
        <v>#DIV/0!</v>
      </c>
    </row>
    <row r="75" spans="1:89" ht="14" thickTop="1">
      <c r="A75" s="146" t="s">
        <v>20</v>
      </c>
      <c r="B75" s="196"/>
      <c r="C75" s="197"/>
      <c r="D75" s="198"/>
      <c r="E75" s="199"/>
      <c r="F75" s="196"/>
      <c r="G75" s="200"/>
      <c r="H75" s="198"/>
      <c r="I75" s="199"/>
      <c r="J75" s="196"/>
      <c r="K75" s="200"/>
      <c r="L75" s="198"/>
      <c r="M75" s="196"/>
      <c r="N75" s="201"/>
      <c r="O75" s="202"/>
      <c r="P75" s="196"/>
      <c r="Q75" s="200"/>
      <c r="R75" s="198"/>
      <c r="S75" s="199"/>
      <c r="T75" s="196"/>
      <c r="U75" s="200"/>
      <c r="V75" s="198"/>
      <c r="W75" s="199"/>
      <c r="X75" s="196"/>
      <c r="Y75" s="200"/>
      <c r="Z75" s="198"/>
      <c r="AA75" s="196"/>
      <c r="AB75" s="172">
        <f t="shared" si="193"/>
        <v>0</v>
      </c>
      <c r="AC75" s="173">
        <f t="shared" si="194"/>
        <v>0</v>
      </c>
      <c r="BI75" s="146" t="s">
        <v>20</v>
      </c>
      <c r="BJ75" s="129" t="e">
        <f t="shared" ref="BJ75:CK75" si="199">B75/B95</f>
        <v>#DIV/0!</v>
      </c>
      <c r="BK75" s="130" t="e">
        <f t="shared" si="199"/>
        <v>#DIV/0!</v>
      </c>
      <c r="BL75" s="131" t="e">
        <f t="shared" si="199"/>
        <v>#DIV/0!</v>
      </c>
      <c r="BM75" s="132" t="e">
        <f t="shared" si="199"/>
        <v>#DIV/0!</v>
      </c>
      <c r="BN75" s="129" t="e">
        <f t="shared" si="199"/>
        <v>#DIV/0!</v>
      </c>
      <c r="BO75" s="130" t="e">
        <f t="shared" si="199"/>
        <v>#DIV/0!</v>
      </c>
      <c r="BP75" s="131" t="e">
        <f t="shared" si="199"/>
        <v>#DIV/0!</v>
      </c>
      <c r="BQ75" s="132" t="e">
        <f t="shared" si="199"/>
        <v>#DIV/0!</v>
      </c>
      <c r="BR75" s="129" t="e">
        <f t="shared" si="199"/>
        <v>#DIV/0!</v>
      </c>
      <c r="BS75" s="130" t="e">
        <f t="shared" si="199"/>
        <v>#DIV/0!</v>
      </c>
      <c r="BT75" s="131" t="e">
        <f t="shared" si="199"/>
        <v>#DIV/0!</v>
      </c>
      <c r="BU75" s="129" t="e">
        <f t="shared" si="199"/>
        <v>#DIV/0!</v>
      </c>
      <c r="BV75" s="133" t="e">
        <f t="shared" si="199"/>
        <v>#DIV/0!</v>
      </c>
      <c r="BW75" s="134" t="e">
        <f t="shared" si="199"/>
        <v>#DIV/0!</v>
      </c>
      <c r="BX75" s="129" t="e">
        <f t="shared" si="199"/>
        <v>#DIV/0!</v>
      </c>
      <c r="BY75" s="130" t="e">
        <f t="shared" si="199"/>
        <v>#DIV/0!</v>
      </c>
      <c r="BZ75" s="131" t="e">
        <f t="shared" si="199"/>
        <v>#DIV/0!</v>
      </c>
      <c r="CA75" s="132" t="e">
        <f t="shared" si="199"/>
        <v>#DIV/0!</v>
      </c>
      <c r="CB75" s="129" t="e">
        <f t="shared" si="199"/>
        <v>#DIV/0!</v>
      </c>
      <c r="CC75" s="130" t="e">
        <f t="shared" si="199"/>
        <v>#DIV/0!</v>
      </c>
      <c r="CD75" s="131" t="e">
        <f t="shared" si="199"/>
        <v>#DIV/0!</v>
      </c>
      <c r="CE75" s="132" t="e">
        <f t="shared" si="199"/>
        <v>#DIV/0!</v>
      </c>
      <c r="CF75" s="129" t="e">
        <f t="shared" si="199"/>
        <v>#DIV/0!</v>
      </c>
      <c r="CG75" s="130" t="e">
        <f t="shared" si="199"/>
        <v>#DIV/0!</v>
      </c>
      <c r="CH75" s="131" t="e">
        <f t="shared" si="199"/>
        <v>#DIV/0!</v>
      </c>
      <c r="CI75" s="129" t="e">
        <f t="shared" si="199"/>
        <v>#DIV/0!</v>
      </c>
      <c r="CJ75" s="135" t="e">
        <f t="shared" si="199"/>
        <v>#DIV/0!</v>
      </c>
      <c r="CK75" s="136" t="e">
        <f t="shared" si="199"/>
        <v>#DIV/0!</v>
      </c>
    </row>
    <row r="76" spans="1:89" ht="14" thickBot="1">
      <c r="A76" s="137" t="s">
        <v>21</v>
      </c>
      <c r="B76" s="189"/>
      <c r="C76" s="190"/>
      <c r="D76" s="191"/>
      <c r="E76" s="192"/>
      <c r="F76" s="189"/>
      <c r="G76" s="193"/>
      <c r="H76" s="191"/>
      <c r="I76" s="192"/>
      <c r="J76" s="189"/>
      <c r="K76" s="193"/>
      <c r="L76" s="191"/>
      <c r="M76" s="189"/>
      <c r="N76" s="194"/>
      <c r="O76" s="195"/>
      <c r="P76" s="189"/>
      <c r="Q76" s="193"/>
      <c r="R76" s="191"/>
      <c r="S76" s="192"/>
      <c r="T76" s="189"/>
      <c r="U76" s="193"/>
      <c r="V76" s="191"/>
      <c r="W76" s="192"/>
      <c r="X76" s="189"/>
      <c r="Y76" s="193"/>
      <c r="Z76" s="191"/>
      <c r="AA76" s="189"/>
      <c r="AB76" s="172">
        <f t="shared" si="193"/>
        <v>0</v>
      </c>
      <c r="AC76" s="173">
        <f t="shared" si="194"/>
        <v>0</v>
      </c>
      <c r="AE76" s="272" t="s">
        <v>85</v>
      </c>
      <c r="BI76" s="137" t="s">
        <v>21</v>
      </c>
      <c r="BJ76" s="129" t="e">
        <f t="shared" ref="BJ76:CK76" si="200">B76/B95</f>
        <v>#DIV/0!</v>
      </c>
      <c r="BK76" s="130" t="e">
        <f t="shared" si="200"/>
        <v>#DIV/0!</v>
      </c>
      <c r="BL76" s="131" t="e">
        <f t="shared" si="200"/>
        <v>#DIV/0!</v>
      </c>
      <c r="BM76" s="132" t="e">
        <f t="shared" si="200"/>
        <v>#DIV/0!</v>
      </c>
      <c r="BN76" s="129" t="e">
        <f t="shared" si="200"/>
        <v>#DIV/0!</v>
      </c>
      <c r="BO76" s="130" t="e">
        <f t="shared" si="200"/>
        <v>#DIV/0!</v>
      </c>
      <c r="BP76" s="131" t="e">
        <f t="shared" si="200"/>
        <v>#DIV/0!</v>
      </c>
      <c r="BQ76" s="132" t="e">
        <f t="shared" si="200"/>
        <v>#DIV/0!</v>
      </c>
      <c r="BR76" s="129" t="e">
        <f t="shared" si="200"/>
        <v>#DIV/0!</v>
      </c>
      <c r="BS76" s="130" t="e">
        <f t="shared" si="200"/>
        <v>#DIV/0!</v>
      </c>
      <c r="BT76" s="131" t="e">
        <f t="shared" si="200"/>
        <v>#DIV/0!</v>
      </c>
      <c r="BU76" s="129" t="e">
        <f t="shared" si="200"/>
        <v>#DIV/0!</v>
      </c>
      <c r="BV76" s="133" t="e">
        <f t="shared" si="200"/>
        <v>#DIV/0!</v>
      </c>
      <c r="BW76" s="134" t="e">
        <f t="shared" si="200"/>
        <v>#DIV/0!</v>
      </c>
      <c r="BX76" s="129" t="e">
        <f t="shared" si="200"/>
        <v>#DIV/0!</v>
      </c>
      <c r="BY76" s="130" t="e">
        <f t="shared" si="200"/>
        <v>#DIV/0!</v>
      </c>
      <c r="BZ76" s="131" t="e">
        <f t="shared" si="200"/>
        <v>#DIV/0!</v>
      </c>
      <c r="CA76" s="132" t="e">
        <f t="shared" si="200"/>
        <v>#DIV/0!</v>
      </c>
      <c r="CB76" s="129" t="e">
        <f t="shared" si="200"/>
        <v>#DIV/0!</v>
      </c>
      <c r="CC76" s="130" t="e">
        <f t="shared" si="200"/>
        <v>#DIV/0!</v>
      </c>
      <c r="CD76" s="131" t="e">
        <f t="shared" si="200"/>
        <v>#DIV/0!</v>
      </c>
      <c r="CE76" s="132" t="e">
        <f t="shared" si="200"/>
        <v>#DIV/0!</v>
      </c>
      <c r="CF76" s="129" t="e">
        <f t="shared" si="200"/>
        <v>#DIV/0!</v>
      </c>
      <c r="CG76" s="130" t="e">
        <f t="shared" si="200"/>
        <v>#DIV/0!</v>
      </c>
      <c r="CH76" s="131" t="e">
        <f t="shared" si="200"/>
        <v>#DIV/0!</v>
      </c>
      <c r="CI76" s="129" t="e">
        <f t="shared" si="200"/>
        <v>#DIV/0!</v>
      </c>
      <c r="CJ76" s="135" t="e">
        <f t="shared" si="200"/>
        <v>#DIV/0!</v>
      </c>
      <c r="CK76" s="136" t="e">
        <f t="shared" si="200"/>
        <v>#DIV/0!</v>
      </c>
    </row>
    <row r="77" spans="1:89" ht="15" thickTop="1" thickBot="1">
      <c r="A77" s="146" t="s">
        <v>22</v>
      </c>
      <c r="B77" s="196"/>
      <c r="C77" s="197"/>
      <c r="D77" s="198"/>
      <c r="E77" s="199"/>
      <c r="F77" s="196"/>
      <c r="G77" s="200"/>
      <c r="H77" s="198"/>
      <c r="I77" s="199"/>
      <c r="J77" s="196"/>
      <c r="K77" s="200"/>
      <c r="L77" s="198"/>
      <c r="M77" s="196"/>
      <c r="N77" s="201"/>
      <c r="O77" s="202"/>
      <c r="P77" s="196"/>
      <c r="Q77" s="200"/>
      <c r="R77" s="198"/>
      <c r="S77" s="199"/>
      <c r="T77" s="196"/>
      <c r="U77" s="200"/>
      <c r="V77" s="198"/>
      <c r="W77" s="199"/>
      <c r="X77" s="196"/>
      <c r="Y77" s="200"/>
      <c r="Z77" s="198"/>
      <c r="AA77" s="196"/>
      <c r="AB77" s="172">
        <f t="shared" si="193"/>
        <v>0</v>
      </c>
      <c r="AC77" s="173">
        <f t="shared" si="194"/>
        <v>0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 t="e">
        <f t="shared" ref="BJ77:CK77" si="201">B77/B95</f>
        <v>#DIV/0!</v>
      </c>
      <c r="BK77" s="130" t="e">
        <f t="shared" si="201"/>
        <v>#DIV/0!</v>
      </c>
      <c r="BL77" s="131" t="e">
        <f t="shared" si="201"/>
        <v>#DIV/0!</v>
      </c>
      <c r="BM77" s="132" t="e">
        <f t="shared" si="201"/>
        <v>#DIV/0!</v>
      </c>
      <c r="BN77" s="129" t="e">
        <f t="shared" si="201"/>
        <v>#DIV/0!</v>
      </c>
      <c r="BO77" s="130" t="e">
        <f t="shared" si="201"/>
        <v>#DIV/0!</v>
      </c>
      <c r="BP77" s="131" t="e">
        <f t="shared" si="201"/>
        <v>#DIV/0!</v>
      </c>
      <c r="BQ77" s="132" t="e">
        <f t="shared" si="201"/>
        <v>#DIV/0!</v>
      </c>
      <c r="BR77" s="129" t="e">
        <f t="shared" si="201"/>
        <v>#DIV/0!</v>
      </c>
      <c r="BS77" s="130" t="e">
        <f t="shared" si="201"/>
        <v>#DIV/0!</v>
      </c>
      <c r="BT77" s="131" t="e">
        <f t="shared" si="201"/>
        <v>#DIV/0!</v>
      </c>
      <c r="BU77" s="129" t="e">
        <f t="shared" si="201"/>
        <v>#DIV/0!</v>
      </c>
      <c r="BV77" s="133" t="e">
        <f t="shared" si="201"/>
        <v>#DIV/0!</v>
      </c>
      <c r="BW77" s="134" t="e">
        <f t="shared" si="201"/>
        <v>#DIV/0!</v>
      </c>
      <c r="BX77" s="129" t="e">
        <f t="shared" si="201"/>
        <v>#DIV/0!</v>
      </c>
      <c r="BY77" s="130" t="e">
        <f t="shared" si="201"/>
        <v>#DIV/0!</v>
      </c>
      <c r="BZ77" s="131" t="e">
        <f t="shared" si="201"/>
        <v>#DIV/0!</v>
      </c>
      <c r="CA77" s="132" t="e">
        <f t="shared" si="201"/>
        <v>#DIV/0!</v>
      </c>
      <c r="CB77" s="129" t="e">
        <f t="shared" si="201"/>
        <v>#DIV/0!</v>
      </c>
      <c r="CC77" s="130" t="e">
        <f t="shared" si="201"/>
        <v>#DIV/0!</v>
      </c>
      <c r="CD77" s="131" t="e">
        <f t="shared" si="201"/>
        <v>#DIV/0!</v>
      </c>
      <c r="CE77" s="132" t="e">
        <f t="shared" si="201"/>
        <v>#DIV/0!</v>
      </c>
      <c r="CF77" s="129" t="e">
        <f t="shared" si="201"/>
        <v>#DIV/0!</v>
      </c>
      <c r="CG77" s="130" t="e">
        <f t="shared" si="201"/>
        <v>#DIV/0!</v>
      </c>
      <c r="CH77" s="131" t="e">
        <f t="shared" si="201"/>
        <v>#DIV/0!</v>
      </c>
      <c r="CI77" s="129" t="e">
        <f t="shared" si="201"/>
        <v>#DIV/0!</v>
      </c>
      <c r="CJ77" s="135" t="e">
        <f t="shared" si="201"/>
        <v>#DIV/0!</v>
      </c>
      <c r="CK77" s="136" t="e">
        <f t="shared" si="201"/>
        <v>#DIV/0!</v>
      </c>
    </row>
    <row r="78" spans="1:89" ht="15" thickTop="1" thickBot="1">
      <c r="A78" s="137" t="s">
        <v>23</v>
      </c>
      <c r="B78" s="189"/>
      <c r="C78" s="190"/>
      <c r="D78" s="191"/>
      <c r="E78" s="192"/>
      <c r="F78" s="189"/>
      <c r="G78" s="193"/>
      <c r="H78" s="191"/>
      <c r="I78" s="192"/>
      <c r="J78" s="189"/>
      <c r="K78" s="193"/>
      <c r="L78" s="191"/>
      <c r="M78" s="189"/>
      <c r="N78" s="194"/>
      <c r="O78" s="195"/>
      <c r="P78" s="189"/>
      <c r="Q78" s="193"/>
      <c r="R78" s="191"/>
      <c r="S78" s="192"/>
      <c r="T78" s="189"/>
      <c r="U78" s="193"/>
      <c r="V78" s="191"/>
      <c r="W78" s="192"/>
      <c r="X78" s="189"/>
      <c r="Y78" s="193"/>
      <c r="Z78" s="191"/>
      <c r="AA78" s="189"/>
      <c r="AB78" s="172">
        <f t="shared" si="193"/>
        <v>0</v>
      </c>
      <c r="AC78" s="173">
        <f t="shared" si="194"/>
        <v>0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 t="e">
        <f t="shared" ref="BJ78:CK78" si="202">B78/B95</f>
        <v>#DIV/0!</v>
      </c>
      <c r="BK78" s="130" t="e">
        <f t="shared" si="202"/>
        <v>#DIV/0!</v>
      </c>
      <c r="BL78" s="131" t="e">
        <f t="shared" si="202"/>
        <v>#DIV/0!</v>
      </c>
      <c r="BM78" s="132" t="e">
        <f t="shared" si="202"/>
        <v>#DIV/0!</v>
      </c>
      <c r="BN78" s="129" t="e">
        <f t="shared" si="202"/>
        <v>#DIV/0!</v>
      </c>
      <c r="BO78" s="130" t="e">
        <f t="shared" si="202"/>
        <v>#DIV/0!</v>
      </c>
      <c r="BP78" s="131" t="e">
        <f t="shared" si="202"/>
        <v>#DIV/0!</v>
      </c>
      <c r="BQ78" s="132" t="e">
        <f t="shared" si="202"/>
        <v>#DIV/0!</v>
      </c>
      <c r="BR78" s="129" t="e">
        <f t="shared" si="202"/>
        <v>#DIV/0!</v>
      </c>
      <c r="BS78" s="130" t="e">
        <f t="shared" si="202"/>
        <v>#DIV/0!</v>
      </c>
      <c r="BT78" s="131" t="e">
        <f t="shared" si="202"/>
        <v>#DIV/0!</v>
      </c>
      <c r="BU78" s="129" t="e">
        <f t="shared" si="202"/>
        <v>#DIV/0!</v>
      </c>
      <c r="BV78" s="133" t="e">
        <f t="shared" si="202"/>
        <v>#DIV/0!</v>
      </c>
      <c r="BW78" s="134" t="e">
        <f t="shared" si="202"/>
        <v>#DIV/0!</v>
      </c>
      <c r="BX78" s="129" t="e">
        <f t="shared" si="202"/>
        <v>#DIV/0!</v>
      </c>
      <c r="BY78" s="130" t="e">
        <f t="shared" si="202"/>
        <v>#DIV/0!</v>
      </c>
      <c r="BZ78" s="131" t="e">
        <f t="shared" si="202"/>
        <v>#DIV/0!</v>
      </c>
      <c r="CA78" s="132" t="e">
        <f t="shared" si="202"/>
        <v>#DIV/0!</v>
      </c>
      <c r="CB78" s="129" t="e">
        <f t="shared" si="202"/>
        <v>#DIV/0!</v>
      </c>
      <c r="CC78" s="130" t="e">
        <f t="shared" si="202"/>
        <v>#DIV/0!</v>
      </c>
      <c r="CD78" s="131" t="e">
        <f t="shared" si="202"/>
        <v>#DIV/0!</v>
      </c>
      <c r="CE78" s="132" t="e">
        <f t="shared" si="202"/>
        <v>#DIV/0!</v>
      </c>
      <c r="CF78" s="129" t="e">
        <f t="shared" si="202"/>
        <v>#DIV/0!</v>
      </c>
      <c r="CG78" s="130" t="e">
        <f t="shared" si="202"/>
        <v>#DIV/0!</v>
      </c>
      <c r="CH78" s="131" t="e">
        <f t="shared" si="202"/>
        <v>#DIV/0!</v>
      </c>
      <c r="CI78" s="129" t="e">
        <f t="shared" si="202"/>
        <v>#DIV/0!</v>
      </c>
      <c r="CJ78" s="135" t="e">
        <f t="shared" si="202"/>
        <v>#DIV/0!</v>
      </c>
      <c r="CK78" s="136" t="e">
        <f t="shared" si="202"/>
        <v>#DIV/0!</v>
      </c>
    </row>
    <row r="79" spans="1:89" ht="14" thickTop="1">
      <c r="A79" s="146" t="s">
        <v>24</v>
      </c>
      <c r="B79" s="203"/>
      <c r="C79" s="197"/>
      <c r="D79" s="198"/>
      <c r="E79" s="199"/>
      <c r="F79" s="196"/>
      <c r="G79" s="200"/>
      <c r="H79" s="198"/>
      <c r="I79" s="199"/>
      <c r="J79" s="196"/>
      <c r="K79" s="200"/>
      <c r="L79" s="198"/>
      <c r="M79" s="196"/>
      <c r="N79" s="201"/>
      <c r="O79" s="204"/>
      <c r="P79" s="196"/>
      <c r="Q79" s="200"/>
      <c r="R79" s="198"/>
      <c r="S79" s="199"/>
      <c r="T79" s="196"/>
      <c r="U79" s="200"/>
      <c r="V79" s="198"/>
      <c r="W79" s="205"/>
      <c r="X79" s="196"/>
      <c r="Y79" s="200"/>
      <c r="Z79" s="198"/>
      <c r="AA79" s="196"/>
      <c r="AB79" s="172">
        <f t="shared" si="193"/>
        <v>0</v>
      </c>
      <c r="AC79" s="173">
        <f t="shared" si="194"/>
        <v>0</v>
      </c>
      <c r="AE79" s="275" t="str">
        <f>$AE$17</f>
        <v>17:00 - 17:59</v>
      </c>
      <c r="AF79" s="126">
        <f t="shared" ref="AF79:AU80" si="203">SUMIF($A$9:$A$32,$AE79,B$71:B$94)</f>
        <v>0</v>
      </c>
      <c r="AG79" s="186">
        <f t="shared" si="203"/>
        <v>0</v>
      </c>
      <c r="AH79" s="127">
        <f t="shared" si="203"/>
        <v>0</v>
      </c>
      <c r="AI79" s="180">
        <f t="shared" si="203"/>
        <v>0</v>
      </c>
      <c r="AJ79" s="126">
        <f t="shared" si="203"/>
        <v>0</v>
      </c>
      <c r="AK79" s="128">
        <f t="shared" si="203"/>
        <v>0</v>
      </c>
      <c r="AL79" s="127">
        <f t="shared" si="203"/>
        <v>0</v>
      </c>
      <c r="AM79" s="180">
        <f t="shared" si="203"/>
        <v>0</v>
      </c>
      <c r="AN79" s="126">
        <f t="shared" si="203"/>
        <v>0</v>
      </c>
      <c r="AO79" s="128">
        <f t="shared" si="203"/>
        <v>0</v>
      </c>
      <c r="AP79" s="127">
        <f t="shared" si="203"/>
        <v>0</v>
      </c>
      <c r="AQ79" s="126">
        <f t="shared" si="203"/>
        <v>0</v>
      </c>
      <c r="AR79" s="179">
        <f t="shared" si="203"/>
        <v>0</v>
      </c>
      <c r="AS79" s="181">
        <f t="shared" si="203"/>
        <v>0</v>
      </c>
      <c r="AT79" s="126">
        <f t="shared" si="203"/>
        <v>0</v>
      </c>
      <c r="AU79" s="128">
        <f t="shared" si="203"/>
        <v>0</v>
      </c>
      <c r="AV79" s="127">
        <f t="shared" ref="AP79:BE80" si="204">SUMIF($A$9:$A$32,$AE79,R$71:R$94)</f>
        <v>0</v>
      </c>
      <c r="AW79" s="180">
        <f t="shared" si="204"/>
        <v>0</v>
      </c>
      <c r="AX79" s="126">
        <f t="shared" si="204"/>
        <v>0</v>
      </c>
      <c r="AY79" s="128">
        <f t="shared" si="204"/>
        <v>0</v>
      </c>
      <c r="AZ79" s="127">
        <f t="shared" si="204"/>
        <v>0</v>
      </c>
      <c r="BA79" s="180">
        <f t="shared" si="204"/>
        <v>0</v>
      </c>
      <c r="BB79" s="126">
        <f t="shared" si="204"/>
        <v>0</v>
      </c>
      <c r="BC79" s="128">
        <f t="shared" si="204"/>
        <v>0</v>
      </c>
      <c r="BD79" s="184">
        <f t="shared" si="204"/>
        <v>0</v>
      </c>
      <c r="BE79" s="185">
        <f t="shared" si="204"/>
        <v>0</v>
      </c>
      <c r="BF79" s="170">
        <f>AF79+AH79+AJ79+AL79+AN79+AP79+AR79+AT79+AV79+AX79+AZ79+BB79+BD79</f>
        <v>0</v>
      </c>
      <c r="BG79" s="171">
        <f>AG79+AI79+AK79+AM79+AO79+AQ79+AS79+AU79+AW79+AY79+BA79+BC79+BE79</f>
        <v>0</v>
      </c>
      <c r="BI79" s="146" t="s">
        <v>24</v>
      </c>
      <c r="BJ79" s="129" t="e">
        <f t="shared" ref="BJ79:CK79" si="205">B79/B95</f>
        <v>#DIV/0!</v>
      </c>
      <c r="BK79" s="130" t="e">
        <f t="shared" si="205"/>
        <v>#DIV/0!</v>
      </c>
      <c r="BL79" s="131" t="e">
        <f t="shared" si="205"/>
        <v>#DIV/0!</v>
      </c>
      <c r="BM79" s="132" t="e">
        <f t="shared" si="205"/>
        <v>#DIV/0!</v>
      </c>
      <c r="BN79" s="129" t="e">
        <f t="shared" si="205"/>
        <v>#DIV/0!</v>
      </c>
      <c r="BO79" s="130" t="e">
        <f t="shared" si="205"/>
        <v>#DIV/0!</v>
      </c>
      <c r="BP79" s="131" t="e">
        <f t="shared" si="205"/>
        <v>#DIV/0!</v>
      </c>
      <c r="BQ79" s="132" t="e">
        <f t="shared" si="205"/>
        <v>#DIV/0!</v>
      </c>
      <c r="BR79" s="129" t="e">
        <f t="shared" si="205"/>
        <v>#DIV/0!</v>
      </c>
      <c r="BS79" s="130" t="e">
        <f t="shared" si="205"/>
        <v>#DIV/0!</v>
      </c>
      <c r="BT79" s="131" t="e">
        <f t="shared" si="205"/>
        <v>#DIV/0!</v>
      </c>
      <c r="BU79" s="129" t="e">
        <f t="shared" si="205"/>
        <v>#DIV/0!</v>
      </c>
      <c r="BV79" s="133" t="e">
        <f t="shared" si="205"/>
        <v>#DIV/0!</v>
      </c>
      <c r="BW79" s="134" t="e">
        <f t="shared" si="205"/>
        <v>#DIV/0!</v>
      </c>
      <c r="BX79" s="129" t="e">
        <f t="shared" si="205"/>
        <v>#DIV/0!</v>
      </c>
      <c r="BY79" s="130" t="e">
        <f t="shared" si="205"/>
        <v>#DIV/0!</v>
      </c>
      <c r="BZ79" s="131" t="e">
        <f t="shared" si="205"/>
        <v>#DIV/0!</v>
      </c>
      <c r="CA79" s="132" t="e">
        <f t="shared" si="205"/>
        <v>#DIV/0!</v>
      </c>
      <c r="CB79" s="129" t="e">
        <f t="shared" si="205"/>
        <v>#DIV/0!</v>
      </c>
      <c r="CC79" s="130" t="e">
        <f t="shared" si="205"/>
        <v>#DIV/0!</v>
      </c>
      <c r="CD79" s="131" t="e">
        <f t="shared" si="205"/>
        <v>#DIV/0!</v>
      </c>
      <c r="CE79" s="132" t="e">
        <f t="shared" si="205"/>
        <v>#DIV/0!</v>
      </c>
      <c r="CF79" s="129" t="e">
        <f t="shared" si="205"/>
        <v>#DIV/0!</v>
      </c>
      <c r="CG79" s="130" t="e">
        <f t="shared" si="205"/>
        <v>#DIV/0!</v>
      </c>
      <c r="CH79" s="131" t="e">
        <f t="shared" si="205"/>
        <v>#DIV/0!</v>
      </c>
      <c r="CI79" s="129" t="e">
        <f t="shared" si="205"/>
        <v>#DIV/0!</v>
      </c>
      <c r="CJ79" s="135" t="e">
        <f t="shared" si="205"/>
        <v>#DIV/0!</v>
      </c>
      <c r="CK79" s="136" t="e">
        <f t="shared" si="205"/>
        <v>#DIV/0!</v>
      </c>
    </row>
    <row r="80" spans="1:89">
      <c r="A80" s="137" t="s">
        <v>25</v>
      </c>
      <c r="B80" s="206"/>
      <c r="C80" s="190"/>
      <c r="D80" s="191"/>
      <c r="E80" s="192"/>
      <c r="F80" s="189"/>
      <c r="G80" s="193"/>
      <c r="H80" s="191"/>
      <c r="I80" s="192"/>
      <c r="J80" s="189"/>
      <c r="K80" s="190"/>
      <c r="L80" s="191"/>
      <c r="M80" s="189"/>
      <c r="N80" s="194"/>
      <c r="O80" s="207"/>
      <c r="P80" s="189"/>
      <c r="Q80" s="190"/>
      <c r="R80" s="191"/>
      <c r="S80" s="192"/>
      <c r="T80" s="198"/>
      <c r="U80" s="189"/>
      <c r="V80" s="191"/>
      <c r="W80" s="208"/>
      <c r="X80" s="189"/>
      <c r="Y80" s="193"/>
      <c r="Z80" s="191"/>
      <c r="AA80" s="189"/>
      <c r="AB80" s="172">
        <f t="shared" si="193"/>
        <v>0</v>
      </c>
      <c r="AC80" s="173">
        <f t="shared" si="194"/>
        <v>0</v>
      </c>
      <c r="AE80" s="277" t="str">
        <f>$AE$18</f>
        <v>18:00 - 18:59</v>
      </c>
      <c r="AF80" s="126">
        <f t="shared" si="203"/>
        <v>0</v>
      </c>
      <c r="AG80" s="190">
        <f t="shared" si="203"/>
        <v>0</v>
      </c>
      <c r="AH80" s="191">
        <f t="shared" si="203"/>
        <v>0</v>
      </c>
      <c r="AI80" s="192">
        <f t="shared" si="203"/>
        <v>0</v>
      </c>
      <c r="AJ80" s="278">
        <f t="shared" si="203"/>
        <v>0</v>
      </c>
      <c r="AK80" s="193">
        <f t="shared" si="203"/>
        <v>0</v>
      </c>
      <c r="AL80" s="191">
        <f t="shared" si="203"/>
        <v>0</v>
      </c>
      <c r="AM80" s="192">
        <f t="shared" si="203"/>
        <v>0</v>
      </c>
      <c r="AN80" s="278">
        <f t="shared" si="203"/>
        <v>0</v>
      </c>
      <c r="AO80" s="193">
        <f t="shared" si="203"/>
        <v>0</v>
      </c>
      <c r="AP80" s="191">
        <f t="shared" si="204"/>
        <v>0</v>
      </c>
      <c r="AQ80" s="278">
        <f t="shared" si="204"/>
        <v>0</v>
      </c>
      <c r="AR80" s="194">
        <f t="shared" si="204"/>
        <v>0</v>
      </c>
      <c r="AS80" s="195">
        <f t="shared" si="204"/>
        <v>0</v>
      </c>
      <c r="AT80" s="278">
        <f t="shared" si="204"/>
        <v>0</v>
      </c>
      <c r="AU80" s="193">
        <f t="shared" si="204"/>
        <v>0</v>
      </c>
      <c r="AV80" s="191">
        <f t="shared" si="204"/>
        <v>0</v>
      </c>
      <c r="AW80" s="192">
        <f t="shared" si="204"/>
        <v>0</v>
      </c>
      <c r="AX80" s="278">
        <f t="shared" si="204"/>
        <v>0</v>
      </c>
      <c r="AY80" s="193">
        <f t="shared" si="204"/>
        <v>0</v>
      </c>
      <c r="AZ80" s="191">
        <f t="shared" si="204"/>
        <v>0</v>
      </c>
      <c r="BA80" s="192">
        <f t="shared" si="204"/>
        <v>0</v>
      </c>
      <c r="BB80" s="278">
        <f t="shared" si="204"/>
        <v>0</v>
      </c>
      <c r="BC80" s="193">
        <f t="shared" si="204"/>
        <v>0</v>
      </c>
      <c r="BD80" s="191">
        <f t="shared" si="204"/>
        <v>0</v>
      </c>
      <c r="BE80" s="278">
        <f t="shared" si="204"/>
        <v>0</v>
      </c>
      <c r="BF80" s="172">
        <f>SUM(AF80,AH80,AJ80,AL80,AN80,AP80,AR80,AT80,AV80,AX80,AZ80,BB80,BD80)</f>
        <v>0</v>
      </c>
      <c r="BG80" s="173">
        <f>SUM(AG80,AI80,AK80,AM80,AO80,AQ80,AS80,AU80,AW80,AY80,BA80,BC80,BE80)</f>
        <v>0</v>
      </c>
      <c r="BI80" s="137" t="s">
        <v>25</v>
      </c>
      <c r="BJ80" s="129" t="e">
        <f t="shared" ref="BJ80:CK80" si="206">B80/B95</f>
        <v>#DIV/0!</v>
      </c>
      <c r="BK80" s="130" t="e">
        <f t="shared" si="206"/>
        <v>#DIV/0!</v>
      </c>
      <c r="BL80" s="131" t="e">
        <f t="shared" si="206"/>
        <v>#DIV/0!</v>
      </c>
      <c r="BM80" s="132" t="e">
        <f t="shared" si="206"/>
        <v>#DIV/0!</v>
      </c>
      <c r="BN80" s="129" t="e">
        <f t="shared" si="206"/>
        <v>#DIV/0!</v>
      </c>
      <c r="BO80" s="130" t="e">
        <f t="shared" si="206"/>
        <v>#DIV/0!</v>
      </c>
      <c r="BP80" s="131" t="e">
        <f t="shared" si="206"/>
        <v>#DIV/0!</v>
      </c>
      <c r="BQ80" s="132" t="e">
        <f t="shared" si="206"/>
        <v>#DIV/0!</v>
      </c>
      <c r="BR80" s="129" t="e">
        <f t="shared" si="206"/>
        <v>#DIV/0!</v>
      </c>
      <c r="BS80" s="130" t="e">
        <f t="shared" si="206"/>
        <v>#DIV/0!</v>
      </c>
      <c r="BT80" s="131" t="e">
        <f t="shared" si="206"/>
        <v>#DIV/0!</v>
      </c>
      <c r="BU80" s="129" t="e">
        <f t="shared" si="206"/>
        <v>#DIV/0!</v>
      </c>
      <c r="BV80" s="133" t="e">
        <f t="shared" si="206"/>
        <v>#DIV/0!</v>
      </c>
      <c r="BW80" s="134" t="e">
        <f t="shared" si="206"/>
        <v>#DIV/0!</v>
      </c>
      <c r="BX80" s="129" t="e">
        <f t="shared" si="206"/>
        <v>#DIV/0!</v>
      </c>
      <c r="BY80" s="130" t="e">
        <f t="shared" si="206"/>
        <v>#DIV/0!</v>
      </c>
      <c r="BZ80" s="131" t="e">
        <f t="shared" si="206"/>
        <v>#DIV/0!</v>
      </c>
      <c r="CA80" s="132" t="e">
        <f t="shared" si="206"/>
        <v>#DIV/0!</v>
      </c>
      <c r="CB80" s="129" t="e">
        <f t="shared" si="206"/>
        <v>#DIV/0!</v>
      </c>
      <c r="CC80" s="130" t="e">
        <f t="shared" si="206"/>
        <v>#DIV/0!</v>
      </c>
      <c r="CD80" s="131" t="e">
        <f t="shared" si="206"/>
        <v>#DIV/0!</v>
      </c>
      <c r="CE80" s="132" t="e">
        <f t="shared" si="206"/>
        <v>#DIV/0!</v>
      </c>
      <c r="CF80" s="129" t="e">
        <f t="shared" si="206"/>
        <v>#DIV/0!</v>
      </c>
      <c r="CG80" s="130" t="e">
        <f t="shared" si="206"/>
        <v>#DIV/0!</v>
      </c>
      <c r="CH80" s="131" t="e">
        <f t="shared" si="206"/>
        <v>#DIV/0!</v>
      </c>
      <c r="CI80" s="129" t="e">
        <f t="shared" si="206"/>
        <v>#DIV/0!</v>
      </c>
      <c r="CJ80" s="135" t="e">
        <f t="shared" si="206"/>
        <v>#DIV/0!</v>
      </c>
      <c r="CK80" s="136" t="e">
        <f t="shared" si="206"/>
        <v>#DIV/0!</v>
      </c>
    </row>
    <row r="81" spans="1:89" ht="14" thickBot="1">
      <c r="A81" s="146" t="s">
        <v>26</v>
      </c>
      <c r="B81" s="203"/>
      <c r="C81" s="197"/>
      <c r="D81" s="198"/>
      <c r="E81" s="199"/>
      <c r="F81" s="196"/>
      <c r="G81" s="200"/>
      <c r="H81" s="198"/>
      <c r="I81" s="199"/>
      <c r="J81" s="196"/>
      <c r="K81" s="197"/>
      <c r="L81" s="198"/>
      <c r="M81" s="196"/>
      <c r="N81" s="201"/>
      <c r="O81" s="204"/>
      <c r="P81" s="196"/>
      <c r="Q81" s="197"/>
      <c r="R81" s="198"/>
      <c r="S81" s="199"/>
      <c r="T81" s="196"/>
      <c r="U81" s="200"/>
      <c r="V81" s="198"/>
      <c r="W81" s="205"/>
      <c r="X81" s="196"/>
      <c r="Y81" s="200"/>
      <c r="Z81" s="198"/>
      <c r="AA81" s="196"/>
      <c r="AB81" s="172">
        <f t="shared" si="193"/>
        <v>0</v>
      </c>
      <c r="AC81" s="173">
        <f t="shared" si="194"/>
        <v>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 t="e">
        <f t="shared" ref="BJ81:CK81" si="207">B81/B95</f>
        <v>#DIV/0!</v>
      </c>
      <c r="BK81" s="130" t="e">
        <f t="shared" si="207"/>
        <v>#DIV/0!</v>
      </c>
      <c r="BL81" s="131" t="e">
        <f t="shared" si="207"/>
        <v>#DIV/0!</v>
      </c>
      <c r="BM81" s="132" t="e">
        <f t="shared" si="207"/>
        <v>#DIV/0!</v>
      </c>
      <c r="BN81" s="129" t="e">
        <f t="shared" si="207"/>
        <v>#DIV/0!</v>
      </c>
      <c r="BO81" s="130" t="e">
        <f t="shared" si="207"/>
        <v>#DIV/0!</v>
      </c>
      <c r="BP81" s="131" t="e">
        <f t="shared" si="207"/>
        <v>#DIV/0!</v>
      </c>
      <c r="BQ81" s="132" t="e">
        <f t="shared" si="207"/>
        <v>#DIV/0!</v>
      </c>
      <c r="BR81" s="129" t="e">
        <f t="shared" si="207"/>
        <v>#DIV/0!</v>
      </c>
      <c r="BS81" s="130" t="e">
        <f t="shared" si="207"/>
        <v>#DIV/0!</v>
      </c>
      <c r="BT81" s="131" t="e">
        <f t="shared" si="207"/>
        <v>#DIV/0!</v>
      </c>
      <c r="BU81" s="129" t="e">
        <f t="shared" si="207"/>
        <v>#DIV/0!</v>
      </c>
      <c r="BV81" s="133" t="e">
        <f t="shared" si="207"/>
        <v>#DIV/0!</v>
      </c>
      <c r="BW81" s="134" t="e">
        <f t="shared" si="207"/>
        <v>#DIV/0!</v>
      </c>
      <c r="BX81" s="129" t="e">
        <f t="shared" si="207"/>
        <v>#DIV/0!</v>
      </c>
      <c r="BY81" s="130" t="e">
        <f t="shared" si="207"/>
        <v>#DIV/0!</v>
      </c>
      <c r="BZ81" s="131" t="e">
        <f t="shared" si="207"/>
        <v>#DIV/0!</v>
      </c>
      <c r="CA81" s="132" t="e">
        <f t="shared" si="207"/>
        <v>#DIV/0!</v>
      </c>
      <c r="CB81" s="129" t="e">
        <f t="shared" si="207"/>
        <v>#DIV/0!</v>
      </c>
      <c r="CC81" s="130" t="e">
        <f t="shared" si="207"/>
        <v>#DIV/0!</v>
      </c>
      <c r="CD81" s="131" t="e">
        <f t="shared" si="207"/>
        <v>#DIV/0!</v>
      </c>
      <c r="CE81" s="132" t="e">
        <f t="shared" si="207"/>
        <v>#DIV/0!</v>
      </c>
      <c r="CF81" s="129" t="e">
        <f t="shared" si="207"/>
        <v>#DIV/0!</v>
      </c>
      <c r="CG81" s="130" t="e">
        <f t="shared" si="207"/>
        <v>#DIV/0!</v>
      </c>
      <c r="CH81" s="131" t="e">
        <f t="shared" si="207"/>
        <v>#DIV/0!</v>
      </c>
      <c r="CI81" s="129" t="e">
        <f t="shared" si="207"/>
        <v>#DIV/0!</v>
      </c>
      <c r="CJ81" s="135" t="e">
        <f t="shared" si="207"/>
        <v>#DIV/0!</v>
      </c>
      <c r="CK81" s="136" t="e">
        <f t="shared" si="207"/>
        <v>#DIV/0!</v>
      </c>
    </row>
    <row r="82" spans="1:89" ht="15" thickTop="1" thickBot="1">
      <c r="A82" s="137" t="s">
        <v>27</v>
      </c>
      <c r="B82" s="206"/>
      <c r="C82" s="190"/>
      <c r="D82" s="191"/>
      <c r="E82" s="192"/>
      <c r="F82" s="189"/>
      <c r="G82" s="193"/>
      <c r="H82" s="191"/>
      <c r="I82" s="192"/>
      <c r="J82" s="189"/>
      <c r="K82" s="190"/>
      <c r="L82" s="191"/>
      <c r="M82" s="189"/>
      <c r="N82" s="194"/>
      <c r="O82" s="207"/>
      <c r="P82" s="189"/>
      <c r="Q82" s="190"/>
      <c r="R82" s="191"/>
      <c r="S82" s="192"/>
      <c r="T82" s="189"/>
      <c r="U82" s="193"/>
      <c r="V82" s="191"/>
      <c r="W82" s="208"/>
      <c r="X82" s="189"/>
      <c r="Y82" s="193"/>
      <c r="Z82" s="191"/>
      <c r="AA82" s="189"/>
      <c r="AB82" s="172">
        <f t="shared" si="193"/>
        <v>0</v>
      </c>
      <c r="AC82" s="173">
        <f t="shared" si="194"/>
        <v>0</v>
      </c>
      <c r="AE82" s="269" t="s">
        <v>13</v>
      </c>
      <c r="AF82" s="20">
        <f t="shared" ref="AF82:BG82" si="208">SUM(AF79:AF81)</f>
        <v>0</v>
      </c>
      <c r="AG82" s="21">
        <f t="shared" si="208"/>
        <v>0</v>
      </c>
      <c r="AH82" s="20">
        <f t="shared" si="208"/>
        <v>0</v>
      </c>
      <c r="AI82" s="21">
        <f t="shared" si="208"/>
        <v>0</v>
      </c>
      <c r="AJ82" s="20">
        <f t="shared" si="208"/>
        <v>0</v>
      </c>
      <c r="AK82" s="21">
        <f t="shared" si="208"/>
        <v>0</v>
      </c>
      <c r="AL82" s="20">
        <f t="shared" si="208"/>
        <v>0</v>
      </c>
      <c r="AM82" s="21">
        <f t="shared" si="208"/>
        <v>0</v>
      </c>
      <c r="AN82" s="20">
        <f t="shared" si="208"/>
        <v>0</v>
      </c>
      <c r="AO82" s="21">
        <f t="shared" si="208"/>
        <v>0</v>
      </c>
      <c r="AP82" s="20">
        <f t="shared" si="208"/>
        <v>0</v>
      </c>
      <c r="AQ82" s="21">
        <f t="shared" si="208"/>
        <v>0</v>
      </c>
      <c r="AR82" s="20">
        <f t="shared" si="208"/>
        <v>0</v>
      </c>
      <c r="AS82" s="21">
        <f t="shared" si="208"/>
        <v>0</v>
      </c>
      <c r="AT82" s="20">
        <f t="shared" si="208"/>
        <v>0</v>
      </c>
      <c r="AU82" s="21">
        <f t="shared" si="208"/>
        <v>0</v>
      </c>
      <c r="AV82" s="20">
        <f t="shared" si="208"/>
        <v>0</v>
      </c>
      <c r="AW82" s="21">
        <f t="shared" si="208"/>
        <v>0</v>
      </c>
      <c r="AX82" s="20">
        <f t="shared" si="208"/>
        <v>0</v>
      </c>
      <c r="AY82" s="21">
        <f t="shared" si="208"/>
        <v>0</v>
      </c>
      <c r="AZ82" s="20">
        <f t="shared" si="208"/>
        <v>0</v>
      </c>
      <c r="BA82" s="21">
        <f t="shared" si="208"/>
        <v>0</v>
      </c>
      <c r="BB82" s="20">
        <f t="shared" si="208"/>
        <v>0</v>
      </c>
      <c r="BC82" s="21">
        <f t="shared" si="208"/>
        <v>0</v>
      </c>
      <c r="BD82" s="20">
        <f t="shared" si="208"/>
        <v>0</v>
      </c>
      <c r="BE82" s="21">
        <f t="shared" si="208"/>
        <v>0</v>
      </c>
      <c r="BF82" s="174">
        <f t="shared" si="208"/>
        <v>0</v>
      </c>
      <c r="BG82" s="175">
        <f t="shared" si="208"/>
        <v>0</v>
      </c>
      <c r="BI82" s="137" t="s">
        <v>27</v>
      </c>
      <c r="BJ82" s="129" t="e">
        <f t="shared" ref="BJ82:CK82" si="209">B82/B95</f>
        <v>#DIV/0!</v>
      </c>
      <c r="BK82" s="130" t="e">
        <f t="shared" si="209"/>
        <v>#DIV/0!</v>
      </c>
      <c r="BL82" s="131" t="e">
        <f t="shared" si="209"/>
        <v>#DIV/0!</v>
      </c>
      <c r="BM82" s="132" t="e">
        <f t="shared" si="209"/>
        <v>#DIV/0!</v>
      </c>
      <c r="BN82" s="129" t="e">
        <f t="shared" si="209"/>
        <v>#DIV/0!</v>
      </c>
      <c r="BO82" s="130" t="e">
        <f t="shared" si="209"/>
        <v>#DIV/0!</v>
      </c>
      <c r="BP82" s="131" t="e">
        <f t="shared" si="209"/>
        <v>#DIV/0!</v>
      </c>
      <c r="BQ82" s="132" t="e">
        <f t="shared" si="209"/>
        <v>#DIV/0!</v>
      </c>
      <c r="BR82" s="129" t="e">
        <f t="shared" si="209"/>
        <v>#DIV/0!</v>
      </c>
      <c r="BS82" s="130" t="e">
        <f t="shared" si="209"/>
        <v>#DIV/0!</v>
      </c>
      <c r="BT82" s="131" t="e">
        <f t="shared" si="209"/>
        <v>#DIV/0!</v>
      </c>
      <c r="BU82" s="129" t="e">
        <f t="shared" si="209"/>
        <v>#DIV/0!</v>
      </c>
      <c r="BV82" s="133" t="e">
        <f t="shared" si="209"/>
        <v>#DIV/0!</v>
      </c>
      <c r="BW82" s="134" t="e">
        <f t="shared" si="209"/>
        <v>#DIV/0!</v>
      </c>
      <c r="BX82" s="129" t="e">
        <f t="shared" si="209"/>
        <v>#DIV/0!</v>
      </c>
      <c r="BY82" s="130" t="e">
        <f t="shared" si="209"/>
        <v>#DIV/0!</v>
      </c>
      <c r="BZ82" s="131" t="e">
        <f t="shared" si="209"/>
        <v>#DIV/0!</v>
      </c>
      <c r="CA82" s="132" t="e">
        <f t="shared" si="209"/>
        <v>#DIV/0!</v>
      </c>
      <c r="CB82" s="129" t="e">
        <f t="shared" si="209"/>
        <v>#DIV/0!</v>
      </c>
      <c r="CC82" s="130" t="e">
        <f t="shared" si="209"/>
        <v>#DIV/0!</v>
      </c>
      <c r="CD82" s="131" t="e">
        <f t="shared" si="209"/>
        <v>#DIV/0!</v>
      </c>
      <c r="CE82" s="132" t="e">
        <f t="shared" si="209"/>
        <v>#DIV/0!</v>
      </c>
      <c r="CF82" s="129" t="e">
        <f t="shared" si="209"/>
        <v>#DIV/0!</v>
      </c>
      <c r="CG82" s="130" t="e">
        <f t="shared" si="209"/>
        <v>#DIV/0!</v>
      </c>
      <c r="CH82" s="131" t="e">
        <f t="shared" si="209"/>
        <v>#DIV/0!</v>
      </c>
      <c r="CI82" s="129" t="e">
        <f t="shared" si="209"/>
        <v>#DIV/0!</v>
      </c>
      <c r="CJ82" s="135" t="e">
        <f t="shared" si="209"/>
        <v>#DIV/0!</v>
      </c>
      <c r="CK82" s="136" t="e">
        <f t="shared" si="209"/>
        <v>#DIV/0!</v>
      </c>
    </row>
    <row r="83" spans="1:89" ht="14" thickTop="1">
      <c r="A83" s="146" t="s">
        <v>28</v>
      </c>
      <c r="B83" s="203"/>
      <c r="C83" s="197"/>
      <c r="D83" s="198"/>
      <c r="E83" s="199"/>
      <c r="F83" s="196"/>
      <c r="G83" s="200"/>
      <c r="H83" s="198"/>
      <c r="I83" s="199"/>
      <c r="J83" s="196"/>
      <c r="K83" s="197"/>
      <c r="L83" s="198"/>
      <c r="M83" s="196"/>
      <c r="N83" s="201"/>
      <c r="O83" s="204"/>
      <c r="P83" s="196"/>
      <c r="Q83" s="197"/>
      <c r="R83" s="198"/>
      <c r="S83" s="199"/>
      <c r="T83" s="196"/>
      <c r="U83" s="200"/>
      <c r="V83" s="198"/>
      <c r="W83" s="205"/>
      <c r="X83" s="196"/>
      <c r="Y83" s="200"/>
      <c r="Z83" s="198"/>
      <c r="AA83" s="196"/>
      <c r="AB83" s="172">
        <f t="shared" si="193"/>
        <v>0</v>
      </c>
      <c r="AC83" s="173">
        <f t="shared" si="194"/>
        <v>0</v>
      </c>
      <c r="BI83" s="146" t="s">
        <v>28</v>
      </c>
      <c r="BJ83" s="129" t="e">
        <f t="shared" ref="BJ83:CK83" si="210">B83/B95</f>
        <v>#DIV/0!</v>
      </c>
      <c r="BK83" s="130" t="e">
        <f t="shared" si="210"/>
        <v>#DIV/0!</v>
      </c>
      <c r="BL83" s="131" t="e">
        <f t="shared" si="210"/>
        <v>#DIV/0!</v>
      </c>
      <c r="BM83" s="132" t="e">
        <f t="shared" si="210"/>
        <v>#DIV/0!</v>
      </c>
      <c r="BN83" s="129" t="e">
        <f t="shared" si="210"/>
        <v>#DIV/0!</v>
      </c>
      <c r="BO83" s="130" t="e">
        <f t="shared" si="210"/>
        <v>#DIV/0!</v>
      </c>
      <c r="BP83" s="131" t="e">
        <f t="shared" si="210"/>
        <v>#DIV/0!</v>
      </c>
      <c r="BQ83" s="132" t="e">
        <f t="shared" si="210"/>
        <v>#DIV/0!</v>
      </c>
      <c r="BR83" s="129" t="e">
        <f t="shared" si="210"/>
        <v>#DIV/0!</v>
      </c>
      <c r="BS83" s="130" t="e">
        <f t="shared" si="210"/>
        <v>#DIV/0!</v>
      </c>
      <c r="BT83" s="131" t="e">
        <f t="shared" si="210"/>
        <v>#DIV/0!</v>
      </c>
      <c r="BU83" s="129" t="e">
        <f t="shared" si="210"/>
        <v>#DIV/0!</v>
      </c>
      <c r="BV83" s="133" t="e">
        <f t="shared" si="210"/>
        <v>#DIV/0!</v>
      </c>
      <c r="BW83" s="134" t="e">
        <f t="shared" si="210"/>
        <v>#DIV/0!</v>
      </c>
      <c r="BX83" s="129" t="e">
        <f t="shared" si="210"/>
        <v>#DIV/0!</v>
      </c>
      <c r="BY83" s="130" t="e">
        <f t="shared" si="210"/>
        <v>#DIV/0!</v>
      </c>
      <c r="BZ83" s="131" t="e">
        <f t="shared" si="210"/>
        <v>#DIV/0!</v>
      </c>
      <c r="CA83" s="132" t="e">
        <f t="shared" si="210"/>
        <v>#DIV/0!</v>
      </c>
      <c r="CB83" s="129" t="e">
        <f t="shared" si="210"/>
        <v>#DIV/0!</v>
      </c>
      <c r="CC83" s="130" t="e">
        <f t="shared" si="210"/>
        <v>#DIV/0!</v>
      </c>
      <c r="CD83" s="131" t="e">
        <f t="shared" si="210"/>
        <v>#DIV/0!</v>
      </c>
      <c r="CE83" s="132" t="e">
        <f t="shared" si="210"/>
        <v>#DIV/0!</v>
      </c>
      <c r="CF83" s="129" t="e">
        <f t="shared" si="210"/>
        <v>#DIV/0!</v>
      </c>
      <c r="CG83" s="130" t="e">
        <f t="shared" si="210"/>
        <v>#DIV/0!</v>
      </c>
      <c r="CH83" s="131" t="e">
        <f t="shared" si="210"/>
        <v>#DIV/0!</v>
      </c>
      <c r="CI83" s="129" t="e">
        <f t="shared" si="210"/>
        <v>#DIV/0!</v>
      </c>
      <c r="CJ83" s="135" t="e">
        <f t="shared" si="210"/>
        <v>#DIV/0!</v>
      </c>
      <c r="CK83" s="136" t="e">
        <f t="shared" si="210"/>
        <v>#DIV/0!</v>
      </c>
    </row>
    <row r="84" spans="1:89">
      <c r="A84" s="137" t="s">
        <v>29</v>
      </c>
      <c r="B84" s="206"/>
      <c r="C84" s="190"/>
      <c r="D84" s="191"/>
      <c r="E84" s="192"/>
      <c r="F84" s="189"/>
      <c r="G84" s="193"/>
      <c r="H84" s="191"/>
      <c r="I84" s="192"/>
      <c r="J84" s="189"/>
      <c r="K84" s="190"/>
      <c r="L84" s="191"/>
      <c r="M84" s="189"/>
      <c r="N84" s="194"/>
      <c r="O84" s="207"/>
      <c r="P84" s="189"/>
      <c r="Q84" s="190"/>
      <c r="R84" s="191"/>
      <c r="S84" s="192"/>
      <c r="T84" s="189"/>
      <c r="U84" s="193"/>
      <c r="V84" s="191"/>
      <c r="W84" s="208"/>
      <c r="X84" s="189"/>
      <c r="Y84" s="193"/>
      <c r="Z84" s="191"/>
      <c r="AA84" s="189"/>
      <c r="AB84" s="172">
        <f t="shared" si="193"/>
        <v>0</v>
      </c>
      <c r="AC84" s="173">
        <f t="shared" si="194"/>
        <v>0</v>
      </c>
      <c r="BI84" s="137" t="s">
        <v>29</v>
      </c>
      <c r="BJ84" s="129" t="e">
        <f t="shared" ref="BJ84:CK84" si="211">B84/B95</f>
        <v>#DIV/0!</v>
      </c>
      <c r="BK84" s="130" t="e">
        <f t="shared" si="211"/>
        <v>#DIV/0!</v>
      </c>
      <c r="BL84" s="131" t="e">
        <f t="shared" si="211"/>
        <v>#DIV/0!</v>
      </c>
      <c r="BM84" s="132" t="e">
        <f t="shared" si="211"/>
        <v>#DIV/0!</v>
      </c>
      <c r="BN84" s="129" t="e">
        <f t="shared" si="211"/>
        <v>#DIV/0!</v>
      </c>
      <c r="BO84" s="130" t="e">
        <f t="shared" si="211"/>
        <v>#DIV/0!</v>
      </c>
      <c r="BP84" s="131" t="e">
        <f t="shared" si="211"/>
        <v>#DIV/0!</v>
      </c>
      <c r="BQ84" s="132" t="e">
        <f t="shared" si="211"/>
        <v>#DIV/0!</v>
      </c>
      <c r="BR84" s="129" t="e">
        <f t="shared" si="211"/>
        <v>#DIV/0!</v>
      </c>
      <c r="BS84" s="130" t="e">
        <f t="shared" si="211"/>
        <v>#DIV/0!</v>
      </c>
      <c r="BT84" s="131" t="e">
        <f t="shared" si="211"/>
        <v>#DIV/0!</v>
      </c>
      <c r="BU84" s="129" t="e">
        <f t="shared" si="211"/>
        <v>#DIV/0!</v>
      </c>
      <c r="BV84" s="133" t="e">
        <f t="shared" si="211"/>
        <v>#DIV/0!</v>
      </c>
      <c r="BW84" s="134" t="e">
        <f t="shared" si="211"/>
        <v>#DIV/0!</v>
      </c>
      <c r="BX84" s="129" t="e">
        <f t="shared" si="211"/>
        <v>#DIV/0!</v>
      </c>
      <c r="BY84" s="130" t="e">
        <f t="shared" si="211"/>
        <v>#DIV/0!</v>
      </c>
      <c r="BZ84" s="131" t="e">
        <f t="shared" si="211"/>
        <v>#DIV/0!</v>
      </c>
      <c r="CA84" s="132" t="e">
        <f t="shared" si="211"/>
        <v>#DIV/0!</v>
      </c>
      <c r="CB84" s="129" t="e">
        <f t="shared" si="211"/>
        <v>#DIV/0!</v>
      </c>
      <c r="CC84" s="130" t="e">
        <f t="shared" si="211"/>
        <v>#DIV/0!</v>
      </c>
      <c r="CD84" s="131" t="e">
        <f t="shared" si="211"/>
        <v>#DIV/0!</v>
      </c>
      <c r="CE84" s="132" t="e">
        <f t="shared" si="211"/>
        <v>#DIV/0!</v>
      </c>
      <c r="CF84" s="129" t="e">
        <f t="shared" si="211"/>
        <v>#DIV/0!</v>
      </c>
      <c r="CG84" s="130" t="e">
        <f t="shared" si="211"/>
        <v>#DIV/0!</v>
      </c>
      <c r="CH84" s="131" t="e">
        <f t="shared" si="211"/>
        <v>#DIV/0!</v>
      </c>
      <c r="CI84" s="129" t="e">
        <f t="shared" si="211"/>
        <v>#DIV/0!</v>
      </c>
      <c r="CJ84" s="135" t="e">
        <f t="shared" si="211"/>
        <v>#DIV/0!</v>
      </c>
      <c r="CK84" s="136" t="e">
        <f t="shared" si="211"/>
        <v>#DIV/0!</v>
      </c>
    </row>
    <row r="85" spans="1:89">
      <c r="A85" s="146" t="s">
        <v>30</v>
      </c>
      <c r="B85" s="203"/>
      <c r="C85" s="197"/>
      <c r="D85" s="198"/>
      <c r="E85" s="199"/>
      <c r="F85" s="196"/>
      <c r="G85" s="200"/>
      <c r="H85" s="198"/>
      <c r="I85" s="199"/>
      <c r="J85" s="196"/>
      <c r="K85" s="197"/>
      <c r="L85" s="198"/>
      <c r="M85" s="196"/>
      <c r="N85" s="201"/>
      <c r="O85" s="204"/>
      <c r="P85" s="196"/>
      <c r="Q85" s="197"/>
      <c r="R85" s="198"/>
      <c r="S85" s="199"/>
      <c r="T85" s="196"/>
      <c r="U85" s="200"/>
      <c r="V85" s="198"/>
      <c r="W85" s="205"/>
      <c r="X85" s="196"/>
      <c r="Y85" s="200"/>
      <c r="Z85" s="198"/>
      <c r="AA85" s="196"/>
      <c r="AB85" s="172">
        <f t="shared" si="193"/>
        <v>0</v>
      </c>
      <c r="AC85" s="173">
        <f t="shared" si="194"/>
        <v>0</v>
      </c>
      <c r="BI85" s="146" t="s">
        <v>30</v>
      </c>
      <c r="BJ85" s="129" t="e">
        <f t="shared" ref="BJ85:CK85" si="212">B85/B95</f>
        <v>#DIV/0!</v>
      </c>
      <c r="BK85" s="130" t="e">
        <f t="shared" si="212"/>
        <v>#DIV/0!</v>
      </c>
      <c r="BL85" s="131" t="e">
        <f t="shared" si="212"/>
        <v>#DIV/0!</v>
      </c>
      <c r="BM85" s="132" t="e">
        <f t="shared" si="212"/>
        <v>#DIV/0!</v>
      </c>
      <c r="BN85" s="129" t="e">
        <f t="shared" si="212"/>
        <v>#DIV/0!</v>
      </c>
      <c r="BO85" s="130" t="e">
        <f t="shared" si="212"/>
        <v>#DIV/0!</v>
      </c>
      <c r="BP85" s="131" t="e">
        <f t="shared" si="212"/>
        <v>#DIV/0!</v>
      </c>
      <c r="BQ85" s="132" t="e">
        <f t="shared" si="212"/>
        <v>#DIV/0!</v>
      </c>
      <c r="BR85" s="129" t="e">
        <f t="shared" si="212"/>
        <v>#DIV/0!</v>
      </c>
      <c r="BS85" s="130" t="e">
        <f t="shared" si="212"/>
        <v>#DIV/0!</v>
      </c>
      <c r="BT85" s="131" t="e">
        <f t="shared" si="212"/>
        <v>#DIV/0!</v>
      </c>
      <c r="BU85" s="129" t="e">
        <f t="shared" si="212"/>
        <v>#DIV/0!</v>
      </c>
      <c r="BV85" s="133" t="e">
        <f t="shared" si="212"/>
        <v>#DIV/0!</v>
      </c>
      <c r="BW85" s="134" t="e">
        <f t="shared" si="212"/>
        <v>#DIV/0!</v>
      </c>
      <c r="BX85" s="129" t="e">
        <f t="shared" si="212"/>
        <v>#DIV/0!</v>
      </c>
      <c r="BY85" s="130" t="e">
        <f t="shared" si="212"/>
        <v>#DIV/0!</v>
      </c>
      <c r="BZ85" s="131" t="e">
        <f t="shared" si="212"/>
        <v>#DIV/0!</v>
      </c>
      <c r="CA85" s="132" t="e">
        <f t="shared" si="212"/>
        <v>#DIV/0!</v>
      </c>
      <c r="CB85" s="129" t="e">
        <f t="shared" si="212"/>
        <v>#DIV/0!</v>
      </c>
      <c r="CC85" s="130" t="e">
        <f t="shared" si="212"/>
        <v>#DIV/0!</v>
      </c>
      <c r="CD85" s="131" t="e">
        <f t="shared" si="212"/>
        <v>#DIV/0!</v>
      </c>
      <c r="CE85" s="132" t="e">
        <f t="shared" si="212"/>
        <v>#DIV/0!</v>
      </c>
      <c r="CF85" s="129" t="e">
        <f t="shared" si="212"/>
        <v>#DIV/0!</v>
      </c>
      <c r="CG85" s="130" t="e">
        <f t="shared" si="212"/>
        <v>#DIV/0!</v>
      </c>
      <c r="CH85" s="131" t="e">
        <f t="shared" si="212"/>
        <v>#DIV/0!</v>
      </c>
      <c r="CI85" s="129" t="e">
        <f t="shared" si="212"/>
        <v>#DIV/0!</v>
      </c>
      <c r="CJ85" s="135" t="e">
        <f t="shared" si="212"/>
        <v>#DIV/0!</v>
      </c>
      <c r="CK85" s="136" t="e">
        <f t="shared" si="212"/>
        <v>#DIV/0!</v>
      </c>
    </row>
    <row r="86" spans="1:89">
      <c r="A86" s="137" t="s">
        <v>31</v>
      </c>
      <c r="B86" s="206"/>
      <c r="C86" s="190"/>
      <c r="D86" s="191"/>
      <c r="E86" s="192"/>
      <c r="F86" s="189"/>
      <c r="G86" s="193"/>
      <c r="H86" s="191"/>
      <c r="I86" s="192"/>
      <c r="J86" s="189"/>
      <c r="K86" s="190"/>
      <c r="L86" s="191"/>
      <c r="M86" s="189"/>
      <c r="N86" s="194"/>
      <c r="O86" s="207"/>
      <c r="P86" s="189"/>
      <c r="Q86" s="190"/>
      <c r="R86" s="191"/>
      <c r="S86" s="192"/>
      <c r="T86" s="189"/>
      <c r="U86" s="193"/>
      <c r="V86" s="191"/>
      <c r="W86" s="208"/>
      <c r="X86" s="189"/>
      <c r="Y86" s="193"/>
      <c r="Z86" s="191"/>
      <c r="AA86" s="189"/>
      <c r="AB86" s="172">
        <f t="shared" si="193"/>
        <v>0</v>
      </c>
      <c r="AC86" s="173">
        <f t="shared" si="194"/>
        <v>0</v>
      </c>
      <c r="BI86" s="137" t="s">
        <v>31</v>
      </c>
      <c r="BJ86" s="129" t="e">
        <f t="shared" ref="BJ86:CK86" si="213">B86/B95</f>
        <v>#DIV/0!</v>
      </c>
      <c r="BK86" s="130" t="e">
        <f t="shared" si="213"/>
        <v>#DIV/0!</v>
      </c>
      <c r="BL86" s="131" t="e">
        <f t="shared" si="213"/>
        <v>#DIV/0!</v>
      </c>
      <c r="BM86" s="132" t="e">
        <f t="shared" si="213"/>
        <v>#DIV/0!</v>
      </c>
      <c r="BN86" s="129" t="e">
        <f t="shared" si="213"/>
        <v>#DIV/0!</v>
      </c>
      <c r="BO86" s="130" t="e">
        <f t="shared" si="213"/>
        <v>#DIV/0!</v>
      </c>
      <c r="BP86" s="131" t="e">
        <f t="shared" si="213"/>
        <v>#DIV/0!</v>
      </c>
      <c r="BQ86" s="132" t="e">
        <f t="shared" si="213"/>
        <v>#DIV/0!</v>
      </c>
      <c r="BR86" s="129" t="e">
        <f t="shared" si="213"/>
        <v>#DIV/0!</v>
      </c>
      <c r="BS86" s="130" t="e">
        <f t="shared" si="213"/>
        <v>#DIV/0!</v>
      </c>
      <c r="BT86" s="131" t="e">
        <f t="shared" si="213"/>
        <v>#DIV/0!</v>
      </c>
      <c r="BU86" s="129" t="e">
        <f t="shared" si="213"/>
        <v>#DIV/0!</v>
      </c>
      <c r="BV86" s="133" t="e">
        <f t="shared" si="213"/>
        <v>#DIV/0!</v>
      </c>
      <c r="BW86" s="134" t="e">
        <f t="shared" si="213"/>
        <v>#DIV/0!</v>
      </c>
      <c r="BX86" s="129" t="e">
        <f t="shared" si="213"/>
        <v>#DIV/0!</v>
      </c>
      <c r="BY86" s="130" t="e">
        <f t="shared" si="213"/>
        <v>#DIV/0!</v>
      </c>
      <c r="BZ86" s="131" t="e">
        <f t="shared" si="213"/>
        <v>#DIV/0!</v>
      </c>
      <c r="CA86" s="132" t="e">
        <f t="shared" si="213"/>
        <v>#DIV/0!</v>
      </c>
      <c r="CB86" s="129" t="e">
        <f t="shared" si="213"/>
        <v>#DIV/0!</v>
      </c>
      <c r="CC86" s="130" t="e">
        <f t="shared" si="213"/>
        <v>#DIV/0!</v>
      </c>
      <c r="CD86" s="131" t="e">
        <f t="shared" si="213"/>
        <v>#DIV/0!</v>
      </c>
      <c r="CE86" s="132" t="e">
        <f t="shared" si="213"/>
        <v>#DIV/0!</v>
      </c>
      <c r="CF86" s="129" t="e">
        <f t="shared" si="213"/>
        <v>#DIV/0!</v>
      </c>
      <c r="CG86" s="130" t="e">
        <f t="shared" si="213"/>
        <v>#DIV/0!</v>
      </c>
      <c r="CH86" s="131" t="e">
        <f t="shared" si="213"/>
        <v>#DIV/0!</v>
      </c>
      <c r="CI86" s="129" t="e">
        <f t="shared" si="213"/>
        <v>#DIV/0!</v>
      </c>
      <c r="CJ86" s="135" t="e">
        <f t="shared" si="213"/>
        <v>#DIV/0!</v>
      </c>
      <c r="CK86" s="136" t="e">
        <f t="shared" si="213"/>
        <v>#DIV/0!</v>
      </c>
    </row>
    <row r="87" spans="1:89">
      <c r="A87" s="146" t="s">
        <v>32</v>
      </c>
      <c r="B87" s="203"/>
      <c r="C87" s="197"/>
      <c r="D87" s="198"/>
      <c r="E87" s="199"/>
      <c r="F87" s="196"/>
      <c r="G87" s="200"/>
      <c r="H87" s="198"/>
      <c r="I87" s="199"/>
      <c r="J87" s="196"/>
      <c r="K87" s="197"/>
      <c r="L87" s="198"/>
      <c r="M87" s="196"/>
      <c r="N87" s="201"/>
      <c r="O87" s="204"/>
      <c r="P87" s="196"/>
      <c r="Q87" s="197"/>
      <c r="R87" s="198"/>
      <c r="S87" s="199"/>
      <c r="T87" s="196"/>
      <c r="U87" s="200"/>
      <c r="V87" s="198"/>
      <c r="W87" s="205"/>
      <c r="X87" s="196"/>
      <c r="Y87" s="200"/>
      <c r="Z87" s="198"/>
      <c r="AA87" s="196"/>
      <c r="AB87" s="172">
        <f t="shared" si="193"/>
        <v>0</v>
      </c>
      <c r="AC87" s="173">
        <f t="shared" si="194"/>
        <v>0</v>
      </c>
      <c r="BI87" s="146" t="s">
        <v>32</v>
      </c>
      <c r="BJ87" s="129" t="e">
        <f t="shared" ref="BJ87:CK87" si="214">B87/B95</f>
        <v>#DIV/0!</v>
      </c>
      <c r="BK87" s="130" t="e">
        <f t="shared" si="214"/>
        <v>#DIV/0!</v>
      </c>
      <c r="BL87" s="131" t="e">
        <f t="shared" si="214"/>
        <v>#DIV/0!</v>
      </c>
      <c r="BM87" s="132" t="e">
        <f t="shared" si="214"/>
        <v>#DIV/0!</v>
      </c>
      <c r="BN87" s="129" t="e">
        <f t="shared" si="214"/>
        <v>#DIV/0!</v>
      </c>
      <c r="BO87" s="130" t="e">
        <f t="shared" si="214"/>
        <v>#DIV/0!</v>
      </c>
      <c r="BP87" s="131" t="e">
        <f t="shared" si="214"/>
        <v>#DIV/0!</v>
      </c>
      <c r="BQ87" s="132" t="e">
        <f t="shared" si="214"/>
        <v>#DIV/0!</v>
      </c>
      <c r="BR87" s="129" t="e">
        <f t="shared" si="214"/>
        <v>#DIV/0!</v>
      </c>
      <c r="BS87" s="130" t="e">
        <f t="shared" si="214"/>
        <v>#DIV/0!</v>
      </c>
      <c r="BT87" s="131" t="e">
        <f t="shared" si="214"/>
        <v>#DIV/0!</v>
      </c>
      <c r="BU87" s="129" t="e">
        <f t="shared" si="214"/>
        <v>#DIV/0!</v>
      </c>
      <c r="BV87" s="133" t="e">
        <f t="shared" si="214"/>
        <v>#DIV/0!</v>
      </c>
      <c r="BW87" s="134" t="e">
        <f t="shared" si="214"/>
        <v>#DIV/0!</v>
      </c>
      <c r="BX87" s="129" t="e">
        <f t="shared" si="214"/>
        <v>#DIV/0!</v>
      </c>
      <c r="BY87" s="130" t="e">
        <f t="shared" si="214"/>
        <v>#DIV/0!</v>
      </c>
      <c r="BZ87" s="131" t="e">
        <f t="shared" si="214"/>
        <v>#DIV/0!</v>
      </c>
      <c r="CA87" s="132" t="e">
        <f t="shared" si="214"/>
        <v>#DIV/0!</v>
      </c>
      <c r="CB87" s="129" t="e">
        <f t="shared" si="214"/>
        <v>#DIV/0!</v>
      </c>
      <c r="CC87" s="130" t="e">
        <f t="shared" si="214"/>
        <v>#DIV/0!</v>
      </c>
      <c r="CD87" s="131" t="e">
        <f t="shared" si="214"/>
        <v>#DIV/0!</v>
      </c>
      <c r="CE87" s="132" t="e">
        <f t="shared" si="214"/>
        <v>#DIV/0!</v>
      </c>
      <c r="CF87" s="129" t="e">
        <f t="shared" si="214"/>
        <v>#DIV/0!</v>
      </c>
      <c r="CG87" s="130" t="e">
        <f t="shared" si="214"/>
        <v>#DIV/0!</v>
      </c>
      <c r="CH87" s="131" t="e">
        <f t="shared" si="214"/>
        <v>#DIV/0!</v>
      </c>
      <c r="CI87" s="129" t="e">
        <f t="shared" si="214"/>
        <v>#DIV/0!</v>
      </c>
      <c r="CJ87" s="135" t="e">
        <f t="shared" si="214"/>
        <v>#DIV/0!</v>
      </c>
      <c r="CK87" s="136" t="e">
        <f t="shared" si="214"/>
        <v>#DIV/0!</v>
      </c>
    </row>
    <row r="88" spans="1:89">
      <c r="A88" s="137" t="s">
        <v>33</v>
      </c>
      <c r="B88" s="206"/>
      <c r="C88" s="190"/>
      <c r="D88" s="191"/>
      <c r="E88" s="192"/>
      <c r="F88" s="189"/>
      <c r="G88" s="193"/>
      <c r="H88" s="191"/>
      <c r="I88" s="192"/>
      <c r="J88" s="189"/>
      <c r="K88" s="190"/>
      <c r="L88" s="191"/>
      <c r="M88" s="189"/>
      <c r="N88" s="194"/>
      <c r="O88" s="207"/>
      <c r="P88" s="189"/>
      <c r="Q88" s="190"/>
      <c r="R88" s="191"/>
      <c r="S88" s="192"/>
      <c r="T88" s="189"/>
      <c r="U88" s="193"/>
      <c r="V88" s="191"/>
      <c r="W88" s="208"/>
      <c r="X88" s="189"/>
      <c r="Y88" s="193"/>
      <c r="Z88" s="191"/>
      <c r="AA88" s="189"/>
      <c r="AB88" s="172">
        <f t="shared" si="193"/>
        <v>0</v>
      </c>
      <c r="AC88" s="173">
        <f t="shared" si="194"/>
        <v>0</v>
      </c>
      <c r="BI88" s="137" t="s">
        <v>33</v>
      </c>
      <c r="BJ88" s="129" t="e">
        <f t="shared" ref="BJ88:CK88" si="215">B88/B95</f>
        <v>#DIV/0!</v>
      </c>
      <c r="BK88" s="130" t="e">
        <f t="shared" si="215"/>
        <v>#DIV/0!</v>
      </c>
      <c r="BL88" s="131" t="e">
        <f t="shared" si="215"/>
        <v>#DIV/0!</v>
      </c>
      <c r="BM88" s="132" t="e">
        <f t="shared" si="215"/>
        <v>#DIV/0!</v>
      </c>
      <c r="BN88" s="129" t="e">
        <f t="shared" si="215"/>
        <v>#DIV/0!</v>
      </c>
      <c r="BO88" s="130" t="e">
        <f t="shared" si="215"/>
        <v>#DIV/0!</v>
      </c>
      <c r="BP88" s="131" t="e">
        <f t="shared" si="215"/>
        <v>#DIV/0!</v>
      </c>
      <c r="BQ88" s="132" t="e">
        <f t="shared" si="215"/>
        <v>#DIV/0!</v>
      </c>
      <c r="BR88" s="129" t="e">
        <f t="shared" si="215"/>
        <v>#DIV/0!</v>
      </c>
      <c r="BS88" s="130" t="e">
        <f t="shared" si="215"/>
        <v>#DIV/0!</v>
      </c>
      <c r="BT88" s="131" t="e">
        <f t="shared" si="215"/>
        <v>#DIV/0!</v>
      </c>
      <c r="BU88" s="129" t="e">
        <f t="shared" si="215"/>
        <v>#DIV/0!</v>
      </c>
      <c r="BV88" s="133" t="e">
        <f t="shared" si="215"/>
        <v>#DIV/0!</v>
      </c>
      <c r="BW88" s="134" t="e">
        <f t="shared" si="215"/>
        <v>#DIV/0!</v>
      </c>
      <c r="BX88" s="129" t="e">
        <f t="shared" si="215"/>
        <v>#DIV/0!</v>
      </c>
      <c r="BY88" s="130" t="e">
        <f t="shared" si="215"/>
        <v>#DIV/0!</v>
      </c>
      <c r="BZ88" s="131" t="e">
        <f t="shared" si="215"/>
        <v>#DIV/0!</v>
      </c>
      <c r="CA88" s="132" t="e">
        <f t="shared" si="215"/>
        <v>#DIV/0!</v>
      </c>
      <c r="CB88" s="129" t="e">
        <f t="shared" si="215"/>
        <v>#DIV/0!</v>
      </c>
      <c r="CC88" s="130" t="e">
        <f t="shared" si="215"/>
        <v>#DIV/0!</v>
      </c>
      <c r="CD88" s="131" t="e">
        <f t="shared" si="215"/>
        <v>#DIV/0!</v>
      </c>
      <c r="CE88" s="132" t="e">
        <f t="shared" si="215"/>
        <v>#DIV/0!</v>
      </c>
      <c r="CF88" s="129" t="e">
        <f t="shared" si="215"/>
        <v>#DIV/0!</v>
      </c>
      <c r="CG88" s="130" t="e">
        <f t="shared" si="215"/>
        <v>#DIV/0!</v>
      </c>
      <c r="CH88" s="131" t="e">
        <f t="shared" si="215"/>
        <v>#DIV/0!</v>
      </c>
      <c r="CI88" s="129" t="e">
        <f t="shared" si="215"/>
        <v>#DIV/0!</v>
      </c>
      <c r="CJ88" s="135" t="e">
        <f t="shared" si="215"/>
        <v>#DIV/0!</v>
      </c>
      <c r="CK88" s="136" t="e">
        <f t="shared" si="215"/>
        <v>#DIV/0!</v>
      </c>
    </row>
    <row r="89" spans="1:89">
      <c r="A89" s="146" t="s">
        <v>34</v>
      </c>
      <c r="B89" s="203"/>
      <c r="C89" s="197"/>
      <c r="D89" s="198"/>
      <c r="E89" s="199"/>
      <c r="F89" s="196"/>
      <c r="G89" s="200"/>
      <c r="H89" s="198"/>
      <c r="I89" s="199"/>
      <c r="J89" s="196"/>
      <c r="K89" s="197"/>
      <c r="L89" s="198"/>
      <c r="M89" s="196"/>
      <c r="N89" s="201"/>
      <c r="O89" s="204"/>
      <c r="P89" s="196"/>
      <c r="Q89" s="197"/>
      <c r="R89" s="198"/>
      <c r="S89" s="199"/>
      <c r="T89" s="196"/>
      <c r="U89" s="200"/>
      <c r="V89" s="198"/>
      <c r="W89" s="205"/>
      <c r="X89" s="196"/>
      <c r="Y89" s="200"/>
      <c r="Z89" s="198"/>
      <c r="AA89" s="196"/>
      <c r="AB89" s="172">
        <f t="shared" si="193"/>
        <v>0</v>
      </c>
      <c r="AC89" s="173">
        <f t="shared" si="194"/>
        <v>0</v>
      </c>
      <c r="BI89" s="146" t="s">
        <v>34</v>
      </c>
      <c r="BJ89" s="129" t="e">
        <f t="shared" ref="BJ89:CK89" si="216">B89/B95</f>
        <v>#DIV/0!</v>
      </c>
      <c r="BK89" s="130" t="e">
        <f t="shared" si="216"/>
        <v>#DIV/0!</v>
      </c>
      <c r="BL89" s="131" t="e">
        <f t="shared" si="216"/>
        <v>#DIV/0!</v>
      </c>
      <c r="BM89" s="132" t="e">
        <f t="shared" si="216"/>
        <v>#DIV/0!</v>
      </c>
      <c r="BN89" s="129" t="e">
        <f t="shared" si="216"/>
        <v>#DIV/0!</v>
      </c>
      <c r="BO89" s="130" t="e">
        <f t="shared" si="216"/>
        <v>#DIV/0!</v>
      </c>
      <c r="BP89" s="131" t="e">
        <f t="shared" si="216"/>
        <v>#DIV/0!</v>
      </c>
      <c r="BQ89" s="132" t="e">
        <f t="shared" si="216"/>
        <v>#DIV/0!</v>
      </c>
      <c r="BR89" s="129" t="e">
        <f t="shared" si="216"/>
        <v>#DIV/0!</v>
      </c>
      <c r="BS89" s="130" t="e">
        <f t="shared" si="216"/>
        <v>#DIV/0!</v>
      </c>
      <c r="BT89" s="131" t="e">
        <f t="shared" si="216"/>
        <v>#DIV/0!</v>
      </c>
      <c r="BU89" s="129" t="e">
        <f t="shared" si="216"/>
        <v>#DIV/0!</v>
      </c>
      <c r="BV89" s="133" t="e">
        <f t="shared" si="216"/>
        <v>#DIV/0!</v>
      </c>
      <c r="BW89" s="134" t="e">
        <f t="shared" si="216"/>
        <v>#DIV/0!</v>
      </c>
      <c r="BX89" s="129" t="e">
        <f t="shared" si="216"/>
        <v>#DIV/0!</v>
      </c>
      <c r="BY89" s="130" t="e">
        <f t="shared" si="216"/>
        <v>#DIV/0!</v>
      </c>
      <c r="BZ89" s="131" t="e">
        <f t="shared" si="216"/>
        <v>#DIV/0!</v>
      </c>
      <c r="CA89" s="132" t="e">
        <f t="shared" si="216"/>
        <v>#DIV/0!</v>
      </c>
      <c r="CB89" s="129" t="e">
        <f t="shared" si="216"/>
        <v>#DIV/0!</v>
      </c>
      <c r="CC89" s="130" t="e">
        <f t="shared" si="216"/>
        <v>#DIV/0!</v>
      </c>
      <c r="CD89" s="131" t="e">
        <f t="shared" si="216"/>
        <v>#DIV/0!</v>
      </c>
      <c r="CE89" s="132" t="e">
        <f t="shared" si="216"/>
        <v>#DIV/0!</v>
      </c>
      <c r="CF89" s="129" t="e">
        <f t="shared" si="216"/>
        <v>#DIV/0!</v>
      </c>
      <c r="CG89" s="130" t="e">
        <f t="shared" si="216"/>
        <v>#DIV/0!</v>
      </c>
      <c r="CH89" s="131" t="e">
        <f t="shared" si="216"/>
        <v>#DIV/0!</v>
      </c>
      <c r="CI89" s="129" t="e">
        <f t="shared" si="216"/>
        <v>#DIV/0!</v>
      </c>
      <c r="CJ89" s="135" t="e">
        <f t="shared" si="216"/>
        <v>#DIV/0!</v>
      </c>
      <c r="CK89" s="136" t="e">
        <f t="shared" si="216"/>
        <v>#DIV/0!</v>
      </c>
    </row>
    <row r="90" spans="1:89">
      <c r="A90" s="137" t="s">
        <v>35</v>
      </c>
      <c r="B90" s="206"/>
      <c r="C90" s="190"/>
      <c r="D90" s="191"/>
      <c r="E90" s="192"/>
      <c r="F90" s="189"/>
      <c r="G90" s="193"/>
      <c r="H90" s="191"/>
      <c r="I90" s="192"/>
      <c r="J90" s="189"/>
      <c r="K90" s="190"/>
      <c r="L90" s="191"/>
      <c r="M90" s="189"/>
      <c r="N90" s="194"/>
      <c r="O90" s="207"/>
      <c r="P90" s="189"/>
      <c r="Q90" s="190"/>
      <c r="R90" s="191"/>
      <c r="S90" s="192"/>
      <c r="T90" s="189"/>
      <c r="U90" s="193"/>
      <c r="V90" s="191"/>
      <c r="W90" s="208"/>
      <c r="X90" s="189"/>
      <c r="Y90" s="193"/>
      <c r="Z90" s="191"/>
      <c r="AA90" s="189"/>
      <c r="AB90" s="172">
        <f t="shared" si="193"/>
        <v>0</v>
      </c>
      <c r="AC90" s="173">
        <f t="shared" si="194"/>
        <v>0</v>
      </c>
      <c r="BI90" s="137" t="s">
        <v>35</v>
      </c>
      <c r="BJ90" s="129" t="e">
        <f t="shared" ref="BJ90:CK90" si="217">B90/B95</f>
        <v>#DIV/0!</v>
      </c>
      <c r="BK90" s="130" t="e">
        <f t="shared" si="217"/>
        <v>#DIV/0!</v>
      </c>
      <c r="BL90" s="131" t="e">
        <f t="shared" si="217"/>
        <v>#DIV/0!</v>
      </c>
      <c r="BM90" s="132" t="e">
        <f t="shared" si="217"/>
        <v>#DIV/0!</v>
      </c>
      <c r="BN90" s="129" t="e">
        <f t="shared" si="217"/>
        <v>#DIV/0!</v>
      </c>
      <c r="BO90" s="130" t="e">
        <f t="shared" si="217"/>
        <v>#DIV/0!</v>
      </c>
      <c r="BP90" s="131" t="e">
        <f t="shared" si="217"/>
        <v>#DIV/0!</v>
      </c>
      <c r="BQ90" s="132" t="e">
        <f t="shared" si="217"/>
        <v>#DIV/0!</v>
      </c>
      <c r="BR90" s="129" t="e">
        <f t="shared" si="217"/>
        <v>#DIV/0!</v>
      </c>
      <c r="BS90" s="130" t="e">
        <f t="shared" si="217"/>
        <v>#DIV/0!</v>
      </c>
      <c r="BT90" s="131" t="e">
        <f t="shared" si="217"/>
        <v>#DIV/0!</v>
      </c>
      <c r="BU90" s="129" t="e">
        <f t="shared" si="217"/>
        <v>#DIV/0!</v>
      </c>
      <c r="BV90" s="133" t="e">
        <f t="shared" si="217"/>
        <v>#DIV/0!</v>
      </c>
      <c r="BW90" s="134" t="e">
        <f t="shared" si="217"/>
        <v>#DIV/0!</v>
      </c>
      <c r="BX90" s="129" t="e">
        <f t="shared" si="217"/>
        <v>#DIV/0!</v>
      </c>
      <c r="BY90" s="130" t="e">
        <f t="shared" si="217"/>
        <v>#DIV/0!</v>
      </c>
      <c r="BZ90" s="131" t="e">
        <f t="shared" si="217"/>
        <v>#DIV/0!</v>
      </c>
      <c r="CA90" s="132" t="e">
        <f t="shared" si="217"/>
        <v>#DIV/0!</v>
      </c>
      <c r="CB90" s="129" t="e">
        <f t="shared" si="217"/>
        <v>#DIV/0!</v>
      </c>
      <c r="CC90" s="130" t="e">
        <f t="shared" si="217"/>
        <v>#DIV/0!</v>
      </c>
      <c r="CD90" s="131" t="e">
        <f t="shared" si="217"/>
        <v>#DIV/0!</v>
      </c>
      <c r="CE90" s="132" t="e">
        <f t="shared" si="217"/>
        <v>#DIV/0!</v>
      </c>
      <c r="CF90" s="129" t="e">
        <f t="shared" si="217"/>
        <v>#DIV/0!</v>
      </c>
      <c r="CG90" s="130" t="e">
        <f t="shared" si="217"/>
        <v>#DIV/0!</v>
      </c>
      <c r="CH90" s="131" t="e">
        <f t="shared" si="217"/>
        <v>#DIV/0!</v>
      </c>
      <c r="CI90" s="129" t="e">
        <f t="shared" si="217"/>
        <v>#DIV/0!</v>
      </c>
      <c r="CJ90" s="135" t="e">
        <f t="shared" si="217"/>
        <v>#DIV/0!</v>
      </c>
      <c r="CK90" s="136" t="e">
        <f t="shared" si="217"/>
        <v>#DIV/0!</v>
      </c>
    </row>
    <row r="91" spans="1:89">
      <c r="A91" s="146" t="s">
        <v>36</v>
      </c>
      <c r="B91" s="203"/>
      <c r="C91" s="197"/>
      <c r="D91" s="198"/>
      <c r="E91" s="199"/>
      <c r="F91" s="196"/>
      <c r="G91" s="200"/>
      <c r="H91" s="198"/>
      <c r="I91" s="199"/>
      <c r="J91" s="196"/>
      <c r="K91" s="200"/>
      <c r="L91" s="198"/>
      <c r="M91" s="196"/>
      <c r="N91" s="201"/>
      <c r="O91" s="204"/>
      <c r="P91" s="196"/>
      <c r="Q91" s="200"/>
      <c r="R91" s="198"/>
      <c r="S91" s="199"/>
      <c r="T91" s="196"/>
      <c r="U91" s="200"/>
      <c r="V91" s="198"/>
      <c r="W91" s="199"/>
      <c r="X91" s="196"/>
      <c r="Y91" s="200"/>
      <c r="Z91" s="198"/>
      <c r="AA91" s="196"/>
      <c r="AB91" s="172">
        <f t="shared" si="193"/>
        <v>0</v>
      </c>
      <c r="AC91" s="173">
        <f t="shared" si="194"/>
        <v>0</v>
      </c>
      <c r="BI91" s="146" t="s">
        <v>36</v>
      </c>
      <c r="BJ91" s="129" t="e">
        <f t="shared" ref="BJ91:CK91" si="218">B91/B95</f>
        <v>#DIV/0!</v>
      </c>
      <c r="BK91" s="130" t="e">
        <f t="shared" si="218"/>
        <v>#DIV/0!</v>
      </c>
      <c r="BL91" s="131" t="e">
        <f t="shared" si="218"/>
        <v>#DIV/0!</v>
      </c>
      <c r="BM91" s="132" t="e">
        <f t="shared" si="218"/>
        <v>#DIV/0!</v>
      </c>
      <c r="BN91" s="129" t="e">
        <f t="shared" si="218"/>
        <v>#DIV/0!</v>
      </c>
      <c r="BO91" s="130" t="e">
        <f t="shared" si="218"/>
        <v>#DIV/0!</v>
      </c>
      <c r="BP91" s="131" t="e">
        <f t="shared" si="218"/>
        <v>#DIV/0!</v>
      </c>
      <c r="BQ91" s="132" t="e">
        <f t="shared" si="218"/>
        <v>#DIV/0!</v>
      </c>
      <c r="BR91" s="129" t="e">
        <f t="shared" si="218"/>
        <v>#DIV/0!</v>
      </c>
      <c r="BS91" s="130" t="e">
        <f t="shared" si="218"/>
        <v>#DIV/0!</v>
      </c>
      <c r="BT91" s="131" t="e">
        <f t="shared" si="218"/>
        <v>#DIV/0!</v>
      </c>
      <c r="BU91" s="129" t="e">
        <f t="shared" si="218"/>
        <v>#DIV/0!</v>
      </c>
      <c r="BV91" s="133" t="e">
        <f t="shared" si="218"/>
        <v>#DIV/0!</v>
      </c>
      <c r="BW91" s="134" t="e">
        <f t="shared" si="218"/>
        <v>#DIV/0!</v>
      </c>
      <c r="BX91" s="129" t="e">
        <f t="shared" si="218"/>
        <v>#DIV/0!</v>
      </c>
      <c r="BY91" s="130" t="e">
        <f t="shared" si="218"/>
        <v>#DIV/0!</v>
      </c>
      <c r="BZ91" s="131" t="e">
        <f t="shared" si="218"/>
        <v>#DIV/0!</v>
      </c>
      <c r="CA91" s="132" t="e">
        <f t="shared" si="218"/>
        <v>#DIV/0!</v>
      </c>
      <c r="CB91" s="129" t="e">
        <f t="shared" si="218"/>
        <v>#DIV/0!</v>
      </c>
      <c r="CC91" s="130" t="e">
        <f t="shared" si="218"/>
        <v>#DIV/0!</v>
      </c>
      <c r="CD91" s="131" t="e">
        <f t="shared" si="218"/>
        <v>#DIV/0!</v>
      </c>
      <c r="CE91" s="132" t="e">
        <f t="shared" si="218"/>
        <v>#DIV/0!</v>
      </c>
      <c r="CF91" s="129" t="e">
        <f t="shared" si="218"/>
        <v>#DIV/0!</v>
      </c>
      <c r="CG91" s="130" t="e">
        <f t="shared" si="218"/>
        <v>#DIV/0!</v>
      </c>
      <c r="CH91" s="131" t="e">
        <f t="shared" si="218"/>
        <v>#DIV/0!</v>
      </c>
      <c r="CI91" s="129" t="e">
        <f t="shared" si="218"/>
        <v>#DIV/0!</v>
      </c>
      <c r="CJ91" s="135" t="e">
        <f t="shared" si="218"/>
        <v>#DIV/0!</v>
      </c>
      <c r="CK91" s="136" t="e">
        <f t="shared" si="218"/>
        <v>#DIV/0!</v>
      </c>
    </row>
    <row r="92" spans="1:89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 t="e">
        <f t="shared" ref="BJ92:CI92" si="219">B92/B95</f>
        <v>#DIV/0!</v>
      </c>
      <c r="BK92" s="130" t="e">
        <f t="shared" si="219"/>
        <v>#DIV/0!</v>
      </c>
      <c r="BL92" s="131" t="e">
        <f t="shared" si="219"/>
        <v>#DIV/0!</v>
      </c>
      <c r="BM92" s="132" t="e">
        <f t="shared" si="219"/>
        <v>#DIV/0!</v>
      </c>
      <c r="BN92" s="129" t="e">
        <f t="shared" si="219"/>
        <v>#DIV/0!</v>
      </c>
      <c r="BO92" s="130" t="e">
        <f t="shared" si="219"/>
        <v>#DIV/0!</v>
      </c>
      <c r="BP92" s="131" t="e">
        <f t="shared" si="219"/>
        <v>#DIV/0!</v>
      </c>
      <c r="BQ92" s="132" t="e">
        <f t="shared" si="219"/>
        <v>#DIV/0!</v>
      </c>
      <c r="BR92" s="129" t="e">
        <f t="shared" si="219"/>
        <v>#DIV/0!</v>
      </c>
      <c r="BS92" s="130" t="e">
        <f t="shared" si="219"/>
        <v>#DIV/0!</v>
      </c>
      <c r="BT92" s="131" t="e">
        <f t="shared" si="219"/>
        <v>#DIV/0!</v>
      </c>
      <c r="BU92" s="129" t="e">
        <f t="shared" si="219"/>
        <v>#DIV/0!</v>
      </c>
      <c r="BV92" s="133" t="e">
        <f t="shared" si="219"/>
        <v>#DIV/0!</v>
      </c>
      <c r="BW92" s="134" t="e">
        <f t="shared" si="219"/>
        <v>#DIV/0!</v>
      </c>
      <c r="BX92" s="129" t="e">
        <f t="shared" si="219"/>
        <v>#DIV/0!</v>
      </c>
      <c r="BY92" s="130" t="e">
        <f t="shared" si="219"/>
        <v>#DIV/0!</v>
      </c>
      <c r="BZ92" s="131" t="e">
        <f t="shared" si="219"/>
        <v>#DIV/0!</v>
      </c>
      <c r="CA92" s="132" t="e">
        <f t="shared" si="219"/>
        <v>#DIV/0!</v>
      </c>
      <c r="CB92" s="129" t="e">
        <f t="shared" si="219"/>
        <v>#DIV/0!</v>
      </c>
      <c r="CC92" s="130" t="e">
        <f t="shared" si="219"/>
        <v>#DIV/0!</v>
      </c>
      <c r="CD92" s="131" t="e">
        <f t="shared" si="219"/>
        <v>#DIV/0!</v>
      </c>
      <c r="CE92" s="132" t="e">
        <f t="shared" si="219"/>
        <v>#DIV/0!</v>
      </c>
      <c r="CF92" s="129" t="e">
        <f t="shared" si="219"/>
        <v>#DIV/0!</v>
      </c>
      <c r="CG92" s="130" t="e">
        <f t="shared" si="219"/>
        <v>#DIV/0!</v>
      </c>
      <c r="CH92" s="131" t="e">
        <f t="shared" si="219"/>
        <v>#DIV/0!</v>
      </c>
      <c r="CI92" s="129" t="e">
        <f t="shared" si="219"/>
        <v>#DIV/0!</v>
      </c>
      <c r="CJ92" s="135" t="e">
        <f t="shared" ref="CJ92:CK92" si="220">AB92/AB95</f>
        <v>#DIV/0!</v>
      </c>
      <c r="CK92" s="136" t="e">
        <f t="shared" si="220"/>
        <v>#DIV/0!</v>
      </c>
    </row>
    <row r="93" spans="1:89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 t="e">
        <f t="shared" ref="BJ93:CI93" si="221">B93/B95</f>
        <v>#DIV/0!</v>
      </c>
      <c r="BK93" s="130" t="e">
        <f t="shared" si="221"/>
        <v>#DIV/0!</v>
      </c>
      <c r="BL93" s="131" t="e">
        <f t="shared" si="221"/>
        <v>#DIV/0!</v>
      </c>
      <c r="BM93" s="132" t="e">
        <f t="shared" si="221"/>
        <v>#DIV/0!</v>
      </c>
      <c r="BN93" s="129" t="e">
        <f t="shared" si="221"/>
        <v>#DIV/0!</v>
      </c>
      <c r="BO93" s="130" t="e">
        <f t="shared" si="221"/>
        <v>#DIV/0!</v>
      </c>
      <c r="BP93" s="131" t="e">
        <f t="shared" si="221"/>
        <v>#DIV/0!</v>
      </c>
      <c r="BQ93" s="132" t="e">
        <f t="shared" si="221"/>
        <v>#DIV/0!</v>
      </c>
      <c r="BR93" s="129" t="e">
        <f t="shared" si="221"/>
        <v>#DIV/0!</v>
      </c>
      <c r="BS93" s="130" t="e">
        <f t="shared" si="221"/>
        <v>#DIV/0!</v>
      </c>
      <c r="BT93" s="131" t="e">
        <f t="shared" si="221"/>
        <v>#DIV/0!</v>
      </c>
      <c r="BU93" s="129" t="e">
        <f t="shared" si="221"/>
        <v>#DIV/0!</v>
      </c>
      <c r="BV93" s="133" t="e">
        <f t="shared" si="221"/>
        <v>#DIV/0!</v>
      </c>
      <c r="BW93" s="134" t="e">
        <f t="shared" si="221"/>
        <v>#DIV/0!</v>
      </c>
      <c r="BX93" s="129" t="e">
        <f t="shared" si="221"/>
        <v>#DIV/0!</v>
      </c>
      <c r="BY93" s="130" t="e">
        <f t="shared" si="221"/>
        <v>#DIV/0!</v>
      </c>
      <c r="BZ93" s="131" t="e">
        <f t="shared" si="221"/>
        <v>#DIV/0!</v>
      </c>
      <c r="CA93" s="132" t="e">
        <f t="shared" si="221"/>
        <v>#DIV/0!</v>
      </c>
      <c r="CB93" s="129" t="e">
        <f t="shared" si="221"/>
        <v>#DIV/0!</v>
      </c>
      <c r="CC93" s="130" t="e">
        <f t="shared" si="221"/>
        <v>#DIV/0!</v>
      </c>
      <c r="CD93" s="131" t="e">
        <f t="shared" si="221"/>
        <v>#DIV/0!</v>
      </c>
      <c r="CE93" s="132" t="e">
        <f t="shared" si="221"/>
        <v>#DIV/0!</v>
      </c>
      <c r="CF93" s="129" t="e">
        <f t="shared" si="221"/>
        <v>#DIV/0!</v>
      </c>
      <c r="CG93" s="130" t="e">
        <f t="shared" si="221"/>
        <v>#DIV/0!</v>
      </c>
      <c r="CH93" s="131" t="e">
        <f t="shared" si="221"/>
        <v>#DIV/0!</v>
      </c>
      <c r="CI93" s="129" t="e">
        <f t="shared" si="221"/>
        <v>#DIV/0!</v>
      </c>
      <c r="CJ93" s="135" t="e">
        <f t="shared" ref="CJ93:CK93" si="222">AB93/AB95</f>
        <v>#DIV/0!</v>
      </c>
      <c r="CK93" s="136" t="e">
        <f t="shared" si="222"/>
        <v>#DIV/0!</v>
      </c>
    </row>
    <row r="94" spans="1:89" ht="14" thickBot="1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 t="e">
        <f t="shared" ref="BJ94:CK94" si="223">B94/B95</f>
        <v>#DIV/0!</v>
      </c>
      <c r="BK94" s="130" t="e">
        <f t="shared" si="223"/>
        <v>#DIV/0!</v>
      </c>
      <c r="BL94" s="131" t="e">
        <f t="shared" si="223"/>
        <v>#DIV/0!</v>
      </c>
      <c r="BM94" s="132" t="e">
        <f t="shared" si="223"/>
        <v>#DIV/0!</v>
      </c>
      <c r="BN94" s="129" t="e">
        <f t="shared" si="223"/>
        <v>#DIV/0!</v>
      </c>
      <c r="BO94" s="130" t="e">
        <f t="shared" si="223"/>
        <v>#DIV/0!</v>
      </c>
      <c r="BP94" s="131" t="e">
        <f t="shared" si="223"/>
        <v>#DIV/0!</v>
      </c>
      <c r="BQ94" s="132" t="e">
        <f t="shared" si="223"/>
        <v>#DIV/0!</v>
      </c>
      <c r="BR94" s="129" t="e">
        <f t="shared" si="223"/>
        <v>#DIV/0!</v>
      </c>
      <c r="BS94" s="130" t="e">
        <f t="shared" si="223"/>
        <v>#DIV/0!</v>
      </c>
      <c r="BT94" s="131" t="e">
        <f t="shared" si="223"/>
        <v>#DIV/0!</v>
      </c>
      <c r="BU94" s="129" t="e">
        <f t="shared" si="223"/>
        <v>#DIV/0!</v>
      </c>
      <c r="BV94" s="133" t="e">
        <f t="shared" si="223"/>
        <v>#DIV/0!</v>
      </c>
      <c r="BW94" s="134" t="e">
        <f t="shared" si="223"/>
        <v>#DIV/0!</v>
      </c>
      <c r="BX94" s="129" t="e">
        <f t="shared" si="223"/>
        <v>#DIV/0!</v>
      </c>
      <c r="BY94" s="130" t="e">
        <f t="shared" si="223"/>
        <v>#DIV/0!</v>
      </c>
      <c r="BZ94" s="131" t="e">
        <f t="shared" si="223"/>
        <v>#DIV/0!</v>
      </c>
      <c r="CA94" s="132" t="e">
        <f t="shared" si="223"/>
        <v>#DIV/0!</v>
      </c>
      <c r="CB94" s="129" t="e">
        <f t="shared" si="223"/>
        <v>#DIV/0!</v>
      </c>
      <c r="CC94" s="130" t="e">
        <f t="shared" si="223"/>
        <v>#DIV/0!</v>
      </c>
      <c r="CD94" s="131" t="e">
        <f t="shared" si="223"/>
        <v>#DIV/0!</v>
      </c>
      <c r="CE94" s="132" t="e">
        <f t="shared" si="223"/>
        <v>#DIV/0!</v>
      </c>
      <c r="CF94" s="129" t="e">
        <f t="shared" si="223"/>
        <v>#DIV/0!</v>
      </c>
      <c r="CG94" s="130" t="e">
        <f t="shared" si="223"/>
        <v>#DIV/0!</v>
      </c>
      <c r="CH94" s="131" t="e">
        <f t="shared" si="223"/>
        <v>#DIV/0!</v>
      </c>
      <c r="CI94" s="129" t="e">
        <f t="shared" si="223"/>
        <v>#DIV/0!</v>
      </c>
      <c r="CJ94" s="135" t="e">
        <f t="shared" si="223"/>
        <v>#DIV/0!</v>
      </c>
      <c r="CK94" s="136" t="e">
        <f t="shared" si="223"/>
        <v>#DIV/0!</v>
      </c>
    </row>
    <row r="95" spans="1:89" ht="15" thickTop="1" thickBot="1">
      <c r="A95" s="269" t="s">
        <v>13</v>
      </c>
      <c r="B95" s="20">
        <f t="shared" ref="B95:AA95" si="224">SUM(B72:B94)</f>
        <v>0</v>
      </c>
      <c r="C95" s="21">
        <f t="shared" si="224"/>
        <v>0</v>
      </c>
      <c r="D95" s="20">
        <f t="shared" si="224"/>
        <v>0</v>
      </c>
      <c r="E95" s="21">
        <f t="shared" si="224"/>
        <v>0</v>
      </c>
      <c r="F95" s="20">
        <f t="shared" si="224"/>
        <v>0</v>
      </c>
      <c r="G95" s="21">
        <f t="shared" si="224"/>
        <v>0</v>
      </c>
      <c r="H95" s="20">
        <f t="shared" si="224"/>
        <v>0</v>
      </c>
      <c r="I95" s="21">
        <f t="shared" si="224"/>
        <v>0</v>
      </c>
      <c r="J95" s="20">
        <f t="shared" si="224"/>
        <v>0</v>
      </c>
      <c r="K95" s="21">
        <f t="shared" si="224"/>
        <v>0</v>
      </c>
      <c r="L95" s="20">
        <f t="shared" si="224"/>
        <v>0</v>
      </c>
      <c r="M95" s="21">
        <f t="shared" si="224"/>
        <v>0</v>
      </c>
      <c r="N95" s="20">
        <f t="shared" si="224"/>
        <v>0</v>
      </c>
      <c r="O95" s="21">
        <f t="shared" si="224"/>
        <v>0</v>
      </c>
      <c r="P95" s="20">
        <f t="shared" si="224"/>
        <v>0</v>
      </c>
      <c r="Q95" s="21">
        <f t="shared" si="224"/>
        <v>0</v>
      </c>
      <c r="R95" s="20">
        <f t="shared" si="224"/>
        <v>0</v>
      </c>
      <c r="S95" s="21">
        <f t="shared" si="224"/>
        <v>0</v>
      </c>
      <c r="T95" s="20">
        <f t="shared" si="224"/>
        <v>0</v>
      </c>
      <c r="U95" s="21">
        <f t="shared" si="224"/>
        <v>0</v>
      </c>
      <c r="V95" s="20">
        <f t="shared" si="224"/>
        <v>0</v>
      </c>
      <c r="W95" s="21">
        <f t="shared" si="224"/>
        <v>0</v>
      </c>
      <c r="X95" s="20">
        <f t="shared" si="224"/>
        <v>0</v>
      </c>
      <c r="Y95" s="21">
        <f t="shared" si="224"/>
        <v>0</v>
      </c>
      <c r="Z95" s="20">
        <f t="shared" si="224"/>
        <v>0</v>
      </c>
      <c r="AA95" s="21">
        <f t="shared" si="224"/>
        <v>0</v>
      </c>
      <c r="AB95" s="174">
        <f>SUM(AB71:AB94)</f>
        <v>0</v>
      </c>
      <c r="AC95" s="175">
        <f>SUM(AC71:AC94)</f>
        <v>0</v>
      </c>
      <c r="BI95" s="269" t="s">
        <v>13</v>
      </c>
      <c r="BJ95" s="155" t="e">
        <f t="shared" ref="BJ95:CK95" si="225">SUM(BJ71:BJ94)</f>
        <v>#DIV/0!</v>
      </c>
      <c r="BK95" s="156" t="e">
        <f t="shared" si="225"/>
        <v>#DIV/0!</v>
      </c>
      <c r="BL95" s="155" t="e">
        <f t="shared" si="225"/>
        <v>#DIV/0!</v>
      </c>
      <c r="BM95" s="156" t="e">
        <f t="shared" si="225"/>
        <v>#DIV/0!</v>
      </c>
      <c r="BN95" s="155" t="e">
        <f t="shared" si="225"/>
        <v>#DIV/0!</v>
      </c>
      <c r="BO95" s="156" t="e">
        <f t="shared" si="225"/>
        <v>#DIV/0!</v>
      </c>
      <c r="BP95" s="155" t="e">
        <f t="shared" si="225"/>
        <v>#DIV/0!</v>
      </c>
      <c r="BQ95" s="156" t="e">
        <f t="shared" si="225"/>
        <v>#DIV/0!</v>
      </c>
      <c r="BR95" s="155" t="e">
        <f t="shared" si="225"/>
        <v>#DIV/0!</v>
      </c>
      <c r="BS95" s="156" t="e">
        <f t="shared" si="225"/>
        <v>#DIV/0!</v>
      </c>
      <c r="BT95" s="155" t="e">
        <f t="shared" si="225"/>
        <v>#DIV/0!</v>
      </c>
      <c r="BU95" s="156" t="e">
        <f t="shared" si="225"/>
        <v>#DIV/0!</v>
      </c>
      <c r="BV95" s="155" t="e">
        <f t="shared" si="225"/>
        <v>#DIV/0!</v>
      </c>
      <c r="BW95" s="156" t="e">
        <f t="shared" si="225"/>
        <v>#DIV/0!</v>
      </c>
      <c r="BX95" s="155" t="e">
        <f t="shared" si="225"/>
        <v>#DIV/0!</v>
      </c>
      <c r="BY95" s="156" t="e">
        <f t="shared" si="225"/>
        <v>#DIV/0!</v>
      </c>
      <c r="BZ95" s="155" t="e">
        <f t="shared" si="225"/>
        <v>#DIV/0!</v>
      </c>
      <c r="CA95" s="156" t="e">
        <f t="shared" si="225"/>
        <v>#DIV/0!</v>
      </c>
      <c r="CB95" s="155" t="e">
        <f t="shared" si="225"/>
        <v>#DIV/0!</v>
      </c>
      <c r="CC95" s="156" t="e">
        <f t="shared" si="225"/>
        <v>#DIV/0!</v>
      </c>
      <c r="CD95" s="155" t="e">
        <f t="shared" si="225"/>
        <v>#DIV/0!</v>
      </c>
      <c r="CE95" s="156" t="e">
        <f t="shared" si="225"/>
        <v>#DIV/0!</v>
      </c>
      <c r="CF95" s="155" t="e">
        <f t="shared" si="225"/>
        <v>#DIV/0!</v>
      </c>
      <c r="CG95" s="156" t="e">
        <f t="shared" si="225"/>
        <v>#DIV/0!</v>
      </c>
      <c r="CH95" s="155" t="e">
        <f t="shared" si="225"/>
        <v>#DIV/0!</v>
      </c>
      <c r="CI95" s="156" t="e">
        <f t="shared" si="225"/>
        <v>#DIV/0!</v>
      </c>
      <c r="CJ95" s="155" t="e">
        <f t="shared" si="225"/>
        <v>#DIV/0!</v>
      </c>
      <c r="CK95" s="156" t="e">
        <f t="shared" si="225"/>
        <v>#DIV/0!</v>
      </c>
    </row>
    <row r="96" spans="1:89" ht="14" thickTop="1">
      <c r="A96" s="187"/>
    </row>
    <row r="98" spans="1:89">
      <c r="A98" s="301">
        <f>+A67+1</f>
        <v>44078</v>
      </c>
      <c r="B98" s="301"/>
      <c r="C98" s="301"/>
      <c r="D98" s="301"/>
      <c r="BI98" s="300">
        <f>+BI67+1</f>
        <v>44078</v>
      </c>
      <c r="BJ98" s="300"/>
      <c r="BK98" s="300"/>
      <c r="BL98" s="300"/>
    </row>
    <row r="99" spans="1:89" ht="14" thickBot="1">
      <c r="AE99" s="272" t="s">
        <v>84</v>
      </c>
    </row>
    <row r="100" spans="1:89" ht="15" thickTop="1" thickBot="1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0</v>
      </c>
      <c r="AG102" s="186">
        <f t="shared" ref="AG102:AV103" si="226">SUMIF($A$9:$A$32,$AE102,C$102:C$125)</f>
        <v>0</v>
      </c>
      <c r="AH102" s="127">
        <f t="shared" si="226"/>
        <v>0</v>
      </c>
      <c r="AI102" s="180">
        <f t="shared" si="226"/>
        <v>0</v>
      </c>
      <c r="AJ102" s="126">
        <f t="shared" si="226"/>
        <v>0</v>
      </c>
      <c r="AK102" s="128">
        <f t="shared" si="226"/>
        <v>0</v>
      </c>
      <c r="AL102" s="127">
        <f t="shared" si="226"/>
        <v>0</v>
      </c>
      <c r="AM102" s="180">
        <f t="shared" si="226"/>
        <v>0</v>
      </c>
      <c r="AN102" s="126">
        <f t="shared" si="226"/>
        <v>0</v>
      </c>
      <c r="AO102" s="128">
        <f t="shared" si="226"/>
        <v>0</v>
      </c>
      <c r="AP102" s="127">
        <f t="shared" si="226"/>
        <v>0</v>
      </c>
      <c r="AQ102" s="126">
        <f t="shared" si="226"/>
        <v>0</v>
      </c>
      <c r="AR102" s="179">
        <f t="shared" si="226"/>
        <v>0</v>
      </c>
      <c r="AS102" s="181">
        <f t="shared" si="226"/>
        <v>0</v>
      </c>
      <c r="AT102" s="126">
        <f t="shared" si="226"/>
        <v>0</v>
      </c>
      <c r="AU102" s="128">
        <f t="shared" si="226"/>
        <v>0</v>
      </c>
      <c r="AV102" s="127">
        <f t="shared" si="226"/>
        <v>0</v>
      </c>
      <c r="AW102" s="180">
        <f t="shared" ref="AW102:BE103" si="227">SUMIF($A$9:$A$32,$AE102,S$102:S$125)</f>
        <v>0</v>
      </c>
      <c r="AX102" s="126">
        <f t="shared" si="227"/>
        <v>0</v>
      </c>
      <c r="AY102" s="128">
        <f t="shared" si="227"/>
        <v>0</v>
      </c>
      <c r="AZ102" s="127">
        <f t="shared" si="227"/>
        <v>0</v>
      </c>
      <c r="BA102" s="180">
        <f t="shared" si="227"/>
        <v>0</v>
      </c>
      <c r="BB102" s="126">
        <f t="shared" si="227"/>
        <v>0</v>
      </c>
      <c r="BC102" s="128">
        <f t="shared" si="227"/>
        <v>0</v>
      </c>
      <c r="BD102" s="184">
        <f t="shared" si="227"/>
        <v>0</v>
      </c>
      <c r="BE102" s="185">
        <f t="shared" si="227"/>
        <v>0</v>
      </c>
      <c r="BF102" s="170">
        <f>AF102+AH102+AJ102+AL102+AN102+AP102+AR102+AT102+AV102+AX102+AZ102+BB102+BD102</f>
        <v>0</v>
      </c>
      <c r="BG102" s="171">
        <f>AG102+AI102+AK102+AM102+AO102+AQ102+AS102+AU102+AW102+AY102+BA102+BC102+BE102</f>
        <v>0</v>
      </c>
      <c r="BI102" s="125" t="s">
        <v>16</v>
      </c>
      <c r="BJ102" s="129" t="e">
        <f>B102/B126</f>
        <v>#DIV/0!</v>
      </c>
      <c r="BK102" s="130" t="e">
        <f t="shared" ref="BK102" si="228">C102/C126</f>
        <v>#DIV/0!</v>
      </c>
      <c r="BL102" s="131" t="e">
        <f t="shared" ref="BL102" si="229">D102/D126</f>
        <v>#DIV/0!</v>
      </c>
      <c r="BM102" s="132" t="e">
        <f t="shared" ref="BM102" si="230">E102/E126</f>
        <v>#DIV/0!</v>
      </c>
      <c r="BN102" s="129" t="e">
        <f t="shared" ref="BN102" si="231">F102/F126</f>
        <v>#DIV/0!</v>
      </c>
      <c r="BO102" s="130" t="e">
        <f t="shared" ref="BO102" si="232">G102/G126</f>
        <v>#DIV/0!</v>
      </c>
      <c r="BP102" s="131" t="e">
        <f t="shared" ref="BP102" si="233">H102/H126</f>
        <v>#DIV/0!</v>
      </c>
      <c r="BQ102" s="132" t="e">
        <f t="shared" ref="BQ102" si="234">I102/I126</f>
        <v>#DIV/0!</v>
      </c>
      <c r="BR102" s="129" t="e">
        <f t="shared" ref="BR102" si="235">J102/J126</f>
        <v>#DIV/0!</v>
      </c>
      <c r="BS102" s="130" t="e">
        <f t="shared" ref="BS102" si="236">K102/K126</f>
        <v>#DIV/0!</v>
      </c>
      <c r="BT102" s="131" t="e">
        <f t="shared" ref="BT102" si="237">L102/L126</f>
        <v>#DIV/0!</v>
      </c>
      <c r="BU102" s="129" t="e">
        <f t="shared" ref="BU102" si="238">M102/M126</f>
        <v>#DIV/0!</v>
      </c>
      <c r="BV102" s="133" t="e">
        <f t="shared" ref="BV102" si="239">N102/N126</f>
        <v>#DIV/0!</v>
      </c>
      <c r="BW102" s="134" t="e">
        <f t="shared" ref="BW102" si="240">O102/O126</f>
        <v>#DIV/0!</v>
      </c>
      <c r="BX102" s="129" t="e">
        <f t="shared" ref="BX102" si="241">P102/P126</f>
        <v>#DIV/0!</v>
      </c>
      <c r="BY102" s="130" t="e">
        <f t="shared" ref="BY102" si="242">Q102/Q126</f>
        <v>#DIV/0!</v>
      </c>
      <c r="BZ102" s="131" t="e">
        <f t="shared" ref="BZ102" si="243">R102/R126</f>
        <v>#DIV/0!</v>
      </c>
      <c r="CA102" s="132" t="e">
        <f t="shared" ref="CA102" si="244">S102/S126</f>
        <v>#DIV/0!</v>
      </c>
      <c r="CB102" s="129" t="e">
        <f t="shared" ref="CB102" si="245">T102/T126</f>
        <v>#DIV/0!</v>
      </c>
      <c r="CC102" s="130" t="e">
        <f t="shared" ref="CC102" si="246">U102/U126</f>
        <v>#DIV/0!</v>
      </c>
      <c r="CD102" s="131" t="e">
        <f t="shared" ref="CD102" si="247">V102/V126</f>
        <v>#DIV/0!</v>
      </c>
      <c r="CE102" s="132" t="e">
        <f t="shared" ref="CE102" si="248">W102/W126</f>
        <v>#DIV/0!</v>
      </c>
      <c r="CF102" s="129" t="e">
        <f t="shared" ref="CF102" si="249">X102/X126</f>
        <v>#DIV/0!</v>
      </c>
      <c r="CG102" s="130" t="e">
        <f t="shared" ref="CG102" si="250">Y102/Y126</f>
        <v>#DIV/0!</v>
      </c>
      <c r="CH102" s="131" t="e">
        <f t="shared" ref="CH102" si="251">Z102/Z126</f>
        <v>#DIV/0!</v>
      </c>
      <c r="CI102" s="129" t="e">
        <f t="shared" ref="CI102" si="252">AA102/AA126</f>
        <v>#DIV/0!</v>
      </c>
      <c r="CJ102" s="135" t="e">
        <f t="shared" ref="CJ102" si="253">AB102/AB126</f>
        <v>#DIV/0!</v>
      </c>
      <c r="CK102" s="136" t="e">
        <f t="shared" ref="CK102" si="254">AC102/AC126</f>
        <v>#DIV/0!</v>
      </c>
    </row>
    <row r="103" spans="1:89">
      <c r="A103" s="137" t="s">
        <v>17</v>
      </c>
      <c r="B103" s="189"/>
      <c r="C103" s="190"/>
      <c r="D103" s="191"/>
      <c r="E103" s="192"/>
      <c r="F103" s="189"/>
      <c r="G103" s="193"/>
      <c r="H103" s="191"/>
      <c r="I103" s="192"/>
      <c r="J103" s="189"/>
      <c r="K103" s="193"/>
      <c r="L103" s="191"/>
      <c r="M103" s="189"/>
      <c r="N103" s="194"/>
      <c r="O103" s="195"/>
      <c r="P103" s="189"/>
      <c r="Q103" s="193"/>
      <c r="R103" s="191"/>
      <c r="S103" s="192"/>
      <c r="T103" s="189"/>
      <c r="U103" s="193"/>
      <c r="V103" s="191"/>
      <c r="W103" s="192"/>
      <c r="X103" s="189"/>
      <c r="Y103" s="193"/>
      <c r="Z103" s="191"/>
      <c r="AA103" s="189"/>
      <c r="AB103" s="172">
        <f t="shared" ref="AB103:AB125" si="255">SUM(B103,D103,F103,H103,J103,L103,N103,P103,R103,T103,V103,X103,Z103)</f>
        <v>0</v>
      </c>
      <c r="AC103" s="173">
        <f t="shared" ref="AC103:AC125" si="256">SUM(C103,E103,G103,I103,K103,M103,O103,Q103,S103,U103,W103,Y103,AA103)</f>
        <v>0</v>
      </c>
      <c r="AE103" s="277" t="str">
        <f>$AE$10</f>
        <v>08:00 - 08:59</v>
      </c>
      <c r="AF103" s="126">
        <f>SUMIF($A$9:$A$32,$AE103,B$102:B$125)</f>
        <v>0</v>
      </c>
      <c r="AG103" s="190">
        <f t="shared" si="226"/>
        <v>0</v>
      </c>
      <c r="AH103" s="191">
        <f t="shared" si="226"/>
        <v>0</v>
      </c>
      <c r="AI103" s="192">
        <f t="shared" si="226"/>
        <v>0</v>
      </c>
      <c r="AJ103" s="278">
        <f t="shared" si="226"/>
        <v>0</v>
      </c>
      <c r="AK103" s="193">
        <f t="shared" si="226"/>
        <v>0</v>
      </c>
      <c r="AL103" s="191">
        <f t="shared" si="226"/>
        <v>0</v>
      </c>
      <c r="AM103" s="192">
        <f t="shared" si="226"/>
        <v>0</v>
      </c>
      <c r="AN103" s="278">
        <f t="shared" si="226"/>
        <v>0</v>
      </c>
      <c r="AO103" s="193">
        <f t="shared" si="226"/>
        <v>0</v>
      </c>
      <c r="AP103" s="191">
        <f t="shared" si="226"/>
        <v>0</v>
      </c>
      <c r="AQ103" s="278">
        <f t="shared" si="226"/>
        <v>0</v>
      </c>
      <c r="AR103" s="194">
        <f t="shared" si="226"/>
        <v>0</v>
      </c>
      <c r="AS103" s="195">
        <f t="shared" si="226"/>
        <v>0</v>
      </c>
      <c r="AT103" s="278">
        <f t="shared" si="226"/>
        <v>0</v>
      </c>
      <c r="AU103" s="193">
        <f t="shared" si="226"/>
        <v>0</v>
      </c>
      <c r="AV103" s="191">
        <f t="shared" si="226"/>
        <v>0</v>
      </c>
      <c r="AW103" s="192">
        <f t="shared" si="227"/>
        <v>0</v>
      </c>
      <c r="AX103" s="278">
        <f t="shared" si="227"/>
        <v>0</v>
      </c>
      <c r="AY103" s="193">
        <f t="shared" si="227"/>
        <v>0</v>
      </c>
      <c r="AZ103" s="191">
        <f t="shared" si="227"/>
        <v>0</v>
      </c>
      <c r="BA103" s="192">
        <f t="shared" si="227"/>
        <v>0</v>
      </c>
      <c r="BB103" s="278">
        <f t="shared" si="227"/>
        <v>0</v>
      </c>
      <c r="BC103" s="193">
        <f t="shared" si="227"/>
        <v>0</v>
      </c>
      <c r="BD103" s="191">
        <f t="shared" si="227"/>
        <v>0</v>
      </c>
      <c r="BE103" s="278">
        <f t="shared" si="227"/>
        <v>0</v>
      </c>
      <c r="BF103" s="172">
        <f>SUM(AF103,AH103,AJ103,AL103,AN103,AP103,AR103,AT103,AV103,AX103,AZ103,BB103,BD103)</f>
        <v>0</v>
      </c>
      <c r="BG103" s="173">
        <f>SUM(AG103,AI103,AK103,AM103,AO103,AQ103,AS103,AU103,AW103,AY103,BA103,BC103,BE103)</f>
        <v>0</v>
      </c>
      <c r="BI103" s="137" t="s">
        <v>17</v>
      </c>
      <c r="BJ103" s="129" t="e">
        <f>B103/B126</f>
        <v>#DIV/0!</v>
      </c>
      <c r="BK103" s="130" t="e">
        <f t="shared" ref="BK103" si="257">C103/C126</f>
        <v>#DIV/0!</v>
      </c>
      <c r="BL103" s="131" t="e">
        <f t="shared" ref="BL103" si="258">D103/D126</f>
        <v>#DIV/0!</v>
      </c>
      <c r="BM103" s="132" t="e">
        <f t="shared" ref="BM103" si="259">E103/E126</f>
        <v>#DIV/0!</v>
      </c>
      <c r="BN103" s="129" t="e">
        <f t="shared" ref="BN103" si="260">F103/F126</f>
        <v>#DIV/0!</v>
      </c>
      <c r="BO103" s="130" t="e">
        <f t="shared" ref="BO103" si="261">G103/G126</f>
        <v>#DIV/0!</v>
      </c>
      <c r="BP103" s="131" t="e">
        <f t="shared" ref="BP103" si="262">H103/H126</f>
        <v>#DIV/0!</v>
      </c>
      <c r="BQ103" s="132" t="e">
        <f t="shared" ref="BQ103" si="263">I103/I126</f>
        <v>#DIV/0!</v>
      </c>
      <c r="BR103" s="129" t="e">
        <f t="shared" ref="BR103" si="264">J103/J126</f>
        <v>#DIV/0!</v>
      </c>
      <c r="BS103" s="130" t="e">
        <f t="shared" ref="BS103" si="265">K103/K126</f>
        <v>#DIV/0!</v>
      </c>
      <c r="BT103" s="131" t="e">
        <f t="shared" ref="BT103" si="266">L103/L126</f>
        <v>#DIV/0!</v>
      </c>
      <c r="BU103" s="129" t="e">
        <f t="shared" ref="BU103" si="267">M103/M126</f>
        <v>#DIV/0!</v>
      </c>
      <c r="BV103" s="133" t="e">
        <f t="shared" ref="BV103" si="268">N103/N126</f>
        <v>#DIV/0!</v>
      </c>
      <c r="BW103" s="134" t="e">
        <f t="shared" ref="BW103" si="269">O103/O126</f>
        <v>#DIV/0!</v>
      </c>
      <c r="BX103" s="129" t="e">
        <f t="shared" ref="BX103" si="270">P103/P126</f>
        <v>#DIV/0!</v>
      </c>
      <c r="BY103" s="130" t="e">
        <f t="shared" ref="BY103" si="271">Q103/Q126</f>
        <v>#DIV/0!</v>
      </c>
      <c r="BZ103" s="131" t="e">
        <f t="shared" ref="BZ103" si="272">R103/R126</f>
        <v>#DIV/0!</v>
      </c>
      <c r="CA103" s="132" t="e">
        <f t="shared" ref="CA103" si="273">S103/S126</f>
        <v>#DIV/0!</v>
      </c>
      <c r="CB103" s="129" t="e">
        <f t="shared" ref="CB103" si="274">T103/T126</f>
        <v>#DIV/0!</v>
      </c>
      <c r="CC103" s="130" t="e">
        <f t="shared" ref="CC103" si="275">U103/U126</f>
        <v>#DIV/0!</v>
      </c>
      <c r="CD103" s="131" t="e">
        <f t="shared" ref="CD103" si="276">V103/V126</f>
        <v>#DIV/0!</v>
      </c>
      <c r="CE103" s="132" t="e">
        <f t="shared" ref="CE103" si="277">W103/W126</f>
        <v>#DIV/0!</v>
      </c>
      <c r="CF103" s="129" t="e">
        <f t="shared" ref="CF103" si="278">X103/X126</f>
        <v>#DIV/0!</v>
      </c>
      <c r="CG103" s="130" t="e">
        <f t="shared" ref="CG103" si="279">Y103/Y126</f>
        <v>#DIV/0!</v>
      </c>
      <c r="CH103" s="131" t="e">
        <f t="shared" ref="CH103" si="280">Z103/Z126</f>
        <v>#DIV/0!</v>
      </c>
      <c r="CI103" s="129" t="e">
        <f t="shared" ref="CI103" si="281">AA103/AA126</f>
        <v>#DIV/0!</v>
      </c>
      <c r="CJ103" s="135" t="e">
        <f t="shared" ref="CJ103" si="282">AB103/AB126</f>
        <v>#DIV/0!</v>
      </c>
      <c r="CK103" s="136" t="e">
        <f t="shared" ref="CK103" si="283">AC103/AC126</f>
        <v>#DIV/0!</v>
      </c>
    </row>
    <row r="104" spans="1:89" ht="14" thickBot="1">
      <c r="A104" s="146" t="s">
        <v>18</v>
      </c>
      <c r="B104" s="196"/>
      <c r="C104" s="197"/>
      <c r="D104" s="198"/>
      <c r="E104" s="199"/>
      <c r="F104" s="196"/>
      <c r="G104" s="200"/>
      <c r="H104" s="198"/>
      <c r="I104" s="199"/>
      <c r="J104" s="196"/>
      <c r="K104" s="200"/>
      <c r="L104" s="198"/>
      <c r="M104" s="196"/>
      <c r="N104" s="201"/>
      <c r="O104" s="202"/>
      <c r="P104" s="196"/>
      <c r="Q104" s="200"/>
      <c r="R104" s="198"/>
      <c r="S104" s="199"/>
      <c r="T104" s="196"/>
      <c r="U104" s="200"/>
      <c r="V104" s="198"/>
      <c r="W104" s="199"/>
      <c r="X104" s="196"/>
      <c r="Y104" s="200"/>
      <c r="Z104" s="198"/>
      <c r="AA104" s="196"/>
      <c r="AB104" s="172">
        <f t="shared" si="255"/>
        <v>0</v>
      </c>
      <c r="AC104" s="173">
        <f t="shared" si="256"/>
        <v>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 t="e">
        <f>B104/B126</f>
        <v>#DIV/0!</v>
      </c>
      <c r="BK104" s="130" t="e">
        <f t="shared" ref="BK104" si="284">C104/C126</f>
        <v>#DIV/0!</v>
      </c>
      <c r="BL104" s="131" t="e">
        <f t="shared" ref="BL104" si="285">D104/D126</f>
        <v>#DIV/0!</v>
      </c>
      <c r="BM104" s="132" t="e">
        <f t="shared" ref="BM104" si="286">E104/E126</f>
        <v>#DIV/0!</v>
      </c>
      <c r="BN104" s="129" t="e">
        <f t="shared" ref="BN104" si="287">F104/F126</f>
        <v>#DIV/0!</v>
      </c>
      <c r="BO104" s="130" t="e">
        <f t="shared" ref="BO104" si="288">G104/G126</f>
        <v>#DIV/0!</v>
      </c>
      <c r="BP104" s="131" t="e">
        <f t="shared" ref="BP104" si="289">H104/H126</f>
        <v>#DIV/0!</v>
      </c>
      <c r="BQ104" s="132" t="e">
        <f t="shared" ref="BQ104" si="290">I104/I126</f>
        <v>#DIV/0!</v>
      </c>
      <c r="BR104" s="129" t="e">
        <f t="shared" ref="BR104" si="291">J104/J126</f>
        <v>#DIV/0!</v>
      </c>
      <c r="BS104" s="130" t="e">
        <f t="shared" ref="BS104" si="292">K104/K126</f>
        <v>#DIV/0!</v>
      </c>
      <c r="BT104" s="131" t="e">
        <f t="shared" ref="BT104" si="293">L104/L126</f>
        <v>#DIV/0!</v>
      </c>
      <c r="BU104" s="129" t="e">
        <f t="shared" ref="BU104" si="294">M104/M126</f>
        <v>#DIV/0!</v>
      </c>
      <c r="BV104" s="133" t="e">
        <f t="shared" ref="BV104" si="295">N104/N126</f>
        <v>#DIV/0!</v>
      </c>
      <c r="BW104" s="134" t="e">
        <f t="shared" ref="BW104" si="296">O104/O126</f>
        <v>#DIV/0!</v>
      </c>
      <c r="BX104" s="129" t="e">
        <f t="shared" ref="BX104" si="297">P104/P126</f>
        <v>#DIV/0!</v>
      </c>
      <c r="BY104" s="130" t="e">
        <f t="shared" ref="BY104" si="298">Q104/Q126</f>
        <v>#DIV/0!</v>
      </c>
      <c r="BZ104" s="131" t="e">
        <f t="shared" ref="BZ104" si="299">R104/R126</f>
        <v>#DIV/0!</v>
      </c>
      <c r="CA104" s="132" t="e">
        <f t="shared" ref="CA104" si="300">S104/S126</f>
        <v>#DIV/0!</v>
      </c>
      <c r="CB104" s="129" t="e">
        <f t="shared" ref="CB104" si="301">T104/T126</f>
        <v>#DIV/0!</v>
      </c>
      <c r="CC104" s="130" t="e">
        <f t="shared" ref="CC104" si="302">U104/U126</f>
        <v>#DIV/0!</v>
      </c>
      <c r="CD104" s="131" t="e">
        <f t="shared" ref="CD104" si="303">V104/V126</f>
        <v>#DIV/0!</v>
      </c>
      <c r="CE104" s="132" t="e">
        <f t="shared" ref="CE104" si="304">W104/W126</f>
        <v>#DIV/0!</v>
      </c>
      <c r="CF104" s="129" t="e">
        <f t="shared" ref="CF104" si="305">X104/X126</f>
        <v>#DIV/0!</v>
      </c>
      <c r="CG104" s="130" t="e">
        <f t="shared" ref="CG104" si="306">Y104/Y126</f>
        <v>#DIV/0!</v>
      </c>
      <c r="CH104" s="131" t="e">
        <f t="shared" ref="CH104" si="307">Z104/Z126</f>
        <v>#DIV/0!</v>
      </c>
      <c r="CI104" s="129" t="e">
        <f t="shared" ref="CI104" si="308">AA104/AA126</f>
        <v>#DIV/0!</v>
      </c>
      <c r="CJ104" s="135" t="e">
        <f t="shared" ref="CJ104" si="309">AB104/AB126</f>
        <v>#DIV/0!</v>
      </c>
      <c r="CK104" s="136" t="e">
        <f t="shared" ref="CK104" si="310">AC104/AC126</f>
        <v>#DIV/0!</v>
      </c>
    </row>
    <row r="105" spans="1:89" ht="15" thickTop="1" thickBot="1">
      <c r="A105" s="137" t="s">
        <v>19</v>
      </c>
      <c r="B105" s="189"/>
      <c r="C105" s="190"/>
      <c r="D105" s="191"/>
      <c r="E105" s="192"/>
      <c r="F105" s="189"/>
      <c r="G105" s="193"/>
      <c r="H105" s="191"/>
      <c r="I105" s="192"/>
      <c r="J105" s="189"/>
      <c r="K105" s="193"/>
      <c r="L105" s="191"/>
      <c r="M105" s="189"/>
      <c r="N105" s="194"/>
      <c r="O105" s="195"/>
      <c r="P105" s="189"/>
      <c r="Q105" s="193"/>
      <c r="R105" s="191"/>
      <c r="S105" s="192"/>
      <c r="T105" s="189"/>
      <c r="U105" s="193"/>
      <c r="V105" s="191"/>
      <c r="W105" s="192"/>
      <c r="X105" s="189"/>
      <c r="Y105" s="193"/>
      <c r="Z105" s="191"/>
      <c r="AA105" s="189"/>
      <c r="AB105" s="172">
        <f t="shared" si="255"/>
        <v>0</v>
      </c>
      <c r="AC105" s="173">
        <f t="shared" si="256"/>
        <v>0</v>
      </c>
      <c r="AE105" s="269" t="s">
        <v>13</v>
      </c>
      <c r="AF105" s="20">
        <f t="shared" ref="AF105:BG105" si="311">SUM(AF102:AF104)</f>
        <v>0</v>
      </c>
      <c r="AG105" s="21">
        <f t="shared" si="311"/>
        <v>0</v>
      </c>
      <c r="AH105" s="20">
        <f t="shared" si="311"/>
        <v>0</v>
      </c>
      <c r="AI105" s="21">
        <f t="shared" si="311"/>
        <v>0</v>
      </c>
      <c r="AJ105" s="20">
        <f t="shared" si="311"/>
        <v>0</v>
      </c>
      <c r="AK105" s="21">
        <f t="shared" si="311"/>
        <v>0</v>
      </c>
      <c r="AL105" s="20">
        <f t="shared" si="311"/>
        <v>0</v>
      </c>
      <c r="AM105" s="21">
        <f t="shared" si="311"/>
        <v>0</v>
      </c>
      <c r="AN105" s="20">
        <f t="shared" si="311"/>
        <v>0</v>
      </c>
      <c r="AO105" s="21">
        <f t="shared" si="311"/>
        <v>0</v>
      </c>
      <c r="AP105" s="20">
        <f t="shared" si="311"/>
        <v>0</v>
      </c>
      <c r="AQ105" s="21">
        <f t="shared" si="311"/>
        <v>0</v>
      </c>
      <c r="AR105" s="20">
        <f t="shared" si="311"/>
        <v>0</v>
      </c>
      <c r="AS105" s="21">
        <f t="shared" si="311"/>
        <v>0</v>
      </c>
      <c r="AT105" s="20">
        <f t="shared" si="311"/>
        <v>0</v>
      </c>
      <c r="AU105" s="21">
        <f t="shared" si="311"/>
        <v>0</v>
      </c>
      <c r="AV105" s="20">
        <f t="shared" si="311"/>
        <v>0</v>
      </c>
      <c r="AW105" s="21">
        <f t="shared" si="311"/>
        <v>0</v>
      </c>
      <c r="AX105" s="20">
        <f t="shared" si="311"/>
        <v>0</v>
      </c>
      <c r="AY105" s="21">
        <f t="shared" si="311"/>
        <v>0</v>
      </c>
      <c r="AZ105" s="20">
        <f t="shared" si="311"/>
        <v>0</v>
      </c>
      <c r="BA105" s="21">
        <f t="shared" si="311"/>
        <v>0</v>
      </c>
      <c r="BB105" s="20">
        <f t="shared" si="311"/>
        <v>0</v>
      </c>
      <c r="BC105" s="21">
        <f t="shared" si="311"/>
        <v>0</v>
      </c>
      <c r="BD105" s="20">
        <f t="shared" si="311"/>
        <v>0</v>
      </c>
      <c r="BE105" s="21">
        <f t="shared" si="311"/>
        <v>0</v>
      </c>
      <c r="BF105" s="174">
        <f t="shared" si="311"/>
        <v>0</v>
      </c>
      <c r="BG105" s="175">
        <f t="shared" si="311"/>
        <v>0</v>
      </c>
      <c r="BI105" s="137" t="s">
        <v>19</v>
      </c>
      <c r="BJ105" s="129" t="e">
        <f>B105/B126</f>
        <v>#DIV/0!</v>
      </c>
      <c r="BK105" s="130" t="e">
        <f t="shared" ref="BK105" si="312">C105/C126</f>
        <v>#DIV/0!</v>
      </c>
      <c r="BL105" s="131" t="e">
        <f t="shared" ref="BL105" si="313">D105/D126</f>
        <v>#DIV/0!</v>
      </c>
      <c r="BM105" s="132" t="e">
        <f t="shared" ref="BM105" si="314">E105/E126</f>
        <v>#DIV/0!</v>
      </c>
      <c r="BN105" s="129" t="e">
        <f t="shared" ref="BN105" si="315">F105/F126</f>
        <v>#DIV/0!</v>
      </c>
      <c r="BO105" s="130" t="e">
        <f t="shared" ref="BO105" si="316">G105/G126</f>
        <v>#DIV/0!</v>
      </c>
      <c r="BP105" s="131" t="e">
        <f t="shared" ref="BP105" si="317">H105/H126</f>
        <v>#DIV/0!</v>
      </c>
      <c r="BQ105" s="132" t="e">
        <f t="shared" ref="BQ105" si="318">I105/I126</f>
        <v>#DIV/0!</v>
      </c>
      <c r="BR105" s="129" t="e">
        <f t="shared" ref="BR105" si="319">J105/J126</f>
        <v>#DIV/0!</v>
      </c>
      <c r="BS105" s="130" t="e">
        <f t="shared" ref="BS105" si="320">K105/K126</f>
        <v>#DIV/0!</v>
      </c>
      <c r="BT105" s="131" t="e">
        <f t="shared" ref="BT105" si="321">L105/L126</f>
        <v>#DIV/0!</v>
      </c>
      <c r="BU105" s="129" t="e">
        <f t="shared" ref="BU105" si="322">M105/M126</f>
        <v>#DIV/0!</v>
      </c>
      <c r="BV105" s="133" t="e">
        <f t="shared" ref="BV105" si="323">N105/N126</f>
        <v>#DIV/0!</v>
      </c>
      <c r="BW105" s="134" t="e">
        <f t="shared" ref="BW105" si="324">O105/O126</f>
        <v>#DIV/0!</v>
      </c>
      <c r="BX105" s="129" t="e">
        <f t="shared" ref="BX105" si="325">P105/P126</f>
        <v>#DIV/0!</v>
      </c>
      <c r="BY105" s="130" t="e">
        <f t="shared" ref="BY105" si="326">Q105/Q126</f>
        <v>#DIV/0!</v>
      </c>
      <c r="BZ105" s="131" t="e">
        <f t="shared" ref="BZ105" si="327">R105/R126</f>
        <v>#DIV/0!</v>
      </c>
      <c r="CA105" s="132" t="e">
        <f t="shared" ref="CA105" si="328">S105/S126</f>
        <v>#DIV/0!</v>
      </c>
      <c r="CB105" s="129" t="e">
        <f t="shared" ref="CB105" si="329">T105/T126</f>
        <v>#DIV/0!</v>
      </c>
      <c r="CC105" s="130" t="e">
        <f t="shared" ref="CC105" si="330">U105/U126</f>
        <v>#DIV/0!</v>
      </c>
      <c r="CD105" s="131" t="e">
        <f t="shared" ref="CD105" si="331">V105/V126</f>
        <v>#DIV/0!</v>
      </c>
      <c r="CE105" s="132" t="e">
        <f t="shared" ref="CE105" si="332">W105/W126</f>
        <v>#DIV/0!</v>
      </c>
      <c r="CF105" s="129" t="e">
        <f t="shared" ref="CF105" si="333">X105/X126</f>
        <v>#DIV/0!</v>
      </c>
      <c r="CG105" s="130" t="e">
        <f t="shared" ref="CG105" si="334">Y105/Y126</f>
        <v>#DIV/0!</v>
      </c>
      <c r="CH105" s="131" t="e">
        <f t="shared" ref="CH105" si="335">Z105/Z126</f>
        <v>#DIV/0!</v>
      </c>
      <c r="CI105" s="129" t="e">
        <f t="shared" ref="CI105" si="336">AA105/AA126</f>
        <v>#DIV/0!</v>
      </c>
      <c r="CJ105" s="135" t="e">
        <f t="shared" ref="CJ105" si="337">AB105/AB126</f>
        <v>#DIV/0!</v>
      </c>
      <c r="CK105" s="136" t="e">
        <f t="shared" ref="CK105" si="338">AC105/AC126</f>
        <v>#DIV/0!</v>
      </c>
    </row>
    <row r="106" spans="1:89" ht="14" thickTop="1">
      <c r="A106" s="146" t="s">
        <v>20</v>
      </c>
      <c r="B106" s="196"/>
      <c r="C106" s="197"/>
      <c r="D106" s="198"/>
      <c r="E106" s="199"/>
      <c r="F106" s="196"/>
      <c r="G106" s="200"/>
      <c r="H106" s="198"/>
      <c r="I106" s="199"/>
      <c r="J106" s="196"/>
      <c r="K106" s="200"/>
      <c r="L106" s="198"/>
      <c r="M106" s="196"/>
      <c r="N106" s="201"/>
      <c r="O106" s="202"/>
      <c r="P106" s="196"/>
      <c r="Q106" s="200"/>
      <c r="R106" s="198"/>
      <c r="S106" s="199"/>
      <c r="T106" s="196"/>
      <c r="U106" s="200"/>
      <c r="V106" s="198"/>
      <c r="W106" s="199"/>
      <c r="X106" s="196"/>
      <c r="Y106" s="200"/>
      <c r="Z106" s="198"/>
      <c r="AA106" s="196"/>
      <c r="AB106" s="172">
        <f t="shared" si="255"/>
        <v>0</v>
      </c>
      <c r="AC106" s="173">
        <f t="shared" si="256"/>
        <v>0</v>
      </c>
      <c r="BI106" s="146" t="s">
        <v>20</v>
      </c>
      <c r="BJ106" s="129" t="e">
        <f>B106/B126</f>
        <v>#DIV/0!</v>
      </c>
      <c r="BK106" s="130" t="e">
        <f t="shared" ref="BK106" si="339">C106/C126</f>
        <v>#DIV/0!</v>
      </c>
      <c r="BL106" s="131" t="e">
        <f t="shared" ref="BL106" si="340">D106/D126</f>
        <v>#DIV/0!</v>
      </c>
      <c r="BM106" s="132" t="e">
        <f t="shared" ref="BM106" si="341">E106/E126</f>
        <v>#DIV/0!</v>
      </c>
      <c r="BN106" s="129" t="e">
        <f t="shared" ref="BN106" si="342">F106/F126</f>
        <v>#DIV/0!</v>
      </c>
      <c r="BO106" s="130" t="e">
        <f t="shared" ref="BO106" si="343">G106/G126</f>
        <v>#DIV/0!</v>
      </c>
      <c r="BP106" s="131" t="e">
        <f t="shared" ref="BP106" si="344">H106/H126</f>
        <v>#DIV/0!</v>
      </c>
      <c r="BQ106" s="132" t="e">
        <f t="shared" ref="BQ106" si="345">I106/I126</f>
        <v>#DIV/0!</v>
      </c>
      <c r="BR106" s="129" t="e">
        <f t="shared" ref="BR106" si="346">J106/J126</f>
        <v>#DIV/0!</v>
      </c>
      <c r="BS106" s="130" t="e">
        <f t="shared" ref="BS106" si="347">K106/K126</f>
        <v>#DIV/0!</v>
      </c>
      <c r="BT106" s="131" t="e">
        <f t="shared" ref="BT106" si="348">L106/L126</f>
        <v>#DIV/0!</v>
      </c>
      <c r="BU106" s="129" t="e">
        <f t="shared" ref="BU106" si="349">M106/M126</f>
        <v>#DIV/0!</v>
      </c>
      <c r="BV106" s="133" t="e">
        <f t="shared" ref="BV106" si="350">N106/N126</f>
        <v>#DIV/0!</v>
      </c>
      <c r="BW106" s="134" t="e">
        <f t="shared" ref="BW106" si="351">O106/O126</f>
        <v>#DIV/0!</v>
      </c>
      <c r="BX106" s="129" t="e">
        <f t="shared" ref="BX106" si="352">P106/P126</f>
        <v>#DIV/0!</v>
      </c>
      <c r="BY106" s="130" t="e">
        <f t="shared" ref="BY106" si="353">Q106/Q126</f>
        <v>#DIV/0!</v>
      </c>
      <c r="BZ106" s="131" t="e">
        <f t="shared" ref="BZ106" si="354">R106/R126</f>
        <v>#DIV/0!</v>
      </c>
      <c r="CA106" s="132" t="e">
        <f t="shared" ref="CA106" si="355">S106/S126</f>
        <v>#DIV/0!</v>
      </c>
      <c r="CB106" s="129" t="e">
        <f t="shared" ref="CB106" si="356">T106/T126</f>
        <v>#DIV/0!</v>
      </c>
      <c r="CC106" s="130" t="e">
        <f t="shared" ref="CC106" si="357">U106/U126</f>
        <v>#DIV/0!</v>
      </c>
      <c r="CD106" s="131" t="e">
        <f t="shared" ref="CD106" si="358">V106/V126</f>
        <v>#DIV/0!</v>
      </c>
      <c r="CE106" s="132" t="e">
        <f t="shared" ref="CE106" si="359">W106/W126</f>
        <v>#DIV/0!</v>
      </c>
      <c r="CF106" s="129" t="e">
        <f t="shared" ref="CF106" si="360">X106/X126</f>
        <v>#DIV/0!</v>
      </c>
      <c r="CG106" s="130" t="e">
        <f t="shared" ref="CG106" si="361">Y106/Y126</f>
        <v>#DIV/0!</v>
      </c>
      <c r="CH106" s="131" t="e">
        <f t="shared" ref="CH106" si="362">Z106/Z126</f>
        <v>#DIV/0!</v>
      </c>
      <c r="CI106" s="129" t="e">
        <f t="shared" ref="CI106" si="363">AA106/AA126</f>
        <v>#DIV/0!</v>
      </c>
      <c r="CJ106" s="135" t="e">
        <f t="shared" ref="CJ106" si="364">AB106/AB126</f>
        <v>#DIV/0!</v>
      </c>
      <c r="CK106" s="136" t="e">
        <f t="shared" ref="CK106" si="365">AC106/AC126</f>
        <v>#DIV/0!</v>
      </c>
    </row>
    <row r="107" spans="1:89" ht="14" thickBot="1">
      <c r="A107" s="137" t="s">
        <v>21</v>
      </c>
      <c r="B107" s="189"/>
      <c r="C107" s="190"/>
      <c r="D107" s="191"/>
      <c r="E107" s="192"/>
      <c r="F107" s="189"/>
      <c r="G107" s="193"/>
      <c r="H107" s="191"/>
      <c r="I107" s="192"/>
      <c r="J107" s="189"/>
      <c r="K107" s="193"/>
      <c r="L107" s="191"/>
      <c r="M107" s="189"/>
      <c r="N107" s="194"/>
      <c r="O107" s="195"/>
      <c r="P107" s="189"/>
      <c r="Q107" s="193"/>
      <c r="R107" s="191"/>
      <c r="S107" s="192"/>
      <c r="T107" s="189"/>
      <c r="U107" s="193"/>
      <c r="V107" s="191"/>
      <c r="W107" s="192"/>
      <c r="X107" s="189"/>
      <c r="Y107" s="193"/>
      <c r="Z107" s="191"/>
      <c r="AA107" s="189"/>
      <c r="AB107" s="172">
        <f t="shared" si="255"/>
        <v>0</v>
      </c>
      <c r="AC107" s="173">
        <f t="shared" si="256"/>
        <v>0</v>
      </c>
      <c r="AE107" s="272" t="s">
        <v>85</v>
      </c>
      <c r="BI107" s="137" t="s">
        <v>21</v>
      </c>
      <c r="BJ107" s="129" t="e">
        <f>B107/B126</f>
        <v>#DIV/0!</v>
      </c>
      <c r="BK107" s="130" t="e">
        <f t="shared" ref="BK107" si="366">C107/C126</f>
        <v>#DIV/0!</v>
      </c>
      <c r="BL107" s="131" t="e">
        <f t="shared" ref="BL107" si="367">D107/D126</f>
        <v>#DIV/0!</v>
      </c>
      <c r="BM107" s="132" t="e">
        <f t="shared" ref="BM107" si="368">E107/E126</f>
        <v>#DIV/0!</v>
      </c>
      <c r="BN107" s="129" t="e">
        <f t="shared" ref="BN107" si="369">F107/F126</f>
        <v>#DIV/0!</v>
      </c>
      <c r="BO107" s="130" t="e">
        <f t="shared" ref="BO107" si="370">G107/G126</f>
        <v>#DIV/0!</v>
      </c>
      <c r="BP107" s="131" t="e">
        <f t="shared" ref="BP107" si="371">H107/H126</f>
        <v>#DIV/0!</v>
      </c>
      <c r="BQ107" s="132" t="e">
        <f t="shared" ref="BQ107" si="372">I107/I126</f>
        <v>#DIV/0!</v>
      </c>
      <c r="BR107" s="129" t="e">
        <f t="shared" ref="BR107" si="373">J107/J126</f>
        <v>#DIV/0!</v>
      </c>
      <c r="BS107" s="130" t="e">
        <f t="shared" ref="BS107" si="374">K107/K126</f>
        <v>#DIV/0!</v>
      </c>
      <c r="BT107" s="131" t="e">
        <f t="shared" ref="BT107" si="375">L107/L126</f>
        <v>#DIV/0!</v>
      </c>
      <c r="BU107" s="129" t="e">
        <f t="shared" ref="BU107" si="376">M107/M126</f>
        <v>#DIV/0!</v>
      </c>
      <c r="BV107" s="133" t="e">
        <f t="shared" ref="BV107" si="377">N107/N126</f>
        <v>#DIV/0!</v>
      </c>
      <c r="BW107" s="134" t="e">
        <f t="shared" ref="BW107" si="378">O107/O126</f>
        <v>#DIV/0!</v>
      </c>
      <c r="BX107" s="129" t="e">
        <f t="shared" ref="BX107" si="379">P107/P126</f>
        <v>#DIV/0!</v>
      </c>
      <c r="BY107" s="130" t="e">
        <f t="shared" ref="BY107" si="380">Q107/Q126</f>
        <v>#DIV/0!</v>
      </c>
      <c r="BZ107" s="131" t="e">
        <f t="shared" ref="BZ107" si="381">R107/R126</f>
        <v>#DIV/0!</v>
      </c>
      <c r="CA107" s="132" t="e">
        <f t="shared" ref="CA107" si="382">S107/S126</f>
        <v>#DIV/0!</v>
      </c>
      <c r="CB107" s="129" t="e">
        <f t="shared" ref="CB107" si="383">T107/T126</f>
        <v>#DIV/0!</v>
      </c>
      <c r="CC107" s="130" t="e">
        <f t="shared" ref="CC107" si="384">U107/U126</f>
        <v>#DIV/0!</v>
      </c>
      <c r="CD107" s="131" t="e">
        <f t="shared" ref="CD107" si="385">V107/V126</f>
        <v>#DIV/0!</v>
      </c>
      <c r="CE107" s="132" t="e">
        <f t="shared" ref="CE107" si="386">W107/W126</f>
        <v>#DIV/0!</v>
      </c>
      <c r="CF107" s="129" t="e">
        <f t="shared" ref="CF107" si="387">X107/X126</f>
        <v>#DIV/0!</v>
      </c>
      <c r="CG107" s="130" t="e">
        <f t="shared" ref="CG107" si="388">Y107/Y126</f>
        <v>#DIV/0!</v>
      </c>
      <c r="CH107" s="131" t="e">
        <f t="shared" ref="CH107" si="389">Z107/Z126</f>
        <v>#DIV/0!</v>
      </c>
      <c r="CI107" s="129" t="e">
        <f t="shared" ref="CI107" si="390">AA107/AA126</f>
        <v>#DIV/0!</v>
      </c>
      <c r="CJ107" s="135" t="e">
        <f t="shared" ref="CJ107" si="391">AB107/AB126</f>
        <v>#DIV/0!</v>
      </c>
      <c r="CK107" s="136" t="e">
        <f t="shared" ref="CK107" si="392">AC107/AC126</f>
        <v>#DIV/0!</v>
      </c>
    </row>
    <row r="108" spans="1:89" ht="15" thickTop="1" thickBot="1">
      <c r="A108" s="146" t="s">
        <v>22</v>
      </c>
      <c r="B108" s="196"/>
      <c r="C108" s="197"/>
      <c r="D108" s="198"/>
      <c r="E108" s="199"/>
      <c r="F108" s="196"/>
      <c r="G108" s="200"/>
      <c r="H108" s="198"/>
      <c r="I108" s="199"/>
      <c r="J108" s="196"/>
      <c r="K108" s="200"/>
      <c r="L108" s="198"/>
      <c r="M108" s="196"/>
      <c r="N108" s="201"/>
      <c r="O108" s="202"/>
      <c r="P108" s="196"/>
      <c r="Q108" s="200"/>
      <c r="R108" s="198"/>
      <c r="S108" s="199"/>
      <c r="T108" s="196"/>
      <c r="U108" s="200"/>
      <c r="V108" s="198"/>
      <c r="W108" s="199"/>
      <c r="X108" s="196"/>
      <c r="Y108" s="200"/>
      <c r="Z108" s="198"/>
      <c r="AA108" s="196"/>
      <c r="AB108" s="172">
        <f t="shared" si="255"/>
        <v>0</v>
      </c>
      <c r="AC108" s="173">
        <f t="shared" si="256"/>
        <v>0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 t="e">
        <f>B108/B126</f>
        <v>#DIV/0!</v>
      </c>
      <c r="BK108" s="130" t="e">
        <f t="shared" ref="BK108" si="393">C108/C126</f>
        <v>#DIV/0!</v>
      </c>
      <c r="BL108" s="131" t="e">
        <f t="shared" ref="BL108" si="394">D108/D126</f>
        <v>#DIV/0!</v>
      </c>
      <c r="BM108" s="132" t="e">
        <f t="shared" ref="BM108" si="395">E108/E126</f>
        <v>#DIV/0!</v>
      </c>
      <c r="BN108" s="129" t="e">
        <f t="shared" ref="BN108" si="396">F108/F126</f>
        <v>#DIV/0!</v>
      </c>
      <c r="BO108" s="130" t="e">
        <f t="shared" ref="BO108" si="397">G108/G126</f>
        <v>#DIV/0!</v>
      </c>
      <c r="BP108" s="131" t="e">
        <f t="shared" ref="BP108" si="398">H108/H126</f>
        <v>#DIV/0!</v>
      </c>
      <c r="BQ108" s="132" t="e">
        <f t="shared" ref="BQ108" si="399">I108/I126</f>
        <v>#DIV/0!</v>
      </c>
      <c r="BR108" s="129" t="e">
        <f t="shared" ref="BR108" si="400">J108/J126</f>
        <v>#DIV/0!</v>
      </c>
      <c r="BS108" s="130" t="e">
        <f t="shared" ref="BS108" si="401">K108/K126</f>
        <v>#DIV/0!</v>
      </c>
      <c r="BT108" s="131" t="e">
        <f t="shared" ref="BT108" si="402">L108/L126</f>
        <v>#DIV/0!</v>
      </c>
      <c r="BU108" s="129" t="e">
        <f t="shared" ref="BU108" si="403">M108/M126</f>
        <v>#DIV/0!</v>
      </c>
      <c r="BV108" s="133" t="e">
        <f t="shared" ref="BV108" si="404">N108/N126</f>
        <v>#DIV/0!</v>
      </c>
      <c r="BW108" s="134" t="e">
        <f t="shared" ref="BW108" si="405">O108/O126</f>
        <v>#DIV/0!</v>
      </c>
      <c r="BX108" s="129" t="e">
        <f t="shared" ref="BX108" si="406">P108/P126</f>
        <v>#DIV/0!</v>
      </c>
      <c r="BY108" s="130" t="e">
        <f t="shared" ref="BY108" si="407">Q108/Q126</f>
        <v>#DIV/0!</v>
      </c>
      <c r="BZ108" s="131" t="e">
        <f t="shared" ref="BZ108" si="408">R108/R126</f>
        <v>#DIV/0!</v>
      </c>
      <c r="CA108" s="132" t="e">
        <f t="shared" ref="CA108" si="409">S108/S126</f>
        <v>#DIV/0!</v>
      </c>
      <c r="CB108" s="129" t="e">
        <f t="shared" ref="CB108" si="410">T108/T126</f>
        <v>#DIV/0!</v>
      </c>
      <c r="CC108" s="130" t="e">
        <f t="shared" ref="CC108" si="411">U108/U126</f>
        <v>#DIV/0!</v>
      </c>
      <c r="CD108" s="131" t="e">
        <f t="shared" ref="CD108" si="412">V108/V126</f>
        <v>#DIV/0!</v>
      </c>
      <c r="CE108" s="132" t="e">
        <f t="shared" ref="CE108" si="413">W108/W126</f>
        <v>#DIV/0!</v>
      </c>
      <c r="CF108" s="129" t="e">
        <f t="shared" ref="CF108" si="414">X108/X126</f>
        <v>#DIV/0!</v>
      </c>
      <c r="CG108" s="130" t="e">
        <f t="shared" ref="CG108" si="415">Y108/Y126</f>
        <v>#DIV/0!</v>
      </c>
      <c r="CH108" s="131" t="e">
        <f t="shared" ref="CH108" si="416">Z108/Z126</f>
        <v>#DIV/0!</v>
      </c>
      <c r="CI108" s="129" t="e">
        <f t="shared" ref="CI108" si="417">AA108/AA126</f>
        <v>#DIV/0!</v>
      </c>
      <c r="CJ108" s="135" t="e">
        <f t="shared" ref="CJ108" si="418">AB108/AB126</f>
        <v>#DIV/0!</v>
      </c>
      <c r="CK108" s="136" t="e">
        <f t="shared" ref="CK108" si="419">AC108/AC126</f>
        <v>#DIV/0!</v>
      </c>
    </row>
    <row r="109" spans="1:89" ht="15" thickTop="1" thickBot="1">
      <c r="A109" s="137" t="s">
        <v>23</v>
      </c>
      <c r="B109" s="189"/>
      <c r="C109" s="190"/>
      <c r="D109" s="191"/>
      <c r="E109" s="192"/>
      <c r="F109" s="189"/>
      <c r="G109" s="193"/>
      <c r="H109" s="191"/>
      <c r="I109" s="192"/>
      <c r="J109" s="189"/>
      <c r="K109" s="193"/>
      <c r="L109" s="191"/>
      <c r="M109" s="189"/>
      <c r="N109" s="194"/>
      <c r="O109" s="195"/>
      <c r="P109" s="189"/>
      <c r="Q109" s="193"/>
      <c r="R109" s="191"/>
      <c r="S109" s="192"/>
      <c r="T109" s="189"/>
      <c r="U109" s="193"/>
      <c r="V109" s="191"/>
      <c r="W109" s="192"/>
      <c r="X109" s="189"/>
      <c r="Y109" s="193"/>
      <c r="Z109" s="191"/>
      <c r="AA109" s="189"/>
      <c r="AB109" s="172">
        <f t="shared" si="255"/>
        <v>0</v>
      </c>
      <c r="AC109" s="173">
        <f t="shared" si="256"/>
        <v>0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 t="e">
        <f>B109/B126</f>
        <v>#DIV/0!</v>
      </c>
      <c r="BK109" s="130" t="e">
        <f t="shared" ref="BK109" si="420">C109/C126</f>
        <v>#DIV/0!</v>
      </c>
      <c r="BL109" s="131" t="e">
        <f t="shared" ref="BL109" si="421">D109/D126</f>
        <v>#DIV/0!</v>
      </c>
      <c r="BM109" s="132" t="e">
        <f t="shared" ref="BM109" si="422">E109/E126</f>
        <v>#DIV/0!</v>
      </c>
      <c r="BN109" s="129" t="e">
        <f t="shared" ref="BN109" si="423">F109/F126</f>
        <v>#DIV/0!</v>
      </c>
      <c r="BO109" s="130" t="e">
        <f t="shared" ref="BO109" si="424">G109/G126</f>
        <v>#DIV/0!</v>
      </c>
      <c r="BP109" s="131" t="e">
        <f t="shared" ref="BP109" si="425">H109/H126</f>
        <v>#DIV/0!</v>
      </c>
      <c r="BQ109" s="132" t="e">
        <f t="shared" ref="BQ109" si="426">I109/I126</f>
        <v>#DIV/0!</v>
      </c>
      <c r="BR109" s="129" t="e">
        <f t="shared" ref="BR109" si="427">J109/J126</f>
        <v>#DIV/0!</v>
      </c>
      <c r="BS109" s="130" t="e">
        <f t="shared" ref="BS109" si="428">K109/K126</f>
        <v>#DIV/0!</v>
      </c>
      <c r="BT109" s="131" t="e">
        <f t="shared" ref="BT109" si="429">L109/L126</f>
        <v>#DIV/0!</v>
      </c>
      <c r="BU109" s="129" t="e">
        <f t="shared" ref="BU109" si="430">M109/M126</f>
        <v>#DIV/0!</v>
      </c>
      <c r="BV109" s="133" t="e">
        <f t="shared" ref="BV109" si="431">N109/N126</f>
        <v>#DIV/0!</v>
      </c>
      <c r="BW109" s="134" t="e">
        <f t="shared" ref="BW109" si="432">O109/O126</f>
        <v>#DIV/0!</v>
      </c>
      <c r="BX109" s="129" t="e">
        <f t="shared" ref="BX109" si="433">P109/P126</f>
        <v>#DIV/0!</v>
      </c>
      <c r="BY109" s="130" t="e">
        <f t="shared" ref="BY109" si="434">Q109/Q126</f>
        <v>#DIV/0!</v>
      </c>
      <c r="BZ109" s="131" t="e">
        <f t="shared" ref="BZ109" si="435">R109/R126</f>
        <v>#DIV/0!</v>
      </c>
      <c r="CA109" s="132" t="e">
        <f t="shared" ref="CA109" si="436">S109/S126</f>
        <v>#DIV/0!</v>
      </c>
      <c r="CB109" s="129" t="e">
        <f t="shared" ref="CB109" si="437">T109/T126</f>
        <v>#DIV/0!</v>
      </c>
      <c r="CC109" s="130" t="e">
        <f t="shared" ref="CC109" si="438">U109/U126</f>
        <v>#DIV/0!</v>
      </c>
      <c r="CD109" s="131" t="e">
        <f t="shared" ref="CD109" si="439">V109/V126</f>
        <v>#DIV/0!</v>
      </c>
      <c r="CE109" s="132" t="e">
        <f t="shared" ref="CE109" si="440">W109/W126</f>
        <v>#DIV/0!</v>
      </c>
      <c r="CF109" s="129" t="e">
        <f t="shared" ref="CF109" si="441">X109/X126</f>
        <v>#DIV/0!</v>
      </c>
      <c r="CG109" s="130" t="e">
        <f t="shared" ref="CG109" si="442">Y109/Y126</f>
        <v>#DIV/0!</v>
      </c>
      <c r="CH109" s="131" t="e">
        <f t="shared" ref="CH109" si="443">Z109/Z126</f>
        <v>#DIV/0!</v>
      </c>
      <c r="CI109" s="129" t="e">
        <f t="shared" ref="CI109" si="444">AA109/AA126</f>
        <v>#DIV/0!</v>
      </c>
      <c r="CJ109" s="135" t="e">
        <f t="shared" ref="CJ109" si="445">AB109/AB126</f>
        <v>#DIV/0!</v>
      </c>
      <c r="CK109" s="136" t="e">
        <f t="shared" ref="CK109" si="446">AC109/AC126</f>
        <v>#DIV/0!</v>
      </c>
    </row>
    <row r="110" spans="1:89" ht="14" thickTop="1">
      <c r="A110" s="146" t="s">
        <v>24</v>
      </c>
      <c r="B110" s="203"/>
      <c r="C110" s="197"/>
      <c r="D110" s="198"/>
      <c r="E110" s="199"/>
      <c r="F110" s="196"/>
      <c r="G110" s="200"/>
      <c r="H110" s="198"/>
      <c r="I110" s="199"/>
      <c r="J110" s="196"/>
      <c r="K110" s="200"/>
      <c r="L110" s="198"/>
      <c r="M110" s="196"/>
      <c r="N110" s="201"/>
      <c r="O110" s="204"/>
      <c r="P110" s="196"/>
      <c r="Q110" s="200"/>
      <c r="R110" s="198"/>
      <c r="S110" s="199"/>
      <c r="T110" s="196"/>
      <c r="U110" s="200"/>
      <c r="V110" s="198"/>
      <c r="W110" s="205"/>
      <c r="X110" s="196"/>
      <c r="Y110" s="200"/>
      <c r="Z110" s="198"/>
      <c r="AA110" s="196"/>
      <c r="AB110" s="172">
        <f t="shared" si="255"/>
        <v>0</v>
      </c>
      <c r="AC110" s="173">
        <f t="shared" si="256"/>
        <v>0</v>
      </c>
      <c r="AE110" s="275" t="str">
        <f>$AE$17</f>
        <v>17:00 - 17:59</v>
      </c>
      <c r="AF110" s="126">
        <f t="shared" ref="AF110:AU111" si="447">SUMIF($A$9:$A$32,$AE110,B$102:B$125)</f>
        <v>0</v>
      </c>
      <c r="AG110" s="186">
        <f t="shared" si="447"/>
        <v>0</v>
      </c>
      <c r="AH110" s="127">
        <f t="shared" si="447"/>
        <v>0</v>
      </c>
      <c r="AI110" s="180">
        <f t="shared" si="447"/>
        <v>0</v>
      </c>
      <c r="AJ110" s="126">
        <f t="shared" si="447"/>
        <v>0</v>
      </c>
      <c r="AK110" s="128">
        <f t="shared" si="447"/>
        <v>0</v>
      </c>
      <c r="AL110" s="127">
        <f t="shared" si="447"/>
        <v>0</v>
      </c>
      <c r="AM110" s="180">
        <f t="shared" si="447"/>
        <v>0</v>
      </c>
      <c r="AN110" s="126">
        <f t="shared" si="447"/>
        <v>0</v>
      </c>
      <c r="AO110" s="128">
        <f t="shared" si="447"/>
        <v>0</v>
      </c>
      <c r="AP110" s="127">
        <f t="shared" si="447"/>
        <v>0</v>
      </c>
      <c r="AQ110" s="126">
        <f t="shared" si="447"/>
        <v>0</v>
      </c>
      <c r="AR110" s="179">
        <f t="shared" si="447"/>
        <v>0</v>
      </c>
      <c r="AS110" s="181">
        <f t="shared" si="447"/>
        <v>0</v>
      </c>
      <c r="AT110" s="126">
        <f t="shared" si="447"/>
        <v>0</v>
      </c>
      <c r="AU110" s="128">
        <f t="shared" si="447"/>
        <v>0</v>
      </c>
      <c r="AV110" s="127">
        <f t="shared" ref="AP110:BE111" si="448">SUMIF($A$9:$A$32,$AE110,R$102:R$125)</f>
        <v>0</v>
      </c>
      <c r="AW110" s="180">
        <f t="shared" si="448"/>
        <v>0</v>
      </c>
      <c r="AX110" s="126">
        <f t="shared" si="448"/>
        <v>0</v>
      </c>
      <c r="AY110" s="128">
        <f t="shared" si="448"/>
        <v>0</v>
      </c>
      <c r="AZ110" s="127">
        <f t="shared" si="448"/>
        <v>0</v>
      </c>
      <c r="BA110" s="180">
        <f t="shared" si="448"/>
        <v>0</v>
      </c>
      <c r="BB110" s="126">
        <f t="shared" si="448"/>
        <v>0</v>
      </c>
      <c r="BC110" s="128">
        <f t="shared" si="448"/>
        <v>0</v>
      </c>
      <c r="BD110" s="184">
        <f t="shared" si="448"/>
        <v>0</v>
      </c>
      <c r="BE110" s="185">
        <f t="shared" si="448"/>
        <v>0</v>
      </c>
      <c r="BF110" s="170">
        <f>AF110+AH110+AJ110+AL110+AN110+AP110+AR110+AT110+AV110+AX110+AZ110+BB110+BD110</f>
        <v>0</v>
      </c>
      <c r="BG110" s="171">
        <f>AG110+AI110+AK110+AM110+AO110+AQ110+AS110+AU110+AW110+AY110+BA110+BC110+BE110</f>
        <v>0</v>
      </c>
      <c r="BI110" s="146" t="s">
        <v>24</v>
      </c>
      <c r="BJ110" s="129" t="e">
        <f>B110/B126</f>
        <v>#DIV/0!</v>
      </c>
      <c r="BK110" s="130" t="e">
        <f t="shared" ref="BK110" si="449">C110/C126</f>
        <v>#DIV/0!</v>
      </c>
      <c r="BL110" s="131" t="e">
        <f t="shared" ref="BL110" si="450">D110/D126</f>
        <v>#DIV/0!</v>
      </c>
      <c r="BM110" s="132" t="e">
        <f t="shared" ref="BM110" si="451">E110/E126</f>
        <v>#DIV/0!</v>
      </c>
      <c r="BN110" s="129" t="e">
        <f t="shared" ref="BN110" si="452">F110/F126</f>
        <v>#DIV/0!</v>
      </c>
      <c r="BO110" s="130" t="e">
        <f t="shared" ref="BO110" si="453">G110/G126</f>
        <v>#DIV/0!</v>
      </c>
      <c r="BP110" s="131" t="e">
        <f t="shared" ref="BP110" si="454">H110/H126</f>
        <v>#DIV/0!</v>
      </c>
      <c r="BQ110" s="132" t="e">
        <f t="shared" ref="BQ110" si="455">I110/I126</f>
        <v>#DIV/0!</v>
      </c>
      <c r="BR110" s="129" t="e">
        <f t="shared" ref="BR110" si="456">J110/J126</f>
        <v>#DIV/0!</v>
      </c>
      <c r="BS110" s="130" t="e">
        <f t="shared" ref="BS110" si="457">K110/K126</f>
        <v>#DIV/0!</v>
      </c>
      <c r="BT110" s="131" t="e">
        <f t="shared" ref="BT110" si="458">L110/L126</f>
        <v>#DIV/0!</v>
      </c>
      <c r="BU110" s="129" t="e">
        <f t="shared" ref="BU110" si="459">M110/M126</f>
        <v>#DIV/0!</v>
      </c>
      <c r="BV110" s="133" t="e">
        <f t="shared" ref="BV110" si="460">N110/N126</f>
        <v>#DIV/0!</v>
      </c>
      <c r="BW110" s="134" t="e">
        <f t="shared" ref="BW110" si="461">O110/O126</f>
        <v>#DIV/0!</v>
      </c>
      <c r="BX110" s="129" t="e">
        <f t="shared" ref="BX110" si="462">P110/P126</f>
        <v>#DIV/0!</v>
      </c>
      <c r="BY110" s="130" t="e">
        <f t="shared" ref="BY110" si="463">Q110/Q126</f>
        <v>#DIV/0!</v>
      </c>
      <c r="BZ110" s="131" t="e">
        <f t="shared" ref="BZ110" si="464">R110/R126</f>
        <v>#DIV/0!</v>
      </c>
      <c r="CA110" s="132" t="e">
        <f t="shared" ref="CA110" si="465">S110/S126</f>
        <v>#DIV/0!</v>
      </c>
      <c r="CB110" s="129" t="e">
        <f t="shared" ref="CB110" si="466">T110/T126</f>
        <v>#DIV/0!</v>
      </c>
      <c r="CC110" s="130" t="e">
        <f t="shared" ref="CC110" si="467">U110/U126</f>
        <v>#DIV/0!</v>
      </c>
      <c r="CD110" s="131" t="e">
        <f t="shared" ref="CD110" si="468">V110/V126</f>
        <v>#DIV/0!</v>
      </c>
      <c r="CE110" s="132" t="e">
        <f t="shared" ref="CE110" si="469">W110/W126</f>
        <v>#DIV/0!</v>
      </c>
      <c r="CF110" s="129" t="e">
        <f t="shared" ref="CF110" si="470">X110/X126</f>
        <v>#DIV/0!</v>
      </c>
      <c r="CG110" s="130" t="e">
        <f t="shared" ref="CG110" si="471">Y110/Y126</f>
        <v>#DIV/0!</v>
      </c>
      <c r="CH110" s="131" t="e">
        <f t="shared" ref="CH110" si="472">Z110/Z126</f>
        <v>#DIV/0!</v>
      </c>
      <c r="CI110" s="129" t="e">
        <f t="shared" ref="CI110" si="473">AA110/AA126</f>
        <v>#DIV/0!</v>
      </c>
      <c r="CJ110" s="135" t="e">
        <f t="shared" ref="CJ110" si="474">AB110/AB126</f>
        <v>#DIV/0!</v>
      </c>
      <c r="CK110" s="136" t="e">
        <f t="shared" ref="CK110" si="475">AC110/AC126</f>
        <v>#DIV/0!</v>
      </c>
    </row>
    <row r="111" spans="1:89">
      <c r="A111" s="137" t="s">
        <v>25</v>
      </c>
      <c r="B111" s="206"/>
      <c r="C111" s="190"/>
      <c r="D111" s="191"/>
      <c r="E111" s="192"/>
      <c r="F111" s="189"/>
      <c r="G111" s="193"/>
      <c r="H111" s="191"/>
      <c r="I111" s="192"/>
      <c r="J111" s="189"/>
      <c r="K111" s="190"/>
      <c r="L111" s="191"/>
      <c r="M111" s="189"/>
      <c r="N111" s="194"/>
      <c r="O111" s="207"/>
      <c r="P111" s="189"/>
      <c r="Q111" s="190"/>
      <c r="R111" s="191"/>
      <c r="S111" s="192"/>
      <c r="T111" s="198"/>
      <c r="U111" s="189"/>
      <c r="V111" s="191"/>
      <c r="W111" s="208"/>
      <c r="X111" s="189"/>
      <c r="Y111" s="193"/>
      <c r="Z111" s="191"/>
      <c r="AA111" s="189"/>
      <c r="AB111" s="172">
        <f t="shared" si="255"/>
        <v>0</v>
      </c>
      <c r="AC111" s="173">
        <f t="shared" si="256"/>
        <v>0</v>
      </c>
      <c r="AE111" s="277" t="str">
        <f>$AE$18</f>
        <v>18:00 - 18:59</v>
      </c>
      <c r="AF111" s="126">
        <f t="shared" si="447"/>
        <v>0</v>
      </c>
      <c r="AG111" s="190">
        <f t="shared" si="447"/>
        <v>0</v>
      </c>
      <c r="AH111" s="191">
        <f t="shared" si="447"/>
        <v>0</v>
      </c>
      <c r="AI111" s="192">
        <f t="shared" si="447"/>
        <v>0</v>
      </c>
      <c r="AJ111" s="278">
        <f t="shared" si="447"/>
        <v>0</v>
      </c>
      <c r="AK111" s="193">
        <f t="shared" si="447"/>
        <v>0</v>
      </c>
      <c r="AL111" s="191">
        <f t="shared" si="447"/>
        <v>0</v>
      </c>
      <c r="AM111" s="192">
        <f t="shared" si="447"/>
        <v>0</v>
      </c>
      <c r="AN111" s="278">
        <f t="shared" si="447"/>
        <v>0</v>
      </c>
      <c r="AO111" s="193">
        <f t="shared" si="447"/>
        <v>0</v>
      </c>
      <c r="AP111" s="191">
        <f t="shared" si="448"/>
        <v>0</v>
      </c>
      <c r="AQ111" s="278">
        <f t="shared" si="448"/>
        <v>0</v>
      </c>
      <c r="AR111" s="194">
        <f t="shared" si="448"/>
        <v>0</v>
      </c>
      <c r="AS111" s="195">
        <f t="shared" si="448"/>
        <v>0</v>
      </c>
      <c r="AT111" s="278">
        <f t="shared" si="448"/>
        <v>0</v>
      </c>
      <c r="AU111" s="193">
        <f t="shared" si="448"/>
        <v>0</v>
      </c>
      <c r="AV111" s="191">
        <f t="shared" si="448"/>
        <v>0</v>
      </c>
      <c r="AW111" s="192">
        <f t="shared" si="448"/>
        <v>0</v>
      </c>
      <c r="AX111" s="278">
        <f t="shared" si="448"/>
        <v>0</v>
      </c>
      <c r="AY111" s="193">
        <f t="shared" si="448"/>
        <v>0</v>
      </c>
      <c r="AZ111" s="191">
        <f t="shared" si="448"/>
        <v>0</v>
      </c>
      <c r="BA111" s="192">
        <f t="shared" si="448"/>
        <v>0</v>
      </c>
      <c r="BB111" s="278">
        <f t="shared" si="448"/>
        <v>0</v>
      </c>
      <c r="BC111" s="193">
        <f t="shared" si="448"/>
        <v>0</v>
      </c>
      <c r="BD111" s="191">
        <f t="shared" si="448"/>
        <v>0</v>
      </c>
      <c r="BE111" s="278">
        <f t="shared" si="448"/>
        <v>0</v>
      </c>
      <c r="BF111" s="172">
        <f>SUM(AF111,AH111,AJ111,AL111,AN111,AP111,AR111,AT111,AV111,AX111,AZ111,BB111,BD111)</f>
        <v>0</v>
      </c>
      <c r="BG111" s="173">
        <f>SUM(AG111,AI111,AK111,AM111,AO111,AQ111,AS111,AU111,AW111,AY111,BA111,BC111,BE111)</f>
        <v>0</v>
      </c>
      <c r="BI111" s="137" t="s">
        <v>25</v>
      </c>
      <c r="BJ111" s="129" t="e">
        <f>B111/B126</f>
        <v>#DIV/0!</v>
      </c>
      <c r="BK111" s="130" t="e">
        <f t="shared" ref="BK111" si="476">C111/C126</f>
        <v>#DIV/0!</v>
      </c>
      <c r="BL111" s="131" t="e">
        <f t="shared" ref="BL111" si="477">D111/D126</f>
        <v>#DIV/0!</v>
      </c>
      <c r="BM111" s="132" t="e">
        <f t="shared" ref="BM111" si="478">E111/E126</f>
        <v>#DIV/0!</v>
      </c>
      <c r="BN111" s="129" t="e">
        <f t="shared" ref="BN111" si="479">F111/F126</f>
        <v>#DIV/0!</v>
      </c>
      <c r="BO111" s="130" t="e">
        <f t="shared" ref="BO111" si="480">G111/G126</f>
        <v>#DIV/0!</v>
      </c>
      <c r="BP111" s="131" t="e">
        <f t="shared" ref="BP111" si="481">H111/H126</f>
        <v>#DIV/0!</v>
      </c>
      <c r="BQ111" s="132" t="e">
        <f t="shared" ref="BQ111" si="482">I111/I126</f>
        <v>#DIV/0!</v>
      </c>
      <c r="BR111" s="129" t="e">
        <f t="shared" ref="BR111" si="483">J111/J126</f>
        <v>#DIV/0!</v>
      </c>
      <c r="BS111" s="130" t="e">
        <f t="shared" ref="BS111" si="484">K111/K126</f>
        <v>#DIV/0!</v>
      </c>
      <c r="BT111" s="131" t="e">
        <f t="shared" ref="BT111" si="485">L111/L126</f>
        <v>#DIV/0!</v>
      </c>
      <c r="BU111" s="129" t="e">
        <f t="shared" ref="BU111" si="486">M111/M126</f>
        <v>#DIV/0!</v>
      </c>
      <c r="BV111" s="133" t="e">
        <f t="shared" ref="BV111" si="487">N111/N126</f>
        <v>#DIV/0!</v>
      </c>
      <c r="BW111" s="134" t="e">
        <f t="shared" ref="BW111" si="488">O111/O126</f>
        <v>#DIV/0!</v>
      </c>
      <c r="BX111" s="129" t="e">
        <f t="shared" ref="BX111" si="489">P111/P126</f>
        <v>#DIV/0!</v>
      </c>
      <c r="BY111" s="130" t="e">
        <f t="shared" ref="BY111" si="490">Q111/Q126</f>
        <v>#DIV/0!</v>
      </c>
      <c r="BZ111" s="131" t="e">
        <f t="shared" ref="BZ111" si="491">R111/R126</f>
        <v>#DIV/0!</v>
      </c>
      <c r="CA111" s="132" t="e">
        <f t="shared" ref="CA111" si="492">S111/S126</f>
        <v>#DIV/0!</v>
      </c>
      <c r="CB111" s="129" t="e">
        <f t="shared" ref="CB111" si="493">T111/T126</f>
        <v>#DIV/0!</v>
      </c>
      <c r="CC111" s="130" t="e">
        <f t="shared" ref="CC111" si="494">U111/U126</f>
        <v>#DIV/0!</v>
      </c>
      <c r="CD111" s="131" t="e">
        <f t="shared" ref="CD111" si="495">V111/V126</f>
        <v>#DIV/0!</v>
      </c>
      <c r="CE111" s="132" t="e">
        <f t="shared" ref="CE111" si="496">W111/W126</f>
        <v>#DIV/0!</v>
      </c>
      <c r="CF111" s="129" t="e">
        <f t="shared" ref="CF111" si="497">X111/X126</f>
        <v>#DIV/0!</v>
      </c>
      <c r="CG111" s="130" t="e">
        <f t="shared" ref="CG111" si="498">Y111/Y126</f>
        <v>#DIV/0!</v>
      </c>
      <c r="CH111" s="131" t="e">
        <f t="shared" ref="CH111" si="499">Z111/Z126</f>
        <v>#DIV/0!</v>
      </c>
      <c r="CI111" s="129" t="e">
        <f t="shared" ref="CI111" si="500">AA111/AA126</f>
        <v>#DIV/0!</v>
      </c>
      <c r="CJ111" s="135" t="e">
        <f t="shared" ref="CJ111" si="501">AB111/AB126</f>
        <v>#DIV/0!</v>
      </c>
      <c r="CK111" s="136" t="e">
        <f t="shared" ref="CK111" si="502">AC111/AC126</f>
        <v>#DIV/0!</v>
      </c>
    </row>
    <row r="112" spans="1:89" ht="14" thickBot="1">
      <c r="A112" s="146" t="s">
        <v>26</v>
      </c>
      <c r="B112" s="203"/>
      <c r="C112" s="197"/>
      <c r="D112" s="198"/>
      <c r="E112" s="199"/>
      <c r="F112" s="196"/>
      <c r="G112" s="200"/>
      <c r="H112" s="198"/>
      <c r="I112" s="199"/>
      <c r="J112" s="196"/>
      <c r="K112" s="197"/>
      <c r="L112" s="198"/>
      <c r="M112" s="196"/>
      <c r="N112" s="201"/>
      <c r="O112" s="204"/>
      <c r="P112" s="196"/>
      <c r="Q112" s="197"/>
      <c r="R112" s="198"/>
      <c r="S112" s="199"/>
      <c r="T112" s="196"/>
      <c r="U112" s="200"/>
      <c r="V112" s="198"/>
      <c r="W112" s="205"/>
      <c r="X112" s="196"/>
      <c r="Y112" s="200"/>
      <c r="Z112" s="198"/>
      <c r="AA112" s="196"/>
      <c r="AB112" s="172">
        <f t="shared" si="255"/>
        <v>0</v>
      </c>
      <c r="AC112" s="173">
        <f t="shared" si="256"/>
        <v>0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 t="e">
        <f>B112/B126</f>
        <v>#DIV/0!</v>
      </c>
      <c r="BK112" s="130" t="e">
        <f t="shared" ref="BK112" si="503">C112/C126</f>
        <v>#DIV/0!</v>
      </c>
      <c r="BL112" s="131" t="e">
        <f t="shared" ref="BL112" si="504">D112/D126</f>
        <v>#DIV/0!</v>
      </c>
      <c r="BM112" s="132" t="e">
        <f t="shared" ref="BM112" si="505">E112/E126</f>
        <v>#DIV/0!</v>
      </c>
      <c r="BN112" s="129" t="e">
        <f t="shared" ref="BN112" si="506">F112/F126</f>
        <v>#DIV/0!</v>
      </c>
      <c r="BO112" s="130" t="e">
        <f t="shared" ref="BO112" si="507">G112/G126</f>
        <v>#DIV/0!</v>
      </c>
      <c r="BP112" s="131" t="e">
        <f t="shared" ref="BP112" si="508">H112/H126</f>
        <v>#DIV/0!</v>
      </c>
      <c r="BQ112" s="132" t="e">
        <f t="shared" ref="BQ112" si="509">I112/I126</f>
        <v>#DIV/0!</v>
      </c>
      <c r="BR112" s="129" t="e">
        <f t="shared" ref="BR112" si="510">J112/J126</f>
        <v>#DIV/0!</v>
      </c>
      <c r="BS112" s="130" t="e">
        <f t="shared" ref="BS112" si="511">K112/K126</f>
        <v>#DIV/0!</v>
      </c>
      <c r="BT112" s="131" t="e">
        <f t="shared" ref="BT112" si="512">L112/L126</f>
        <v>#DIV/0!</v>
      </c>
      <c r="BU112" s="129" t="e">
        <f t="shared" ref="BU112" si="513">M112/M126</f>
        <v>#DIV/0!</v>
      </c>
      <c r="BV112" s="133" t="e">
        <f t="shared" ref="BV112" si="514">N112/N126</f>
        <v>#DIV/0!</v>
      </c>
      <c r="BW112" s="134" t="e">
        <f t="shared" ref="BW112" si="515">O112/O126</f>
        <v>#DIV/0!</v>
      </c>
      <c r="BX112" s="129" t="e">
        <f t="shared" ref="BX112" si="516">P112/P126</f>
        <v>#DIV/0!</v>
      </c>
      <c r="BY112" s="130" t="e">
        <f t="shared" ref="BY112" si="517">Q112/Q126</f>
        <v>#DIV/0!</v>
      </c>
      <c r="BZ112" s="131" t="e">
        <f t="shared" ref="BZ112" si="518">R112/R126</f>
        <v>#DIV/0!</v>
      </c>
      <c r="CA112" s="132" t="e">
        <f t="shared" ref="CA112" si="519">S112/S126</f>
        <v>#DIV/0!</v>
      </c>
      <c r="CB112" s="129" t="e">
        <f t="shared" ref="CB112" si="520">T112/T126</f>
        <v>#DIV/0!</v>
      </c>
      <c r="CC112" s="130" t="e">
        <f t="shared" ref="CC112" si="521">U112/U126</f>
        <v>#DIV/0!</v>
      </c>
      <c r="CD112" s="131" t="e">
        <f t="shared" ref="CD112" si="522">V112/V126</f>
        <v>#DIV/0!</v>
      </c>
      <c r="CE112" s="132" t="e">
        <f t="shared" ref="CE112" si="523">W112/W126</f>
        <v>#DIV/0!</v>
      </c>
      <c r="CF112" s="129" t="e">
        <f t="shared" ref="CF112" si="524">X112/X126</f>
        <v>#DIV/0!</v>
      </c>
      <c r="CG112" s="130" t="e">
        <f t="shared" ref="CG112" si="525">Y112/Y126</f>
        <v>#DIV/0!</v>
      </c>
      <c r="CH112" s="131" t="e">
        <f t="shared" ref="CH112" si="526">Z112/Z126</f>
        <v>#DIV/0!</v>
      </c>
      <c r="CI112" s="129" t="e">
        <f t="shared" ref="CI112" si="527">AA112/AA126</f>
        <v>#DIV/0!</v>
      </c>
      <c r="CJ112" s="135" t="e">
        <f t="shared" ref="CJ112" si="528">AB112/AB126</f>
        <v>#DIV/0!</v>
      </c>
      <c r="CK112" s="136" t="e">
        <f t="shared" ref="CK112" si="529">AC112/AC126</f>
        <v>#DIV/0!</v>
      </c>
    </row>
    <row r="113" spans="1:89" ht="15" thickTop="1" thickBot="1">
      <c r="A113" s="137" t="s">
        <v>27</v>
      </c>
      <c r="B113" s="206"/>
      <c r="C113" s="190"/>
      <c r="D113" s="191"/>
      <c r="E113" s="192"/>
      <c r="F113" s="189"/>
      <c r="G113" s="193"/>
      <c r="H113" s="191"/>
      <c r="I113" s="192"/>
      <c r="J113" s="189"/>
      <c r="K113" s="190"/>
      <c r="L113" s="191"/>
      <c r="M113" s="189"/>
      <c r="N113" s="194"/>
      <c r="O113" s="207"/>
      <c r="P113" s="189"/>
      <c r="Q113" s="190"/>
      <c r="R113" s="191"/>
      <c r="S113" s="192"/>
      <c r="T113" s="189"/>
      <c r="U113" s="193"/>
      <c r="V113" s="191"/>
      <c r="W113" s="208"/>
      <c r="X113" s="189"/>
      <c r="Y113" s="193"/>
      <c r="Z113" s="191"/>
      <c r="AA113" s="189"/>
      <c r="AB113" s="172">
        <f t="shared" si="255"/>
        <v>0</v>
      </c>
      <c r="AC113" s="173">
        <f t="shared" si="256"/>
        <v>0</v>
      </c>
      <c r="AE113" s="269" t="s">
        <v>13</v>
      </c>
      <c r="AF113" s="20">
        <f t="shared" ref="AF113:BG113" si="530">SUM(AF110:AF112)</f>
        <v>0</v>
      </c>
      <c r="AG113" s="21">
        <f t="shared" si="530"/>
        <v>0</v>
      </c>
      <c r="AH113" s="20">
        <f t="shared" si="530"/>
        <v>0</v>
      </c>
      <c r="AI113" s="21">
        <f t="shared" si="530"/>
        <v>0</v>
      </c>
      <c r="AJ113" s="20">
        <f t="shared" si="530"/>
        <v>0</v>
      </c>
      <c r="AK113" s="21">
        <f t="shared" si="530"/>
        <v>0</v>
      </c>
      <c r="AL113" s="20">
        <f t="shared" si="530"/>
        <v>0</v>
      </c>
      <c r="AM113" s="21">
        <f t="shared" si="530"/>
        <v>0</v>
      </c>
      <c r="AN113" s="20">
        <f t="shared" si="530"/>
        <v>0</v>
      </c>
      <c r="AO113" s="21">
        <f t="shared" si="530"/>
        <v>0</v>
      </c>
      <c r="AP113" s="20">
        <f t="shared" si="530"/>
        <v>0</v>
      </c>
      <c r="AQ113" s="21">
        <f t="shared" si="530"/>
        <v>0</v>
      </c>
      <c r="AR113" s="20">
        <f t="shared" si="530"/>
        <v>0</v>
      </c>
      <c r="AS113" s="21">
        <f t="shared" si="530"/>
        <v>0</v>
      </c>
      <c r="AT113" s="20">
        <f t="shared" si="530"/>
        <v>0</v>
      </c>
      <c r="AU113" s="21">
        <f t="shared" si="530"/>
        <v>0</v>
      </c>
      <c r="AV113" s="20">
        <f t="shared" si="530"/>
        <v>0</v>
      </c>
      <c r="AW113" s="21">
        <f t="shared" si="530"/>
        <v>0</v>
      </c>
      <c r="AX113" s="20">
        <f t="shared" si="530"/>
        <v>0</v>
      </c>
      <c r="AY113" s="21">
        <f t="shared" si="530"/>
        <v>0</v>
      </c>
      <c r="AZ113" s="20">
        <f t="shared" si="530"/>
        <v>0</v>
      </c>
      <c r="BA113" s="21">
        <f t="shared" si="530"/>
        <v>0</v>
      </c>
      <c r="BB113" s="20">
        <f t="shared" si="530"/>
        <v>0</v>
      </c>
      <c r="BC113" s="21">
        <f t="shared" si="530"/>
        <v>0</v>
      </c>
      <c r="BD113" s="20">
        <f t="shared" si="530"/>
        <v>0</v>
      </c>
      <c r="BE113" s="21">
        <f t="shared" si="530"/>
        <v>0</v>
      </c>
      <c r="BF113" s="174">
        <f t="shared" si="530"/>
        <v>0</v>
      </c>
      <c r="BG113" s="175">
        <f t="shared" si="530"/>
        <v>0</v>
      </c>
      <c r="BI113" s="137" t="s">
        <v>27</v>
      </c>
      <c r="BJ113" s="129" t="e">
        <f>B113/B126</f>
        <v>#DIV/0!</v>
      </c>
      <c r="BK113" s="130" t="e">
        <f t="shared" ref="BK113" si="531">C113/C126</f>
        <v>#DIV/0!</v>
      </c>
      <c r="BL113" s="131" t="e">
        <f t="shared" ref="BL113" si="532">D113/D126</f>
        <v>#DIV/0!</v>
      </c>
      <c r="BM113" s="132" t="e">
        <f t="shared" ref="BM113" si="533">E113/E126</f>
        <v>#DIV/0!</v>
      </c>
      <c r="BN113" s="129" t="e">
        <f t="shared" ref="BN113" si="534">F113/F126</f>
        <v>#DIV/0!</v>
      </c>
      <c r="BO113" s="130" t="e">
        <f t="shared" ref="BO113" si="535">G113/G126</f>
        <v>#DIV/0!</v>
      </c>
      <c r="BP113" s="131" t="e">
        <f t="shared" ref="BP113" si="536">H113/H126</f>
        <v>#DIV/0!</v>
      </c>
      <c r="BQ113" s="132" t="e">
        <f t="shared" ref="BQ113" si="537">I113/I126</f>
        <v>#DIV/0!</v>
      </c>
      <c r="BR113" s="129" t="e">
        <f t="shared" ref="BR113" si="538">J113/J126</f>
        <v>#DIV/0!</v>
      </c>
      <c r="BS113" s="130" t="e">
        <f t="shared" ref="BS113" si="539">K113/K126</f>
        <v>#DIV/0!</v>
      </c>
      <c r="BT113" s="131" t="e">
        <f t="shared" ref="BT113" si="540">L113/L126</f>
        <v>#DIV/0!</v>
      </c>
      <c r="BU113" s="129" t="e">
        <f t="shared" ref="BU113" si="541">M113/M126</f>
        <v>#DIV/0!</v>
      </c>
      <c r="BV113" s="133" t="e">
        <f t="shared" ref="BV113" si="542">N113/N126</f>
        <v>#DIV/0!</v>
      </c>
      <c r="BW113" s="134" t="e">
        <f t="shared" ref="BW113" si="543">O113/O126</f>
        <v>#DIV/0!</v>
      </c>
      <c r="BX113" s="129" t="e">
        <f t="shared" ref="BX113" si="544">P113/P126</f>
        <v>#DIV/0!</v>
      </c>
      <c r="BY113" s="130" t="e">
        <f t="shared" ref="BY113" si="545">Q113/Q126</f>
        <v>#DIV/0!</v>
      </c>
      <c r="BZ113" s="131" t="e">
        <f t="shared" ref="BZ113" si="546">R113/R126</f>
        <v>#DIV/0!</v>
      </c>
      <c r="CA113" s="132" t="e">
        <f t="shared" ref="CA113" si="547">S113/S126</f>
        <v>#DIV/0!</v>
      </c>
      <c r="CB113" s="129" t="e">
        <f t="shared" ref="CB113" si="548">T113/T126</f>
        <v>#DIV/0!</v>
      </c>
      <c r="CC113" s="130" t="e">
        <f t="shared" ref="CC113" si="549">U113/U126</f>
        <v>#DIV/0!</v>
      </c>
      <c r="CD113" s="131" t="e">
        <f t="shared" ref="CD113" si="550">V113/V126</f>
        <v>#DIV/0!</v>
      </c>
      <c r="CE113" s="132" t="e">
        <f t="shared" ref="CE113" si="551">W113/W126</f>
        <v>#DIV/0!</v>
      </c>
      <c r="CF113" s="129" t="e">
        <f t="shared" ref="CF113" si="552">X113/X126</f>
        <v>#DIV/0!</v>
      </c>
      <c r="CG113" s="130" t="e">
        <f t="shared" ref="CG113" si="553">Y113/Y126</f>
        <v>#DIV/0!</v>
      </c>
      <c r="CH113" s="131" t="e">
        <f t="shared" ref="CH113" si="554">Z113/Z126</f>
        <v>#DIV/0!</v>
      </c>
      <c r="CI113" s="129" t="e">
        <f t="shared" ref="CI113" si="555">AA113/AA126</f>
        <v>#DIV/0!</v>
      </c>
      <c r="CJ113" s="135" t="e">
        <f t="shared" ref="CJ113" si="556">AB113/AB126</f>
        <v>#DIV/0!</v>
      </c>
      <c r="CK113" s="136" t="e">
        <f t="shared" ref="CK113" si="557">AC113/AC126</f>
        <v>#DIV/0!</v>
      </c>
    </row>
    <row r="114" spans="1:89" ht="14" thickTop="1">
      <c r="A114" s="146" t="s">
        <v>28</v>
      </c>
      <c r="B114" s="203"/>
      <c r="C114" s="197"/>
      <c r="D114" s="198"/>
      <c r="E114" s="199"/>
      <c r="F114" s="196"/>
      <c r="G114" s="200"/>
      <c r="H114" s="198"/>
      <c r="I114" s="199"/>
      <c r="J114" s="196"/>
      <c r="K114" s="197"/>
      <c r="L114" s="198"/>
      <c r="M114" s="196"/>
      <c r="N114" s="201"/>
      <c r="O114" s="204"/>
      <c r="P114" s="196"/>
      <c r="Q114" s="197"/>
      <c r="R114" s="198"/>
      <c r="S114" s="199"/>
      <c r="T114" s="196"/>
      <c r="U114" s="200"/>
      <c r="V114" s="198"/>
      <c r="W114" s="205"/>
      <c r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
      <c r="BI114" s="146" t="s">
        <v>28</v>
      </c>
      <c r="BJ114" s="129" t="e">
        <f>B114/B126</f>
        <v>#DIV/0!</v>
      </c>
      <c r="BK114" s="130" t="e">
        <f t="shared" ref="BK114" si="558">C114/C126</f>
        <v>#DIV/0!</v>
      </c>
      <c r="BL114" s="131" t="e">
        <f t="shared" ref="BL114" si="559">D114/D126</f>
        <v>#DIV/0!</v>
      </c>
      <c r="BM114" s="132" t="e">
        <f t="shared" ref="BM114" si="560">E114/E126</f>
        <v>#DIV/0!</v>
      </c>
      <c r="BN114" s="129" t="e">
        <f t="shared" ref="BN114" si="561">F114/F126</f>
        <v>#DIV/0!</v>
      </c>
      <c r="BO114" s="130" t="e">
        <f t="shared" ref="BO114" si="562">G114/G126</f>
        <v>#DIV/0!</v>
      </c>
      <c r="BP114" s="131" t="e">
        <f t="shared" ref="BP114" si="563">H114/H126</f>
        <v>#DIV/0!</v>
      </c>
      <c r="BQ114" s="132" t="e">
        <f t="shared" ref="BQ114" si="564">I114/I126</f>
        <v>#DIV/0!</v>
      </c>
      <c r="BR114" s="129" t="e">
        <f t="shared" ref="BR114" si="565">J114/J126</f>
        <v>#DIV/0!</v>
      </c>
      <c r="BS114" s="130" t="e">
        <f t="shared" ref="BS114" si="566">K114/K126</f>
        <v>#DIV/0!</v>
      </c>
      <c r="BT114" s="131" t="e">
        <f t="shared" ref="BT114" si="567">L114/L126</f>
        <v>#DIV/0!</v>
      </c>
      <c r="BU114" s="129" t="e">
        <f t="shared" ref="BU114" si="568">M114/M126</f>
        <v>#DIV/0!</v>
      </c>
      <c r="BV114" s="133" t="e">
        <f t="shared" ref="BV114" si="569">N114/N126</f>
        <v>#DIV/0!</v>
      </c>
      <c r="BW114" s="134" t="e">
        <f t="shared" ref="BW114" si="570">O114/O126</f>
        <v>#DIV/0!</v>
      </c>
      <c r="BX114" s="129" t="e">
        <f t="shared" ref="BX114" si="571">P114/P126</f>
        <v>#DIV/0!</v>
      </c>
      <c r="BY114" s="130" t="e">
        <f t="shared" ref="BY114" si="572">Q114/Q126</f>
        <v>#DIV/0!</v>
      </c>
      <c r="BZ114" s="131" t="e">
        <f t="shared" ref="BZ114" si="573">R114/R126</f>
        <v>#DIV/0!</v>
      </c>
      <c r="CA114" s="132" t="e">
        <f t="shared" ref="CA114" si="574">S114/S126</f>
        <v>#DIV/0!</v>
      </c>
      <c r="CB114" s="129" t="e">
        <f t="shared" ref="CB114" si="575">T114/T126</f>
        <v>#DIV/0!</v>
      </c>
      <c r="CC114" s="130" t="e">
        <f t="shared" ref="CC114" si="576">U114/U126</f>
        <v>#DIV/0!</v>
      </c>
      <c r="CD114" s="131" t="e">
        <f t="shared" ref="CD114" si="577">V114/V126</f>
        <v>#DIV/0!</v>
      </c>
      <c r="CE114" s="132" t="e">
        <f t="shared" ref="CE114" si="578">W114/W126</f>
        <v>#DIV/0!</v>
      </c>
      <c r="CF114" s="129" t="e">
        <f t="shared" ref="CF114" si="579">X114/X126</f>
        <v>#DIV/0!</v>
      </c>
      <c r="CG114" s="130" t="e">
        <f t="shared" ref="CG114" si="580">Y114/Y126</f>
        <v>#DIV/0!</v>
      </c>
      <c r="CH114" s="131" t="e">
        <f t="shared" ref="CH114" si="581">Z114/Z126</f>
        <v>#DIV/0!</v>
      </c>
      <c r="CI114" s="129" t="e">
        <f t="shared" ref="CI114" si="582">AA114/AA126</f>
        <v>#DIV/0!</v>
      </c>
      <c r="CJ114" s="135" t="e">
        <f t="shared" ref="CJ114" si="583">AB114/AB126</f>
        <v>#DIV/0!</v>
      </c>
      <c r="CK114" s="136" t="e">
        <f t="shared" ref="CK114" si="584">AC114/AC126</f>
        <v>#DIV/0!</v>
      </c>
    </row>
    <row r="115" spans="1:89">
      <c r="A115" s="137" t="s">
        <v>29</v>
      </c>
      <c r="B115" s="206"/>
      <c r="C115" s="190"/>
      <c r="D115" s="191"/>
      <c r="E115" s="192"/>
      <c r="F115" s="189"/>
      <c r="G115" s="193"/>
      <c r="H115" s="191"/>
      <c r="I115" s="192"/>
      <c r="J115" s="189"/>
      <c r="K115" s="190"/>
      <c r="L115" s="191"/>
      <c r="M115" s="189"/>
      <c r="N115" s="194"/>
      <c r="O115" s="207"/>
      <c r="P115" s="189"/>
      <c r="Q115" s="190"/>
      <c r="R115" s="191"/>
      <c r="S115" s="192"/>
      <c r="T115" s="189"/>
      <c r="U115" s="193"/>
      <c r="V115" s="191"/>
      <c r="W115" s="208"/>
      <c r="X115" s="189"/>
      <c r="Y115" s="193"/>
      <c r="Z115" s="191"/>
      <c r="AA115" s="189"/>
      <c r="AB115" s="172">
        <f t="shared" si="255"/>
        <v>0</v>
      </c>
      <c r="AC115" s="173">
        <f t="shared" si="256"/>
        <v>0</v>
      </c>
      <c r="BI115" s="137" t="s">
        <v>29</v>
      </c>
      <c r="BJ115" s="129" t="e">
        <f>B115/B126</f>
        <v>#DIV/0!</v>
      </c>
      <c r="BK115" s="130" t="e">
        <f t="shared" ref="BK115" si="585">C115/C126</f>
        <v>#DIV/0!</v>
      </c>
      <c r="BL115" s="131" t="e">
        <f t="shared" ref="BL115" si="586">D115/D126</f>
        <v>#DIV/0!</v>
      </c>
      <c r="BM115" s="132" t="e">
        <f t="shared" ref="BM115" si="587">E115/E126</f>
        <v>#DIV/0!</v>
      </c>
      <c r="BN115" s="129" t="e">
        <f t="shared" ref="BN115" si="588">F115/F126</f>
        <v>#DIV/0!</v>
      </c>
      <c r="BO115" s="130" t="e">
        <f t="shared" ref="BO115" si="589">G115/G126</f>
        <v>#DIV/0!</v>
      </c>
      <c r="BP115" s="131" t="e">
        <f t="shared" ref="BP115" si="590">H115/H126</f>
        <v>#DIV/0!</v>
      </c>
      <c r="BQ115" s="132" t="e">
        <f t="shared" ref="BQ115" si="591">I115/I126</f>
        <v>#DIV/0!</v>
      </c>
      <c r="BR115" s="129" t="e">
        <f t="shared" ref="BR115" si="592">J115/J126</f>
        <v>#DIV/0!</v>
      </c>
      <c r="BS115" s="130" t="e">
        <f t="shared" ref="BS115" si="593">K115/K126</f>
        <v>#DIV/0!</v>
      </c>
      <c r="BT115" s="131" t="e">
        <f t="shared" ref="BT115" si="594">L115/L126</f>
        <v>#DIV/0!</v>
      </c>
      <c r="BU115" s="129" t="e">
        <f t="shared" ref="BU115" si="595">M115/M126</f>
        <v>#DIV/0!</v>
      </c>
      <c r="BV115" s="133" t="e">
        <f t="shared" ref="BV115" si="596">N115/N126</f>
        <v>#DIV/0!</v>
      </c>
      <c r="BW115" s="134" t="e">
        <f t="shared" ref="BW115" si="597">O115/O126</f>
        <v>#DIV/0!</v>
      </c>
      <c r="BX115" s="129" t="e">
        <f t="shared" ref="BX115" si="598">P115/P126</f>
        <v>#DIV/0!</v>
      </c>
      <c r="BY115" s="130" t="e">
        <f t="shared" ref="BY115" si="599">Q115/Q126</f>
        <v>#DIV/0!</v>
      </c>
      <c r="BZ115" s="131" t="e">
        <f t="shared" ref="BZ115" si="600">R115/R126</f>
        <v>#DIV/0!</v>
      </c>
      <c r="CA115" s="132" t="e">
        <f t="shared" ref="CA115" si="601">S115/S126</f>
        <v>#DIV/0!</v>
      </c>
      <c r="CB115" s="129" t="e">
        <f t="shared" ref="CB115" si="602">T115/T126</f>
        <v>#DIV/0!</v>
      </c>
      <c r="CC115" s="130" t="e">
        <f t="shared" ref="CC115" si="603">U115/U126</f>
        <v>#DIV/0!</v>
      </c>
      <c r="CD115" s="131" t="e">
        <f t="shared" ref="CD115" si="604">V115/V126</f>
        <v>#DIV/0!</v>
      </c>
      <c r="CE115" s="132" t="e">
        <f t="shared" ref="CE115" si="605">W115/W126</f>
        <v>#DIV/0!</v>
      </c>
      <c r="CF115" s="129" t="e">
        <f t="shared" ref="CF115" si="606">X115/X126</f>
        <v>#DIV/0!</v>
      </c>
      <c r="CG115" s="130" t="e">
        <f t="shared" ref="CG115" si="607">Y115/Y126</f>
        <v>#DIV/0!</v>
      </c>
      <c r="CH115" s="131" t="e">
        <f t="shared" ref="CH115" si="608">Z115/Z126</f>
        <v>#DIV/0!</v>
      </c>
      <c r="CI115" s="129" t="e">
        <f t="shared" ref="CI115" si="609">AA115/AA126</f>
        <v>#DIV/0!</v>
      </c>
      <c r="CJ115" s="135" t="e">
        <f t="shared" ref="CJ115" si="610">AB115/AB126</f>
        <v>#DIV/0!</v>
      </c>
      <c r="CK115" s="136" t="e">
        <f t="shared" ref="CK115" si="611">AC115/AC126</f>
        <v>#DIV/0!</v>
      </c>
    </row>
    <row r="116" spans="1:89">
      <c r="A116" s="146" t="s">
        <v>30</v>
      </c>
      <c r="B116" s="203"/>
      <c r="C116" s="197"/>
      <c r="D116" s="198"/>
      <c r="E116" s="199"/>
      <c r="F116" s="196"/>
      <c r="G116" s="200"/>
      <c r="H116" s="198"/>
      <c r="I116" s="199"/>
      <c r="J116" s="196"/>
      <c r="K116" s="197"/>
      <c r="L116" s="198"/>
      <c r="M116" s="196"/>
      <c r="N116" s="201"/>
      <c r="O116" s="204"/>
      <c r="P116" s="196"/>
      <c r="Q116" s="197"/>
      <c r="R116" s="198"/>
      <c r="S116" s="199"/>
      <c r="T116" s="196"/>
      <c r="U116" s="200"/>
      <c r="V116" s="198"/>
      <c r="W116" s="205"/>
      <c r="X116" s="196"/>
      <c r="Y116" s="200"/>
      <c r="Z116" s="198"/>
      <c r="AA116" s="196"/>
      <c r="AB116" s="172">
        <f t="shared" si="255"/>
        <v>0</v>
      </c>
      <c r="AC116" s="173">
        <f t="shared" si="256"/>
        <v>0</v>
      </c>
      <c r="BI116" s="146" t="s">
        <v>30</v>
      </c>
      <c r="BJ116" s="129" t="e">
        <f>B116/B126</f>
        <v>#DIV/0!</v>
      </c>
      <c r="BK116" s="130" t="e">
        <f t="shared" ref="BK116" si="612">C116/C126</f>
        <v>#DIV/0!</v>
      </c>
      <c r="BL116" s="131" t="e">
        <f t="shared" ref="BL116" si="613">D116/D126</f>
        <v>#DIV/0!</v>
      </c>
      <c r="BM116" s="132" t="e">
        <f t="shared" ref="BM116" si="614">E116/E126</f>
        <v>#DIV/0!</v>
      </c>
      <c r="BN116" s="129" t="e">
        <f t="shared" ref="BN116" si="615">F116/F126</f>
        <v>#DIV/0!</v>
      </c>
      <c r="BO116" s="130" t="e">
        <f t="shared" ref="BO116" si="616">G116/G126</f>
        <v>#DIV/0!</v>
      </c>
      <c r="BP116" s="131" t="e">
        <f t="shared" ref="BP116" si="617">H116/H126</f>
        <v>#DIV/0!</v>
      </c>
      <c r="BQ116" s="132" t="e">
        <f t="shared" ref="BQ116" si="618">I116/I126</f>
        <v>#DIV/0!</v>
      </c>
      <c r="BR116" s="129" t="e">
        <f t="shared" ref="BR116" si="619">J116/J126</f>
        <v>#DIV/0!</v>
      </c>
      <c r="BS116" s="130" t="e">
        <f t="shared" ref="BS116" si="620">K116/K126</f>
        <v>#DIV/0!</v>
      </c>
      <c r="BT116" s="131" t="e">
        <f t="shared" ref="BT116" si="621">L116/L126</f>
        <v>#DIV/0!</v>
      </c>
      <c r="BU116" s="129" t="e">
        <f t="shared" ref="BU116" si="622">M116/M126</f>
        <v>#DIV/0!</v>
      </c>
      <c r="BV116" s="133" t="e">
        <f t="shared" ref="BV116" si="623">N116/N126</f>
        <v>#DIV/0!</v>
      </c>
      <c r="BW116" s="134" t="e">
        <f t="shared" ref="BW116" si="624">O116/O126</f>
        <v>#DIV/0!</v>
      </c>
      <c r="BX116" s="129" t="e">
        <f t="shared" ref="BX116" si="625">P116/P126</f>
        <v>#DIV/0!</v>
      </c>
      <c r="BY116" s="130" t="e">
        <f t="shared" ref="BY116" si="626">Q116/Q126</f>
        <v>#DIV/0!</v>
      </c>
      <c r="BZ116" s="131" t="e">
        <f t="shared" ref="BZ116" si="627">R116/R126</f>
        <v>#DIV/0!</v>
      </c>
      <c r="CA116" s="132" t="e">
        <f t="shared" ref="CA116" si="628">S116/S126</f>
        <v>#DIV/0!</v>
      </c>
      <c r="CB116" s="129" t="e">
        <f t="shared" ref="CB116" si="629">T116/T126</f>
        <v>#DIV/0!</v>
      </c>
      <c r="CC116" s="130" t="e">
        <f t="shared" ref="CC116" si="630">U116/U126</f>
        <v>#DIV/0!</v>
      </c>
      <c r="CD116" s="131" t="e">
        <f t="shared" ref="CD116" si="631">V116/V126</f>
        <v>#DIV/0!</v>
      </c>
      <c r="CE116" s="132" t="e">
        <f t="shared" ref="CE116" si="632">W116/W126</f>
        <v>#DIV/0!</v>
      </c>
      <c r="CF116" s="129" t="e">
        <f t="shared" ref="CF116" si="633">X116/X126</f>
        <v>#DIV/0!</v>
      </c>
      <c r="CG116" s="130" t="e">
        <f t="shared" ref="CG116" si="634">Y116/Y126</f>
        <v>#DIV/0!</v>
      </c>
      <c r="CH116" s="131" t="e">
        <f t="shared" ref="CH116" si="635">Z116/Z126</f>
        <v>#DIV/0!</v>
      </c>
      <c r="CI116" s="129" t="e">
        <f t="shared" ref="CI116" si="636">AA116/AA126</f>
        <v>#DIV/0!</v>
      </c>
      <c r="CJ116" s="135" t="e">
        <f t="shared" ref="CJ116" si="637">AB116/AB126</f>
        <v>#DIV/0!</v>
      </c>
      <c r="CK116" s="136" t="e">
        <f t="shared" ref="CK116" si="638">AC116/AC126</f>
        <v>#DIV/0!</v>
      </c>
    </row>
    <row r="117" spans="1:89">
      <c r="A117" s="137" t="s">
        <v>31</v>
      </c>
      <c r="B117" s="206"/>
      <c r="C117" s="190"/>
      <c r="D117" s="191"/>
      <c r="E117" s="192"/>
      <c r="F117" s="189"/>
      <c r="G117" s="193"/>
      <c r="H117" s="191"/>
      <c r="I117" s="192"/>
      <c r="J117" s="189"/>
      <c r="K117" s="190"/>
      <c r="L117" s="191"/>
      <c r="M117" s="189"/>
      <c r="N117" s="194"/>
      <c r="O117" s="207"/>
      <c r="P117" s="189"/>
      <c r="Q117" s="190"/>
      <c r="R117" s="191"/>
      <c r="S117" s="192"/>
      <c r="T117" s="189"/>
      <c r="U117" s="193"/>
      <c r="V117" s="191"/>
      <c r="W117" s="208"/>
      <c r="X117" s="189"/>
      <c r="Y117" s="193"/>
      <c r="Z117" s="191"/>
      <c r="AA117" s="189"/>
      <c r="AB117" s="172">
        <f t="shared" si="255"/>
        <v>0</v>
      </c>
      <c r="AC117" s="173">
        <f t="shared" si="256"/>
        <v>0</v>
      </c>
      <c r="BI117" s="137" t="s">
        <v>31</v>
      </c>
      <c r="BJ117" s="129" t="e">
        <f>B117/B126</f>
        <v>#DIV/0!</v>
      </c>
      <c r="BK117" s="130" t="e">
        <f t="shared" ref="BK117" si="639">C117/C126</f>
        <v>#DIV/0!</v>
      </c>
      <c r="BL117" s="131" t="e">
        <f t="shared" ref="BL117" si="640">D117/D126</f>
        <v>#DIV/0!</v>
      </c>
      <c r="BM117" s="132" t="e">
        <f t="shared" ref="BM117" si="641">E117/E126</f>
        <v>#DIV/0!</v>
      </c>
      <c r="BN117" s="129" t="e">
        <f t="shared" ref="BN117" si="642">F117/F126</f>
        <v>#DIV/0!</v>
      </c>
      <c r="BO117" s="130" t="e">
        <f t="shared" ref="BO117" si="643">G117/G126</f>
        <v>#DIV/0!</v>
      </c>
      <c r="BP117" s="131" t="e">
        <f t="shared" ref="BP117" si="644">H117/H126</f>
        <v>#DIV/0!</v>
      </c>
      <c r="BQ117" s="132" t="e">
        <f t="shared" ref="BQ117" si="645">I117/I126</f>
        <v>#DIV/0!</v>
      </c>
      <c r="BR117" s="129" t="e">
        <f t="shared" ref="BR117" si="646">J117/J126</f>
        <v>#DIV/0!</v>
      </c>
      <c r="BS117" s="130" t="e">
        <f t="shared" ref="BS117" si="647">K117/K126</f>
        <v>#DIV/0!</v>
      </c>
      <c r="BT117" s="131" t="e">
        <f t="shared" ref="BT117" si="648">L117/L126</f>
        <v>#DIV/0!</v>
      </c>
      <c r="BU117" s="129" t="e">
        <f t="shared" ref="BU117" si="649">M117/M126</f>
        <v>#DIV/0!</v>
      </c>
      <c r="BV117" s="133" t="e">
        <f t="shared" ref="BV117" si="650">N117/N126</f>
        <v>#DIV/0!</v>
      </c>
      <c r="BW117" s="134" t="e">
        <f t="shared" ref="BW117" si="651">O117/O126</f>
        <v>#DIV/0!</v>
      </c>
      <c r="BX117" s="129" t="e">
        <f t="shared" ref="BX117" si="652">P117/P126</f>
        <v>#DIV/0!</v>
      </c>
      <c r="BY117" s="130" t="e">
        <f t="shared" ref="BY117" si="653">Q117/Q126</f>
        <v>#DIV/0!</v>
      </c>
      <c r="BZ117" s="131" t="e">
        <f t="shared" ref="BZ117" si="654">R117/R126</f>
        <v>#DIV/0!</v>
      </c>
      <c r="CA117" s="132" t="e">
        <f t="shared" ref="CA117" si="655">S117/S126</f>
        <v>#DIV/0!</v>
      </c>
      <c r="CB117" s="129" t="e">
        <f t="shared" ref="CB117" si="656">T117/T126</f>
        <v>#DIV/0!</v>
      </c>
      <c r="CC117" s="130" t="e">
        <f t="shared" ref="CC117" si="657">U117/U126</f>
        <v>#DIV/0!</v>
      </c>
      <c r="CD117" s="131" t="e">
        <f t="shared" ref="CD117" si="658">V117/V126</f>
        <v>#DIV/0!</v>
      </c>
      <c r="CE117" s="132" t="e">
        <f t="shared" ref="CE117" si="659">W117/W126</f>
        <v>#DIV/0!</v>
      </c>
      <c r="CF117" s="129" t="e">
        <f t="shared" ref="CF117" si="660">X117/X126</f>
        <v>#DIV/0!</v>
      </c>
      <c r="CG117" s="130" t="e">
        <f t="shared" ref="CG117" si="661">Y117/Y126</f>
        <v>#DIV/0!</v>
      </c>
      <c r="CH117" s="131" t="e">
        <f t="shared" ref="CH117" si="662">Z117/Z126</f>
        <v>#DIV/0!</v>
      </c>
      <c r="CI117" s="129" t="e">
        <f t="shared" ref="CI117" si="663">AA117/AA126</f>
        <v>#DIV/0!</v>
      </c>
      <c r="CJ117" s="135" t="e">
        <f t="shared" ref="CJ117" si="664">AB117/AB126</f>
        <v>#DIV/0!</v>
      </c>
      <c r="CK117" s="136" t="e">
        <f t="shared" ref="CK117" si="665">AC117/AC126</f>
        <v>#DIV/0!</v>
      </c>
    </row>
    <row r="118" spans="1:89">
      <c r="A118" s="146" t="s">
        <v>32</v>
      </c>
      <c r="B118" s="203"/>
      <c r="C118" s="197"/>
      <c r="D118" s="198"/>
      <c r="E118" s="199"/>
      <c r="F118" s="196"/>
      <c r="G118" s="200"/>
      <c r="H118" s="198"/>
      <c r="I118" s="199"/>
      <c r="J118" s="196"/>
      <c r="K118" s="197"/>
      <c r="L118" s="198"/>
      <c r="M118" s="196"/>
      <c r="N118" s="201"/>
      <c r="O118" s="204"/>
      <c r="P118" s="196"/>
      <c r="Q118" s="197"/>
      <c r="R118" s="198"/>
      <c r="S118" s="199"/>
      <c r="T118" s="196"/>
      <c r="U118" s="200"/>
      <c r="V118" s="198"/>
      <c r="W118" s="205"/>
      <c r="X118" s="196"/>
      <c r="Y118" s="200"/>
      <c r="Z118" s="198"/>
      <c r="AA118" s="196"/>
      <c r="AB118" s="172">
        <f t="shared" si="255"/>
        <v>0</v>
      </c>
      <c r="AC118" s="173">
        <f t="shared" si="256"/>
        <v>0</v>
      </c>
      <c r="BI118" s="146" t="s">
        <v>32</v>
      </c>
      <c r="BJ118" s="129" t="e">
        <f>B118/B126</f>
        <v>#DIV/0!</v>
      </c>
      <c r="BK118" s="130" t="e">
        <f t="shared" ref="BK118" si="666">C118/C126</f>
        <v>#DIV/0!</v>
      </c>
      <c r="BL118" s="131" t="e">
        <f t="shared" ref="BL118" si="667">D118/D126</f>
        <v>#DIV/0!</v>
      </c>
      <c r="BM118" s="132" t="e">
        <f t="shared" ref="BM118" si="668">E118/E126</f>
        <v>#DIV/0!</v>
      </c>
      <c r="BN118" s="129" t="e">
        <f t="shared" ref="BN118" si="669">F118/F126</f>
        <v>#DIV/0!</v>
      </c>
      <c r="BO118" s="130" t="e">
        <f t="shared" ref="BO118" si="670">G118/G126</f>
        <v>#DIV/0!</v>
      </c>
      <c r="BP118" s="131" t="e">
        <f t="shared" ref="BP118" si="671">H118/H126</f>
        <v>#DIV/0!</v>
      </c>
      <c r="BQ118" s="132" t="e">
        <f t="shared" ref="BQ118" si="672">I118/I126</f>
        <v>#DIV/0!</v>
      </c>
      <c r="BR118" s="129" t="e">
        <f t="shared" ref="BR118" si="673">J118/J126</f>
        <v>#DIV/0!</v>
      </c>
      <c r="BS118" s="130" t="e">
        <f t="shared" ref="BS118" si="674">K118/K126</f>
        <v>#DIV/0!</v>
      </c>
      <c r="BT118" s="131" t="e">
        <f t="shared" ref="BT118" si="675">L118/L126</f>
        <v>#DIV/0!</v>
      </c>
      <c r="BU118" s="129" t="e">
        <f t="shared" ref="BU118" si="676">M118/M126</f>
        <v>#DIV/0!</v>
      </c>
      <c r="BV118" s="133" t="e">
        <f t="shared" ref="BV118" si="677">N118/N126</f>
        <v>#DIV/0!</v>
      </c>
      <c r="BW118" s="134" t="e">
        <f t="shared" ref="BW118" si="678">O118/O126</f>
        <v>#DIV/0!</v>
      </c>
      <c r="BX118" s="129" t="e">
        <f t="shared" ref="BX118" si="679">P118/P126</f>
        <v>#DIV/0!</v>
      </c>
      <c r="BY118" s="130" t="e">
        <f t="shared" ref="BY118" si="680">Q118/Q126</f>
        <v>#DIV/0!</v>
      </c>
      <c r="BZ118" s="131" t="e">
        <f t="shared" ref="BZ118" si="681">R118/R126</f>
        <v>#DIV/0!</v>
      </c>
      <c r="CA118" s="132" t="e">
        <f t="shared" ref="CA118" si="682">S118/S126</f>
        <v>#DIV/0!</v>
      </c>
      <c r="CB118" s="129" t="e">
        <f t="shared" ref="CB118" si="683">T118/T126</f>
        <v>#DIV/0!</v>
      </c>
      <c r="CC118" s="130" t="e">
        <f t="shared" ref="CC118" si="684">U118/U126</f>
        <v>#DIV/0!</v>
      </c>
      <c r="CD118" s="131" t="e">
        <f t="shared" ref="CD118" si="685">V118/V126</f>
        <v>#DIV/0!</v>
      </c>
      <c r="CE118" s="132" t="e">
        <f t="shared" ref="CE118" si="686">W118/W126</f>
        <v>#DIV/0!</v>
      </c>
      <c r="CF118" s="129" t="e">
        <f t="shared" ref="CF118" si="687">X118/X126</f>
        <v>#DIV/0!</v>
      </c>
      <c r="CG118" s="130" t="e">
        <f t="shared" ref="CG118" si="688">Y118/Y126</f>
        <v>#DIV/0!</v>
      </c>
      <c r="CH118" s="131" t="e">
        <f t="shared" ref="CH118" si="689">Z118/Z126</f>
        <v>#DIV/0!</v>
      </c>
      <c r="CI118" s="129" t="e">
        <f t="shared" ref="CI118" si="690">AA118/AA126</f>
        <v>#DIV/0!</v>
      </c>
      <c r="CJ118" s="135" t="e">
        <f t="shared" ref="CJ118" si="691">AB118/AB126</f>
        <v>#DIV/0!</v>
      </c>
      <c r="CK118" s="136" t="e">
        <f t="shared" ref="CK118" si="692">AC118/AC126</f>
        <v>#DIV/0!</v>
      </c>
    </row>
    <row r="119" spans="1:89">
      <c r="A119" s="137" t="s">
        <v>33</v>
      </c>
      <c r="B119" s="206"/>
      <c r="C119" s="190"/>
      <c r="D119" s="191"/>
      <c r="E119" s="192"/>
      <c r="F119" s="189"/>
      <c r="G119" s="193"/>
      <c r="H119" s="191"/>
      <c r="I119" s="192"/>
      <c r="J119" s="189"/>
      <c r="K119" s="190"/>
      <c r="L119" s="191"/>
      <c r="M119" s="189"/>
      <c r="N119" s="194"/>
      <c r="O119" s="207"/>
      <c r="P119" s="189"/>
      <c r="Q119" s="190"/>
      <c r="R119" s="191"/>
      <c r="S119" s="192"/>
      <c r="T119" s="189"/>
      <c r="U119" s="193"/>
      <c r="V119" s="191"/>
      <c r="W119" s="208"/>
      <c r="X119" s="189"/>
      <c r="Y119" s="193"/>
      <c r="Z119" s="191"/>
      <c r="AA119" s="189"/>
      <c r="AB119" s="172">
        <f t="shared" si="255"/>
        <v>0</v>
      </c>
      <c r="AC119" s="173">
        <f t="shared" si="256"/>
        <v>0</v>
      </c>
      <c r="BI119" s="137" t="s">
        <v>33</v>
      </c>
      <c r="BJ119" s="129" t="e">
        <f>B119/B126</f>
        <v>#DIV/0!</v>
      </c>
      <c r="BK119" s="130" t="e">
        <f t="shared" ref="BK119" si="693">C119/C126</f>
        <v>#DIV/0!</v>
      </c>
      <c r="BL119" s="131" t="e">
        <f t="shared" ref="BL119" si="694">D119/D126</f>
        <v>#DIV/0!</v>
      </c>
      <c r="BM119" s="132" t="e">
        <f t="shared" ref="BM119" si="695">E119/E126</f>
        <v>#DIV/0!</v>
      </c>
      <c r="BN119" s="129" t="e">
        <f t="shared" ref="BN119" si="696">F119/F126</f>
        <v>#DIV/0!</v>
      </c>
      <c r="BO119" s="130" t="e">
        <f t="shared" ref="BO119" si="697">G119/G126</f>
        <v>#DIV/0!</v>
      </c>
      <c r="BP119" s="131" t="e">
        <f t="shared" ref="BP119" si="698">H119/H126</f>
        <v>#DIV/0!</v>
      </c>
      <c r="BQ119" s="132" t="e">
        <f t="shared" ref="BQ119" si="699">I119/I126</f>
        <v>#DIV/0!</v>
      </c>
      <c r="BR119" s="129" t="e">
        <f t="shared" ref="BR119" si="700">J119/J126</f>
        <v>#DIV/0!</v>
      </c>
      <c r="BS119" s="130" t="e">
        <f t="shared" ref="BS119" si="701">K119/K126</f>
        <v>#DIV/0!</v>
      </c>
      <c r="BT119" s="131" t="e">
        <f t="shared" ref="BT119" si="702">L119/L126</f>
        <v>#DIV/0!</v>
      </c>
      <c r="BU119" s="129" t="e">
        <f t="shared" ref="BU119" si="703">M119/M126</f>
        <v>#DIV/0!</v>
      </c>
      <c r="BV119" s="133" t="e">
        <f t="shared" ref="BV119" si="704">N119/N126</f>
        <v>#DIV/0!</v>
      </c>
      <c r="BW119" s="134" t="e">
        <f t="shared" ref="BW119" si="705">O119/O126</f>
        <v>#DIV/0!</v>
      </c>
      <c r="BX119" s="129" t="e">
        <f t="shared" ref="BX119" si="706">P119/P126</f>
        <v>#DIV/0!</v>
      </c>
      <c r="BY119" s="130" t="e">
        <f t="shared" ref="BY119" si="707">Q119/Q126</f>
        <v>#DIV/0!</v>
      </c>
      <c r="BZ119" s="131" t="e">
        <f t="shared" ref="BZ119" si="708">R119/R126</f>
        <v>#DIV/0!</v>
      </c>
      <c r="CA119" s="132" t="e">
        <f t="shared" ref="CA119" si="709">S119/S126</f>
        <v>#DIV/0!</v>
      </c>
      <c r="CB119" s="129" t="e">
        <f t="shared" ref="CB119" si="710">T119/T126</f>
        <v>#DIV/0!</v>
      </c>
      <c r="CC119" s="130" t="e">
        <f t="shared" ref="CC119" si="711">U119/U126</f>
        <v>#DIV/0!</v>
      </c>
      <c r="CD119" s="131" t="e">
        <f t="shared" ref="CD119" si="712">V119/V126</f>
        <v>#DIV/0!</v>
      </c>
      <c r="CE119" s="132" t="e">
        <f t="shared" ref="CE119" si="713">W119/W126</f>
        <v>#DIV/0!</v>
      </c>
      <c r="CF119" s="129" t="e">
        <f t="shared" ref="CF119" si="714">X119/X126</f>
        <v>#DIV/0!</v>
      </c>
      <c r="CG119" s="130" t="e">
        <f t="shared" ref="CG119" si="715">Y119/Y126</f>
        <v>#DIV/0!</v>
      </c>
      <c r="CH119" s="131" t="e">
        <f t="shared" ref="CH119" si="716">Z119/Z126</f>
        <v>#DIV/0!</v>
      </c>
      <c r="CI119" s="129" t="e">
        <f t="shared" ref="CI119" si="717">AA119/AA126</f>
        <v>#DIV/0!</v>
      </c>
      <c r="CJ119" s="135" t="e">
        <f t="shared" ref="CJ119" si="718">AB119/AB126</f>
        <v>#DIV/0!</v>
      </c>
      <c r="CK119" s="136" t="e">
        <f t="shared" ref="CK119" si="719">AC119/AC126</f>
        <v>#DIV/0!</v>
      </c>
    </row>
    <row r="120" spans="1:89">
      <c r="A120" s="146" t="s">
        <v>34</v>
      </c>
      <c r="B120" s="203"/>
      <c r="C120" s="197"/>
      <c r="D120" s="198"/>
      <c r="E120" s="199"/>
      <c r="F120" s="196"/>
      <c r="G120" s="200"/>
      <c r="H120" s="198"/>
      <c r="I120" s="199"/>
      <c r="J120" s="196"/>
      <c r="K120" s="197"/>
      <c r="L120" s="198"/>
      <c r="M120" s="196"/>
      <c r="N120" s="201"/>
      <c r="O120" s="204"/>
      <c r="P120" s="196"/>
      <c r="Q120" s="197"/>
      <c r="R120" s="198"/>
      <c r="S120" s="199"/>
      <c r="T120" s="196"/>
      <c r="U120" s="200"/>
      <c r="V120" s="198"/>
      <c r="W120" s="205"/>
      <c r="X120" s="196"/>
      <c r="Y120" s="200"/>
      <c r="Z120" s="198"/>
      <c r="AA120" s="196"/>
      <c r="AB120" s="172">
        <f t="shared" si="255"/>
        <v>0</v>
      </c>
      <c r="AC120" s="173">
        <f t="shared" si="256"/>
        <v>0</v>
      </c>
      <c r="BI120" s="146" t="s">
        <v>34</v>
      </c>
      <c r="BJ120" s="129" t="e">
        <f>B120/B126</f>
        <v>#DIV/0!</v>
      </c>
      <c r="BK120" s="130" t="e">
        <f t="shared" ref="BK120" si="720">C120/C126</f>
        <v>#DIV/0!</v>
      </c>
      <c r="BL120" s="131" t="e">
        <f t="shared" ref="BL120" si="721">D120/D126</f>
        <v>#DIV/0!</v>
      </c>
      <c r="BM120" s="132" t="e">
        <f t="shared" ref="BM120" si="722">E120/E126</f>
        <v>#DIV/0!</v>
      </c>
      <c r="BN120" s="129" t="e">
        <f t="shared" ref="BN120" si="723">F120/F126</f>
        <v>#DIV/0!</v>
      </c>
      <c r="BO120" s="130" t="e">
        <f t="shared" ref="BO120" si="724">G120/G126</f>
        <v>#DIV/0!</v>
      </c>
      <c r="BP120" s="131" t="e">
        <f t="shared" ref="BP120" si="725">H120/H126</f>
        <v>#DIV/0!</v>
      </c>
      <c r="BQ120" s="132" t="e">
        <f t="shared" ref="BQ120" si="726">I120/I126</f>
        <v>#DIV/0!</v>
      </c>
      <c r="BR120" s="129" t="e">
        <f t="shared" ref="BR120" si="727">J120/J126</f>
        <v>#DIV/0!</v>
      </c>
      <c r="BS120" s="130" t="e">
        <f t="shared" ref="BS120" si="728">K120/K126</f>
        <v>#DIV/0!</v>
      </c>
      <c r="BT120" s="131" t="e">
        <f t="shared" ref="BT120" si="729">L120/L126</f>
        <v>#DIV/0!</v>
      </c>
      <c r="BU120" s="129" t="e">
        <f t="shared" ref="BU120" si="730">M120/M126</f>
        <v>#DIV/0!</v>
      </c>
      <c r="BV120" s="133" t="e">
        <f t="shared" ref="BV120" si="731">N120/N126</f>
        <v>#DIV/0!</v>
      </c>
      <c r="BW120" s="134" t="e">
        <f t="shared" ref="BW120" si="732">O120/O126</f>
        <v>#DIV/0!</v>
      </c>
      <c r="BX120" s="129" t="e">
        <f t="shared" ref="BX120" si="733">P120/P126</f>
        <v>#DIV/0!</v>
      </c>
      <c r="BY120" s="130" t="e">
        <f t="shared" ref="BY120" si="734">Q120/Q126</f>
        <v>#DIV/0!</v>
      </c>
      <c r="BZ120" s="131" t="e">
        <f t="shared" ref="BZ120" si="735">R120/R126</f>
        <v>#DIV/0!</v>
      </c>
      <c r="CA120" s="132" t="e">
        <f t="shared" ref="CA120" si="736">S120/S126</f>
        <v>#DIV/0!</v>
      </c>
      <c r="CB120" s="129" t="e">
        <f t="shared" ref="CB120" si="737">T120/T126</f>
        <v>#DIV/0!</v>
      </c>
      <c r="CC120" s="130" t="e">
        <f t="shared" ref="CC120" si="738">U120/U126</f>
        <v>#DIV/0!</v>
      </c>
      <c r="CD120" s="131" t="e">
        <f t="shared" ref="CD120" si="739">V120/V126</f>
        <v>#DIV/0!</v>
      </c>
      <c r="CE120" s="132" t="e">
        <f t="shared" ref="CE120" si="740">W120/W126</f>
        <v>#DIV/0!</v>
      </c>
      <c r="CF120" s="129" t="e">
        <f t="shared" ref="CF120" si="741">X120/X126</f>
        <v>#DIV/0!</v>
      </c>
      <c r="CG120" s="130" t="e">
        <f t="shared" ref="CG120" si="742">Y120/Y126</f>
        <v>#DIV/0!</v>
      </c>
      <c r="CH120" s="131" t="e">
        <f t="shared" ref="CH120" si="743">Z120/Z126</f>
        <v>#DIV/0!</v>
      </c>
      <c r="CI120" s="129" t="e">
        <f t="shared" ref="CI120" si="744">AA120/AA126</f>
        <v>#DIV/0!</v>
      </c>
      <c r="CJ120" s="135" t="e">
        <f t="shared" ref="CJ120" si="745">AB120/AB126</f>
        <v>#DIV/0!</v>
      </c>
      <c r="CK120" s="136" t="e">
        <f t="shared" ref="CK120" si="746">AC120/AC126</f>
        <v>#DIV/0!</v>
      </c>
    </row>
    <row r="121" spans="1:89">
      <c r="A121" s="137" t="s">
        <v>35</v>
      </c>
      <c r="B121" s="206"/>
      <c r="C121" s="190"/>
      <c r="D121" s="191"/>
      <c r="E121" s="192"/>
      <c r="F121" s="189"/>
      <c r="G121" s="193"/>
      <c r="H121" s="191"/>
      <c r="I121" s="192"/>
      <c r="J121" s="189"/>
      <c r="K121" s="190"/>
      <c r="L121" s="191"/>
      <c r="M121" s="189"/>
      <c r="N121" s="194"/>
      <c r="O121" s="207"/>
      <c r="P121" s="189"/>
      <c r="Q121" s="190"/>
      <c r="R121" s="191"/>
      <c r="S121" s="192"/>
      <c r="T121" s="189"/>
      <c r="U121" s="193"/>
      <c r="V121" s="191"/>
      <c r="W121" s="208"/>
      <c r="X121" s="189"/>
      <c r="Y121" s="193"/>
      <c r="Z121" s="191"/>
      <c r="AA121" s="189"/>
      <c r="AB121" s="172">
        <f t="shared" si="255"/>
        <v>0</v>
      </c>
      <c r="AC121" s="173">
        <f t="shared" si="256"/>
        <v>0</v>
      </c>
      <c r="BI121" s="137" t="s">
        <v>35</v>
      </c>
      <c r="BJ121" s="129" t="e">
        <f>B121/B126</f>
        <v>#DIV/0!</v>
      </c>
      <c r="BK121" s="130" t="e">
        <f t="shared" ref="BK121" si="747">C121/C126</f>
        <v>#DIV/0!</v>
      </c>
      <c r="BL121" s="131" t="e">
        <f t="shared" ref="BL121" si="748">D121/D126</f>
        <v>#DIV/0!</v>
      </c>
      <c r="BM121" s="132" t="e">
        <f t="shared" ref="BM121" si="749">E121/E126</f>
        <v>#DIV/0!</v>
      </c>
      <c r="BN121" s="129" t="e">
        <f t="shared" ref="BN121" si="750">F121/F126</f>
        <v>#DIV/0!</v>
      </c>
      <c r="BO121" s="130" t="e">
        <f t="shared" ref="BO121" si="751">G121/G126</f>
        <v>#DIV/0!</v>
      </c>
      <c r="BP121" s="131" t="e">
        <f t="shared" ref="BP121" si="752">H121/H126</f>
        <v>#DIV/0!</v>
      </c>
      <c r="BQ121" s="132" t="e">
        <f t="shared" ref="BQ121" si="753">I121/I126</f>
        <v>#DIV/0!</v>
      </c>
      <c r="BR121" s="129" t="e">
        <f t="shared" ref="BR121" si="754">J121/J126</f>
        <v>#DIV/0!</v>
      </c>
      <c r="BS121" s="130" t="e">
        <f t="shared" ref="BS121" si="755">K121/K126</f>
        <v>#DIV/0!</v>
      </c>
      <c r="BT121" s="131" t="e">
        <f t="shared" ref="BT121" si="756">L121/L126</f>
        <v>#DIV/0!</v>
      </c>
      <c r="BU121" s="129" t="e">
        <f t="shared" ref="BU121" si="757">M121/M126</f>
        <v>#DIV/0!</v>
      </c>
      <c r="BV121" s="133" t="e">
        <f t="shared" ref="BV121" si="758">N121/N126</f>
        <v>#DIV/0!</v>
      </c>
      <c r="BW121" s="134" t="e">
        <f t="shared" ref="BW121" si="759">O121/O126</f>
        <v>#DIV/0!</v>
      </c>
      <c r="BX121" s="129" t="e">
        <f t="shared" ref="BX121" si="760">P121/P126</f>
        <v>#DIV/0!</v>
      </c>
      <c r="BY121" s="130" t="e">
        <f t="shared" ref="BY121" si="761">Q121/Q126</f>
        <v>#DIV/0!</v>
      </c>
      <c r="BZ121" s="131" t="e">
        <f t="shared" ref="BZ121" si="762">R121/R126</f>
        <v>#DIV/0!</v>
      </c>
      <c r="CA121" s="132" t="e">
        <f t="shared" ref="CA121" si="763">S121/S126</f>
        <v>#DIV/0!</v>
      </c>
      <c r="CB121" s="129" t="e">
        <f t="shared" ref="CB121" si="764">T121/T126</f>
        <v>#DIV/0!</v>
      </c>
      <c r="CC121" s="130" t="e">
        <f t="shared" ref="CC121" si="765">U121/U126</f>
        <v>#DIV/0!</v>
      </c>
      <c r="CD121" s="131" t="e">
        <f t="shared" ref="CD121" si="766">V121/V126</f>
        <v>#DIV/0!</v>
      </c>
      <c r="CE121" s="132" t="e">
        <f t="shared" ref="CE121" si="767">W121/W126</f>
        <v>#DIV/0!</v>
      </c>
      <c r="CF121" s="129" t="e">
        <f t="shared" ref="CF121" si="768">X121/X126</f>
        <v>#DIV/0!</v>
      </c>
      <c r="CG121" s="130" t="e">
        <f t="shared" ref="CG121" si="769">Y121/Y126</f>
        <v>#DIV/0!</v>
      </c>
      <c r="CH121" s="131" t="e">
        <f t="shared" ref="CH121" si="770">Z121/Z126</f>
        <v>#DIV/0!</v>
      </c>
      <c r="CI121" s="129" t="e">
        <f t="shared" ref="CI121" si="771">AA121/AA126</f>
        <v>#DIV/0!</v>
      </c>
      <c r="CJ121" s="135" t="e">
        <f t="shared" ref="CJ121" si="772">AB121/AB126</f>
        <v>#DIV/0!</v>
      </c>
      <c r="CK121" s="136" t="e">
        <f t="shared" ref="CK121" si="773">AC121/AC126</f>
        <v>#DIV/0!</v>
      </c>
    </row>
    <row r="122" spans="1:89">
      <c r="A122" s="146" t="s">
        <v>36</v>
      </c>
      <c r="B122" s="203"/>
      <c r="C122" s="197"/>
      <c r="D122" s="198"/>
      <c r="E122" s="199"/>
      <c r="F122" s="196"/>
      <c r="G122" s="200"/>
      <c r="H122" s="198"/>
      <c r="I122" s="199"/>
      <c r="J122" s="196"/>
      <c r="K122" s="200"/>
      <c r="L122" s="198"/>
      <c r="M122" s="196"/>
      <c r="N122" s="201"/>
      <c r="O122" s="204"/>
      <c r="P122" s="196"/>
      <c r="Q122" s="200"/>
      <c r="R122" s="198"/>
      <c r="S122" s="199"/>
      <c r="T122" s="196"/>
      <c r="U122" s="200"/>
      <c r="V122" s="198"/>
      <c r="W122" s="199"/>
      <c r="X122" s="196"/>
      <c r="Y122" s="200"/>
      <c r="Z122" s="198"/>
      <c r="AA122" s="196"/>
      <c r="AB122" s="172">
        <f t="shared" si="255"/>
        <v>0</v>
      </c>
      <c r="AC122" s="173">
        <f t="shared" si="256"/>
        <v>0</v>
      </c>
      <c r="BI122" s="146" t="s">
        <v>36</v>
      </c>
      <c r="BJ122" s="129" t="e">
        <f>B122/B126</f>
        <v>#DIV/0!</v>
      </c>
      <c r="BK122" s="130" t="e">
        <f t="shared" ref="BK122" si="774">C122/C126</f>
        <v>#DIV/0!</v>
      </c>
      <c r="BL122" s="131" t="e">
        <f t="shared" ref="BL122" si="775">D122/D126</f>
        <v>#DIV/0!</v>
      </c>
      <c r="BM122" s="132" t="e">
        <f t="shared" ref="BM122" si="776">E122/E126</f>
        <v>#DIV/0!</v>
      </c>
      <c r="BN122" s="129" t="e">
        <f t="shared" ref="BN122" si="777">F122/F126</f>
        <v>#DIV/0!</v>
      </c>
      <c r="BO122" s="130" t="e">
        <f t="shared" ref="BO122" si="778">G122/G126</f>
        <v>#DIV/0!</v>
      </c>
      <c r="BP122" s="131" t="e">
        <f t="shared" ref="BP122" si="779">H122/H126</f>
        <v>#DIV/0!</v>
      </c>
      <c r="BQ122" s="132" t="e">
        <f t="shared" ref="BQ122" si="780">I122/I126</f>
        <v>#DIV/0!</v>
      </c>
      <c r="BR122" s="129" t="e">
        <f t="shared" ref="BR122" si="781">J122/J126</f>
        <v>#DIV/0!</v>
      </c>
      <c r="BS122" s="130" t="e">
        <f t="shared" ref="BS122" si="782">K122/K126</f>
        <v>#DIV/0!</v>
      </c>
      <c r="BT122" s="131" t="e">
        <f t="shared" ref="BT122" si="783">L122/L126</f>
        <v>#DIV/0!</v>
      </c>
      <c r="BU122" s="129" t="e">
        <f t="shared" ref="BU122" si="784">M122/M126</f>
        <v>#DIV/0!</v>
      </c>
      <c r="BV122" s="133" t="e">
        <f t="shared" ref="BV122" si="785">N122/N126</f>
        <v>#DIV/0!</v>
      </c>
      <c r="BW122" s="134" t="e">
        <f t="shared" ref="BW122" si="786">O122/O126</f>
        <v>#DIV/0!</v>
      </c>
      <c r="BX122" s="129" t="e">
        <f t="shared" ref="BX122" si="787">P122/P126</f>
        <v>#DIV/0!</v>
      </c>
      <c r="BY122" s="130" t="e">
        <f t="shared" ref="BY122" si="788">Q122/Q126</f>
        <v>#DIV/0!</v>
      </c>
      <c r="BZ122" s="131" t="e">
        <f t="shared" ref="BZ122" si="789">R122/R126</f>
        <v>#DIV/0!</v>
      </c>
      <c r="CA122" s="132" t="e">
        <f t="shared" ref="CA122" si="790">S122/S126</f>
        <v>#DIV/0!</v>
      </c>
      <c r="CB122" s="129" t="e">
        <f t="shared" ref="CB122" si="791">T122/T126</f>
        <v>#DIV/0!</v>
      </c>
      <c r="CC122" s="130" t="e">
        <f t="shared" ref="CC122" si="792">U122/U126</f>
        <v>#DIV/0!</v>
      </c>
      <c r="CD122" s="131" t="e">
        <f t="shared" ref="CD122" si="793">V122/V126</f>
        <v>#DIV/0!</v>
      </c>
      <c r="CE122" s="132" t="e">
        <f t="shared" ref="CE122" si="794">W122/W126</f>
        <v>#DIV/0!</v>
      </c>
      <c r="CF122" s="129" t="e">
        <f t="shared" ref="CF122" si="795">X122/X126</f>
        <v>#DIV/0!</v>
      </c>
      <c r="CG122" s="130" t="e">
        <f t="shared" ref="CG122" si="796">Y122/Y126</f>
        <v>#DIV/0!</v>
      </c>
      <c r="CH122" s="131" t="e">
        <f t="shared" ref="CH122" si="797">Z122/Z126</f>
        <v>#DIV/0!</v>
      </c>
      <c r="CI122" s="129" t="e">
        <f t="shared" ref="CI122" si="798">AA122/AA126</f>
        <v>#DIV/0!</v>
      </c>
      <c r="CJ122" s="135" t="e">
        <f t="shared" ref="CJ122" si="799">AB122/AB126</f>
        <v>#DIV/0!</v>
      </c>
      <c r="CK122" s="136" t="e">
        <f t="shared" ref="CK122" si="800">AC122/AC126</f>
        <v>#DIV/0!</v>
      </c>
    </row>
    <row r="123" spans="1:89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 t="e">
        <f>B123/B126</f>
        <v>#DIV/0!</v>
      </c>
      <c r="BK123" s="130" t="e">
        <f t="shared" ref="BK123" si="801">C123/C126</f>
        <v>#DIV/0!</v>
      </c>
      <c r="BL123" s="131" t="e">
        <f t="shared" ref="BL123" si="802">D123/D126</f>
        <v>#DIV/0!</v>
      </c>
      <c r="BM123" s="132" t="e">
        <f t="shared" ref="BM123" si="803">E123/E126</f>
        <v>#DIV/0!</v>
      </c>
      <c r="BN123" s="129" t="e">
        <f t="shared" ref="BN123" si="804">F123/F126</f>
        <v>#DIV/0!</v>
      </c>
      <c r="BO123" s="130" t="e">
        <f t="shared" ref="BO123" si="805">G123/G126</f>
        <v>#DIV/0!</v>
      </c>
      <c r="BP123" s="131" t="e">
        <f t="shared" ref="BP123" si="806">H123/H126</f>
        <v>#DIV/0!</v>
      </c>
      <c r="BQ123" s="132" t="e">
        <f t="shared" ref="BQ123" si="807">I123/I126</f>
        <v>#DIV/0!</v>
      </c>
      <c r="BR123" s="129" t="e">
        <f t="shared" ref="BR123" si="808">J123/J126</f>
        <v>#DIV/0!</v>
      </c>
      <c r="BS123" s="130" t="e">
        <f t="shared" ref="BS123" si="809">K123/K126</f>
        <v>#DIV/0!</v>
      </c>
      <c r="BT123" s="131" t="e">
        <f t="shared" ref="BT123" si="810">L123/L126</f>
        <v>#DIV/0!</v>
      </c>
      <c r="BU123" s="129" t="e">
        <f t="shared" ref="BU123" si="811">M123/M126</f>
        <v>#DIV/0!</v>
      </c>
      <c r="BV123" s="133" t="e">
        <f t="shared" ref="BV123" si="812">N123/N126</f>
        <v>#DIV/0!</v>
      </c>
      <c r="BW123" s="134" t="e">
        <f t="shared" ref="BW123" si="813">O123/O126</f>
        <v>#DIV/0!</v>
      </c>
      <c r="BX123" s="129" t="e">
        <f t="shared" ref="BX123" si="814">P123/P126</f>
        <v>#DIV/0!</v>
      </c>
      <c r="BY123" s="130" t="e">
        <f t="shared" ref="BY123" si="815">Q123/Q126</f>
        <v>#DIV/0!</v>
      </c>
      <c r="BZ123" s="131" t="e">
        <f t="shared" ref="BZ123" si="816">R123/R126</f>
        <v>#DIV/0!</v>
      </c>
      <c r="CA123" s="132" t="e">
        <f t="shared" ref="CA123" si="817">S123/S126</f>
        <v>#DIV/0!</v>
      </c>
      <c r="CB123" s="129" t="e">
        <f t="shared" ref="CB123" si="818">T123/T126</f>
        <v>#DIV/0!</v>
      </c>
      <c r="CC123" s="130" t="e">
        <f t="shared" ref="CC123" si="819">U123/U126</f>
        <v>#DIV/0!</v>
      </c>
      <c r="CD123" s="131" t="e">
        <f t="shared" ref="CD123" si="820">V123/V126</f>
        <v>#DIV/0!</v>
      </c>
      <c r="CE123" s="132" t="e">
        <f t="shared" ref="CE123" si="821">W123/W126</f>
        <v>#DIV/0!</v>
      </c>
      <c r="CF123" s="129" t="e">
        <f t="shared" ref="CF123" si="822">X123/X126</f>
        <v>#DIV/0!</v>
      </c>
      <c r="CG123" s="130" t="e">
        <f t="shared" ref="CG123" si="823">Y123/Y126</f>
        <v>#DIV/0!</v>
      </c>
      <c r="CH123" s="131" t="e">
        <f t="shared" ref="CH123" si="824">Z123/Z126</f>
        <v>#DIV/0!</v>
      </c>
      <c r="CI123" s="129" t="e">
        <f t="shared" ref="CI123" si="825">AA123/AA126</f>
        <v>#DIV/0!</v>
      </c>
      <c r="CJ123" s="135" t="e">
        <f t="shared" ref="CJ123" si="826">AB123/AB126</f>
        <v>#DIV/0!</v>
      </c>
      <c r="CK123" s="136" t="e">
        <f t="shared" ref="CK123" si="827">AC123/AC126</f>
        <v>#DIV/0!</v>
      </c>
    </row>
    <row r="124" spans="1:89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 t="e">
        <f>B124/B126</f>
        <v>#DIV/0!</v>
      </c>
      <c r="BK124" s="130" t="e">
        <f t="shared" ref="BK124" si="828">C124/C126</f>
        <v>#DIV/0!</v>
      </c>
      <c r="BL124" s="131" t="e">
        <f t="shared" ref="BL124" si="829">D124/D126</f>
        <v>#DIV/0!</v>
      </c>
      <c r="BM124" s="132" t="e">
        <f t="shared" ref="BM124" si="830">E124/E126</f>
        <v>#DIV/0!</v>
      </c>
      <c r="BN124" s="129" t="e">
        <f t="shared" ref="BN124" si="831">F124/F126</f>
        <v>#DIV/0!</v>
      </c>
      <c r="BO124" s="130" t="e">
        <f t="shared" ref="BO124" si="832">G124/G126</f>
        <v>#DIV/0!</v>
      </c>
      <c r="BP124" s="131" t="e">
        <f t="shared" ref="BP124" si="833">H124/H126</f>
        <v>#DIV/0!</v>
      </c>
      <c r="BQ124" s="132" t="e">
        <f t="shared" ref="BQ124" si="834">I124/I126</f>
        <v>#DIV/0!</v>
      </c>
      <c r="BR124" s="129" t="e">
        <f t="shared" ref="BR124" si="835">J124/J126</f>
        <v>#DIV/0!</v>
      </c>
      <c r="BS124" s="130" t="e">
        <f t="shared" ref="BS124" si="836">K124/K126</f>
        <v>#DIV/0!</v>
      </c>
      <c r="BT124" s="131" t="e">
        <f t="shared" ref="BT124" si="837">L124/L126</f>
        <v>#DIV/0!</v>
      </c>
      <c r="BU124" s="129" t="e">
        <f t="shared" ref="BU124" si="838">M124/M126</f>
        <v>#DIV/0!</v>
      </c>
      <c r="BV124" s="133" t="e">
        <f t="shared" ref="BV124" si="839">N124/N126</f>
        <v>#DIV/0!</v>
      </c>
      <c r="BW124" s="134" t="e">
        <f t="shared" ref="BW124" si="840">O124/O126</f>
        <v>#DIV/0!</v>
      </c>
      <c r="BX124" s="129" t="e">
        <f t="shared" ref="BX124" si="841">P124/P126</f>
        <v>#DIV/0!</v>
      </c>
      <c r="BY124" s="130" t="e">
        <f t="shared" ref="BY124" si="842">Q124/Q126</f>
        <v>#DIV/0!</v>
      </c>
      <c r="BZ124" s="131" t="e">
        <f t="shared" ref="BZ124" si="843">R124/R126</f>
        <v>#DIV/0!</v>
      </c>
      <c r="CA124" s="132" t="e">
        <f t="shared" ref="CA124" si="844">S124/S126</f>
        <v>#DIV/0!</v>
      </c>
      <c r="CB124" s="129" t="e">
        <f t="shared" ref="CB124" si="845">T124/T126</f>
        <v>#DIV/0!</v>
      </c>
      <c r="CC124" s="130" t="e">
        <f t="shared" ref="CC124" si="846">U124/U126</f>
        <v>#DIV/0!</v>
      </c>
      <c r="CD124" s="131" t="e">
        <f t="shared" ref="CD124" si="847">V124/V126</f>
        <v>#DIV/0!</v>
      </c>
      <c r="CE124" s="132" t="e">
        <f t="shared" ref="CE124" si="848">W124/W126</f>
        <v>#DIV/0!</v>
      </c>
      <c r="CF124" s="129" t="e">
        <f t="shared" ref="CF124" si="849">X124/X126</f>
        <v>#DIV/0!</v>
      </c>
      <c r="CG124" s="130" t="e">
        <f t="shared" ref="CG124" si="850">Y124/Y126</f>
        <v>#DIV/0!</v>
      </c>
      <c r="CH124" s="131" t="e">
        <f t="shared" ref="CH124" si="851">Z124/Z126</f>
        <v>#DIV/0!</v>
      </c>
      <c r="CI124" s="129" t="e">
        <f t="shared" ref="CI124" si="852">AA124/AA126</f>
        <v>#DIV/0!</v>
      </c>
      <c r="CJ124" s="135" t="e">
        <f t="shared" ref="CJ124" si="853">AB124/AB126</f>
        <v>#DIV/0!</v>
      </c>
      <c r="CK124" s="136" t="e">
        <f t="shared" ref="CK124" si="854">AC124/AC126</f>
        <v>#DIV/0!</v>
      </c>
    </row>
    <row r="125" spans="1:89" ht="14" thickBot="1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 t="e">
        <f>B125/B126</f>
        <v>#DIV/0!</v>
      </c>
      <c r="BK125" s="130" t="e">
        <f t="shared" ref="BK125" si="855">C125/C126</f>
        <v>#DIV/0!</v>
      </c>
      <c r="BL125" s="131" t="e">
        <f t="shared" ref="BL125" si="856">D125/D126</f>
        <v>#DIV/0!</v>
      </c>
      <c r="BM125" s="132" t="e">
        <f t="shared" ref="BM125" si="857">E125/E126</f>
        <v>#DIV/0!</v>
      </c>
      <c r="BN125" s="129" t="e">
        <f t="shared" ref="BN125" si="858">F125/F126</f>
        <v>#DIV/0!</v>
      </c>
      <c r="BO125" s="130" t="e">
        <f t="shared" ref="BO125" si="859">G125/G126</f>
        <v>#DIV/0!</v>
      </c>
      <c r="BP125" s="131" t="e">
        <f t="shared" ref="BP125" si="860">H125/H126</f>
        <v>#DIV/0!</v>
      </c>
      <c r="BQ125" s="132" t="e">
        <f t="shared" ref="BQ125" si="861">I125/I126</f>
        <v>#DIV/0!</v>
      </c>
      <c r="BR125" s="129" t="e">
        <f t="shared" ref="BR125" si="862">J125/J126</f>
        <v>#DIV/0!</v>
      </c>
      <c r="BS125" s="130" t="e">
        <f t="shared" ref="BS125" si="863">K125/K126</f>
        <v>#DIV/0!</v>
      </c>
      <c r="BT125" s="131" t="e">
        <f t="shared" ref="BT125" si="864">L125/L126</f>
        <v>#DIV/0!</v>
      </c>
      <c r="BU125" s="129" t="e">
        <f t="shared" ref="BU125" si="865">M125/M126</f>
        <v>#DIV/0!</v>
      </c>
      <c r="BV125" s="133" t="e">
        <f t="shared" ref="BV125" si="866">N125/N126</f>
        <v>#DIV/0!</v>
      </c>
      <c r="BW125" s="134" t="e">
        <f t="shared" ref="BW125" si="867">O125/O126</f>
        <v>#DIV/0!</v>
      </c>
      <c r="BX125" s="129" t="e">
        <f t="shared" ref="BX125" si="868">P125/P126</f>
        <v>#DIV/0!</v>
      </c>
      <c r="BY125" s="130" t="e">
        <f t="shared" ref="BY125" si="869">Q125/Q126</f>
        <v>#DIV/0!</v>
      </c>
      <c r="BZ125" s="131" t="e">
        <f t="shared" ref="BZ125" si="870">R125/R126</f>
        <v>#DIV/0!</v>
      </c>
      <c r="CA125" s="132" t="e">
        <f t="shared" ref="CA125" si="871">S125/S126</f>
        <v>#DIV/0!</v>
      </c>
      <c r="CB125" s="129" t="e">
        <f t="shared" ref="CB125" si="872">T125/T126</f>
        <v>#DIV/0!</v>
      </c>
      <c r="CC125" s="130" t="e">
        <f t="shared" ref="CC125" si="873">U125/U126</f>
        <v>#DIV/0!</v>
      </c>
      <c r="CD125" s="131" t="e">
        <f t="shared" ref="CD125" si="874">V125/V126</f>
        <v>#DIV/0!</v>
      </c>
      <c r="CE125" s="132" t="e">
        <f t="shared" ref="CE125" si="875">W125/W126</f>
        <v>#DIV/0!</v>
      </c>
      <c r="CF125" s="129" t="e">
        <f t="shared" ref="CF125" si="876">X125/X126</f>
        <v>#DIV/0!</v>
      </c>
      <c r="CG125" s="130" t="e">
        <f t="shared" ref="CG125" si="877">Y125/Y126</f>
        <v>#DIV/0!</v>
      </c>
      <c r="CH125" s="131" t="e">
        <f t="shared" ref="CH125" si="878">Z125/Z126</f>
        <v>#DIV/0!</v>
      </c>
      <c r="CI125" s="129" t="e">
        <f t="shared" ref="CI125" si="879">AA125/AA126</f>
        <v>#DIV/0!</v>
      </c>
      <c r="CJ125" s="135" t="e">
        <f t="shared" ref="CJ125" si="880">AB125/AB126</f>
        <v>#DIV/0!</v>
      </c>
      <c r="CK125" s="136" t="e">
        <f t="shared" ref="CK125" si="881">AC125/AC126</f>
        <v>#DIV/0!</v>
      </c>
    </row>
    <row r="126" spans="1:89" ht="15" thickTop="1" thickBot="1">
      <c r="A126" s="269" t="s">
        <v>13</v>
      </c>
      <c r="B126" s="20">
        <f t="shared" ref="B126" si="882">SUM(B103:B125)</f>
        <v>0</v>
      </c>
      <c r="C126" s="21">
        <f t="shared" ref="C126" si="883">SUM(C103:C125)</f>
        <v>0</v>
      </c>
      <c r="D126" s="20">
        <f t="shared" ref="D126" si="884">SUM(D103:D125)</f>
        <v>0</v>
      </c>
      <c r="E126" s="21">
        <f t="shared" ref="E126" si="885">SUM(E103:E125)</f>
        <v>0</v>
      </c>
      <c r="F126" s="20">
        <f t="shared" ref="F126" si="886">SUM(F103:F125)</f>
        <v>0</v>
      </c>
      <c r="G126" s="21">
        <f t="shared" ref="G126" si="887">SUM(G103:G125)</f>
        <v>0</v>
      </c>
      <c r="H126" s="20">
        <f t="shared" ref="H126" si="888">SUM(H103:H125)</f>
        <v>0</v>
      </c>
      <c r="I126" s="21">
        <f t="shared" ref="I126" si="889">SUM(I103:I125)</f>
        <v>0</v>
      </c>
      <c r="J126" s="20">
        <f t="shared" ref="J126" si="890">SUM(J103:J125)</f>
        <v>0</v>
      </c>
      <c r="K126" s="21">
        <f t="shared" ref="K126" si="891">SUM(K103:K125)</f>
        <v>0</v>
      </c>
      <c r="L126" s="20">
        <f t="shared" ref="L126" si="892">SUM(L103:L125)</f>
        <v>0</v>
      </c>
      <c r="M126" s="21">
        <f t="shared" ref="M126" si="893">SUM(M103:M125)</f>
        <v>0</v>
      </c>
      <c r="N126" s="20">
        <f t="shared" ref="N126" si="894">SUM(N103:N125)</f>
        <v>0</v>
      </c>
      <c r="O126" s="21">
        <f t="shared" ref="O126" si="895">SUM(O103:O125)</f>
        <v>0</v>
      </c>
      <c r="P126" s="20">
        <f t="shared" ref="P126" si="896">SUM(P103:P125)</f>
        <v>0</v>
      </c>
      <c r="Q126" s="21">
        <f t="shared" ref="Q126" si="897">SUM(Q103:Q125)</f>
        <v>0</v>
      </c>
      <c r="R126" s="20">
        <f t="shared" ref="R126" si="898">SUM(R103:R125)</f>
        <v>0</v>
      </c>
      <c r="S126" s="21">
        <f t="shared" ref="S126" si="899">SUM(S103:S125)</f>
        <v>0</v>
      </c>
      <c r="T126" s="20">
        <f t="shared" ref="T126" si="900">SUM(T103:T125)</f>
        <v>0</v>
      </c>
      <c r="U126" s="21">
        <f t="shared" ref="U126" si="901">SUM(U103:U125)</f>
        <v>0</v>
      </c>
      <c r="V126" s="20">
        <f t="shared" ref="V126" si="902">SUM(V103:V125)</f>
        <v>0</v>
      </c>
      <c r="W126" s="21">
        <f t="shared" ref="W126" si="903">SUM(W103:W125)</f>
        <v>0</v>
      </c>
      <c r="X126" s="20">
        <f t="shared" ref="X126" si="904">SUM(X103:X125)</f>
        <v>0</v>
      </c>
      <c r="Y126" s="21">
        <f t="shared" ref="Y126" si="905">SUM(Y103:Y125)</f>
        <v>0</v>
      </c>
      <c r="Z126" s="20">
        <f t="shared" ref="Z126" si="906">SUM(Z103:Z125)</f>
        <v>0</v>
      </c>
      <c r="AA126" s="21">
        <f t="shared" ref="AA126" si="907">SUM(AA103:AA125)</f>
        <v>0</v>
      </c>
      <c r="AB126" s="174">
        <f t="shared" ref="AB126:AC126" si="908">SUM(AB102:AB125)</f>
        <v>0</v>
      </c>
      <c r="AC126" s="175">
        <f t="shared" si="908"/>
        <v>0</v>
      </c>
      <c r="BI126" s="269" t="s">
        <v>13</v>
      </c>
      <c r="BJ126" s="155" t="e">
        <f>SUM(BJ102:BJ125)</f>
        <v>#DIV/0!</v>
      </c>
      <c r="BK126" s="156" t="e">
        <f t="shared" ref="BK126:CK126" si="909">SUM(BK102:BK125)</f>
        <v>#DIV/0!</v>
      </c>
      <c r="BL126" s="155" t="e">
        <f t="shared" si="909"/>
        <v>#DIV/0!</v>
      </c>
      <c r="BM126" s="156" t="e">
        <f t="shared" si="909"/>
        <v>#DIV/0!</v>
      </c>
      <c r="BN126" s="155" t="e">
        <f t="shared" si="909"/>
        <v>#DIV/0!</v>
      </c>
      <c r="BO126" s="156" t="e">
        <f t="shared" si="909"/>
        <v>#DIV/0!</v>
      </c>
      <c r="BP126" s="155" t="e">
        <f t="shared" si="909"/>
        <v>#DIV/0!</v>
      </c>
      <c r="BQ126" s="156" t="e">
        <f t="shared" si="909"/>
        <v>#DIV/0!</v>
      </c>
      <c r="BR126" s="155" t="e">
        <f t="shared" si="909"/>
        <v>#DIV/0!</v>
      </c>
      <c r="BS126" s="156" t="e">
        <f t="shared" si="909"/>
        <v>#DIV/0!</v>
      </c>
      <c r="BT126" s="155" t="e">
        <f t="shared" si="909"/>
        <v>#DIV/0!</v>
      </c>
      <c r="BU126" s="156" t="e">
        <f t="shared" si="909"/>
        <v>#DIV/0!</v>
      </c>
      <c r="BV126" s="155" t="e">
        <f t="shared" si="909"/>
        <v>#DIV/0!</v>
      </c>
      <c r="BW126" s="156" t="e">
        <f t="shared" si="909"/>
        <v>#DIV/0!</v>
      </c>
      <c r="BX126" s="155" t="e">
        <f t="shared" si="909"/>
        <v>#DIV/0!</v>
      </c>
      <c r="BY126" s="156" t="e">
        <f t="shared" si="909"/>
        <v>#DIV/0!</v>
      </c>
      <c r="BZ126" s="155" t="e">
        <f t="shared" si="909"/>
        <v>#DIV/0!</v>
      </c>
      <c r="CA126" s="156" t="e">
        <f t="shared" si="909"/>
        <v>#DIV/0!</v>
      </c>
      <c r="CB126" s="155" t="e">
        <f t="shared" si="909"/>
        <v>#DIV/0!</v>
      </c>
      <c r="CC126" s="156" t="e">
        <f t="shared" si="909"/>
        <v>#DIV/0!</v>
      </c>
      <c r="CD126" s="155" t="e">
        <f t="shared" si="909"/>
        <v>#DIV/0!</v>
      </c>
      <c r="CE126" s="156" t="e">
        <f t="shared" si="909"/>
        <v>#DIV/0!</v>
      </c>
      <c r="CF126" s="155" t="e">
        <f t="shared" si="909"/>
        <v>#DIV/0!</v>
      </c>
      <c r="CG126" s="156" t="e">
        <f t="shared" si="909"/>
        <v>#DIV/0!</v>
      </c>
      <c r="CH126" s="155" t="e">
        <f t="shared" si="909"/>
        <v>#DIV/0!</v>
      </c>
      <c r="CI126" s="156" t="e">
        <f t="shared" si="909"/>
        <v>#DIV/0!</v>
      </c>
      <c r="CJ126" s="155" t="e">
        <f t="shared" si="909"/>
        <v>#DIV/0!</v>
      </c>
      <c r="CK126" s="156" t="e">
        <f t="shared" si="909"/>
        <v>#DIV/0!</v>
      </c>
    </row>
    <row r="127" spans="1:89" ht="14" thickTop="1">
      <c r="A127" s="187"/>
    </row>
    <row r="129" spans="1:89">
      <c r="A129" s="301">
        <f>+A98+1</f>
        <v>44079</v>
      </c>
      <c r="B129" s="301"/>
      <c r="C129" s="301"/>
      <c r="D129" s="301"/>
      <c r="BI129" s="300">
        <f>+BI98+1</f>
        <v>44079</v>
      </c>
      <c r="BJ129" s="300"/>
      <c r="BK129" s="300"/>
      <c r="BL129" s="300"/>
    </row>
    <row r="130" spans="1:89" ht="14" thickBot="1">
      <c r="AE130" s="272" t="s">
        <v>84</v>
      </c>
    </row>
    <row r="131" spans="1:89" ht="15" thickTop="1" thickBot="1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6" si="939">SUM(B134,D134,F134,H134,J134,L134,N134,P134,R134,T134,V134,X134,Z134)</f>
        <v>0</v>
      </c>
      <c r="AC134" s="173">
        <f t="shared" ref="AC134:AC156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4" thickBot="1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5" thickTop="1" thickBot="1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4" thickTop="1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4" thickBot="1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5" thickTop="1" thickBot="1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4" thickTop="1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4" thickBot="1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5" thickTop="1" thickBot="1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4" thickTop="1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4" thickBot="1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5" thickTop="1" thickBot="1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4" thickTop="1">
      <c r="A158" s="187"/>
    </row>
    <row r="160" spans="1:89">
      <c r="A160" s="301">
        <f>+A129+1</f>
        <v>44080</v>
      </c>
      <c r="B160" s="301"/>
      <c r="C160" s="301"/>
      <c r="D160" s="301"/>
      <c r="BI160" s="300">
        <f>+BI129+1</f>
        <v>44080</v>
      </c>
      <c r="BJ160" s="300"/>
      <c r="BK160" s="300"/>
      <c r="BL160" s="300"/>
    </row>
    <row r="161" spans="1:89" ht="14" thickBot="1">
      <c r="AE161" s="272" t="s">
        <v>84</v>
      </c>
    </row>
    <row r="162" spans="1:89" ht="15" thickTop="1" thickBot="1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4" thickBot="1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5" thickTop="1" thickBot="1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4" thickTop="1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4" thickBot="1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5" thickTop="1" thickBot="1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4" thickTop="1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4" thickBot="1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5" thickTop="1" thickBot="1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4" thickTop="1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4" thickBot="1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5" thickTop="1" thickBot="1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4" thickTop="1">
      <c r="A189" s="187"/>
    </row>
    <row r="191" spans="1:89">
      <c r="A191" s="301">
        <f>+A160+1</f>
        <v>44081</v>
      </c>
      <c r="B191" s="301"/>
      <c r="C191" s="301"/>
      <c r="D191" s="301"/>
      <c r="BI191" s="300">
        <f>+BI160+1</f>
        <v>44081</v>
      </c>
      <c r="BJ191" s="300"/>
      <c r="BK191" s="300"/>
      <c r="BL191" s="300"/>
    </row>
    <row r="192" spans="1:89" ht="14" thickBot="1">
      <c r="AE192" s="272" t="s">
        <v>84</v>
      </c>
    </row>
    <row r="193" spans="1:89" ht="15" thickTop="1" thickBot="1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4" thickBot="1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5" thickTop="1" thickBot="1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4" thickTop="1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4" thickBot="1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5" thickTop="1" thickBot="1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4" thickTop="1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4" thickBot="1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5" thickTop="1" thickBot="1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4" thickTop="1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4" thickBot="1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4" thickTop="1">
      <c r="A220" s="187"/>
    </row>
    <row r="222" spans="1:89">
      <c r="A222" s="301">
        <f>+A191+1</f>
        <v>44082</v>
      </c>
      <c r="B222" s="301"/>
      <c r="C222" s="301"/>
      <c r="D222" s="301"/>
      <c r="BI222" s="300">
        <f>+BI191+1</f>
        <v>44082</v>
      </c>
      <c r="BJ222" s="300"/>
      <c r="BK222" s="300"/>
      <c r="BL222" s="300"/>
    </row>
    <row r="223" spans="1:89" ht="14" thickBot="1">
      <c r="AE223" s="272" t="s">
        <v>84</v>
      </c>
    </row>
    <row r="224" spans="1:89" ht="15" thickTop="1" thickBot="1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4" thickBot="1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5" thickTop="1" thickBot="1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4" thickTop="1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4" thickBot="1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5" thickTop="1" thickBot="1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4" thickTop="1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4" thickBot="1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5" thickTop="1" thickBot="1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4" thickTop="1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4" thickBot="1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5" thickTop="1" thickBot="1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4" thickTop="1">
      <c r="A251" s="187"/>
    </row>
    <row r="253" spans="1:89">
      <c r="A253" s="301">
        <f>+A222+1</f>
        <v>44083</v>
      </c>
      <c r="B253" s="301"/>
      <c r="C253" s="301"/>
      <c r="D253" s="301"/>
      <c r="BI253" s="300">
        <f>+BI222+1</f>
        <v>44083</v>
      </c>
      <c r="BJ253" s="300"/>
      <c r="BK253" s="300"/>
      <c r="BL253" s="300"/>
    </row>
    <row r="254" spans="1:89" ht="14" thickBot="1">
      <c r="AE254" s="272" t="s">
        <v>84</v>
      </c>
    </row>
    <row r="255" spans="1:89" ht="15" thickTop="1" thickBot="1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4" thickBot="1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5" thickTop="1" thickBot="1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4" thickTop="1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4" thickBot="1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5" thickTop="1" thickBot="1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4" thickTop="1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4" thickBot="1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5" thickTop="1" thickBot="1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4" thickTop="1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4" thickBot="1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5" thickTop="1" thickBot="1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4" thickTop="1">
      <c r="A282" s="187"/>
    </row>
    <row r="284" spans="1:89">
      <c r="A284" s="301">
        <f>+A253+1</f>
        <v>44084</v>
      </c>
      <c r="B284" s="301"/>
      <c r="C284" s="301"/>
      <c r="D284" s="301"/>
      <c r="BI284" s="300">
        <f>+BI253+1</f>
        <v>44084</v>
      </c>
      <c r="BJ284" s="300"/>
      <c r="BK284" s="300"/>
      <c r="BL284" s="300"/>
    </row>
    <row r="285" spans="1:89" ht="14" thickBot="1">
      <c r="AE285" s="272" t="s">
        <v>84</v>
      </c>
    </row>
    <row r="286" spans="1:89" ht="15" thickTop="1" thickBot="1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4" thickBot="1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5" thickTop="1" thickBot="1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4" thickTop="1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4" thickBot="1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5" thickTop="1" thickBot="1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4" thickTop="1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4" thickBot="1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5" thickTop="1" thickBot="1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4" thickTop="1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4" thickBot="1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5" thickTop="1" thickBot="1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4" thickTop="1">
      <c r="A313" s="187"/>
    </row>
    <row r="315" spans="1:89">
      <c r="A315" s="301">
        <f>+A284+1</f>
        <v>44085</v>
      </c>
      <c r="B315" s="301"/>
      <c r="C315" s="301"/>
      <c r="D315" s="301"/>
      <c r="BI315" s="300">
        <f>+BI284+1</f>
        <v>44085</v>
      </c>
      <c r="BJ315" s="300"/>
      <c r="BK315" s="300"/>
      <c r="BL315" s="300"/>
    </row>
    <row r="316" spans="1:89" ht="14" thickBot="1">
      <c r="AE316" s="272" t="s">
        <v>84</v>
      </c>
    </row>
    <row r="317" spans="1:89" ht="15" thickTop="1" thickBot="1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4" thickBot="1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5" thickTop="1" thickBot="1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4" thickTop="1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4" thickBot="1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5" thickTop="1" thickBot="1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4" thickTop="1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4" thickBot="1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5" thickTop="1" thickBot="1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4" thickTop="1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4" thickBot="1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5" thickTop="1" thickBot="1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4" thickTop="1">
      <c r="A344" s="187"/>
    </row>
    <row r="346" spans="1:89">
      <c r="A346" s="301">
        <f>+A315+1</f>
        <v>44086</v>
      </c>
      <c r="B346" s="301"/>
      <c r="C346" s="301"/>
      <c r="D346" s="301"/>
      <c r="BI346" s="300">
        <f>+BI315+1</f>
        <v>44086</v>
      </c>
      <c r="BJ346" s="300"/>
      <c r="BK346" s="300"/>
      <c r="BL346" s="300"/>
    </row>
    <row r="347" spans="1:89" ht="14" thickBot="1">
      <c r="AE347" s="272" t="s">
        <v>84</v>
      </c>
    </row>
    <row r="348" spans="1:89" ht="15" thickTop="1" thickBot="1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>
      <c r="A375" s="187"/>
    </row>
    <row r="377" spans="1:89">
      <c r="A377" s="301">
        <f>+A346+1</f>
        <v>44087</v>
      </c>
      <c r="B377" s="301"/>
      <c r="C377" s="301"/>
      <c r="D377" s="301"/>
      <c r="BI377" s="300">
        <f>+BI346+1</f>
        <v>44087</v>
      </c>
      <c r="BJ377" s="300"/>
      <c r="BK377" s="300"/>
      <c r="BL377" s="300"/>
    </row>
    <row r="378" spans="1:89" ht="14" thickBot="1">
      <c r="AE378" s="272" t="s">
        <v>84</v>
      </c>
    </row>
    <row r="379" spans="1:89" ht="15" thickTop="1" thickBot="1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4" thickBot="1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5" thickTop="1" thickBot="1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4" thickTop="1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4" thickBot="1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5" thickTop="1" thickBot="1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4" thickTop="1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4" thickBot="1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5" thickTop="1" thickBot="1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4" thickTop="1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4" thickBot="1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5" thickTop="1" thickBot="1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4" thickTop="1">
      <c r="A406" s="187"/>
    </row>
    <row r="408" spans="1:89">
      <c r="A408" s="301">
        <f>+A377+1</f>
        <v>44088</v>
      </c>
      <c r="B408" s="301"/>
      <c r="C408" s="301"/>
      <c r="D408" s="301"/>
      <c r="BI408" s="300">
        <f>+BI377+1</f>
        <v>44088</v>
      </c>
      <c r="BJ408" s="300"/>
      <c r="BK408" s="300"/>
      <c r="BL408" s="300"/>
    </row>
    <row r="409" spans="1:89" ht="14" thickBot="1">
      <c r="AE409" s="272" t="s">
        <v>84</v>
      </c>
    </row>
    <row r="410" spans="1:89" ht="15" thickTop="1" thickBot="1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2">
        <f t="shared" ref="AB413:AB435" si="7045">SUM(B413,D413,F413,H413,J413,L413,N413,P413,R413,T413,V413,X413,Z413)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2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2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2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2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2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2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2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2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2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2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2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2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2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2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2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2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2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2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2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>
      <c r="A437" s="187"/>
    </row>
    <row r="439" spans="1:89">
      <c r="A439" s="301">
        <f>+A408+1</f>
        <v>44089</v>
      </c>
      <c r="B439" s="301"/>
      <c r="C439" s="301"/>
      <c r="D439" s="301"/>
      <c r="BI439" s="300">
        <f>+BI408+1</f>
        <v>44089</v>
      </c>
      <c r="BJ439" s="300"/>
      <c r="BK439" s="300"/>
      <c r="BL439" s="300"/>
    </row>
    <row r="440" spans="1:89" ht="13.5" customHeight="1" thickBot="1">
      <c r="AE440" s="272" t="s">
        <v>84</v>
      </c>
    </row>
    <row r="441" spans="1:89" ht="15" thickTop="1" thickBot="1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>
      <c r="A468" s="187"/>
    </row>
    <row r="470" spans="1:89">
      <c r="A470" s="301">
        <f>+A439+1</f>
        <v>44090</v>
      </c>
      <c r="B470" s="301"/>
      <c r="C470" s="301"/>
      <c r="D470" s="301"/>
      <c r="BI470" s="300">
        <f>+BI439+1</f>
        <v>44090</v>
      </c>
      <c r="BJ470" s="300"/>
      <c r="BK470" s="300"/>
      <c r="BL470" s="300"/>
    </row>
    <row r="471" spans="1:89" ht="14" thickBot="1">
      <c r="AE471" s="272" t="s">
        <v>84</v>
      </c>
    </row>
    <row r="472" spans="1:89" ht="15" thickTop="1" thickBot="1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4" thickBot="1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5" thickTop="1" thickBot="1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4" thickTop="1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4" thickBot="1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5" thickTop="1" thickBot="1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4" thickTop="1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4" thickBot="1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5" thickTop="1" thickBot="1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4" thickTop="1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4" thickBot="1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5" thickTop="1" thickBot="1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4" thickTop="1">
      <c r="A499" s="187"/>
    </row>
    <row r="501" spans="1:89">
      <c r="A501" s="301">
        <f>+A470+1</f>
        <v>44091</v>
      </c>
      <c r="B501" s="301"/>
      <c r="C501" s="301"/>
      <c r="D501" s="301"/>
      <c r="BI501" s="300">
        <f>+BI470+1</f>
        <v>44091</v>
      </c>
      <c r="BJ501" s="300"/>
      <c r="BK501" s="300"/>
      <c r="BL501" s="300"/>
    </row>
    <row r="502" spans="1:89" ht="14" thickBot="1">
      <c r="AE502" s="272" t="s">
        <v>84</v>
      </c>
    </row>
    <row r="503" spans="1:89" ht="15" thickTop="1" thickBot="1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4" thickBot="1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5" thickTop="1" thickBot="1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4" thickTop="1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4" thickBot="1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5" thickTop="1" thickBot="1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4" thickTop="1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4" thickBot="1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5" thickTop="1" thickBot="1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4" thickTop="1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4" thickBot="1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5" thickTop="1" thickBot="1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4" thickTop="1">
      <c r="A530" s="187"/>
    </row>
    <row r="532" spans="1:89">
      <c r="A532" s="301">
        <f>+A501+1</f>
        <v>44092</v>
      </c>
      <c r="B532" s="301"/>
      <c r="C532" s="301"/>
      <c r="D532" s="301"/>
      <c r="BI532" s="300">
        <f>+BI470+2</f>
        <v>44092</v>
      </c>
      <c r="BJ532" s="300"/>
      <c r="BK532" s="300"/>
      <c r="BL532" s="300"/>
    </row>
    <row r="533" spans="1:89" ht="14" thickBot="1">
      <c r="AE533" s="272" t="s">
        <v>84</v>
      </c>
    </row>
    <row r="534" spans="1:89" ht="15" thickTop="1" thickBot="1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>
      <c r="A561" s="187"/>
    </row>
    <row r="563" spans="1:89">
      <c r="A563" s="301">
        <f>+A532+1</f>
        <v>44093</v>
      </c>
      <c r="B563" s="301"/>
      <c r="C563" s="301"/>
      <c r="D563" s="301"/>
      <c r="BI563" s="300">
        <f>+BI501+2</f>
        <v>44093</v>
      </c>
      <c r="BJ563" s="300"/>
      <c r="BK563" s="300"/>
      <c r="BL563" s="300"/>
    </row>
    <row r="564" spans="1:89" ht="14" thickBot="1">
      <c r="AE564" s="272" t="s">
        <v>84</v>
      </c>
    </row>
    <row r="565" spans="1:89" ht="15" thickTop="1" thickBot="1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>
      <c r="A568" s="137"/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>
      <c r="A569" s="146"/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>
      <c r="A570" s="137"/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>
      <c r="A571" s="146"/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>
      <c r="A572" s="137"/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>
      <c r="A573" s="146"/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>
      <c r="A574" s="137"/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>
      <c r="A575" s="146"/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>
      <c r="A576" s="137"/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>
      <c r="A577" s="146"/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>
      <c r="A578" s="137"/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>
      <c r="A579" s="146"/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>
      <c r="A580" s="137"/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>
      <c r="A581" s="146"/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>
      <c r="A582" s="137"/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>
      <c r="A583" s="146"/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>
      <c r="A584" s="137"/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>
      <c r="A585" s="146"/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>
      <c r="A586" s="137"/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>
      <c r="A587" s="146"/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>
      <c r="A588" s="137"/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>
      <c r="A589" s="146"/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>
      <c r="A590" s="137"/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>
      <c r="A592" s="187"/>
    </row>
    <row r="594" spans="1:89">
      <c r="A594" s="301">
        <f>+A563+1</f>
        <v>44094</v>
      </c>
      <c r="B594" s="301"/>
      <c r="C594" s="301"/>
      <c r="D594" s="301"/>
      <c r="BI594" s="300">
        <f>+BI532+2</f>
        <v>44094</v>
      </c>
      <c r="BJ594" s="300"/>
      <c r="BK594" s="300"/>
      <c r="BL594" s="300"/>
    </row>
    <row r="595" spans="1:89" ht="14" thickBot="1">
      <c r="AE595" s="272" t="s">
        <v>84</v>
      </c>
    </row>
    <row r="596" spans="1:89" ht="15" thickTop="1" thickBot="1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>
      <c r="A599" s="137"/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>
      <c r="A600" s="146"/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>
      <c r="A601" s="137"/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>
      <c r="A602" s="146"/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>
      <c r="A603" s="137"/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>
      <c r="A604" s="146"/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>
      <c r="A605" s="137"/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>
      <c r="A606" s="146"/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>
      <c r="A607" s="137"/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>
      <c r="A608" s="146"/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>
      <c r="A609" s="137"/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>
      <c r="A610" s="146"/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>
      <c r="A611" s="137"/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>
      <c r="A612" s="146"/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>
      <c r="A613" s="137"/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>
      <c r="A614" s="146"/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>
      <c r="A615" s="137"/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>
      <c r="A616" s="146"/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>
      <c r="A617" s="137"/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>
      <c r="A618" s="146"/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>
      <c r="A619" s="137"/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>
      <c r="A620" s="146"/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>
      <c r="A621" s="137"/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>
      <c r="A623" s="187"/>
    </row>
    <row r="625" spans="1:89">
      <c r="A625" s="301">
        <f>+A594+1</f>
        <v>44095</v>
      </c>
      <c r="B625" s="301"/>
      <c r="C625" s="301"/>
      <c r="D625" s="301"/>
      <c r="BI625" s="300">
        <f>+BI563+2</f>
        <v>44095</v>
      </c>
      <c r="BJ625" s="300"/>
      <c r="BK625" s="300"/>
      <c r="BL625" s="300"/>
    </row>
    <row r="626" spans="1:89" ht="14" thickBot="1">
      <c r="AE626" s="272" t="s">
        <v>84</v>
      </c>
    </row>
    <row r="627" spans="1:89" ht="15" thickTop="1" thickBot="1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>
      <c r="A654" s="187"/>
    </row>
    <row r="656" spans="1:89">
      <c r="A656" s="301">
        <f>+A625+1</f>
        <v>44096</v>
      </c>
      <c r="B656" s="301"/>
      <c r="C656" s="301"/>
      <c r="D656" s="301"/>
      <c r="BI656" s="300">
        <f>+BI594+2</f>
        <v>44096</v>
      </c>
      <c r="BJ656" s="300"/>
      <c r="BK656" s="300"/>
      <c r="BL656" s="300"/>
    </row>
    <row r="657" spans="1:89" ht="14" thickBot="1">
      <c r="AE657" s="272" t="s">
        <v>84</v>
      </c>
    </row>
    <row r="658" spans="1:89" ht="15" thickTop="1" thickBot="1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>
      <c r="A685" s="187"/>
    </row>
    <row r="687" spans="1:89">
      <c r="A687" s="301">
        <f>+A656+1</f>
        <v>44097</v>
      </c>
      <c r="B687" s="301"/>
      <c r="C687" s="301"/>
      <c r="D687" s="301"/>
      <c r="BI687" s="300">
        <f>+BI625+2</f>
        <v>44097</v>
      </c>
      <c r="BJ687" s="300"/>
      <c r="BK687" s="300"/>
      <c r="BL687" s="300"/>
    </row>
    <row r="688" spans="1:89" ht="14" thickBot="1">
      <c r="AE688" s="272" t="s">
        <v>84</v>
      </c>
    </row>
    <row r="689" spans="1:89" ht="15" thickTop="1" thickBot="1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>
      <c r="A692" s="137"/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>
      <c r="A693" s="146"/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>
      <c r="A694" s="137"/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>
      <c r="A695" s="146"/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>
      <c r="A696" s="137"/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>
      <c r="A697" s="146"/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>
      <c r="A698" s="137"/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>
      <c r="A699" s="146"/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>
      <c r="A700" s="137"/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>
      <c r="A701" s="146"/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>
      <c r="A702" s="137"/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>
      <c r="A703" s="146"/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>
      <c r="A704" s="137"/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>
      <c r="A705" s="146"/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>
      <c r="A706" s="137"/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>
      <c r="A707" s="146"/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>
      <c r="A708" s="137"/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>
      <c r="A709" s="146"/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>
      <c r="A710" s="137"/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>
      <c r="A711" s="146"/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>
      <c r="A712" s="137"/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>
      <c r="A713" s="146"/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>
      <c r="A714" s="137"/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>
      <c r="A716" s="187"/>
    </row>
    <row r="718" spans="1:89">
      <c r="A718" s="301">
        <f>+A687+1</f>
        <v>44098</v>
      </c>
      <c r="B718" s="301"/>
      <c r="C718" s="301"/>
      <c r="D718" s="301"/>
      <c r="BI718" s="300">
        <f>+BI656+2</f>
        <v>44098</v>
      </c>
      <c r="BJ718" s="300"/>
      <c r="BK718" s="300"/>
      <c r="BL718" s="300"/>
    </row>
    <row r="719" spans="1:89" ht="14" thickBot="1">
      <c r="AE719" s="272" t="s">
        <v>84</v>
      </c>
    </row>
    <row r="720" spans="1:89" ht="15" thickTop="1" thickBot="1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>
      <c r="A723" s="137"/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>
      <c r="A724" s="146"/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>
      <c r="A725" s="137"/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>
      <c r="A726" s="146"/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>
      <c r="A727" s="137"/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>
      <c r="A728" s="146"/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>
      <c r="A729" s="137"/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>
      <c r="A730" s="146"/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>
      <c r="A731" s="137"/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>
      <c r="A732" s="146"/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>
      <c r="A733" s="137"/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>
      <c r="A734" s="146"/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>
      <c r="A735" s="137"/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>
      <c r="A736" s="146"/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>
      <c r="A737" s="137"/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>
      <c r="A738" s="146"/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>
      <c r="A739" s="137"/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>
      <c r="A740" s="146"/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>
      <c r="A741" s="137"/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>
      <c r="A742" s="146"/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>
      <c r="A743" s="137"/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>
      <c r="A744" s="146"/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>
      <c r="A745" s="137"/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>
      <c r="A747" s="187"/>
    </row>
    <row r="749" spans="1:89">
      <c r="A749" s="301">
        <f>+A718+1</f>
        <v>44099</v>
      </c>
      <c r="B749" s="301"/>
      <c r="C749" s="301"/>
      <c r="D749" s="301"/>
      <c r="BI749" s="300">
        <f>+BI687+2</f>
        <v>44099</v>
      </c>
      <c r="BJ749" s="300"/>
      <c r="BK749" s="300"/>
      <c r="BL749" s="300"/>
    </row>
    <row r="750" spans="1:89" ht="14" thickBot="1">
      <c r="AE750" s="272" t="s">
        <v>84</v>
      </c>
    </row>
    <row r="751" spans="1:89" ht="15" thickTop="1" thickBot="1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>
      <c r="A778" s="187"/>
    </row>
    <row r="780" spans="1:89">
      <c r="A780" s="301">
        <f>+A749+1</f>
        <v>44100</v>
      </c>
      <c r="B780" s="301"/>
      <c r="C780" s="301"/>
      <c r="D780" s="301"/>
      <c r="BI780" s="300">
        <f>+BI718+2</f>
        <v>44100</v>
      </c>
      <c r="BJ780" s="300"/>
      <c r="BK780" s="300"/>
      <c r="BL780" s="300"/>
    </row>
    <row r="781" spans="1:89" ht="14" thickBot="1">
      <c r="AE781" s="272" t="s">
        <v>84</v>
      </c>
    </row>
    <row r="782" spans="1:89" ht="15" thickTop="1" thickBot="1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>
      <c r="A809" s="187"/>
    </row>
    <row r="810" spans="1:89">
      <c r="A810" s="234"/>
    </row>
    <row r="811" spans="1:89">
      <c r="A811" s="301">
        <f>+A780+1</f>
        <v>44101</v>
      </c>
      <c r="B811" s="301"/>
      <c r="C811" s="301"/>
      <c r="D811" s="301"/>
      <c r="BI811" s="300">
        <f>+BI749+2</f>
        <v>44101</v>
      </c>
      <c r="BJ811" s="300"/>
      <c r="BK811" s="300"/>
      <c r="BL811" s="300"/>
    </row>
    <row r="812" spans="1:89" ht="14" thickBot="1">
      <c r="AE812" s="272" t="s">
        <v>84</v>
      </c>
    </row>
    <row r="813" spans="1:89" ht="15" thickTop="1" thickBot="1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>
      <c r="A840" s="187"/>
    </row>
    <row r="841" spans="1:89">
      <c r="A841" s="214"/>
    </row>
    <row r="842" spans="1:89">
      <c r="A842" s="301">
        <f>+A811+1</f>
        <v>44102</v>
      </c>
      <c r="B842" s="301"/>
      <c r="C842" s="301"/>
      <c r="D842" s="301"/>
      <c r="BI842" s="300">
        <f>+BI780+2</f>
        <v>44102</v>
      </c>
      <c r="BJ842" s="300"/>
      <c r="BK842" s="300"/>
      <c r="BL842" s="300"/>
    </row>
    <row r="843" spans="1:89" ht="14" thickBot="1">
      <c r="AE843" s="272" t="s">
        <v>84</v>
      </c>
    </row>
    <row r="844" spans="1:89" ht="15" thickTop="1" thickBot="1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 t="shared" si="16321"/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>
      <c r="A871" s="187"/>
    </row>
    <row r="873" spans="1:89">
      <c r="A873" s="301">
        <f>+A842+1</f>
        <v>44103</v>
      </c>
      <c r="B873" s="301"/>
      <c r="C873" s="301"/>
      <c r="D873" s="301"/>
      <c r="BI873" s="300">
        <f>+BI811+2</f>
        <v>44103</v>
      </c>
      <c r="BJ873" s="300"/>
      <c r="BK873" s="300"/>
      <c r="BL873" s="300"/>
    </row>
    <row r="874" spans="1:89" ht="14" thickBot="1">
      <c r="AE874" s="272" t="s">
        <v>84</v>
      </c>
    </row>
    <row r="875" spans="1:89" ht="15" thickTop="1" thickBot="1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>
      <c r="A878" s="137"/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>
      <c r="A879" s="146"/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>
      <c r="A880" s="137"/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>
      <c r="A881" s="146"/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>
      <c r="A882" s="137"/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>
      <c r="A883" s="146"/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>
      <c r="A884" s="137"/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>
      <c r="A885" s="146"/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>
      <c r="A886" s="137"/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>
      <c r="A887" s="146"/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>
      <c r="A888" s="137"/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>
      <c r="A889" s="146"/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>
      <c r="A890" s="137"/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>
      <c r="A891" s="146"/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>
      <c r="A892" s="137"/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>
      <c r="A893" s="146"/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>
      <c r="A894" s="137"/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>
      <c r="A895" s="146"/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>
      <c r="A896" s="137"/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>
      <c r="A897" s="146"/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>
      <c r="A898" s="137"/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>
      <c r="A899" s="146"/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>
      <c r="A900" s="137"/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>
      <c r="A902" s="187"/>
    </row>
    <row r="904" spans="1:89">
      <c r="A904" s="301">
        <f>+A873+1</f>
        <v>44104</v>
      </c>
      <c r="B904" s="301"/>
      <c r="C904" s="301"/>
      <c r="D904" s="301"/>
      <c r="BI904" s="300">
        <f>+BI842+2</f>
        <v>44104</v>
      </c>
      <c r="BJ904" s="300"/>
      <c r="BK904" s="300"/>
      <c r="BL904" s="300"/>
    </row>
    <row r="905" spans="1:89" ht="14" thickBot="1">
      <c r="AE905" s="272" t="s">
        <v>84</v>
      </c>
    </row>
    <row r="906" spans="1:89" ht="15" thickTop="1" thickBot="1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>
      <c r="A933" s="187"/>
    </row>
    <row r="935" spans="1:89">
      <c r="A935" s="301">
        <f>+A904+1</f>
        <v>44105</v>
      </c>
      <c r="B935" s="301"/>
      <c r="C935" s="301"/>
      <c r="D935" s="301"/>
      <c r="AE935" s="272"/>
      <c r="BI935" s="300">
        <f>+BI873+2</f>
        <v>44105</v>
      </c>
      <c r="BJ935" s="300"/>
      <c r="BK935" s="300"/>
      <c r="BL935" s="300"/>
    </row>
    <row r="936" spans="1:89" ht="14" thickBot="1">
      <c r="AE936" s="272" t="s">
        <v>84</v>
      </c>
    </row>
    <row r="937" spans="1:89" ht="15" thickTop="1" thickBot="1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Q1" workbookViewId="0">
      <selection activeCell="I17" sqref="I17"/>
    </sheetView>
  </sheetViews>
  <sheetFormatPr baseColWidth="10" defaultColWidth="8.83203125" defaultRowHeight="13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>
      <c r="A4" s="46" t="s">
        <v>46</v>
      </c>
    </row>
    <row r="5" spans="1:31" ht="15" thickTop="1" thickBot="1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178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168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0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368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8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296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30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22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10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9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33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55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58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35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0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10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0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1141</v>
      </c>
      <c r="AC8" s="5">
        <f t="shared" si="0"/>
        <v>139</v>
      </c>
      <c r="AD8" s="18"/>
      <c r="AE8" s="18"/>
    </row>
    <row r="9" spans="1:31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828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0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436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6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909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13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720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190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71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57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117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266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575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509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327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396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320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302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33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128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244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404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285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229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773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467</v>
      </c>
      <c r="AB9" s="6">
        <f t="shared" si="0"/>
        <v>5638</v>
      </c>
      <c r="AC9" s="7">
        <f t="shared" si="0"/>
        <v>2967</v>
      </c>
      <c r="AD9" s="18"/>
      <c r="AE9" s="18"/>
    </row>
    <row r="10" spans="1:31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952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334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542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362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833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435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1094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859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130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310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353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537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957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1046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617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565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639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397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69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247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484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591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464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411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963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833</v>
      </c>
      <c r="AB10" s="4">
        <f t="shared" si="0"/>
        <v>8097</v>
      </c>
      <c r="AC10" s="5">
        <f t="shared" si="0"/>
        <v>6927</v>
      </c>
      <c r="AD10" s="18"/>
      <c r="AE10" s="18"/>
    </row>
    <row r="11" spans="1:31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968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654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442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527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628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510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1135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769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169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353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370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664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959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1178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739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607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826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507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97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288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443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691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617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548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969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1040</v>
      </c>
      <c r="AB11" s="6">
        <f t="shared" si="0"/>
        <v>8362</v>
      </c>
      <c r="AC11" s="7">
        <f t="shared" si="0"/>
        <v>8336</v>
      </c>
      <c r="AD11" s="18"/>
      <c r="AE11" s="18"/>
    </row>
    <row r="12" spans="1:31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933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664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496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459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790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441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1236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851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185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382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330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734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959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1299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700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521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866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520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87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281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462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829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528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498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894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1016</v>
      </c>
      <c r="AB12" s="4">
        <f t="shared" si="0"/>
        <v>8466</v>
      </c>
      <c r="AC12" s="5">
        <f t="shared" si="0"/>
        <v>8495</v>
      </c>
      <c r="AD12" s="18"/>
      <c r="AE12" s="18"/>
    </row>
    <row r="13" spans="1:31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880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870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603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349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705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421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1153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964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220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327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362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776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951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1300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632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524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740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541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91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197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566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879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512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421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982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923</v>
      </c>
      <c r="AB13" s="6">
        <f t="shared" si="0"/>
        <v>8397</v>
      </c>
      <c r="AC13" s="7">
        <f t="shared" si="0"/>
        <v>8492</v>
      </c>
      <c r="AD13" s="18"/>
      <c r="AE13" s="18"/>
    </row>
    <row r="14" spans="1:31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823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666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472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380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826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353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901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945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236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366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337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625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838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1161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477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562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744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611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137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141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445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703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389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316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937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1064</v>
      </c>
      <c r="AB14" s="4">
        <f t="shared" si="0"/>
        <v>7562</v>
      </c>
      <c r="AC14" s="5">
        <f t="shared" si="0"/>
        <v>7893</v>
      </c>
      <c r="AD14" s="18"/>
      <c r="AE14" s="18"/>
    </row>
    <row r="15" spans="1:31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683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599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384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362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810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396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923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924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264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225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368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539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825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1013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478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494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672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613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115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145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480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694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345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327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835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1138</v>
      </c>
      <c r="AB15" s="6">
        <f t="shared" si="0"/>
        <v>7182</v>
      </c>
      <c r="AC15" s="7">
        <f t="shared" si="0"/>
        <v>7469</v>
      </c>
      <c r="AD15" s="18"/>
      <c r="AE15" s="18"/>
    </row>
    <row r="16" spans="1:31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533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638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353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466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784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363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874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894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217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192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388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459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834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876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427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499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594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653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106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130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474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565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298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295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868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1232</v>
      </c>
      <c r="AB16" s="4">
        <f t="shared" si="0"/>
        <v>6750</v>
      </c>
      <c r="AC16" s="5">
        <f t="shared" si="0"/>
        <v>7262</v>
      </c>
      <c r="AD16" s="18"/>
      <c r="AE16" s="18"/>
    </row>
    <row r="17" spans="1:31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475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719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316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513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615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386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901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983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248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122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381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387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709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724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515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317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560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561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109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93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477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525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287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261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788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977</v>
      </c>
      <c r="AB17" s="6">
        <f t="shared" si="0"/>
        <v>6381</v>
      </c>
      <c r="AC17" s="7">
        <f t="shared" si="0"/>
        <v>6568</v>
      </c>
      <c r="AD17" s="18"/>
      <c r="AE17" s="18"/>
    </row>
    <row r="18" spans="1:31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445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884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235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538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550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505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946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1010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237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114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466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407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884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684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537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324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518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553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130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72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585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487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323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214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813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914</v>
      </c>
      <c r="AB18" s="4">
        <f t="shared" si="0"/>
        <v>6669</v>
      </c>
      <c r="AC18" s="5">
        <f t="shared" si="0"/>
        <v>6706</v>
      </c>
      <c r="AD18" s="18"/>
      <c r="AE18" s="18"/>
    </row>
    <row r="19" spans="1:31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421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807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301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650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607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572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1022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1014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242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88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709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288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1042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698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541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387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538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563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198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47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713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454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370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217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892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865</v>
      </c>
      <c r="AB19" s="6">
        <f t="shared" si="0"/>
        <v>7596</v>
      </c>
      <c r="AC19" s="7">
        <f t="shared" si="0"/>
        <v>6650</v>
      </c>
      <c r="AD19" s="18"/>
      <c r="AE19" s="18"/>
    </row>
    <row r="20" spans="1:31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516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1040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445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679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703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605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1139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1022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366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95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697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246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984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797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572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548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577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782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345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51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873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532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556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331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1055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1302</v>
      </c>
      <c r="AB20" s="4">
        <f t="shared" si="0"/>
        <v>8828</v>
      </c>
      <c r="AC20" s="5">
        <f t="shared" si="0"/>
        <v>8030</v>
      </c>
      <c r="AD20" s="18"/>
      <c r="AE20" s="18"/>
    </row>
    <row r="21" spans="1:31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780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1168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436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561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778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865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1287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1319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344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101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625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231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1075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857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593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656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589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819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323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44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814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511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644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375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1004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1267</v>
      </c>
      <c r="AB21" s="6">
        <f t="shared" si="0"/>
        <v>9292</v>
      </c>
      <c r="AC21" s="7">
        <f t="shared" si="0"/>
        <v>8774</v>
      </c>
      <c r="AD21" s="18"/>
      <c r="AE21" s="18"/>
    </row>
    <row r="22" spans="1:31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913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1163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415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641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514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1089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1306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1351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287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89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681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234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1192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952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630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734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635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841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229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47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972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483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586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480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707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1420</v>
      </c>
      <c r="AB22" s="4">
        <f t="shared" si="0"/>
        <v>9067</v>
      </c>
      <c r="AC22" s="5">
        <f t="shared" si="0"/>
        <v>9524</v>
      </c>
      <c r="AD22" s="18"/>
      <c r="AE22" s="18"/>
    </row>
    <row r="23" spans="1:31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681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980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234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521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372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1014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1093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1209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249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99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589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272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1136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905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524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649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438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890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180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48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1004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442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542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389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649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1329</v>
      </c>
      <c r="AB23" s="6">
        <f t="shared" si="0"/>
        <v>7691</v>
      </c>
      <c r="AC23" s="7">
        <f t="shared" si="0"/>
        <v>8747</v>
      </c>
      <c r="AD23" s="18"/>
      <c r="AE23" s="18"/>
    </row>
    <row r="24" spans="1:31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230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796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99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648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220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823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406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1047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82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106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512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164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664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522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203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421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208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385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44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59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516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237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160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253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332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873</v>
      </c>
      <c r="AB24" s="4">
        <f t="shared" si="0"/>
        <v>3676</v>
      </c>
      <c r="AC24" s="5">
        <f t="shared" si="0"/>
        <v>6334</v>
      </c>
      <c r="AD24" s="18"/>
      <c r="AE24" s="18"/>
    </row>
    <row r="25" spans="1:31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5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284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12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146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48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196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74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211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10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20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80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60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73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136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63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101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74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128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38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27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115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70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56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111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166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290</v>
      </c>
      <c r="AB25" s="6">
        <f t="shared" si="0"/>
        <v>814</v>
      </c>
      <c r="AC25" s="7">
        <f t="shared" si="0"/>
        <v>1780</v>
      </c>
      <c r="AD25" s="18"/>
      <c r="AE25" s="18"/>
    </row>
    <row r="26" spans="1:31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46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52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0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14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22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31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3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5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7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9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5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19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4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4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6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7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3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5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8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2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6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11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5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32</v>
      </c>
      <c r="AB26" s="4">
        <f t="shared" si="0"/>
        <v>71</v>
      </c>
      <c r="AC26" s="5">
        <f t="shared" si="0"/>
        <v>237</v>
      </c>
      <c r="AD26" s="18"/>
      <c r="AE26" s="18"/>
    </row>
    <row r="27" spans="1:31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2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5</v>
      </c>
      <c r="AD27" s="18"/>
      <c r="AE27" s="18"/>
    </row>
    <row r="28" spans="1:31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>
      <c r="A31" s="9" t="s">
        <v>13</v>
      </c>
      <c r="B31" s="22">
        <f>SUM(B7:B30)</f>
        <v>11244</v>
      </c>
      <c r="C31" s="21">
        <f t="shared" ref="C31:AC31" si="1">SUM(C7:C30)</f>
        <v>12314</v>
      </c>
      <c r="D31" s="22">
        <f t="shared" si="1"/>
        <v>6391</v>
      </c>
      <c r="E31" s="21">
        <f t="shared" si="1"/>
        <v>7863</v>
      </c>
      <c r="F31" s="22">
        <f t="shared" si="1"/>
        <v>11060</v>
      </c>
      <c r="G31" s="21">
        <f t="shared" si="1"/>
        <v>9009</v>
      </c>
      <c r="H31" s="22">
        <f t="shared" si="1"/>
        <v>16528</v>
      </c>
      <c r="I31" s="21">
        <f t="shared" si="1"/>
        <v>15623</v>
      </c>
      <c r="J31" s="22">
        <f t="shared" si="1"/>
        <v>3582</v>
      </c>
      <c r="K31" s="21">
        <f t="shared" si="1"/>
        <v>3061</v>
      </c>
      <c r="L31" s="22">
        <f t="shared" si="1"/>
        <v>7381</v>
      </c>
      <c r="M31" s="21">
        <f t="shared" si="1"/>
        <v>6931</v>
      </c>
      <c r="N31" s="22">
        <f t="shared" si="1"/>
        <v>14717</v>
      </c>
      <c r="O31" s="21">
        <f t="shared" si="1"/>
        <v>14734</v>
      </c>
      <c r="P31" s="22">
        <f t="shared" si="1"/>
        <v>8614</v>
      </c>
      <c r="Q31" s="21">
        <f t="shared" si="1"/>
        <v>8309</v>
      </c>
      <c r="R31" s="22">
        <f t="shared" si="1"/>
        <v>9554</v>
      </c>
      <c r="S31" s="21">
        <f t="shared" si="1"/>
        <v>9673</v>
      </c>
      <c r="T31" s="22">
        <f>SUM(T7:T30)</f>
        <v>2334</v>
      </c>
      <c r="U31" s="21">
        <f t="shared" si="1"/>
        <v>2050</v>
      </c>
      <c r="V31" s="22">
        <f t="shared" si="1"/>
        <v>9675</v>
      </c>
      <c r="W31" s="21">
        <f t="shared" si="1"/>
        <v>9099</v>
      </c>
      <c r="X31" s="22">
        <f t="shared" si="1"/>
        <v>6968</v>
      </c>
      <c r="Y31" s="21">
        <f t="shared" si="1"/>
        <v>5687</v>
      </c>
      <c r="Z31" s="22">
        <f t="shared" si="1"/>
        <v>13632</v>
      </c>
      <c r="AA31" s="21">
        <f t="shared" si="1"/>
        <v>16982</v>
      </c>
      <c r="AB31" s="22">
        <f t="shared" si="1"/>
        <v>121680</v>
      </c>
      <c r="AC31" s="21">
        <f t="shared" si="1"/>
        <v>121335</v>
      </c>
    </row>
    <row r="32" spans="1:31" s="73" customFormat="1" ht="17" thickTop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>
      <c r="D33" s="17"/>
      <c r="E33" s="17"/>
      <c r="F33" s="17"/>
      <c r="G33" s="17"/>
      <c r="AC33" s="100"/>
    </row>
    <row r="35" spans="1:31">
      <c r="A35" s="46" t="s">
        <v>55</v>
      </c>
      <c r="B35" s="18"/>
      <c r="C35" s="18"/>
    </row>
    <row r="36" spans="1:31" ht="14" thickBot="1">
      <c r="B36" s="18"/>
      <c r="C36" s="18"/>
    </row>
    <row r="37" spans="1:31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>
      <c r="A40" s="90" t="s">
        <v>17</v>
      </c>
      <c r="B40" s="23">
        <f t="shared" ref="B40:AA40" si="2">+B8/$B$65</f>
        <v>89</v>
      </c>
      <c r="C40" s="23">
        <f t="shared" si="2"/>
        <v>0</v>
      </c>
      <c r="D40" s="23">
        <f t="shared" si="2"/>
        <v>84</v>
      </c>
      <c r="E40" s="23">
        <f t="shared" si="2"/>
        <v>0</v>
      </c>
      <c r="F40" s="23">
        <f t="shared" si="2"/>
        <v>184</v>
      </c>
      <c r="G40" s="23">
        <f t="shared" si="2"/>
        <v>4</v>
      </c>
      <c r="H40" s="23">
        <f t="shared" si="2"/>
        <v>148</v>
      </c>
      <c r="I40" s="23">
        <f t="shared" si="2"/>
        <v>15</v>
      </c>
      <c r="J40" s="23">
        <f t="shared" si="2"/>
        <v>11</v>
      </c>
      <c r="K40" s="23">
        <f t="shared" si="2"/>
        <v>5</v>
      </c>
      <c r="L40" s="23">
        <f t="shared" si="2"/>
        <v>4.5</v>
      </c>
      <c r="M40" s="23">
        <f t="shared" si="2"/>
        <v>16.5</v>
      </c>
      <c r="N40" s="23">
        <f t="shared" si="2"/>
        <v>27.5</v>
      </c>
      <c r="O40" s="23">
        <f t="shared" si="2"/>
        <v>29</v>
      </c>
      <c r="P40" s="23">
        <f t="shared" si="2"/>
        <v>17.5</v>
      </c>
      <c r="Q40" s="23">
        <f t="shared" si="2"/>
        <v>0</v>
      </c>
      <c r="R40" s="23">
        <f t="shared" si="2"/>
        <v>5</v>
      </c>
      <c r="S40" s="23">
        <f t="shared" si="2"/>
        <v>0</v>
      </c>
      <c r="T40" s="23">
        <f t="shared" si="2"/>
        <v>0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570.5</v>
      </c>
      <c r="AC40" s="5">
        <f t="shared" ref="AC40:AC62" si="3">C40+E40+G40+I40+K40+M40+O40+Q40+S40+U40+W40+Y40+AA40</f>
        <v>69.5</v>
      </c>
      <c r="AD40" s="18"/>
      <c r="AE40" s="18"/>
    </row>
    <row r="41" spans="1:31">
      <c r="A41" s="91" t="s">
        <v>18</v>
      </c>
      <c r="B41" s="23">
        <f t="shared" ref="B41:AA41" si="4">+B9/$B$65</f>
        <v>414</v>
      </c>
      <c r="C41" s="23">
        <f t="shared" si="4"/>
        <v>0</v>
      </c>
      <c r="D41" s="23">
        <f t="shared" si="4"/>
        <v>218</v>
      </c>
      <c r="E41" s="23">
        <f t="shared" si="4"/>
        <v>3</v>
      </c>
      <c r="F41" s="23">
        <f t="shared" si="4"/>
        <v>454.5</v>
      </c>
      <c r="G41" s="23">
        <f t="shared" si="4"/>
        <v>6.5</v>
      </c>
      <c r="H41" s="23">
        <f t="shared" si="4"/>
        <v>360</v>
      </c>
      <c r="I41" s="23">
        <f t="shared" si="4"/>
        <v>95</v>
      </c>
      <c r="J41" s="23">
        <f t="shared" si="4"/>
        <v>35.5</v>
      </c>
      <c r="K41" s="23">
        <f t="shared" si="4"/>
        <v>28.5</v>
      </c>
      <c r="L41" s="23">
        <f t="shared" si="4"/>
        <v>58.5</v>
      </c>
      <c r="M41" s="23">
        <f t="shared" si="4"/>
        <v>133</v>
      </c>
      <c r="N41" s="23">
        <f t="shared" si="4"/>
        <v>287.5</v>
      </c>
      <c r="O41" s="23">
        <f t="shared" si="4"/>
        <v>254.5</v>
      </c>
      <c r="P41" s="23">
        <f t="shared" si="4"/>
        <v>163.5</v>
      </c>
      <c r="Q41" s="23">
        <f t="shared" si="4"/>
        <v>198</v>
      </c>
      <c r="R41" s="23">
        <f t="shared" si="4"/>
        <v>160</v>
      </c>
      <c r="S41" s="23">
        <f t="shared" si="4"/>
        <v>151</v>
      </c>
      <c r="T41" s="23">
        <f t="shared" si="4"/>
        <v>16.5</v>
      </c>
      <c r="U41" s="23">
        <f t="shared" si="4"/>
        <v>64</v>
      </c>
      <c r="V41" s="23">
        <f t="shared" si="4"/>
        <v>122</v>
      </c>
      <c r="W41" s="23">
        <f t="shared" si="4"/>
        <v>202</v>
      </c>
      <c r="X41" s="23">
        <f t="shared" si="4"/>
        <v>142.5</v>
      </c>
      <c r="Y41" s="23">
        <f t="shared" si="4"/>
        <v>114.5</v>
      </c>
      <c r="Z41" s="23">
        <f t="shared" si="4"/>
        <v>386.5</v>
      </c>
      <c r="AA41" s="23">
        <f t="shared" si="4"/>
        <v>233.5</v>
      </c>
      <c r="AB41" s="6">
        <f t="shared" ref="AB41:AB62" si="5">B41+D41+F41+H41+J41+L41+N41+P41+R41+T41+V41+X41+Z41</f>
        <v>2819</v>
      </c>
      <c r="AC41" s="7">
        <f t="shared" si="3"/>
        <v>1483.5</v>
      </c>
      <c r="AD41" s="18"/>
      <c r="AE41" s="18"/>
    </row>
    <row r="42" spans="1:31">
      <c r="A42" s="90" t="s">
        <v>19</v>
      </c>
      <c r="B42" s="23">
        <f t="shared" ref="B42:AA42" si="6">+B10/$B$65</f>
        <v>476</v>
      </c>
      <c r="C42" s="23">
        <f t="shared" si="6"/>
        <v>167</v>
      </c>
      <c r="D42" s="23">
        <f t="shared" si="6"/>
        <v>271</v>
      </c>
      <c r="E42" s="23">
        <f t="shared" si="6"/>
        <v>181</v>
      </c>
      <c r="F42" s="23">
        <f t="shared" si="6"/>
        <v>416.5</v>
      </c>
      <c r="G42" s="23">
        <f t="shared" si="6"/>
        <v>217.5</v>
      </c>
      <c r="H42" s="23">
        <f t="shared" si="6"/>
        <v>547</v>
      </c>
      <c r="I42" s="23">
        <f t="shared" si="6"/>
        <v>429.5</v>
      </c>
      <c r="J42" s="23">
        <f t="shared" si="6"/>
        <v>65</v>
      </c>
      <c r="K42" s="23">
        <f t="shared" si="6"/>
        <v>155</v>
      </c>
      <c r="L42" s="23">
        <f t="shared" si="6"/>
        <v>176.5</v>
      </c>
      <c r="M42" s="23">
        <f t="shared" si="6"/>
        <v>268.5</v>
      </c>
      <c r="N42" s="23">
        <f t="shared" si="6"/>
        <v>478.5</v>
      </c>
      <c r="O42" s="23">
        <f t="shared" si="6"/>
        <v>523</v>
      </c>
      <c r="P42" s="23">
        <f t="shared" si="6"/>
        <v>308.5</v>
      </c>
      <c r="Q42" s="23">
        <f t="shared" si="6"/>
        <v>282.5</v>
      </c>
      <c r="R42" s="23">
        <f t="shared" si="6"/>
        <v>319.5</v>
      </c>
      <c r="S42" s="23">
        <f t="shared" si="6"/>
        <v>198.5</v>
      </c>
      <c r="T42" s="23">
        <f t="shared" si="6"/>
        <v>34.5</v>
      </c>
      <c r="U42" s="23">
        <f t="shared" si="6"/>
        <v>123.5</v>
      </c>
      <c r="V42" s="23">
        <f t="shared" si="6"/>
        <v>242</v>
      </c>
      <c r="W42" s="23">
        <f t="shared" si="6"/>
        <v>295.5</v>
      </c>
      <c r="X42" s="23">
        <f t="shared" si="6"/>
        <v>232</v>
      </c>
      <c r="Y42" s="23">
        <f t="shared" si="6"/>
        <v>205.5</v>
      </c>
      <c r="Z42" s="23">
        <f t="shared" si="6"/>
        <v>481.5</v>
      </c>
      <c r="AA42" s="23">
        <f t="shared" si="6"/>
        <v>416.5</v>
      </c>
      <c r="AB42" s="4">
        <f t="shared" si="5"/>
        <v>4048.5</v>
      </c>
      <c r="AC42" s="5">
        <f t="shared" si="3"/>
        <v>3463.5</v>
      </c>
      <c r="AD42" s="18"/>
      <c r="AE42" s="18"/>
    </row>
    <row r="43" spans="1:31">
      <c r="A43" s="91" t="s">
        <v>20</v>
      </c>
      <c r="B43" s="23">
        <f t="shared" ref="B43:AA43" si="7">+B11/$B$65</f>
        <v>484</v>
      </c>
      <c r="C43" s="23">
        <f t="shared" si="7"/>
        <v>327</v>
      </c>
      <c r="D43" s="23">
        <f t="shared" si="7"/>
        <v>221</v>
      </c>
      <c r="E43" s="23">
        <f t="shared" si="7"/>
        <v>263.5</v>
      </c>
      <c r="F43" s="23">
        <f t="shared" si="7"/>
        <v>314</v>
      </c>
      <c r="G43" s="23">
        <f t="shared" si="7"/>
        <v>255</v>
      </c>
      <c r="H43" s="23">
        <f t="shared" si="7"/>
        <v>567.5</v>
      </c>
      <c r="I43" s="23">
        <f t="shared" si="7"/>
        <v>384.5</v>
      </c>
      <c r="J43" s="23">
        <f t="shared" si="7"/>
        <v>84.5</v>
      </c>
      <c r="K43" s="23">
        <f t="shared" si="7"/>
        <v>176.5</v>
      </c>
      <c r="L43" s="23">
        <f t="shared" si="7"/>
        <v>185</v>
      </c>
      <c r="M43" s="23">
        <f t="shared" si="7"/>
        <v>332</v>
      </c>
      <c r="N43" s="23">
        <f t="shared" si="7"/>
        <v>479.5</v>
      </c>
      <c r="O43" s="23">
        <f t="shared" si="7"/>
        <v>589</v>
      </c>
      <c r="P43" s="23">
        <f t="shared" si="7"/>
        <v>369.5</v>
      </c>
      <c r="Q43" s="23">
        <f t="shared" si="7"/>
        <v>303.5</v>
      </c>
      <c r="R43" s="23">
        <f t="shared" si="7"/>
        <v>413</v>
      </c>
      <c r="S43" s="23">
        <f t="shared" si="7"/>
        <v>253.5</v>
      </c>
      <c r="T43" s="23">
        <f t="shared" si="7"/>
        <v>48.5</v>
      </c>
      <c r="U43" s="23">
        <f t="shared" si="7"/>
        <v>144</v>
      </c>
      <c r="V43" s="23">
        <f t="shared" si="7"/>
        <v>221.5</v>
      </c>
      <c r="W43" s="23">
        <f t="shared" si="7"/>
        <v>345.5</v>
      </c>
      <c r="X43" s="23">
        <f t="shared" si="7"/>
        <v>308.5</v>
      </c>
      <c r="Y43" s="23">
        <f t="shared" si="7"/>
        <v>274</v>
      </c>
      <c r="Z43" s="23">
        <f t="shared" si="7"/>
        <v>484.5</v>
      </c>
      <c r="AA43" s="23">
        <f t="shared" si="7"/>
        <v>520</v>
      </c>
      <c r="AB43" s="6">
        <f t="shared" si="5"/>
        <v>4181</v>
      </c>
      <c r="AC43" s="7">
        <f t="shared" si="3"/>
        <v>4168</v>
      </c>
      <c r="AD43" s="18"/>
      <c r="AE43" s="18"/>
    </row>
    <row r="44" spans="1:31">
      <c r="A44" s="90" t="s">
        <v>21</v>
      </c>
      <c r="B44" s="23">
        <f t="shared" ref="B44:AA44" si="8">+B12/$B$65</f>
        <v>466.5</v>
      </c>
      <c r="C44" s="23">
        <f t="shared" si="8"/>
        <v>332</v>
      </c>
      <c r="D44" s="23">
        <f t="shared" si="8"/>
        <v>248</v>
      </c>
      <c r="E44" s="23">
        <f t="shared" si="8"/>
        <v>229.5</v>
      </c>
      <c r="F44" s="23">
        <f t="shared" si="8"/>
        <v>395</v>
      </c>
      <c r="G44" s="23">
        <f t="shared" si="8"/>
        <v>220.5</v>
      </c>
      <c r="H44" s="23">
        <f t="shared" si="8"/>
        <v>618</v>
      </c>
      <c r="I44" s="23">
        <f t="shared" si="8"/>
        <v>425.5</v>
      </c>
      <c r="J44" s="23">
        <f t="shared" si="8"/>
        <v>92.5</v>
      </c>
      <c r="K44" s="23">
        <f t="shared" si="8"/>
        <v>191</v>
      </c>
      <c r="L44" s="23">
        <f t="shared" si="8"/>
        <v>165</v>
      </c>
      <c r="M44" s="23">
        <f t="shared" si="8"/>
        <v>367</v>
      </c>
      <c r="N44" s="23">
        <f t="shared" si="8"/>
        <v>479.5</v>
      </c>
      <c r="O44" s="23">
        <f t="shared" si="8"/>
        <v>649.5</v>
      </c>
      <c r="P44" s="23">
        <f t="shared" si="8"/>
        <v>350</v>
      </c>
      <c r="Q44" s="23">
        <f t="shared" si="8"/>
        <v>260.5</v>
      </c>
      <c r="R44" s="23">
        <f t="shared" si="8"/>
        <v>433</v>
      </c>
      <c r="S44" s="23">
        <f t="shared" si="8"/>
        <v>260</v>
      </c>
      <c r="T44" s="23">
        <f t="shared" si="8"/>
        <v>43.5</v>
      </c>
      <c r="U44" s="23">
        <f t="shared" si="8"/>
        <v>140.5</v>
      </c>
      <c r="V44" s="23">
        <f t="shared" si="8"/>
        <v>231</v>
      </c>
      <c r="W44" s="23">
        <f t="shared" si="8"/>
        <v>414.5</v>
      </c>
      <c r="X44" s="23">
        <f t="shared" si="8"/>
        <v>264</v>
      </c>
      <c r="Y44" s="23">
        <f t="shared" si="8"/>
        <v>249</v>
      </c>
      <c r="Z44" s="23">
        <f t="shared" si="8"/>
        <v>447</v>
      </c>
      <c r="AA44" s="23">
        <f t="shared" si="8"/>
        <v>508</v>
      </c>
      <c r="AB44" s="4">
        <f t="shared" si="5"/>
        <v>4233</v>
      </c>
      <c r="AC44" s="5">
        <f t="shared" si="3"/>
        <v>4247.5</v>
      </c>
      <c r="AD44" s="18"/>
      <c r="AE44" s="18"/>
    </row>
    <row r="45" spans="1:31">
      <c r="A45" s="91" t="s">
        <v>22</v>
      </c>
      <c r="B45" s="23">
        <f t="shared" ref="B45:AA45" si="9">+B13/$B$65</f>
        <v>440</v>
      </c>
      <c r="C45" s="23">
        <f t="shared" si="9"/>
        <v>435</v>
      </c>
      <c r="D45" s="23">
        <f t="shared" si="9"/>
        <v>301.5</v>
      </c>
      <c r="E45" s="23">
        <f t="shared" si="9"/>
        <v>174.5</v>
      </c>
      <c r="F45" s="23">
        <f t="shared" si="9"/>
        <v>352.5</v>
      </c>
      <c r="G45" s="23">
        <f t="shared" si="9"/>
        <v>210.5</v>
      </c>
      <c r="H45" s="23">
        <f t="shared" si="9"/>
        <v>576.5</v>
      </c>
      <c r="I45" s="23">
        <f t="shared" si="9"/>
        <v>482</v>
      </c>
      <c r="J45" s="23">
        <f t="shared" si="9"/>
        <v>110</v>
      </c>
      <c r="K45" s="23">
        <f t="shared" si="9"/>
        <v>163.5</v>
      </c>
      <c r="L45" s="23">
        <f t="shared" si="9"/>
        <v>181</v>
      </c>
      <c r="M45" s="23">
        <f t="shared" si="9"/>
        <v>388</v>
      </c>
      <c r="N45" s="23">
        <f t="shared" si="9"/>
        <v>475.5</v>
      </c>
      <c r="O45" s="23">
        <f t="shared" si="9"/>
        <v>650</v>
      </c>
      <c r="P45" s="23">
        <f t="shared" si="9"/>
        <v>316</v>
      </c>
      <c r="Q45" s="23">
        <f t="shared" si="9"/>
        <v>262</v>
      </c>
      <c r="R45" s="23">
        <f t="shared" si="9"/>
        <v>370</v>
      </c>
      <c r="S45" s="23">
        <f t="shared" si="9"/>
        <v>270.5</v>
      </c>
      <c r="T45" s="23">
        <f t="shared" si="9"/>
        <v>45.5</v>
      </c>
      <c r="U45" s="23">
        <f t="shared" si="9"/>
        <v>98.5</v>
      </c>
      <c r="V45" s="23">
        <f t="shared" si="9"/>
        <v>283</v>
      </c>
      <c r="W45" s="23">
        <f t="shared" si="9"/>
        <v>439.5</v>
      </c>
      <c r="X45" s="23">
        <f t="shared" si="9"/>
        <v>256</v>
      </c>
      <c r="Y45" s="23">
        <f t="shared" si="9"/>
        <v>210.5</v>
      </c>
      <c r="Z45" s="23">
        <f t="shared" si="9"/>
        <v>491</v>
      </c>
      <c r="AA45" s="23">
        <f t="shared" si="9"/>
        <v>461.5</v>
      </c>
      <c r="AB45" s="6">
        <f t="shared" si="5"/>
        <v>4198.5</v>
      </c>
      <c r="AC45" s="7">
        <f t="shared" si="3"/>
        <v>4246</v>
      </c>
      <c r="AD45" s="18"/>
      <c r="AE45" s="18"/>
    </row>
    <row r="46" spans="1:31">
      <c r="A46" s="90" t="s">
        <v>23</v>
      </c>
      <c r="B46" s="23">
        <f t="shared" ref="B46:AA46" si="10">+B14/$B$65</f>
        <v>411.5</v>
      </c>
      <c r="C46" s="23">
        <f t="shared" si="10"/>
        <v>333</v>
      </c>
      <c r="D46" s="23">
        <f t="shared" si="10"/>
        <v>236</v>
      </c>
      <c r="E46" s="23">
        <f t="shared" si="10"/>
        <v>190</v>
      </c>
      <c r="F46" s="23">
        <f t="shared" si="10"/>
        <v>413</v>
      </c>
      <c r="G46" s="23">
        <f t="shared" si="10"/>
        <v>176.5</v>
      </c>
      <c r="H46" s="23">
        <f t="shared" si="10"/>
        <v>450.5</v>
      </c>
      <c r="I46" s="23">
        <f t="shared" si="10"/>
        <v>472.5</v>
      </c>
      <c r="J46" s="23">
        <f t="shared" si="10"/>
        <v>118</v>
      </c>
      <c r="K46" s="23">
        <f t="shared" si="10"/>
        <v>183</v>
      </c>
      <c r="L46" s="23">
        <f t="shared" si="10"/>
        <v>168.5</v>
      </c>
      <c r="M46" s="23">
        <f t="shared" si="10"/>
        <v>312.5</v>
      </c>
      <c r="N46" s="23">
        <f t="shared" si="10"/>
        <v>419</v>
      </c>
      <c r="O46" s="23">
        <f t="shared" si="10"/>
        <v>580.5</v>
      </c>
      <c r="P46" s="23">
        <f t="shared" si="10"/>
        <v>238.5</v>
      </c>
      <c r="Q46" s="23">
        <f t="shared" si="10"/>
        <v>281</v>
      </c>
      <c r="R46" s="23">
        <f t="shared" si="10"/>
        <v>372</v>
      </c>
      <c r="S46" s="23">
        <f t="shared" si="10"/>
        <v>305.5</v>
      </c>
      <c r="T46" s="23">
        <f t="shared" si="10"/>
        <v>68.5</v>
      </c>
      <c r="U46" s="23">
        <f t="shared" si="10"/>
        <v>70.5</v>
      </c>
      <c r="V46" s="23">
        <f t="shared" si="10"/>
        <v>222.5</v>
      </c>
      <c r="W46" s="23">
        <f t="shared" si="10"/>
        <v>351.5</v>
      </c>
      <c r="X46" s="23">
        <f t="shared" si="10"/>
        <v>194.5</v>
      </c>
      <c r="Y46" s="23">
        <f t="shared" si="10"/>
        <v>158</v>
      </c>
      <c r="Z46" s="23">
        <f t="shared" si="10"/>
        <v>468.5</v>
      </c>
      <c r="AA46" s="23">
        <f t="shared" si="10"/>
        <v>532</v>
      </c>
      <c r="AB46" s="4">
        <f t="shared" si="5"/>
        <v>3781</v>
      </c>
      <c r="AC46" s="5">
        <f t="shared" si="3"/>
        <v>3946.5</v>
      </c>
      <c r="AD46" s="18"/>
      <c r="AE46" s="18"/>
    </row>
    <row r="47" spans="1:31">
      <c r="A47" s="91" t="s">
        <v>24</v>
      </c>
      <c r="B47" s="23">
        <f t="shared" ref="B47:AA47" si="11">+B15/$B$65</f>
        <v>341.5</v>
      </c>
      <c r="C47" s="23">
        <f t="shared" si="11"/>
        <v>299.5</v>
      </c>
      <c r="D47" s="23">
        <f t="shared" si="11"/>
        <v>192</v>
      </c>
      <c r="E47" s="23">
        <f t="shared" si="11"/>
        <v>181</v>
      </c>
      <c r="F47" s="23">
        <f t="shared" si="11"/>
        <v>405</v>
      </c>
      <c r="G47" s="23">
        <f t="shared" si="11"/>
        <v>198</v>
      </c>
      <c r="H47" s="23">
        <f t="shared" si="11"/>
        <v>461.5</v>
      </c>
      <c r="I47" s="23">
        <f t="shared" si="11"/>
        <v>462</v>
      </c>
      <c r="J47" s="23">
        <f t="shared" si="11"/>
        <v>132</v>
      </c>
      <c r="K47" s="23">
        <f t="shared" si="11"/>
        <v>112.5</v>
      </c>
      <c r="L47" s="23">
        <f t="shared" si="11"/>
        <v>184</v>
      </c>
      <c r="M47" s="23">
        <f t="shared" si="11"/>
        <v>269.5</v>
      </c>
      <c r="N47" s="23">
        <f t="shared" si="11"/>
        <v>412.5</v>
      </c>
      <c r="O47" s="23">
        <f t="shared" si="11"/>
        <v>506.5</v>
      </c>
      <c r="P47" s="23">
        <f t="shared" si="11"/>
        <v>239</v>
      </c>
      <c r="Q47" s="23">
        <f t="shared" si="11"/>
        <v>247</v>
      </c>
      <c r="R47" s="23">
        <f t="shared" si="11"/>
        <v>336</v>
      </c>
      <c r="S47" s="23">
        <f t="shared" si="11"/>
        <v>306.5</v>
      </c>
      <c r="T47" s="23">
        <f t="shared" si="11"/>
        <v>57.5</v>
      </c>
      <c r="U47" s="23">
        <f t="shared" si="11"/>
        <v>72.5</v>
      </c>
      <c r="V47" s="23">
        <f t="shared" si="11"/>
        <v>240</v>
      </c>
      <c r="W47" s="23">
        <f t="shared" si="11"/>
        <v>347</v>
      </c>
      <c r="X47" s="23">
        <f t="shared" si="11"/>
        <v>172.5</v>
      </c>
      <c r="Y47" s="23">
        <f t="shared" si="11"/>
        <v>163.5</v>
      </c>
      <c r="Z47" s="23">
        <f t="shared" si="11"/>
        <v>417.5</v>
      </c>
      <c r="AA47" s="23">
        <f t="shared" si="11"/>
        <v>569</v>
      </c>
      <c r="AB47" s="6">
        <f t="shared" si="5"/>
        <v>3591</v>
      </c>
      <c r="AC47" s="7">
        <f t="shared" si="3"/>
        <v>3734.5</v>
      </c>
      <c r="AD47" s="18"/>
      <c r="AE47" s="18"/>
    </row>
    <row r="48" spans="1:31">
      <c r="A48" s="90" t="s">
        <v>25</v>
      </c>
      <c r="B48" s="23">
        <f t="shared" ref="B48:AA48" si="12">+B16/$B$65</f>
        <v>266.5</v>
      </c>
      <c r="C48" s="23">
        <f t="shared" si="12"/>
        <v>319</v>
      </c>
      <c r="D48" s="23">
        <f t="shared" si="12"/>
        <v>176.5</v>
      </c>
      <c r="E48" s="23">
        <f t="shared" si="12"/>
        <v>233</v>
      </c>
      <c r="F48" s="23">
        <f t="shared" si="12"/>
        <v>392</v>
      </c>
      <c r="G48" s="23">
        <f t="shared" si="12"/>
        <v>181.5</v>
      </c>
      <c r="H48" s="23">
        <f t="shared" si="12"/>
        <v>437</v>
      </c>
      <c r="I48" s="23">
        <f t="shared" si="12"/>
        <v>447</v>
      </c>
      <c r="J48" s="23">
        <f t="shared" si="12"/>
        <v>108.5</v>
      </c>
      <c r="K48" s="23">
        <f t="shared" si="12"/>
        <v>96</v>
      </c>
      <c r="L48" s="23">
        <f t="shared" si="12"/>
        <v>194</v>
      </c>
      <c r="M48" s="23">
        <f t="shared" si="12"/>
        <v>229.5</v>
      </c>
      <c r="N48" s="23">
        <f t="shared" si="12"/>
        <v>417</v>
      </c>
      <c r="O48" s="23">
        <f t="shared" si="12"/>
        <v>438</v>
      </c>
      <c r="P48" s="23">
        <f t="shared" si="12"/>
        <v>213.5</v>
      </c>
      <c r="Q48" s="23">
        <f t="shared" si="12"/>
        <v>249.5</v>
      </c>
      <c r="R48" s="23">
        <f t="shared" si="12"/>
        <v>297</v>
      </c>
      <c r="S48" s="23">
        <f t="shared" si="12"/>
        <v>326.5</v>
      </c>
      <c r="T48" s="23">
        <f t="shared" si="12"/>
        <v>53</v>
      </c>
      <c r="U48" s="23">
        <f t="shared" si="12"/>
        <v>65</v>
      </c>
      <c r="V48" s="23">
        <f t="shared" si="12"/>
        <v>237</v>
      </c>
      <c r="W48" s="23">
        <f t="shared" si="12"/>
        <v>282.5</v>
      </c>
      <c r="X48" s="23">
        <f t="shared" si="12"/>
        <v>149</v>
      </c>
      <c r="Y48" s="23">
        <f t="shared" si="12"/>
        <v>147.5</v>
      </c>
      <c r="Z48" s="23">
        <f t="shared" si="12"/>
        <v>434</v>
      </c>
      <c r="AA48" s="23">
        <f t="shared" si="12"/>
        <v>616</v>
      </c>
      <c r="AB48" s="4">
        <f t="shared" si="5"/>
        <v>3375</v>
      </c>
      <c r="AC48" s="5">
        <f t="shared" si="3"/>
        <v>3631</v>
      </c>
      <c r="AD48" s="18"/>
      <c r="AE48" s="18"/>
    </row>
    <row r="49" spans="1:31">
      <c r="A49" s="91" t="s">
        <v>26</v>
      </c>
      <c r="B49" s="23">
        <f t="shared" ref="B49:AA49" si="13">+B17/$B$65</f>
        <v>237.5</v>
      </c>
      <c r="C49" s="23">
        <f t="shared" si="13"/>
        <v>359.5</v>
      </c>
      <c r="D49" s="23">
        <f t="shared" si="13"/>
        <v>158</v>
      </c>
      <c r="E49" s="23">
        <f t="shared" si="13"/>
        <v>256.5</v>
      </c>
      <c r="F49" s="23">
        <f t="shared" si="13"/>
        <v>307.5</v>
      </c>
      <c r="G49" s="23">
        <f t="shared" si="13"/>
        <v>193</v>
      </c>
      <c r="H49" s="23">
        <f t="shared" si="13"/>
        <v>450.5</v>
      </c>
      <c r="I49" s="23">
        <f t="shared" si="13"/>
        <v>491.5</v>
      </c>
      <c r="J49" s="23">
        <f t="shared" si="13"/>
        <v>124</v>
      </c>
      <c r="K49" s="23">
        <f t="shared" si="13"/>
        <v>61</v>
      </c>
      <c r="L49" s="23">
        <f t="shared" si="13"/>
        <v>190.5</v>
      </c>
      <c r="M49" s="23">
        <f t="shared" si="13"/>
        <v>193.5</v>
      </c>
      <c r="N49" s="23">
        <f t="shared" si="13"/>
        <v>354.5</v>
      </c>
      <c r="O49" s="23">
        <f t="shared" si="13"/>
        <v>362</v>
      </c>
      <c r="P49" s="23">
        <f t="shared" si="13"/>
        <v>257.5</v>
      </c>
      <c r="Q49" s="23">
        <f t="shared" si="13"/>
        <v>158.5</v>
      </c>
      <c r="R49" s="23">
        <f t="shared" si="13"/>
        <v>280</v>
      </c>
      <c r="S49" s="23">
        <f t="shared" si="13"/>
        <v>280.5</v>
      </c>
      <c r="T49" s="23">
        <f t="shared" si="13"/>
        <v>54.5</v>
      </c>
      <c r="U49" s="23">
        <f t="shared" si="13"/>
        <v>46.5</v>
      </c>
      <c r="V49" s="23">
        <f t="shared" si="13"/>
        <v>238.5</v>
      </c>
      <c r="W49" s="23">
        <f t="shared" si="13"/>
        <v>262.5</v>
      </c>
      <c r="X49" s="23">
        <f t="shared" si="13"/>
        <v>143.5</v>
      </c>
      <c r="Y49" s="23">
        <f t="shared" si="13"/>
        <v>130.5</v>
      </c>
      <c r="Z49" s="23">
        <f t="shared" si="13"/>
        <v>394</v>
      </c>
      <c r="AA49" s="23">
        <f t="shared" si="13"/>
        <v>488.5</v>
      </c>
      <c r="AB49" s="6">
        <f t="shared" si="5"/>
        <v>3190.5</v>
      </c>
      <c r="AC49" s="7">
        <f t="shared" si="3"/>
        <v>3284</v>
      </c>
      <c r="AD49" s="18"/>
      <c r="AE49" s="18"/>
    </row>
    <row r="50" spans="1:31">
      <c r="A50" s="90" t="s">
        <v>27</v>
      </c>
      <c r="B50" s="23">
        <f t="shared" ref="B50:AA50" si="14">+B18/$B$65</f>
        <v>222.5</v>
      </c>
      <c r="C50" s="23">
        <f t="shared" si="14"/>
        <v>442</v>
      </c>
      <c r="D50" s="23">
        <f t="shared" si="14"/>
        <v>117.5</v>
      </c>
      <c r="E50" s="23">
        <f t="shared" si="14"/>
        <v>269</v>
      </c>
      <c r="F50" s="23">
        <f t="shared" si="14"/>
        <v>275</v>
      </c>
      <c r="G50" s="23">
        <f t="shared" si="14"/>
        <v>252.5</v>
      </c>
      <c r="H50" s="23">
        <f t="shared" si="14"/>
        <v>473</v>
      </c>
      <c r="I50" s="23">
        <f t="shared" si="14"/>
        <v>505</v>
      </c>
      <c r="J50" s="23">
        <f t="shared" si="14"/>
        <v>118.5</v>
      </c>
      <c r="K50" s="23">
        <f t="shared" si="14"/>
        <v>57</v>
      </c>
      <c r="L50" s="23">
        <f t="shared" si="14"/>
        <v>233</v>
      </c>
      <c r="M50" s="23">
        <f t="shared" si="14"/>
        <v>203.5</v>
      </c>
      <c r="N50" s="23">
        <f t="shared" si="14"/>
        <v>442</v>
      </c>
      <c r="O50" s="23">
        <f t="shared" si="14"/>
        <v>342</v>
      </c>
      <c r="P50" s="23">
        <f t="shared" si="14"/>
        <v>268.5</v>
      </c>
      <c r="Q50" s="23">
        <f t="shared" si="14"/>
        <v>162</v>
      </c>
      <c r="R50" s="23">
        <f t="shared" si="14"/>
        <v>259</v>
      </c>
      <c r="S50" s="23">
        <f t="shared" si="14"/>
        <v>276.5</v>
      </c>
      <c r="T50" s="23">
        <f t="shared" si="14"/>
        <v>65</v>
      </c>
      <c r="U50" s="23">
        <f t="shared" si="14"/>
        <v>36</v>
      </c>
      <c r="V50" s="23">
        <f t="shared" si="14"/>
        <v>292.5</v>
      </c>
      <c r="W50" s="23">
        <f t="shared" si="14"/>
        <v>243.5</v>
      </c>
      <c r="X50" s="23">
        <f t="shared" si="14"/>
        <v>161.5</v>
      </c>
      <c r="Y50" s="23">
        <f t="shared" si="14"/>
        <v>107</v>
      </c>
      <c r="Z50" s="23">
        <f t="shared" si="14"/>
        <v>406.5</v>
      </c>
      <c r="AA50" s="23">
        <f t="shared" si="14"/>
        <v>457</v>
      </c>
      <c r="AB50" s="4">
        <f t="shared" si="5"/>
        <v>3334.5</v>
      </c>
      <c r="AC50" s="5">
        <f t="shared" si="3"/>
        <v>3353</v>
      </c>
      <c r="AD50" s="18"/>
      <c r="AE50" s="18"/>
    </row>
    <row r="51" spans="1:31">
      <c r="A51" s="91" t="s">
        <v>28</v>
      </c>
      <c r="B51" s="23">
        <f t="shared" ref="B51:AA51" si="15">+B19/$B$65</f>
        <v>210.5</v>
      </c>
      <c r="C51" s="23">
        <f t="shared" si="15"/>
        <v>403.5</v>
      </c>
      <c r="D51" s="23">
        <f t="shared" si="15"/>
        <v>150.5</v>
      </c>
      <c r="E51" s="23">
        <f t="shared" si="15"/>
        <v>325</v>
      </c>
      <c r="F51" s="23">
        <f t="shared" si="15"/>
        <v>303.5</v>
      </c>
      <c r="G51" s="23">
        <f t="shared" si="15"/>
        <v>286</v>
      </c>
      <c r="H51" s="23">
        <f t="shared" si="15"/>
        <v>511</v>
      </c>
      <c r="I51" s="23">
        <f t="shared" si="15"/>
        <v>507</v>
      </c>
      <c r="J51" s="23">
        <f t="shared" si="15"/>
        <v>121</v>
      </c>
      <c r="K51" s="23">
        <f t="shared" si="15"/>
        <v>44</v>
      </c>
      <c r="L51" s="23">
        <f t="shared" si="15"/>
        <v>354.5</v>
      </c>
      <c r="M51" s="23">
        <f t="shared" si="15"/>
        <v>144</v>
      </c>
      <c r="N51" s="23">
        <f t="shared" si="15"/>
        <v>521</v>
      </c>
      <c r="O51" s="23">
        <f t="shared" si="15"/>
        <v>349</v>
      </c>
      <c r="P51" s="23">
        <f t="shared" si="15"/>
        <v>270.5</v>
      </c>
      <c r="Q51" s="23">
        <f t="shared" si="15"/>
        <v>193.5</v>
      </c>
      <c r="R51" s="23">
        <f t="shared" si="15"/>
        <v>269</v>
      </c>
      <c r="S51" s="23">
        <f t="shared" si="15"/>
        <v>281.5</v>
      </c>
      <c r="T51" s="23">
        <f t="shared" si="15"/>
        <v>99</v>
      </c>
      <c r="U51" s="23">
        <f t="shared" si="15"/>
        <v>23.5</v>
      </c>
      <c r="V51" s="23">
        <f t="shared" si="15"/>
        <v>356.5</v>
      </c>
      <c r="W51" s="23">
        <f t="shared" si="15"/>
        <v>227</v>
      </c>
      <c r="X51" s="23">
        <f t="shared" si="15"/>
        <v>185</v>
      </c>
      <c r="Y51" s="23">
        <f t="shared" si="15"/>
        <v>108.5</v>
      </c>
      <c r="Z51" s="23">
        <f t="shared" si="15"/>
        <v>446</v>
      </c>
      <c r="AA51" s="23">
        <f t="shared" si="15"/>
        <v>432.5</v>
      </c>
      <c r="AB51" s="6">
        <f t="shared" si="5"/>
        <v>3798</v>
      </c>
      <c r="AC51" s="7">
        <f t="shared" si="3"/>
        <v>3325</v>
      </c>
      <c r="AD51" s="18"/>
      <c r="AE51" s="18"/>
    </row>
    <row r="52" spans="1:31">
      <c r="A52" s="90" t="s">
        <v>29</v>
      </c>
      <c r="B52" s="23">
        <f t="shared" ref="B52:AA52" si="16">+B20/$B$65</f>
        <v>258</v>
      </c>
      <c r="C52" s="23">
        <f t="shared" si="16"/>
        <v>520</v>
      </c>
      <c r="D52" s="23">
        <f t="shared" si="16"/>
        <v>222.5</v>
      </c>
      <c r="E52" s="23">
        <f t="shared" si="16"/>
        <v>339.5</v>
      </c>
      <c r="F52" s="23">
        <f t="shared" si="16"/>
        <v>351.5</v>
      </c>
      <c r="G52" s="23">
        <f t="shared" si="16"/>
        <v>302.5</v>
      </c>
      <c r="H52" s="23">
        <f t="shared" si="16"/>
        <v>569.5</v>
      </c>
      <c r="I52" s="23">
        <f t="shared" si="16"/>
        <v>511</v>
      </c>
      <c r="J52" s="23">
        <f t="shared" si="16"/>
        <v>183</v>
      </c>
      <c r="K52" s="23">
        <f t="shared" si="16"/>
        <v>47.5</v>
      </c>
      <c r="L52" s="23">
        <f t="shared" si="16"/>
        <v>348.5</v>
      </c>
      <c r="M52" s="23">
        <f t="shared" si="16"/>
        <v>123</v>
      </c>
      <c r="N52" s="23">
        <f t="shared" si="16"/>
        <v>492</v>
      </c>
      <c r="O52" s="23">
        <f t="shared" si="16"/>
        <v>398.5</v>
      </c>
      <c r="P52" s="23">
        <f t="shared" si="16"/>
        <v>286</v>
      </c>
      <c r="Q52" s="23">
        <f t="shared" si="16"/>
        <v>274</v>
      </c>
      <c r="R52" s="23">
        <f t="shared" si="16"/>
        <v>288.5</v>
      </c>
      <c r="S52" s="23">
        <f t="shared" si="16"/>
        <v>391</v>
      </c>
      <c r="T52" s="23">
        <f t="shared" si="16"/>
        <v>172.5</v>
      </c>
      <c r="U52" s="23">
        <f t="shared" si="16"/>
        <v>25.5</v>
      </c>
      <c r="V52" s="23">
        <f t="shared" si="16"/>
        <v>436.5</v>
      </c>
      <c r="W52" s="23">
        <f t="shared" si="16"/>
        <v>266</v>
      </c>
      <c r="X52" s="23">
        <f t="shared" si="16"/>
        <v>278</v>
      </c>
      <c r="Y52" s="23">
        <f t="shared" si="16"/>
        <v>165.5</v>
      </c>
      <c r="Z52" s="23">
        <f t="shared" si="16"/>
        <v>527.5</v>
      </c>
      <c r="AA52" s="23">
        <f t="shared" si="16"/>
        <v>651</v>
      </c>
      <c r="AB52" s="4">
        <f t="shared" si="5"/>
        <v>4414</v>
      </c>
      <c r="AC52" s="5">
        <f t="shared" si="3"/>
        <v>4015</v>
      </c>
      <c r="AD52" s="18"/>
      <c r="AE52" s="18"/>
    </row>
    <row r="53" spans="1:31">
      <c r="A53" s="91" t="s">
        <v>30</v>
      </c>
      <c r="B53" s="23">
        <f t="shared" ref="B53:AA53" si="17">+B21/$B$65</f>
        <v>390</v>
      </c>
      <c r="C53" s="23">
        <f t="shared" si="17"/>
        <v>584</v>
      </c>
      <c r="D53" s="23">
        <f t="shared" si="17"/>
        <v>218</v>
      </c>
      <c r="E53" s="23">
        <f t="shared" si="17"/>
        <v>280.5</v>
      </c>
      <c r="F53" s="23">
        <f t="shared" si="17"/>
        <v>389</v>
      </c>
      <c r="G53" s="23">
        <f t="shared" si="17"/>
        <v>432.5</v>
      </c>
      <c r="H53" s="23">
        <f t="shared" si="17"/>
        <v>643.5</v>
      </c>
      <c r="I53" s="23">
        <f t="shared" si="17"/>
        <v>659.5</v>
      </c>
      <c r="J53" s="23">
        <f t="shared" si="17"/>
        <v>172</v>
      </c>
      <c r="K53" s="23">
        <f t="shared" si="17"/>
        <v>50.5</v>
      </c>
      <c r="L53" s="23">
        <f t="shared" si="17"/>
        <v>312.5</v>
      </c>
      <c r="M53" s="23">
        <f t="shared" si="17"/>
        <v>115.5</v>
      </c>
      <c r="N53" s="23">
        <f t="shared" si="17"/>
        <v>537.5</v>
      </c>
      <c r="O53" s="23">
        <f t="shared" si="17"/>
        <v>428.5</v>
      </c>
      <c r="P53" s="23">
        <f t="shared" si="17"/>
        <v>296.5</v>
      </c>
      <c r="Q53" s="23">
        <f t="shared" si="17"/>
        <v>328</v>
      </c>
      <c r="R53" s="23">
        <f t="shared" si="17"/>
        <v>294.5</v>
      </c>
      <c r="S53" s="23">
        <f t="shared" si="17"/>
        <v>409.5</v>
      </c>
      <c r="T53" s="23">
        <f t="shared" si="17"/>
        <v>161.5</v>
      </c>
      <c r="U53" s="23">
        <f t="shared" si="17"/>
        <v>22</v>
      </c>
      <c r="V53" s="23">
        <f t="shared" si="17"/>
        <v>407</v>
      </c>
      <c r="W53" s="23">
        <f t="shared" si="17"/>
        <v>255.5</v>
      </c>
      <c r="X53" s="23">
        <f t="shared" si="17"/>
        <v>322</v>
      </c>
      <c r="Y53" s="23">
        <f t="shared" si="17"/>
        <v>187.5</v>
      </c>
      <c r="Z53" s="23">
        <f t="shared" si="17"/>
        <v>502</v>
      </c>
      <c r="AA53" s="23">
        <f t="shared" si="17"/>
        <v>633.5</v>
      </c>
      <c r="AB53" s="6">
        <f t="shared" si="5"/>
        <v>4646</v>
      </c>
      <c r="AC53" s="7">
        <f t="shared" si="3"/>
        <v>4387</v>
      </c>
      <c r="AD53" s="18"/>
      <c r="AE53" s="18"/>
    </row>
    <row r="54" spans="1:31">
      <c r="A54" s="90" t="s">
        <v>31</v>
      </c>
      <c r="B54" s="23">
        <f t="shared" ref="B54:AA54" si="18">+B22/$B$65</f>
        <v>456.5</v>
      </c>
      <c r="C54" s="23">
        <f t="shared" si="18"/>
        <v>581.5</v>
      </c>
      <c r="D54" s="23">
        <f t="shared" si="18"/>
        <v>207.5</v>
      </c>
      <c r="E54" s="23">
        <f t="shared" si="18"/>
        <v>320.5</v>
      </c>
      <c r="F54" s="23">
        <f t="shared" si="18"/>
        <v>257</v>
      </c>
      <c r="G54" s="23">
        <f t="shared" si="18"/>
        <v>544.5</v>
      </c>
      <c r="H54" s="23">
        <f t="shared" si="18"/>
        <v>653</v>
      </c>
      <c r="I54" s="23">
        <f t="shared" si="18"/>
        <v>675.5</v>
      </c>
      <c r="J54" s="23">
        <f t="shared" si="18"/>
        <v>143.5</v>
      </c>
      <c r="K54" s="23">
        <f t="shared" si="18"/>
        <v>44.5</v>
      </c>
      <c r="L54" s="23">
        <f t="shared" si="18"/>
        <v>340.5</v>
      </c>
      <c r="M54" s="23">
        <f t="shared" si="18"/>
        <v>117</v>
      </c>
      <c r="N54" s="23">
        <f t="shared" si="18"/>
        <v>596</v>
      </c>
      <c r="O54" s="23">
        <f t="shared" si="18"/>
        <v>476</v>
      </c>
      <c r="P54" s="23">
        <f t="shared" si="18"/>
        <v>315</v>
      </c>
      <c r="Q54" s="23">
        <f t="shared" si="18"/>
        <v>367</v>
      </c>
      <c r="R54" s="23">
        <f t="shared" si="18"/>
        <v>317.5</v>
      </c>
      <c r="S54" s="23">
        <f t="shared" si="18"/>
        <v>420.5</v>
      </c>
      <c r="T54" s="23">
        <f t="shared" si="18"/>
        <v>114.5</v>
      </c>
      <c r="U54" s="23">
        <f t="shared" si="18"/>
        <v>23.5</v>
      </c>
      <c r="V54" s="23">
        <f t="shared" si="18"/>
        <v>486</v>
      </c>
      <c r="W54" s="23">
        <f t="shared" si="18"/>
        <v>241.5</v>
      </c>
      <c r="X54" s="23">
        <f t="shared" si="18"/>
        <v>293</v>
      </c>
      <c r="Y54" s="23">
        <f t="shared" si="18"/>
        <v>240</v>
      </c>
      <c r="Z54" s="23">
        <f t="shared" si="18"/>
        <v>353.5</v>
      </c>
      <c r="AA54" s="23">
        <f t="shared" si="18"/>
        <v>710</v>
      </c>
      <c r="AB54" s="4">
        <f t="shared" si="5"/>
        <v>4533.5</v>
      </c>
      <c r="AC54" s="5">
        <f t="shared" si="3"/>
        <v>4762</v>
      </c>
      <c r="AD54" s="18"/>
      <c r="AE54" s="18"/>
    </row>
    <row r="55" spans="1:31">
      <c r="A55" s="91" t="s">
        <v>32</v>
      </c>
      <c r="B55" s="23">
        <f t="shared" ref="B55:AA55" si="19">+B23/$B$65</f>
        <v>340.5</v>
      </c>
      <c r="C55" s="23">
        <f t="shared" si="19"/>
        <v>490</v>
      </c>
      <c r="D55" s="23">
        <f t="shared" si="19"/>
        <v>117</v>
      </c>
      <c r="E55" s="23">
        <f t="shared" si="19"/>
        <v>260.5</v>
      </c>
      <c r="F55" s="23">
        <f t="shared" si="19"/>
        <v>186</v>
      </c>
      <c r="G55" s="23">
        <f t="shared" si="19"/>
        <v>507</v>
      </c>
      <c r="H55" s="23">
        <f t="shared" si="19"/>
        <v>546.5</v>
      </c>
      <c r="I55" s="23">
        <f t="shared" si="19"/>
        <v>604.5</v>
      </c>
      <c r="J55" s="23">
        <f t="shared" si="19"/>
        <v>124.5</v>
      </c>
      <c r="K55" s="23">
        <f t="shared" si="19"/>
        <v>49.5</v>
      </c>
      <c r="L55" s="23">
        <f t="shared" si="19"/>
        <v>294.5</v>
      </c>
      <c r="M55" s="23">
        <f t="shared" si="19"/>
        <v>136</v>
      </c>
      <c r="N55" s="23">
        <f t="shared" si="19"/>
        <v>568</v>
      </c>
      <c r="O55" s="23">
        <f t="shared" si="19"/>
        <v>452.5</v>
      </c>
      <c r="P55" s="23">
        <f t="shared" si="19"/>
        <v>262</v>
      </c>
      <c r="Q55" s="23">
        <f t="shared" si="19"/>
        <v>324.5</v>
      </c>
      <c r="R55" s="23">
        <f t="shared" si="19"/>
        <v>219</v>
      </c>
      <c r="S55" s="23">
        <f t="shared" si="19"/>
        <v>445</v>
      </c>
      <c r="T55" s="23">
        <f t="shared" si="19"/>
        <v>90</v>
      </c>
      <c r="U55" s="23">
        <f t="shared" si="19"/>
        <v>24</v>
      </c>
      <c r="V55" s="23">
        <f t="shared" si="19"/>
        <v>502</v>
      </c>
      <c r="W55" s="23">
        <f t="shared" si="19"/>
        <v>221</v>
      </c>
      <c r="X55" s="23">
        <f t="shared" si="19"/>
        <v>271</v>
      </c>
      <c r="Y55" s="23">
        <f t="shared" si="19"/>
        <v>194.5</v>
      </c>
      <c r="Z55" s="23">
        <f t="shared" si="19"/>
        <v>324.5</v>
      </c>
      <c r="AA55" s="23">
        <f t="shared" si="19"/>
        <v>664.5</v>
      </c>
      <c r="AB55" s="6">
        <f t="shared" si="5"/>
        <v>3845.5</v>
      </c>
      <c r="AC55" s="7">
        <f t="shared" si="3"/>
        <v>4373.5</v>
      </c>
      <c r="AD55" s="18"/>
      <c r="AE55" s="18"/>
    </row>
    <row r="56" spans="1:31">
      <c r="A56" s="90" t="s">
        <v>33</v>
      </c>
      <c r="B56" s="23">
        <f t="shared" ref="B56:AA56" si="20">+B24/$B$65</f>
        <v>115</v>
      </c>
      <c r="C56" s="23">
        <f t="shared" si="20"/>
        <v>398</v>
      </c>
      <c r="D56" s="23">
        <f t="shared" si="20"/>
        <v>49.5</v>
      </c>
      <c r="E56" s="23">
        <f t="shared" si="20"/>
        <v>324</v>
      </c>
      <c r="F56" s="23">
        <f t="shared" si="20"/>
        <v>110</v>
      </c>
      <c r="G56" s="23">
        <f t="shared" si="20"/>
        <v>411.5</v>
      </c>
      <c r="H56" s="23">
        <f t="shared" si="20"/>
        <v>203</v>
      </c>
      <c r="I56" s="23">
        <f t="shared" si="20"/>
        <v>523.5</v>
      </c>
      <c r="J56" s="23">
        <f t="shared" si="20"/>
        <v>41</v>
      </c>
      <c r="K56" s="23">
        <f t="shared" si="20"/>
        <v>53</v>
      </c>
      <c r="L56" s="23">
        <f t="shared" si="20"/>
        <v>256</v>
      </c>
      <c r="M56" s="23">
        <f t="shared" si="20"/>
        <v>82</v>
      </c>
      <c r="N56" s="23">
        <f t="shared" si="20"/>
        <v>332</v>
      </c>
      <c r="O56" s="23">
        <f t="shared" si="20"/>
        <v>261</v>
      </c>
      <c r="P56" s="23">
        <f t="shared" si="20"/>
        <v>101.5</v>
      </c>
      <c r="Q56" s="23">
        <f t="shared" si="20"/>
        <v>210.5</v>
      </c>
      <c r="R56" s="23">
        <f t="shared" si="20"/>
        <v>104</v>
      </c>
      <c r="S56" s="23">
        <f t="shared" si="20"/>
        <v>192.5</v>
      </c>
      <c r="T56" s="23">
        <f t="shared" si="20"/>
        <v>22</v>
      </c>
      <c r="U56" s="23">
        <f t="shared" si="20"/>
        <v>29.5</v>
      </c>
      <c r="V56" s="23">
        <f t="shared" si="20"/>
        <v>258</v>
      </c>
      <c r="W56" s="23">
        <f t="shared" si="20"/>
        <v>118.5</v>
      </c>
      <c r="X56" s="23">
        <f t="shared" si="20"/>
        <v>80</v>
      </c>
      <c r="Y56" s="23">
        <f t="shared" si="20"/>
        <v>126.5</v>
      </c>
      <c r="Z56" s="23">
        <f t="shared" si="20"/>
        <v>166</v>
      </c>
      <c r="AA56" s="23">
        <f t="shared" si="20"/>
        <v>436.5</v>
      </c>
      <c r="AB56" s="4">
        <f t="shared" si="5"/>
        <v>1838</v>
      </c>
      <c r="AC56" s="5">
        <f t="shared" si="3"/>
        <v>3167</v>
      </c>
      <c r="AD56" s="18"/>
      <c r="AE56" s="18"/>
    </row>
    <row r="57" spans="1:31">
      <c r="A57" s="91" t="s">
        <v>34</v>
      </c>
      <c r="B57" s="23">
        <f t="shared" ref="B57:AA57" si="21">+B25/$B$65</f>
        <v>2.5</v>
      </c>
      <c r="C57" s="23">
        <f t="shared" si="21"/>
        <v>142</v>
      </c>
      <c r="D57" s="23">
        <f t="shared" si="21"/>
        <v>6</v>
      </c>
      <c r="E57" s="23">
        <f t="shared" si="21"/>
        <v>73</v>
      </c>
      <c r="F57" s="23">
        <f t="shared" si="21"/>
        <v>24</v>
      </c>
      <c r="G57" s="23">
        <f t="shared" si="21"/>
        <v>98</v>
      </c>
      <c r="H57" s="23">
        <f t="shared" si="21"/>
        <v>37</v>
      </c>
      <c r="I57" s="23">
        <f t="shared" si="21"/>
        <v>105.5</v>
      </c>
      <c r="J57" s="23">
        <f t="shared" si="21"/>
        <v>5</v>
      </c>
      <c r="K57" s="23">
        <f t="shared" si="21"/>
        <v>10</v>
      </c>
      <c r="L57" s="23">
        <f t="shared" si="21"/>
        <v>40</v>
      </c>
      <c r="M57" s="23">
        <f t="shared" si="21"/>
        <v>30</v>
      </c>
      <c r="N57" s="23">
        <f t="shared" si="21"/>
        <v>36.5</v>
      </c>
      <c r="O57" s="23">
        <f t="shared" si="21"/>
        <v>68</v>
      </c>
      <c r="P57" s="23">
        <f t="shared" si="21"/>
        <v>31.5</v>
      </c>
      <c r="Q57" s="23">
        <f t="shared" si="21"/>
        <v>50.5</v>
      </c>
      <c r="R57" s="23">
        <f t="shared" si="21"/>
        <v>37</v>
      </c>
      <c r="S57" s="23">
        <f t="shared" si="21"/>
        <v>64</v>
      </c>
      <c r="T57" s="23">
        <f t="shared" si="21"/>
        <v>19</v>
      </c>
      <c r="U57" s="23">
        <f t="shared" si="21"/>
        <v>13.5</v>
      </c>
      <c r="V57" s="23">
        <f t="shared" si="21"/>
        <v>57.5</v>
      </c>
      <c r="W57" s="23">
        <f t="shared" si="21"/>
        <v>35</v>
      </c>
      <c r="X57" s="23">
        <f t="shared" si="21"/>
        <v>28</v>
      </c>
      <c r="Y57" s="23">
        <f t="shared" si="21"/>
        <v>55.5</v>
      </c>
      <c r="Z57" s="23">
        <f t="shared" si="21"/>
        <v>83</v>
      </c>
      <c r="AA57" s="23">
        <f t="shared" si="21"/>
        <v>145</v>
      </c>
      <c r="AB57" s="6">
        <f t="shared" si="5"/>
        <v>407</v>
      </c>
      <c r="AC57" s="7">
        <f t="shared" si="3"/>
        <v>890</v>
      </c>
      <c r="AD57" s="18"/>
      <c r="AE57" s="18"/>
    </row>
    <row r="58" spans="1:31">
      <c r="A58" s="90" t="s">
        <v>35</v>
      </c>
      <c r="B58" s="23">
        <f t="shared" ref="B58:AA58" si="22">+B26/$B$65</f>
        <v>0</v>
      </c>
      <c r="C58" s="23">
        <f t="shared" si="22"/>
        <v>23</v>
      </c>
      <c r="D58" s="23">
        <f t="shared" si="22"/>
        <v>1</v>
      </c>
      <c r="E58" s="23">
        <f t="shared" si="22"/>
        <v>26</v>
      </c>
      <c r="F58" s="23">
        <f t="shared" si="22"/>
        <v>0</v>
      </c>
      <c r="G58" s="23">
        <f t="shared" si="22"/>
        <v>7</v>
      </c>
      <c r="H58" s="23">
        <f t="shared" si="22"/>
        <v>11</v>
      </c>
      <c r="I58" s="23">
        <f t="shared" si="22"/>
        <v>15.5</v>
      </c>
      <c r="J58" s="23">
        <f t="shared" si="22"/>
        <v>1.5</v>
      </c>
      <c r="K58" s="23">
        <f t="shared" si="22"/>
        <v>2.5</v>
      </c>
      <c r="L58" s="23">
        <f t="shared" si="22"/>
        <v>3.5</v>
      </c>
      <c r="M58" s="23">
        <f t="shared" si="22"/>
        <v>4.5</v>
      </c>
      <c r="N58" s="23">
        <f t="shared" si="22"/>
        <v>2.5</v>
      </c>
      <c r="O58" s="23">
        <f t="shared" si="22"/>
        <v>9.5</v>
      </c>
      <c r="P58" s="23">
        <f t="shared" si="22"/>
        <v>2</v>
      </c>
      <c r="Q58" s="23">
        <f t="shared" si="22"/>
        <v>2</v>
      </c>
      <c r="R58" s="23">
        <f t="shared" si="22"/>
        <v>3</v>
      </c>
      <c r="S58" s="23">
        <f t="shared" si="22"/>
        <v>3.5</v>
      </c>
      <c r="T58" s="23">
        <f t="shared" si="22"/>
        <v>1.5</v>
      </c>
      <c r="U58" s="23">
        <f t="shared" si="22"/>
        <v>2.5</v>
      </c>
      <c r="V58" s="23">
        <f t="shared" si="22"/>
        <v>4</v>
      </c>
      <c r="W58" s="23">
        <f t="shared" si="22"/>
        <v>1</v>
      </c>
      <c r="X58" s="23">
        <f t="shared" si="22"/>
        <v>3</v>
      </c>
      <c r="Y58" s="23">
        <f t="shared" si="22"/>
        <v>5.5</v>
      </c>
      <c r="Z58" s="23">
        <f t="shared" si="22"/>
        <v>2.5</v>
      </c>
      <c r="AA58" s="23">
        <f t="shared" si="22"/>
        <v>16</v>
      </c>
      <c r="AB58" s="4">
        <f t="shared" si="5"/>
        <v>35.5</v>
      </c>
      <c r="AC58" s="5">
        <f t="shared" si="3"/>
        <v>118.5</v>
      </c>
      <c r="AD58" s="18"/>
      <c r="AE58" s="18"/>
    </row>
    <row r="59" spans="1:31">
      <c r="A59" s="91" t="s">
        <v>36</v>
      </c>
      <c r="B59" s="23">
        <f t="shared" ref="B59:AA59" si="23">+B27/$B$65</f>
        <v>0</v>
      </c>
      <c r="C59" s="23">
        <f t="shared" si="23"/>
        <v>1</v>
      </c>
      <c r="D59" s="23">
        <f t="shared" si="23"/>
        <v>0</v>
      </c>
      <c r="E59" s="23">
        <f t="shared" si="23"/>
        <v>1.5</v>
      </c>
      <c r="F59" s="23">
        <f t="shared" si="23"/>
        <v>0</v>
      </c>
      <c r="G59" s="23">
        <f t="shared" si="23"/>
        <v>0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2.5</v>
      </c>
      <c r="AD59" s="18"/>
      <c r="AE59" s="18"/>
    </row>
    <row r="60" spans="1:31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>
      <c r="A63" s="9" t="s">
        <v>47</v>
      </c>
      <c r="B63" s="53">
        <f>SUM(B39:B62)</f>
        <v>5622</v>
      </c>
      <c r="C63" s="48">
        <f t="shared" ref="C63:AC63" si="25">SUM(C39:C62)</f>
        <v>6157</v>
      </c>
      <c r="D63" s="53">
        <f t="shared" si="25"/>
        <v>3195.5</v>
      </c>
      <c r="E63" s="48">
        <f t="shared" si="25"/>
        <v>3931.5</v>
      </c>
      <c r="F63" s="53">
        <f t="shared" si="25"/>
        <v>5530</v>
      </c>
      <c r="G63" s="48">
        <f t="shared" si="25"/>
        <v>4504.5</v>
      </c>
      <c r="H63" s="53">
        <f t="shared" si="25"/>
        <v>8264</v>
      </c>
      <c r="I63" s="48">
        <f t="shared" si="25"/>
        <v>7811.5</v>
      </c>
      <c r="J63" s="53">
        <f t="shared" si="25"/>
        <v>1791</v>
      </c>
      <c r="K63" s="53">
        <f t="shared" si="25"/>
        <v>1530.5</v>
      </c>
      <c r="L63" s="53">
        <f t="shared" si="25"/>
        <v>3690.5</v>
      </c>
      <c r="M63" s="48">
        <f t="shared" si="25"/>
        <v>3465.5</v>
      </c>
      <c r="N63" s="53">
        <f t="shared" si="25"/>
        <v>7358.5</v>
      </c>
      <c r="O63" s="48">
        <f t="shared" si="25"/>
        <v>7367</v>
      </c>
      <c r="P63" s="53">
        <f t="shared" si="25"/>
        <v>4307</v>
      </c>
      <c r="Q63" s="48">
        <f t="shared" si="25"/>
        <v>4154.5</v>
      </c>
      <c r="R63" s="53">
        <f t="shared" si="25"/>
        <v>4777</v>
      </c>
      <c r="S63" s="48">
        <f t="shared" si="25"/>
        <v>4836.5</v>
      </c>
      <c r="T63" s="53">
        <f>SUM(T39:T62)</f>
        <v>1167</v>
      </c>
      <c r="U63" s="48">
        <f t="shared" si="25"/>
        <v>1025</v>
      </c>
      <c r="V63" s="53">
        <f t="shared" si="25"/>
        <v>4837.5</v>
      </c>
      <c r="W63" s="48">
        <f t="shared" si="25"/>
        <v>4549.5</v>
      </c>
      <c r="X63" s="53">
        <f t="shared" si="25"/>
        <v>3484</v>
      </c>
      <c r="Y63" s="48">
        <f t="shared" si="25"/>
        <v>2843.5</v>
      </c>
      <c r="Z63" s="53">
        <f t="shared" si="25"/>
        <v>6816</v>
      </c>
      <c r="AA63" s="53">
        <f t="shared" si="25"/>
        <v>8491</v>
      </c>
      <c r="AB63" s="53">
        <f>AB31/B65</f>
        <v>60840</v>
      </c>
      <c r="AC63" s="49">
        <f t="shared" si="25"/>
        <v>60667.5</v>
      </c>
    </row>
    <row r="64" spans="1:31" ht="17" thickTop="1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>
      <c r="A65" s="8" t="s">
        <v>82</v>
      </c>
      <c r="B65" s="8">
        <f>COUNTIF('Daily Total'!G7:G36,"&gt;0")</f>
        <v>2</v>
      </c>
      <c r="C65" s="18"/>
    </row>
    <row r="66" spans="1:31">
      <c r="B66" s="18"/>
      <c r="C66" s="18"/>
    </row>
    <row r="67" spans="1:31">
      <c r="A67" s="46" t="s">
        <v>50</v>
      </c>
      <c r="B67" s="18"/>
      <c r="C67" s="18"/>
    </row>
    <row r="68" spans="1:31" ht="14" thickBot="1">
      <c r="B68" s="18"/>
      <c r="C68" s="18"/>
    </row>
    <row r="69" spans="1:3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>
      <c r="A72" s="90" t="s">
        <v>17</v>
      </c>
      <c r="B72" s="85">
        <f>B8/B31</f>
        <v>1.583066524368552E-2</v>
      </c>
      <c r="C72" s="86">
        <f t="shared" ref="C72:AC72" si="27">C8/C31</f>
        <v>0</v>
      </c>
      <c r="D72" s="85">
        <f t="shared" si="27"/>
        <v>2.628696604600219E-2</v>
      </c>
      <c r="E72" s="86">
        <f t="shared" si="27"/>
        <v>0</v>
      </c>
      <c r="F72" s="85">
        <f t="shared" si="27"/>
        <v>3.3273056057866186E-2</v>
      </c>
      <c r="G72" s="86">
        <f t="shared" si="27"/>
        <v>8.88000888000888E-4</v>
      </c>
      <c r="H72" s="85">
        <f t="shared" si="27"/>
        <v>1.7909002904162634E-2</v>
      </c>
      <c r="I72" s="86">
        <f t="shared" si="27"/>
        <v>1.920245791461307E-3</v>
      </c>
      <c r="J72" s="85">
        <f t="shared" si="27"/>
        <v>6.1418202121719711E-3</v>
      </c>
      <c r="K72" s="86">
        <f t="shared" si="27"/>
        <v>3.266906239790918E-3</v>
      </c>
      <c r="L72" s="85">
        <f t="shared" si="27"/>
        <v>1.2193469719550196E-3</v>
      </c>
      <c r="M72" s="86">
        <f t="shared" si="27"/>
        <v>4.7612177175010819E-3</v>
      </c>
      <c r="N72" s="85">
        <f t="shared" si="27"/>
        <v>3.7371746959298769E-3</v>
      </c>
      <c r="O72" s="86">
        <f t="shared" si="27"/>
        <v>3.936473462739243E-3</v>
      </c>
      <c r="P72" s="85">
        <f t="shared" si="27"/>
        <v>4.063153006733225E-3</v>
      </c>
      <c r="Q72" s="86">
        <f t="shared" si="27"/>
        <v>0</v>
      </c>
      <c r="R72" s="85">
        <f t="shared" si="27"/>
        <v>1.0466820180029307E-3</v>
      </c>
      <c r="S72" s="86">
        <f t="shared" si="27"/>
        <v>0</v>
      </c>
      <c r="T72" s="85">
        <f t="shared" si="27"/>
        <v>0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9.3770545693622614E-3</v>
      </c>
      <c r="AC72" s="106">
        <f t="shared" si="27"/>
        <v>1.1455886594964354E-3</v>
      </c>
      <c r="AD72" s="18"/>
      <c r="AE72" s="18"/>
    </row>
    <row r="73" spans="1:31">
      <c r="A73" s="91" t="s">
        <v>18</v>
      </c>
      <c r="B73" s="85">
        <f>B9/B31</f>
        <v>7.3639274279615793E-2</v>
      </c>
      <c r="C73" s="86">
        <f t="shared" ref="C73:AC73" si="28">C9/C31</f>
        <v>0</v>
      </c>
      <c r="D73" s="85">
        <f t="shared" si="28"/>
        <v>6.8220935690815207E-2</v>
      </c>
      <c r="E73" s="86">
        <f t="shared" si="28"/>
        <v>7.6306753147653572E-4</v>
      </c>
      <c r="F73" s="85">
        <f t="shared" si="28"/>
        <v>8.2188065099457502E-2</v>
      </c>
      <c r="G73" s="86">
        <f t="shared" si="28"/>
        <v>1.443001443001443E-3</v>
      </c>
      <c r="H73" s="85">
        <f t="shared" si="28"/>
        <v>4.3562439496611809E-2</v>
      </c>
      <c r="I73" s="86">
        <f t="shared" si="28"/>
        <v>1.2161556679254944E-2</v>
      </c>
      <c r="J73" s="85">
        <f t="shared" si="28"/>
        <v>1.9821328866554997E-2</v>
      </c>
      <c r="K73" s="86">
        <f t="shared" si="28"/>
        <v>1.8621365566808233E-2</v>
      </c>
      <c r="L73" s="85">
        <f t="shared" si="28"/>
        <v>1.5851510635415254E-2</v>
      </c>
      <c r="M73" s="86">
        <f t="shared" si="28"/>
        <v>3.8378300389554178E-2</v>
      </c>
      <c r="N73" s="85">
        <f t="shared" si="28"/>
        <v>3.9070462730175989E-2</v>
      </c>
      <c r="O73" s="86">
        <f t="shared" si="28"/>
        <v>3.4545948147142666E-2</v>
      </c>
      <c r="P73" s="85">
        <f t="shared" si="28"/>
        <v>3.7961458091478988E-2</v>
      </c>
      <c r="Q73" s="86">
        <f t="shared" si="28"/>
        <v>4.7659164761102421E-2</v>
      </c>
      <c r="R73" s="85">
        <f t="shared" si="28"/>
        <v>3.3493824576093782E-2</v>
      </c>
      <c r="S73" s="86">
        <f t="shared" si="28"/>
        <v>3.1220924222061408E-2</v>
      </c>
      <c r="T73" s="85">
        <f t="shared" si="28"/>
        <v>1.4138817480719794E-2</v>
      </c>
      <c r="U73" s="86">
        <f t="shared" si="28"/>
        <v>6.2439024390243902E-2</v>
      </c>
      <c r="V73" s="85">
        <f t="shared" si="28"/>
        <v>2.5219638242894058E-2</v>
      </c>
      <c r="W73" s="86">
        <f t="shared" si="28"/>
        <v>4.4400483569623034E-2</v>
      </c>
      <c r="X73" s="85">
        <f t="shared" si="28"/>
        <v>4.0901262916188293E-2</v>
      </c>
      <c r="Y73" s="86">
        <f t="shared" si="28"/>
        <v>4.0267276244065411E-2</v>
      </c>
      <c r="Z73" s="85">
        <f t="shared" si="28"/>
        <v>5.6704812206572773E-2</v>
      </c>
      <c r="AA73" s="85">
        <f t="shared" si="28"/>
        <v>2.7499705570604171E-2</v>
      </c>
      <c r="AB73" s="105">
        <f t="shared" si="28"/>
        <v>4.6334648257725181E-2</v>
      </c>
      <c r="AC73" s="106">
        <f t="shared" si="28"/>
        <v>2.4452960810977871E-2</v>
      </c>
      <c r="AD73" s="18"/>
      <c r="AE73" s="18"/>
    </row>
    <row r="74" spans="1:31">
      <c r="A74" s="90" t="s">
        <v>19</v>
      </c>
      <c r="B74" s="85">
        <f>B10/B31</f>
        <v>8.4667378157239417E-2</v>
      </c>
      <c r="C74" s="86">
        <f t="shared" ref="C74:AC74" si="29">C10/C31</f>
        <v>2.7123599155432842E-2</v>
      </c>
      <c r="D74" s="85">
        <f t="shared" si="29"/>
        <v>8.4806759505554691E-2</v>
      </c>
      <c r="E74" s="86">
        <f t="shared" si="29"/>
        <v>4.6038407732417651E-2</v>
      </c>
      <c r="F74" s="85">
        <f t="shared" si="29"/>
        <v>7.5316455696202531E-2</v>
      </c>
      <c r="G74" s="86">
        <f t="shared" si="29"/>
        <v>4.8285048285048288E-2</v>
      </c>
      <c r="H74" s="85">
        <f t="shared" si="29"/>
        <v>6.6190706679574052E-2</v>
      </c>
      <c r="I74" s="86">
        <f t="shared" si="29"/>
        <v>5.4983037828842091E-2</v>
      </c>
      <c r="J74" s="85">
        <f t="shared" si="29"/>
        <v>3.6292573981016193E-2</v>
      </c>
      <c r="K74" s="86">
        <f t="shared" si="29"/>
        <v>0.10127409343351845</v>
      </c>
      <c r="L74" s="85">
        <f t="shared" si="29"/>
        <v>4.7825497900013551E-2</v>
      </c>
      <c r="M74" s="86">
        <f t="shared" si="29"/>
        <v>7.7477997402972149E-2</v>
      </c>
      <c r="N74" s="85">
        <f t="shared" si="29"/>
        <v>6.5026839709179857E-2</v>
      </c>
      <c r="O74" s="86">
        <f t="shared" si="29"/>
        <v>7.0992262793538749E-2</v>
      </c>
      <c r="P74" s="85">
        <f t="shared" si="29"/>
        <v>7.1627583004411424E-2</v>
      </c>
      <c r="Q74" s="86">
        <f t="shared" si="29"/>
        <v>6.7998555782886022E-2</v>
      </c>
      <c r="R74" s="85">
        <f t="shared" si="29"/>
        <v>6.6882980950387277E-2</v>
      </c>
      <c r="S74" s="86">
        <f t="shared" si="29"/>
        <v>4.1042075881319133E-2</v>
      </c>
      <c r="T74" s="85">
        <f t="shared" si="29"/>
        <v>2.9562982005141389E-2</v>
      </c>
      <c r="U74" s="86">
        <f t="shared" si="29"/>
        <v>0.12048780487804878</v>
      </c>
      <c r="V74" s="85">
        <f t="shared" si="29"/>
        <v>5.0025839793281651E-2</v>
      </c>
      <c r="W74" s="86">
        <f t="shared" si="29"/>
        <v>6.4952192548631715E-2</v>
      </c>
      <c r="X74" s="85">
        <f t="shared" si="29"/>
        <v>6.6590126291618826E-2</v>
      </c>
      <c r="Y74" s="86">
        <f t="shared" si="29"/>
        <v>7.2270089678213467E-2</v>
      </c>
      <c r="Z74" s="85">
        <f t="shared" si="29"/>
        <v>7.0642605633802813E-2</v>
      </c>
      <c r="AA74" s="85">
        <f t="shared" si="29"/>
        <v>4.9051937345424568E-2</v>
      </c>
      <c r="AB74" s="105">
        <f t="shared" si="29"/>
        <v>6.6543392504930965E-2</v>
      </c>
      <c r="AC74" s="106">
        <f t="shared" si="29"/>
        <v>5.7089875139077761E-2</v>
      </c>
      <c r="AD74" s="18"/>
      <c r="AE74" s="18"/>
    </row>
    <row r="75" spans="1:31">
      <c r="A75" s="91" t="s">
        <v>20</v>
      </c>
      <c r="B75" s="85">
        <f>B11/B31</f>
        <v>8.6090359302739242E-2</v>
      </c>
      <c r="C75" s="86">
        <f t="shared" ref="C75:AC75" si="30">C11/C31</f>
        <v>5.3110280980997238E-2</v>
      </c>
      <c r="D75" s="85">
        <f t="shared" si="30"/>
        <v>6.9159755906743864E-2</v>
      </c>
      <c r="E75" s="86">
        <f t="shared" si="30"/>
        <v>6.7022764848022387E-2</v>
      </c>
      <c r="F75" s="85">
        <f t="shared" si="30"/>
        <v>5.6781193490054248E-2</v>
      </c>
      <c r="G75" s="86">
        <f t="shared" si="30"/>
        <v>5.6610056610056608E-2</v>
      </c>
      <c r="H75" s="85">
        <f t="shared" si="30"/>
        <v>6.8671345595353345E-2</v>
      </c>
      <c r="I75" s="86">
        <f t="shared" si="30"/>
        <v>4.9222300454458169E-2</v>
      </c>
      <c r="J75" s="85">
        <f t="shared" si="30"/>
        <v>4.7180346175321047E-2</v>
      </c>
      <c r="K75" s="86">
        <f t="shared" si="30"/>
        <v>0.1153217902646194</v>
      </c>
      <c r="L75" s="85">
        <f t="shared" si="30"/>
        <v>5.0128708847039696E-2</v>
      </c>
      <c r="M75" s="86">
        <f t="shared" si="30"/>
        <v>9.5801471649112679E-2</v>
      </c>
      <c r="N75" s="85">
        <f t="shared" si="30"/>
        <v>6.5162736970850038E-2</v>
      </c>
      <c r="O75" s="86">
        <f t="shared" si="30"/>
        <v>7.995113343287634E-2</v>
      </c>
      <c r="P75" s="85">
        <f t="shared" si="30"/>
        <v>8.5790573485024377E-2</v>
      </c>
      <c r="Q75" s="86">
        <f t="shared" si="30"/>
        <v>7.3053315681790826E-2</v>
      </c>
      <c r="R75" s="85">
        <f t="shared" si="30"/>
        <v>8.6455934687042074E-2</v>
      </c>
      <c r="S75" s="86">
        <f t="shared" si="30"/>
        <v>5.2413935697301767E-2</v>
      </c>
      <c r="T75" s="85">
        <f t="shared" si="30"/>
        <v>4.1559554413024849E-2</v>
      </c>
      <c r="U75" s="86">
        <f t="shared" si="30"/>
        <v>0.14048780487804879</v>
      </c>
      <c r="V75" s="85">
        <f t="shared" si="30"/>
        <v>4.5788113695090442E-2</v>
      </c>
      <c r="W75" s="86">
        <f t="shared" si="30"/>
        <v>7.594241125398396E-2</v>
      </c>
      <c r="X75" s="85">
        <f t="shared" si="30"/>
        <v>8.8547646383467279E-2</v>
      </c>
      <c r="Y75" s="86">
        <f t="shared" si="30"/>
        <v>9.6360119570951294E-2</v>
      </c>
      <c r="Z75" s="85">
        <f t="shared" si="30"/>
        <v>7.1082746478873235E-2</v>
      </c>
      <c r="AA75" s="85">
        <f t="shared" si="30"/>
        <v>6.1241314332822989E-2</v>
      </c>
      <c r="AB75" s="105">
        <f t="shared" si="30"/>
        <v>6.8721236028928337E-2</v>
      </c>
      <c r="AC75" s="106">
        <f t="shared" si="30"/>
        <v>6.870235298965674E-2</v>
      </c>
      <c r="AD75" s="18"/>
      <c r="AE75" s="18"/>
    </row>
    <row r="76" spans="1:31">
      <c r="A76" s="90" t="s">
        <v>21</v>
      </c>
      <c r="B76" s="85">
        <f>B12/B31</f>
        <v>8.2977588046958373E-2</v>
      </c>
      <c r="C76" s="86">
        <f t="shared" ref="C76:AC76" si="31">C12/C31</f>
        <v>5.3922364788046129E-2</v>
      </c>
      <c r="D76" s="85">
        <f t="shared" si="31"/>
        <v>7.7609137850101706E-2</v>
      </c>
      <c r="E76" s="86">
        <f t="shared" si="31"/>
        <v>5.8374666157954981E-2</v>
      </c>
      <c r="F76" s="85">
        <f t="shared" si="31"/>
        <v>7.1428571428571425E-2</v>
      </c>
      <c r="G76" s="86">
        <f t="shared" si="31"/>
        <v>4.8951048951048952E-2</v>
      </c>
      <c r="H76" s="85">
        <f t="shared" si="31"/>
        <v>7.4782187802516942E-2</v>
      </c>
      <c r="I76" s="86">
        <f t="shared" si="31"/>
        <v>5.4470972284452412E-2</v>
      </c>
      <c r="J76" s="85">
        <f t="shared" si="31"/>
        <v>5.1647124511446117E-2</v>
      </c>
      <c r="K76" s="86">
        <f t="shared" si="31"/>
        <v>0.12479581836001306</v>
      </c>
      <c r="L76" s="85">
        <f t="shared" si="31"/>
        <v>4.4709388971684055E-2</v>
      </c>
      <c r="M76" s="86">
        <f t="shared" si="31"/>
        <v>0.10590102438320588</v>
      </c>
      <c r="N76" s="85">
        <f t="shared" si="31"/>
        <v>6.5162736970850038E-2</v>
      </c>
      <c r="O76" s="86">
        <f t="shared" si="31"/>
        <v>8.8163431518935798E-2</v>
      </c>
      <c r="P76" s="85">
        <f t="shared" si="31"/>
        <v>8.12630601346645E-2</v>
      </c>
      <c r="Q76" s="86">
        <f t="shared" si="31"/>
        <v>6.2703093031652418E-2</v>
      </c>
      <c r="R76" s="85">
        <f t="shared" si="31"/>
        <v>9.0642662759053805E-2</v>
      </c>
      <c r="S76" s="86">
        <f t="shared" si="31"/>
        <v>5.3757882766463351E-2</v>
      </c>
      <c r="T76" s="85">
        <f t="shared" si="31"/>
        <v>3.7275064267352186E-2</v>
      </c>
      <c r="U76" s="86">
        <f t="shared" si="31"/>
        <v>0.13707317073170733</v>
      </c>
      <c r="V76" s="85">
        <f t="shared" si="31"/>
        <v>4.7751937984496125E-2</v>
      </c>
      <c r="W76" s="86">
        <f t="shared" si="31"/>
        <v>9.110891306737004E-2</v>
      </c>
      <c r="X76" s="85">
        <f t="shared" si="31"/>
        <v>7.5774971297359356E-2</v>
      </c>
      <c r="Y76" s="86">
        <f t="shared" si="31"/>
        <v>8.7568137858273248E-2</v>
      </c>
      <c r="Z76" s="85">
        <f t="shared" si="31"/>
        <v>6.5580985915492954E-2</v>
      </c>
      <c r="AA76" s="85">
        <f t="shared" si="31"/>
        <v>5.9828053232834764E-2</v>
      </c>
      <c r="AB76" s="105">
        <f t="shared" si="31"/>
        <v>6.9575936883629189E-2</v>
      </c>
      <c r="AC76" s="106">
        <f t="shared" si="31"/>
        <v>7.0012774549800136E-2</v>
      </c>
      <c r="AD76" s="18"/>
      <c r="AE76" s="18"/>
    </row>
    <row r="77" spans="1:31">
      <c r="A77" s="91" t="s">
        <v>22</v>
      </c>
      <c r="B77" s="85">
        <f>B13/B31</f>
        <v>7.8263963002490222E-2</v>
      </c>
      <c r="C77" s="86">
        <f t="shared" ref="C77:AC77" si="32">C13/C31</f>
        <v>7.0651291213253212E-2</v>
      </c>
      <c r="D77" s="85">
        <f t="shared" si="32"/>
        <v>9.4351431700829297E-2</v>
      </c>
      <c r="E77" s="86">
        <f t="shared" si="32"/>
        <v>4.4385094747551826E-2</v>
      </c>
      <c r="F77" s="85">
        <f t="shared" si="32"/>
        <v>6.3743218806509946E-2</v>
      </c>
      <c r="G77" s="86">
        <f t="shared" si="32"/>
        <v>4.6731046731046728E-2</v>
      </c>
      <c r="H77" s="85">
        <f t="shared" si="32"/>
        <v>6.9760406582768636E-2</v>
      </c>
      <c r="I77" s="86">
        <f t="shared" si="32"/>
        <v>6.1703898098956669E-2</v>
      </c>
      <c r="J77" s="85">
        <f t="shared" si="32"/>
        <v>6.1418202121719709E-2</v>
      </c>
      <c r="K77" s="86">
        <f t="shared" si="32"/>
        <v>0.10682783404116301</v>
      </c>
      <c r="L77" s="85">
        <f t="shared" si="32"/>
        <v>4.9044844871968571E-2</v>
      </c>
      <c r="M77" s="86">
        <f t="shared" si="32"/>
        <v>0.1119607560236618</v>
      </c>
      <c r="N77" s="85">
        <f t="shared" si="32"/>
        <v>6.4619147924169326E-2</v>
      </c>
      <c r="O77" s="86">
        <f t="shared" si="32"/>
        <v>8.8231301751051983E-2</v>
      </c>
      <c r="P77" s="85">
        <f t="shared" si="32"/>
        <v>7.3368934293011376E-2</v>
      </c>
      <c r="Q77" s="86">
        <f t="shared" si="32"/>
        <v>6.3064147310145618E-2</v>
      </c>
      <c r="R77" s="85">
        <f t="shared" si="32"/>
        <v>7.7454469332216877E-2</v>
      </c>
      <c r="S77" s="86">
        <f t="shared" si="32"/>
        <v>5.5928874185878219E-2</v>
      </c>
      <c r="T77" s="85">
        <f t="shared" si="32"/>
        <v>3.8988860325621252E-2</v>
      </c>
      <c r="U77" s="86">
        <f t="shared" si="32"/>
        <v>9.6097560975609758E-2</v>
      </c>
      <c r="V77" s="85">
        <f t="shared" si="32"/>
        <v>5.8501291989664084E-2</v>
      </c>
      <c r="W77" s="86">
        <f t="shared" si="32"/>
        <v>9.6604022420046162E-2</v>
      </c>
      <c r="X77" s="85">
        <f t="shared" si="32"/>
        <v>7.3478760045924227E-2</v>
      </c>
      <c r="Y77" s="86">
        <f t="shared" si="32"/>
        <v>7.4028486020749074E-2</v>
      </c>
      <c r="Z77" s="85">
        <f t="shared" si="32"/>
        <v>7.2036384976525827E-2</v>
      </c>
      <c r="AA77" s="85">
        <f t="shared" si="32"/>
        <v>5.4351666470380401E-2</v>
      </c>
      <c r="AB77" s="105">
        <f t="shared" si="32"/>
        <v>6.9008875739644968E-2</v>
      </c>
      <c r="AC77" s="106">
        <f t="shared" si="32"/>
        <v>6.9988049614703091E-2</v>
      </c>
      <c r="AD77" s="18"/>
      <c r="AE77" s="18"/>
    </row>
    <row r="78" spans="1:31">
      <c r="A78" s="90" t="s">
        <v>23</v>
      </c>
      <c r="B78" s="85">
        <f>B14/B31</f>
        <v>7.3194592671647102E-2</v>
      </c>
      <c r="C78" s="86">
        <f t="shared" ref="C78:AC78" si="33">C14/C31</f>
        <v>5.4084781549455903E-2</v>
      </c>
      <c r="D78" s="85">
        <f t="shared" si="33"/>
        <v>7.3853856986387106E-2</v>
      </c>
      <c r="E78" s="86">
        <f t="shared" si="33"/>
        <v>4.8327610326847258E-2</v>
      </c>
      <c r="F78" s="85">
        <f t="shared" si="33"/>
        <v>7.4683544303797464E-2</v>
      </c>
      <c r="G78" s="86">
        <f t="shared" si="33"/>
        <v>3.9183039183039184E-2</v>
      </c>
      <c r="H78" s="85">
        <f t="shared" si="33"/>
        <v>5.4513552758954503E-2</v>
      </c>
      <c r="I78" s="86">
        <f t="shared" si="33"/>
        <v>6.0487742431031173E-2</v>
      </c>
      <c r="J78" s="85">
        <f t="shared" si="33"/>
        <v>6.5884980457844786E-2</v>
      </c>
      <c r="K78" s="86">
        <f t="shared" si="33"/>
        <v>0.1195687683763476</v>
      </c>
      <c r="L78" s="85">
        <f t="shared" si="33"/>
        <v>4.5657769949871294E-2</v>
      </c>
      <c r="M78" s="86">
        <f t="shared" si="33"/>
        <v>9.017457798297504E-2</v>
      </c>
      <c r="N78" s="85">
        <f t="shared" si="33"/>
        <v>5.694095263980431E-2</v>
      </c>
      <c r="O78" s="86">
        <f t="shared" si="33"/>
        <v>7.8797339486901041E-2</v>
      </c>
      <c r="P78" s="85">
        <f t="shared" si="33"/>
        <v>5.5374970977478524E-2</v>
      </c>
      <c r="Q78" s="86">
        <f t="shared" si="33"/>
        <v>6.7637501504392822E-2</v>
      </c>
      <c r="R78" s="85">
        <f t="shared" si="33"/>
        <v>7.7873142139418039E-2</v>
      </c>
      <c r="S78" s="86">
        <f t="shared" si="33"/>
        <v>6.3165512250594441E-2</v>
      </c>
      <c r="T78" s="85">
        <f t="shared" si="33"/>
        <v>5.8697514995715509E-2</v>
      </c>
      <c r="U78" s="86">
        <f t="shared" si="33"/>
        <v>6.8780487804878054E-2</v>
      </c>
      <c r="V78" s="85">
        <f t="shared" si="33"/>
        <v>4.5994832041343671E-2</v>
      </c>
      <c r="W78" s="86">
        <f t="shared" si="33"/>
        <v>7.726123749862622E-2</v>
      </c>
      <c r="X78" s="85">
        <f t="shared" si="33"/>
        <v>5.5826636050516645E-2</v>
      </c>
      <c r="Y78" s="86">
        <f t="shared" si="33"/>
        <v>5.55653244241252E-2</v>
      </c>
      <c r="Z78" s="85">
        <f t="shared" si="33"/>
        <v>6.8735328638497656E-2</v>
      </c>
      <c r="AA78" s="85">
        <f t="shared" si="33"/>
        <v>6.2654575432811208E-2</v>
      </c>
      <c r="AB78" s="105">
        <f t="shared" si="33"/>
        <v>6.2146614069690992E-2</v>
      </c>
      <c r="AC78" s="106">
        <f t="shared" si="33"/>
        <v>6.5051304240326374E-2</v>
      </c>
      <c r="AD78" s="18"/>
      <c r="AE78" s="18"/>
    </row>
    <row r="79" spans="1:31">
      <c r="A79" s="91" t="s">
        <v>24</v>
      </c>
      <c r="B79" s="85">
        <f>B15/B31</f>
        <v>6.0743507648523661E-2</v>
      </c>
      <c r="C79" s="86">
        <f t="shared" ref="C79:AC79" si="34">C15/C31</f>
        <v>4.8643820042228357E-2</v>
      </c>
      <c r="D79" s="85">
        <f t="shared" si="34"/>
        <v>6.0084493819433579E-2</v>
      </c>
      <c r="E79" s="86">
        <f t="shared" si="34"/>
        <v>4.6038407732417651E-2</v>
      </c>
      <c r="F79" s="85">
        <f t="shared" si="34"/>
        <v>7.3236889692585891E-2</v>
      </c>
      <c r="G79" s="86">
        <f t="shared" si="34"/>
        <v>4.3956043956043959E-2</v>
      </c>
      <c r="H79" s="85">
        <f t="shared" si="34"/>
        <v>5.584462729912875E-2</v>
      </c>
      <c r="I79" s="86">
        <f t="shared" si="34"/>
        <v>5.9143570377008257E-2</v>
      </c>
      <c r="J79" s="85">
        <f t="shared" si="34"/>
        <v>7.3701842546063656E-2</v>
      </c>
      <c r="K79" s="86">
        <f t="shared" si="34"/>
        <v>7.3505390395295661E-2</v>
      </c>
      <c r="L79" s="85">
        <f t="shared" si="34"/>
        <v>4.9857742853271915E-2</v>
      </c>
      <c r="M79" s="86">
        <f t="shared" si="34"/>
        <v>7.7766556052517671E-2</v>
      </c>
      <c r="N79" s="85">
        <f t="shared" si="34"/>
        <v>5.6057620438948158E-2</v>
      </c>
      <c r="O79" s="86">
        <f t="shared" si="34"/>
        <v>6.8752545133704351E-2</v>
      </c>
      <c r="P79" s="85">
        <f t="shared" si="34"/>
        <v>5.5491061063385187E-2</v>
      </c>
      <c r="Q79" s="86">
        <f t="shared" si="34"/>
        <v>5.9453604525213623E-2</v>
      </c>
      <c r="R79" s="85">
        <f t="shared" si="34"/>
        <v>7.0337031609796943E-2</v>
      </c>
      <c r="S79" s="86">
        <f t="shared" si="34"/>
        <v>6.3372273338157759E-2</v>
      </c>
      <c r="T79" s="85">
        <f t="shared" si="34"/>
        <v>4.9271636675235646E-2</v>
      </c>
      <c r="U79" s="86">
        <f t="shared" si="34"/>
        <v>7.0731707317073164E-2</v>
      </c>
      <c r="V79" s="85">
        <f t="shared" si="34"/>
        <v>4.9612403100775193E-2</v>
      </c>
      <c r="W79" s="86">
        <f t="shared" si="34"/>
        <v>7.6272117815144522E-2</v>
      </c>
      <c r="X79" s="85">
        <f t="shared" si="34"/>
        <v>4.9512055109070037E-2</v>
      </c>
      <c r="Y79" s="86">
        <f t="shared" si="34"/>
        <v>5.7499560400914369E-2</v>
      </c>
      <c r="Z79" s="85">
        <f t="shared" si="34"/>
        <v>6.1252934272300469E-2</v>
      </c>
      <c r="AA79" s="85">
        <f t="shared" si="34"/>
        <v>6.7012130491108227E-2</v>
      </c>
      <c r="AB79" s="105">
        <f t="shared" si="34"/>
        <v>5.9023668639053256E-2</v>
      </c>
      <c r="AC79" s="106">
        <f t="shared" si="34"/>
        <v>6.1556846746610626E-2</v>
      </c>
      <c r="AD79" s="18"/>
      <c r="AE79" s="18"/>
    </row>
    <row r="80" spans="1:31">
      <c r="A80" s="90" t="s">
        <v>25</v>
      </c>
      <c r="B80" s="85">
        <f>B16/B31</f>
        <v>4.7403059409462822E-2</v>
      </c>
      <c r="C80" s="86">
        <f t="shared" ref="C80:AC80" si="35">C16/C31</f>
        <v>5.1810946889719017E-2</v>
      </c>
      <c r="D80" s="85">
        <f t="shared" si="35"/>
        <v>5.5233922703802223E-2</v>
      </c>
      <c r="E80" s="86">
        <f t="shared" si="35"/>
        <v>5.926491161134427E-2</v>
      </c>
      <c r="F80" s="85">
        <f t="shared" si="35"/>
        <v>7.0886075949367092E-2</v>
      </c>
      <c r="G80" s="86">
        <f t="shared" si="35"/>
        <v>4.0293040293040296E-2</v>
      </c>
      <c r="H80" s="85">
        <f t="shared" si="35"/>
        <v>5.2879961277831559E-2</v>
      </c>
      <c r="I80" s="86">
        <f t="shared" si="35"/>
        <v>5.722332458554695E-2</v>
      </c>
      <c r="J80" s="85">
        <f t="shared" si="35"/>
        <v>6.0580681183696257E-2</v>
      </c>
      <c r="K80" s="86">
        <f t="shared" si="35"/>
        <v>6.272459980398562E-2</v>
      </c>
      <c r="L80" s="85">
        <f t="shared" si="35"/>
        <v>5.2567402790949735E-2</v>
      </c>
      <c r="M80" s="86">
        <f t="shared" si="35"/>
        <v>6.6224210070696871E-2</v>
      </c>
      <c r="N80" s="85">
        <f t="shared" si="35"/>
        <v>5.6669158116463954E-2</v>
      </c>
      <c r="O80" s="86">
        <f t="shared" si="35"/>
        <v>5.9454323333785801E-2</v>
      </c>
      <c r="P80" s="85">
        <f t="shared" si="35"/>
        <v>4.9570466682145348E-2</v>
      </c>
      <c r="Q80" s="86">
        <f t="shared" si="35"/>
        <v>6.0055361656035623E-2</v>
      </c>
      <c r="R80" s="85">
        <f t="shared" si="35"/>
        <v>6.2172911869374084E-2</v>
      </c>
      <c r="S80" s="86">
        <f t="shared" si="35"/>
        <v>6.7507495089424177E-2</v>
      </c>
      <c r="T80" s="85">
        <f t="shared" si="35"/>
        <v>4.5415595544130251E-2</v>
      </c>
      <c r="U80" s="86">
        <f t="shared" si="35"/>
        <v>6.3414634146341464E-2</v>
      </c>
      <c r="V80" s="85">
        <f t="shared" si="35"/>
        <v>4.8992248062015506E-2</v>
      </c>
      <c r="W80" s="86">
        <f t="shared" si="35"/>
        <v>6.2094735685240134E-2</v>
      </c>
      <c r="X80" s="85">
        <f t="shared" si="35"/>
        <v>4.2766934557979336E-2</v>
      </c>
      <c r="Y80" s="86">
        <f t="shared" si="35"/>
        <v>5.1872692104800423E-2</v>
      </c>
      <c r="Z80" s="85">
        <f t="shared" si="35"/>
        <v>6.3673708920187796E-2</v>
      </c>
      <c r="AA80" s="85">
        <f t="shared" si="35"/>
        <v>7.2547403132728769E-2</v>
      </c>
      <c r="AB80" s="105">
        <f t="shared" si="35"/>
        <v>5.5473372781065088E-2</v>
      </c>
      <c r="AC80" s="106">
        <f t="shared" si="35"/>
        <v>5.9850826224914493E-2</v>
      </c>
      <c r="AD80" s="18"/>
      <c r="AE80" s="18"/>
    </row>
    <row r="81" spans="1:31">
      <c r="A81" s="91" t="s">
        <v>26</v>
      </c>
      <c r="B81" s="85">
        <f>B17/B31</f>
        <v>4.2244752757025966E-2</v>
      </c>
      <c r="C81" s="86">
        <f t="shared" ref="C81:AC81" si="36">C17/C31</f>
        <v>5.8388825726815009E-2</v>
      </c>
      <c r="D81" s="85">
        <f t="shared" si="36"/>
        <v>4.9444531372242216E-2</v>
      </c>
      <c r="E81" s="86">
        <f t="shared" si="36"/>
        <v>6.5242273941243795E-2</v>
      </c>
      <c r="F81" s="85">
        <f t="shared" si="36"/>
        <v>5.5605786618444848E-2</v>
      </c>
      <c r="G81" s="86">
        <f t="shared" si="36"/>
        <v>4.2846042846042848E-2</v>
      </c>
      <c r="H81" s="85">
        <f t="shared" si="36"/>
        <v>5.4513552758954503E-2</v>
      </c>
      <c r="I81" s="86">
        <f t="shared" si="36"/>
        <v>6.2920053766882159E-2</v>
      </c>
      <c r="J81" s="85">
        <f t="shared" si="36"/>
        <v>6.9235064209938579E-2</v>
      </c>
      <c r="K81" s="86">
        <f t="shared" si="36"/>
        <v>3.9856256125449199E-2</v>
      </c>
      <c r="L81" s="85">
        <f t="shared" si="36"/>
        <v>5.1619021812762497E-2</v>
      </c>
      <c r="M81" s="86">
        <f t="shared" si="36"/>
        <v>5.5836098687058147E-2</v>
      </c>
      <c r="N81" s="85">
        <f t="shared" si="36"/>
        <v>4.8175579262077869E-2</v>
      </c>
      <c r="O81" s="86">
        <f t="shared" si="36"/>
        <v>4.9138048052124336E-2</v>
      </c>
      <c r="P81" s="85">
        <f t="shared" si="36"/>
        <v>5.9786394241931738E-2</v>
      </c>
      <c r="Q81" s="86">
        <f t="shared" si="36"/>
        <v>3.8151402094114814E-2</v>
      </c>
      <c r="R81" s="85">
        <f t="shared" si="36"/>
        <v>5.8614193008164117E-2</v>
      </c>
      <c r="S81" s="86">
        <f t="shared" si="36"/>
        <v>5.7996485061511421E-2</v>
      </c>
      <c r="T81" s="85">
        <f t="shared" si="36"/>
        <v>4.6700942587832049E-2</v>
      </c>
      <c r="U81" s="86">
        <f t="shared" si="36"/>
        <v>4.5365853658536584E-2</v>
      </c>
      <c r="V81" s="85">
        <f t="shared" si="36"/>
        <v>4.930232558139535E-2</v>
      </c>
      <c r="W81" s="86">
        <f t="shared" si="36"/>
        <v>5.7698648203099244E-2</v>
      </c>
      <c r="X81" s="85">
        <f t="shared" si="36"/>
        <v>4.1188289322617679E-2</v>
      </c>
      <c r="Y81" s="86">
        <f t="shared" si="36"/>
        <v>4.5894144540179357E-2</v>
      </c>
      <c r="Z81" s="85">
        <f t="shared" si="36"/>
        <v>5.7805164319248828E-2</v>
      </c>
      <c r="AA81" s="85">
        <f t="shared" si="36"/>
        <v>5.7531503945353904E-2</v>
      </c>
      <c r="AB81" s="105">
        <f t="shared" si="36"/>
        <v>5.2440828402366864E-2</v>
      </c>
      <c r="AC81" s="106">
        <f t="shared" si="36"/>
        <v>5.4131124572464662E-2</v>
      </c>
      <c r="AD81" s="18"/>
      <c r="AE81" s="18"/>
    </row>
    <row r="82" spans="1:31">
      <c r="A82" s="90" t="s">
        <v>27</v>
      </c>
      <c r="B82" s="85">
        <f>B18/B31</f>
        <v>3.9576663109213803E-2</v>
      </c>
      <c r="C82" s="86">
        <f t="shared" ref="C82:AC82" si="37">C18/C31</f>
        <v>7.1788208543121651E-2</v>
      </c>
      <c r="D82" s="85">
        <f t="shared" si="37"/>
        <v>3.6770458457205446E-2</v>
      </c>
      <c r="E82" s="86">
        <f t="shared" si="37"/>
        <v>6.8421721989062698E-2</v>
      </c>
      <c r="F82" s="85">
        <f t="shared" si="37"/>
        <v>4.9728752260397829E-2</v>
      </c>
      <c r="G82" s="86">
        <f t="shared" si="37"/>
        <v>5.6055056055056056E-2</v>
      </c>
      <c r="H82" s="85">
        <f t="shared" si="37"/>
        <v>5.7236205227492738E-2</v>
      </c>
      <c r="I82" s="86">
        <f t="shared" si="37"/>
        <v>6.464827497919734E-2</v>
      </c>
      <c r="J82" s="85">
        <f t="shared" si="37"/>
        <v>6.6164154103852596E-2</v>
      </c>
      <c r="K82" s="86">
        <f t="shared" si="37"/>
        <v>3.7242731133616466E-2</v>
      </c>
      <c r="L82" s="85">
        <f t="shared" si="37"/>
        <v>6.3135076547893243E-2</v>
      </c>
      <c r="M82" s="86">
        <f t="shared" si="37"/>
        <v>5.8721685182513347E-2</v>
      </c>
      <c r="N82" s="85">
        <f t="shared" si="37"/>
        <v>6.0066589658218386E-2</v>
      </c>
      <c r="O82" s="86">
        <f t="shared" si="37"/>
        <v>4.6423238767476588E-2</v>
      </c>
      <c r="P82" s="85">
        <f t="shared" si="37"/>
        <v>6.2340376131878338E-2</v>
      </c>
      <c r="Q82" s="86">
        <f t="shared" si="37"/>
        <v>3.8993862077265615E-2</v>
      </c>
      <c r="R82" s="85">
        <f t="shared" si="37"/>
        <v>5.4218128532551813E-2</v>
      </c>
      <c r="S82" s="86">
        <f t="shared" si="37"/>
        <v>5.7169440711258145E-2</v>
      </c>
      <c r="T82" s="85">
        <f t="shared" si="37"/>
        <v>5.5698371893744644E-2</v>
      </c>
      <c r="U82" s="86">
        <f t="shared" si="37"/>
        <v>3.5121951219512199E-2</v>
      </c>
      <c r="V82" s="85">
        <f t="shared" si="37"/>
        <v>6.0465116279069767E-2</v>
      </c>
      <c r="W82" s="86">
        <f t="shared" si="37"/>
        <v>5.3522365095065388E-2</v>
      </c>
      <c r="X82" s="85">
        <f t="shared" si="37"/>
        <v>4.6354764638346729E-2</v>
      </c>
      <c r="Y82" s="86">
        <f t="shared" si="37"/>
        <v>3.7629681730262002E-2</v>
      </c>
      <c r="Z82" s="85">
        <f t="shared" si="37"/>
        <v>5.963908450704225E-2</v>
      </c>
      <c r="AA82" s="85">
        <f t="shared" si="37"/>
        <v>5.3821693557884819E-2</v>
      </c>
      <c r="AB82" s="105">
        <f t="shared" si="37"/>
        <v>5.4807692307692307E-2</v>
      </c>
      <c r="AC82" s="106">
        <f t="shared" si="37"/>
        <v>5.5268471586928748E-2</v>
      </c>
      <c r="AD82" s="18"/>
      <c r="AE82" s="18"/>
    </row>
    <row r="83" spans="1:31">
      <c r="A83" s="91" t="s">
        <v>28</v>
      </c>
      <c r="B83" s="85">
        <f>B19/B31</f>
        <v>3.7442191390964066E-2</v>
      </c>
      <c r="C83" s="86">
        <f t="shared" ref="C83:AC83" si="38">C19/C31</f>
        <v>6.5535163228845214E-2</v>
      </c>
      <c r="D83" s="85">
        <f t="shared" si="38"/>
        <v>4.7097480832420595E-2</v>
      </c>
      <c r="E83" s="86">
        <f t="shared" si="38"/>
        <v>8.2665649243291367E-2</v>
      </c>
      <c r="F83" s="85">
        <f t="shared" si="38"/>
        <v>5.4882459312839062E-2</v>
      </c>
      <c r="G83" s="86">
        <f t="shared" si="38"/>
        <v>6.3492063492063489E-2</v>
      </c>
      <c r="H83" s="85">
        <f t="shared" si="38"/>
        <v>6.1834462729912873E-2</v>
      </c>
      <c r="I83" s="86">
        <f t="shared" si="38"/>
        <v>6.4904307751392179E-2</v>
      </c>
      <c r="J83" s="85">
        <f t="shared" si="38"/>
        <v>6.7560022333891676E-2</v>
      </c>
      <c r="K83" s="86">
        <f t="shared" si="38"/>
        <v>2.8748774910160077E-2</v>
      </c>
      <c r="L83" s="85">
        <f t="shared" si="38"/>
        <v>9.6057444790678764E-2</v>
      </c>
      <c r="M83" s="86">
        <f t="shared" si="38"/>
        <v>4.1552445534554901E-2</v>
      </c>
      <c r="N83" s="85">
        <f t="shared" si="38"/>
        <v>7.0802473330162402E-2</v>
      </c>
      <c r="O83" s="86">
        <f t="shared" si="38"/>
        <v>4.7373422017103296E-2</v>
      </c>
      <c r="P83" s="85">
        <f t="shared" si="38"/>
        <v>6.2804736475504996E-2</v>
      </c>
      <c r="Q83" s="86">
        <f t="shared" si="38"/>
        <v>4.657600192562282E-2</v>
      </c>
      <c r="R83" s="85">
        <f t="shared" si="38"/>
        <v>5.6311492568557671E-2</v>
      </c>
      <c r="S83" s="86">
        <f t="shared" si="38"/>
        <v>5.8203246149074746E-2</v>
      </c>
      <c r="T83" s="85">
        <f t="shared" si="38"/>
        <v>8.4832904884318772E-2</v>
      </c>
      <c r="U83" s="86">
        <f t="shared" si="38"/>
        <v>2.2926829268292682E-2</v>
      </c>
      <c r="V83" s="85">
        <f t="shared" si="38"/>
        <v>7.3695090439276481E-2</v>
      </c>
      <c r="W83" s="86">
        <f t="shared" si="38"/>
        <v>4.9895592922299156E-2</v>
      </c>
      <c r="X83" s="85">
        <f t="shared" si="38"/>
        <v>5.309988518943743E-2</v>
      </c>
      <c r="Y83" s="86">
        <f t="shared" si="38"/>
        <v>3.8157200633022685E-2</v>
      </c>
      <c r="Z83" s="85">
        <f t="shared" si="38"/>
        <v>6.5434272300469484E-2</v>
      </c>
      <c r="AA83" s="85">
        <f t="shared" si="38"/>
        <v>5.0936285478742196E-2</v>
      </c>
      <c r="AB83" s="105">
        <f t="shared" si="38"/>
        <v>6.2426035502958582E-2</v>
      </c>
      <c r="AC83" s="106">
        <f t="shared" si="38"/>
        <v>5.4806939465117235E-2</v>
      </c>
      <c r="AD83" s="18"/>
      <c r="AE83" s="18"/>
    </row>
    <row r="84" spans="1:31">
      <c r="A84" s="90" t="s">
        <v>29</v>
      </c>
      <c r="B84" s="85">
        <f>B20/B31</f>
        <v>4.5891141942369262E-2</v>
      </c>
      <c r="C84" s="86">
        <f t="shared" ref="C84:AC84" si="39">C20/C31</f>
        <v>8.4456715933084292E-2</v>
      </c>
      <c r="D84" s="85">
        <f t="shared" si="39"/>
        <v>6.9629166014708185E-2</v>
      </c>
      <c r="E84" s="86">
        <f t="shared" si="39"/>
        <v>8.6353808978761284E-2</v>
      </c>
      <c r="F84" s="85">
        <f t="shared" si="39"/>
        <v>6.3562386980108493E-2</v>
      </c>
      <c r="G84" s="86">
        <f t="shared" si="39"/>
        <v>6.7155067155067152E-2</v>
      </c>
      <c r="H84" s="85">
        <f t="shared" si="39"/>
        <v>6.8913359148112294E-2</v>
      </c>
      <c r="I84" s="86">
        <f t="shared" si="39"/>
        <v>6.5416373295781857E-2</v>
      </c>
      <c r="J84" s="85">
        <f t="shared" si="39"/>
        <v>0.10217755443886097</v>
      </c>
      <c r="K84" s="86">
        <f t="shared" si="39"/>
        <v>3.1035609278013722E-2</v>
      </c>
      <c r="L84" s="85">
        <f t="shared" si="39"/>
        <v>9.4431648828072076E-2</v>
      </c>
      <c r="M84" s="86">
        <f t="shared" si="39"/>
        <v>3.5492713894098978E-2</v>
      </c>
      <c r="N84" s="85">
        <f t="shared" si="39"/>
        <v>6.6861452741727251E-2</v>
      </c>
      <c r="O84" s="86">
        <f t="shared" si="39"/>
        <v>5.4092574996606489E-2</v>
      </c>
      <c r="P84" s="85">
        <f t="shared" si="39"/>
        <v>6.6403529138611569E-2</v>
      </c>
      <c r="Q84" s="86">
        <f t="shared" si="39"/>
        <v>6.5952581538091221E-2</v>
      </c>
      <c r="R84" s="85">
        <f t="shared" si="39"/>
        <v>6.0393552438769101E-2</v>
      </c>
      <c r="S84" s="86">
        <f t="shared" si="39"/>
        <v>8.0843585237258347E-2</v>
      </c>
      <c r="T84" s="85">
        <f t="shared" si="39"/>
        <v>0.14781491002570693</v>
      </c>
      <c r="U84" s="86">
        <f t="shared" si="39"/>
        <v>2.4878048780487806E-2</v>
      </c>
      <c r="V84" s="85">
        <f t="shared" si="39"/>
        <v>9.0232558139534888E-2</v>
      </c>
      <c r="W84" s="86">
        <f t="shared" si="39"/>
        <v>5.8467963512473901E-2</v>
      </c>
      <c r="X84" s="85">
        <f t="shared" si="39"/>
        <v>7.9793340987370842E-2</v>
      </c>
      <c r="Y84" s="86">
        <f t="shared" si="39"/>
        <v>5.8202918937928609E-2</v>
      </c>
      <c r="Z84" s="85">
        <f t="shared" si="39"/>
        <v>7.7391431924882625E-2</v>
      </c>
      <c r="AA84" s="85">
        <f t="shared" si="39"/>
        <v>7.6669414674361086E-2</v>
      </c>
      <c r="AB84" s="105">
        <f t="shared" si="39"/>
        <v>7.2550953320184089E-2</v>
      </c>
      <c r="AC84" s="106">
        <f t="shared" si="39"/>
        <v>6.6180409609758115E-2</v>
      </c>
      <c r="AD84" s="18"/>
      <c r="AE84" s="18"/>
    </row>
    <row r="85" spans="1:31">
      <c r="A85" s="91" t="s">
        <v>30</v>
      </c>
      <c r="B85" s="85">
        <f>B21/B31</f>
        <v>6.9370330843116335E-2</v>
      </c>
      <c r="C85" s="86">
        <f t="shared" ref="C85:AC85" si="40">C21/C31</f>
        <v>9.4851388663310054E-2</v>
      </c>
      <c r="D85" s="85">
        <f t="shared" si="40"/>
        <v>6.8220935690815207E-2</v>
      </c>
      <c r="E85" s="86">
        <f t="shared" si="40"/>
        <v>7.134681419305608E-2</v>
      </c>
      <c r="F85" s="85">
        <f t="shared" si="40"/>
        <v>7.0343580470162745E-2</v>
      </c>
      <c r="G85" s="86">
        <f t="shared" si="40"/>
        <v>9.6015096015096016E-2</v>
      </c>
      <c r="H85" s="85">
        <f t="shared" si="40"/>
        <v>7.7867860600193614E-2</v>
      </c>
      <c r="I85" s="86">
        <f t="shared" si="40"/>
        <v>8.4426806631248796E-2</v>
      </c>
      <c r="J85" s="85">
        <f t="shared" si="40"/>
        <v>9.6035734226688999E-2</v>
      </c>
      <c r="K85" s="86">
        <f t="shared" si="40"/>
        <v>3.2995753021888272E-2</v>
      </c>
      <c r="L85" s="85">
        <f t="shared" si="40"/>
        <v>8.467687305243192E-2</v>
      </c>
      <c r="M85" s="86">
        <f t="shared" si="40"/>
        <v>3.3328524022507577E-2</v>
      </c>
      <c r="N85" s="85">
        <f t="shared" si="40"/>
        <v>7.3044778147720327E-2</v>
      </c>
      <c r="O85" s="86">
        <f t="shared" si="40"/>
        <v>5.8164788923578119E-2</v>
      </c>
      <c r="P85" s="85">
        <f t="shared" si="40"/>
        <v>6.8841420942651499E-2</v>
      </c>
      <c r="Q85" s="86">
        <f t="shared" si="40"/>
        <v>7.895053556384643E-2</v>
      </c>
      <c r="R85" s="85">
        <f t="shared" si="40"/>
        <v>6.1649570860372621E-2</v>
      </c>
      <c r="S85" s="86">
        <f t="shared" si="40"/>
        <v>8.4668665357179776E-2</v>
      </c>
      <c r="T85" s="85">
        <f t="shared" si="40"/>
        <v>0.13838903170522707</v>
      </c>
      <c r="U85" s="86">
        <f t="shared" si="40"/>
        <v>2.1463414634146343E-2</v>
      </c>
      <c r="V85" s="85">
        <f t="shared" si="40"/>
        <v>8.4134366925064596E-2</v>
      </c>
      <c r="W85" s="86">
        <f t="shared" si="40"/>
        <v>5.6160017584349929E-2</v>
      </c>
      <c r="X85" s="85">
        <f t="shared" si="40"/>
        <v>9.2422502870264059E-2</v>
      </c>
      <c r="Y85" s="86">
        <f t="shared" si="40"/>
        <v>6.5939862845085281E-2</v>
      </c>
      <c r="Z85" s="85">
        <f t="shared" si="40"/>
        <v>7.3650234741784032E-2</v>
      </c>
      <c r="AA85" s="85">
        <f t="shared" si="40"/>
        <v>7.4608408903544934E-2</v>
      </c>
      <c r="AB85" s="105">
        <f t="shared" si="40"/>
        <v>7.6364234056541747E-2</v>
      </c>
      <c r="AC85" s="106">
        <f t="shared" si="40"/>
        <v>7.2312193513825354E-2</v>
      </c>
      <c r="AD85" s="18"/>
      <c r="AE85" s="18"/>
    </row>
    <row r="86" spans="1:31">
      <c r="A86" s="90" t="s">
        <v>31</v>
      </c>
      <c r="B86" s="85">
        <f>B22/B31</f>
        <v>8.1198861615083606E-2</v>
      </c>
      <c r="C86" s="86">
        <f t="shared" ref="C86:AC86" si="41">C22/C31</f>
        <v>9.4445346759785609E-2</v>
      </c>
      <c r="D86" s="85">
        <f t="shared" si="41"/>
        <v>6.4935064935064929E-2</v>
      </c>
      <c r="E86" s="86">
        <f t="shared" si="41"/>
        <v>8.1521047946076564E-2</v>
      </c>
      <c r="F86" s="85">
        <f t="shared" si="41"/>
        <v>4.647377938517179E-2</v>
      </c>
      <c r="G86" s="86">
        <f t="shared" si="41"/>
        <v>0.12087912087912088</v>
      </c>
      <c r="H86" s="85">
        <f t="shared" si="41"/>
        <v>7.9017424975798639E-2</v>
      </c>
      <c r="I86" s="86">
        <f t="shared" si="41"/>
        <v>8.6475068808807523E-2</v>
      </c>
      <c r="J86" s="85">
        <f t="shared" si="41"/>
        <v>8.0122836404243433E-2</v>
      </c>
      <c r="K86" s="86">
        <f t="shared" si="41"/>
        <v>2.9075465534139169E-2</v>
      </c>
      <c r="L86" s="85">
        <f t="shared" si="41"/>
        <v>9.2263920877929825E-2</v>
      </c>
      <c r="M86" s="86">
        <f t="shared" si="41"/>
        <v>3.3761361996825855E-2</v>
      </c>
      <c r="N86" s="85">
        <f t="shared" si="41"/>
        <v>8.0994767955425692E-2</v>
      </c>
      <c r="O86" s="86">
        <f t="shared" si="41"/>
        <v>6.4612460974616537E-2</v>
      </c>
      <c r="P86" s="85">
        <f t="shared" si="41"/>
        <v>7.313675412119805E-2</v>
      </c>
      <c r="Q86" s="86">
        <f t="shared" si="41"/>
        <v>8.8337946804669637E-2</v>
      </c>
      <c r="R86" s="85">
        <f t="shared" si="41"/>
        <v>6.6464308143186102E-2</v>
      </c>
      <c r="S86" s="86">
        <f t="shared" si="41"/>
        <v>8.694303732037631E-2</v>
      </c>
      <c r="T86" s="85">
        <f t="shared" si="41"/>
        <v>9.811482433590403E-2</v>
      </c>
      <c r="U86" s="86">
        <f t="shared" si="41"/>
        <v>2.2926829268292682E-2</v>
      </c>
      <c r="V86" s="85">
        <f t="shared" si="41"/>
        <v>0.10046511627906977</v>
      </c>
      <c r="W86" s="86">
        <f t="shared" si="41"/>
        <v>5.3082756346851299E-2</v>
      </c>
      <c r="X86" s="85">
        <f t="shared" si="41"/>
        <v>8.4098737083811714E-2</v>
      </c>
      <c r="Y86" s="86">
        <f t="shared" si="41"/>
        <v>8.4403024441709162E-2</v>
      </c>
      <c r="Z86" s="85">
        <f t="shared" si="41"/>
        <v>5.1863262910798125E-2</v>
      </c>
      <c r="AA86" s="85">
        <f t="shared" si="41"/>
        <v>8.3617948415969853E-2</v>
      </c>
      <c r="AB86" s="105">
        <f t="shared" si="41"/>
        <v>7.4515121630506248E-2</v>
      </c>
      <c r="AC86" s="106">
        <f t="shared" si="41"/>
        <v>7.8493427288086698E-2</v>
      </c>
      <c r="AD86" s="18"/>
      <c r="AE86" s="18"/>
    </row>
    <row r="87" spans="1:31">
      <c r="A87" s="91" t="s">
        <v>32</v>
      </c>
      <c r="B87" s="85">
        <f>B23/B31</f>
        <v>6.0565635005336182E-2</v>
      </c>
      <c r="C87" s="86">
        <f t="shared" ref="C87:AC87" si="42">C23/C31</f>
        <v>7.9584213090790973E-2</v>
      </c>
      <c r="D87" s="85">
        <f t="shared" si="42"/>
        <v>3.6613988421217339E-2</v>
      </c>
      <c r="E87" s="86">
        <f t="shared" si="42"/>
        <v>6.6259697316545851E-2</v>
      </c>
      <c r="F87" s="85">
        <f t="shared" si="42"/>
        <v>3.363471971066908E-2</v>
      </c>
      <c r="G87" s="86">
        <f t="shared" si="42"/>
        <v>0.11255411255411256</v>
      </c>
      <c r="H87" s="85">
        <f t="shared" si="42"/>
        <v>6.6130203291384318E-2</v>
      </c>
      <c r="I87" s="86">
        <f t="shared" si="42"/>
        <v>7.7385905395890672E-2</v>
      </c>
      <c r="J87" s="85">
        <f t="shared" si="42"/>
        <v>6.9514237855946404E-2</v>
      </c>
      <c r="K87" s="86">
        <f t="shared" si="42"/>
        <v>3.2342371773930088E-2</v>
      </c>
      <c r="L87" s="85">
        <f t="shared" si="42"/>
        <v>7.9799485164611841E-2</v>
      </c>
      <c r="M87" s="86">
        <f t="shared" si="42"/>
        <v>3.9243976338190739E-2</v>
      </c>
      <c r="N87" s="85">
        <f t="shared" si="42"/>
        <v>7.7189644628660736E-2</v>
      </c>
      <c r="O87" s="86">
        <f t="shared" si="42"/>
        <v>6.1422560065155424E-2</v>
      </c>
      <c r="P87" s="85">
        <f t="shared" si="42"/>
        <v>6.0831205015091712E-2</v>
      </c>
      <c r="Q87" s="86">
        <f t="shared" si="42"/>
        <v>7.810807558069563E-2</v>
      </c>
      <c r="R87" s="85">
        <f t="shared" si="42"/>
        <v>4.5844672388528365E-2</v>
      </c>
      <c r="S87" s="86">
        <f t="shared" si="42"/>
        <v>9.2008683965677657E-2</v>
      </c>
      <c r="T87" s="85">
        <f t="shared" si="42"/>
        <v>7.7120822622107968E-2</v>
      </c>
      <c r="U87" s="86">
        <f t="shared" si="42"/>
        <v>2.3414634146341463E-2</v>
      </c>
      <c r="V87" s="85">
        <f t="shared" si="42"/>
        <v>0.10377260981912145</v>
      </c>
      <c r="W87" s="86">
        <f t="shared" si="42"/>
        <v>4.8576766677656882E-2</v>
      </c>
      <c r="X87" s="85">
        <f t="shared" si="42"/>
        <v>7.7784156142365099E-2</v>
      </c>
      <c r="Y87" s="86">
        <f t="shared" si="42"/>
        <v>6.8401617724635128E-2</v>
      </c>
      <c r="Z87" s="85">
        <f t="shared" si="42"/>
        <v>4.7608568075117368E-2</v>
      </c>
      <c r="AA87" s="85">
        <f t="shared" si="42"/>
        <v>7.8259333411847834E-2</v>
      </c>
      <c r="AB87" s="105">
        <f t="shared" si="42"/>
        <v>6.3206771860618016E-2</v>
      </c>
      <c r="AC87" s="106">
        <f t="shared" si="42"/>
        <v>7.2089669097951947E-2</v>
      </c>
      <c r="AD87" s="18"/>
      <c r="AE87" s="18"/>
    </row>
    <row r="88" spans="1:31">
      <c r="A88" s="90" t="s">
        <v>33</v>
      </c>
      <c r="B88" s="85">
        <f>B24/B31</f>
        <v>2.0455353966559942E-2</v>
      </c>
      <c r="C88" s="86">
        <f t="shared" ref="C88:AC88" si="43">C24/C31</f>
        <v>6.4641871041091439E-2</v>
      </c>
      <c r="D88" s="85">
        <f t="shared" si="43"/>
        <v>1.549053356282272E-2</v>
      </c>
      <c r="E88" s="86">
        <f t="shared" si="43"/>
        <v>8.2411293399465846E-2</v>
      </c>
      <c r="F88" s="85">
        <f t="shared" si="43"/>
        <v>1.9891500904159132E-2</v>
      </c>
      <c r="G88" s="86">
        <f t="shared" si="43"/>
        <v>9.1353091353091359E-2</v>
      </c>
      <c r="H88" s="85">
        <f t="shared" si="43"/>
        <v>2.4564375605033884E-2</v>
      </c>
      <c r="I88" s="86">
        <f t="shared" si="43"/>
        <v>6.7016578121999612E-2</v>
      </c>
      <c r="J88" s="85">
        <f t="shared" si="43"/>
        <v>2.2892238972640984E-2</v>
      </c>
      <c r="K88" s="86">
        <f t="shared" si="43"/>
        <v>3.4629206141783733E-2</v>
      </c>
      <c r="L88" s="85">
        <f t="shared" si="43"/>
        <v>6.9367294404552235E-2</v>
      </c>
      <c r="M88" s="86">
        <f t="shared" si="43"/>
        <v>2.3661809262732651E-2</v>
      </c>
      <c r="N88" s="85">
        <f t="shared" si="43"/>
        <v>4.5117890874498877E-2</v>
      </c>
      <c r="O88" s="86">
        <f t="shared" si="43"/>
        <v>3.5428261164653183E-2</v>
      </c>
      <c r="P88" s="85">
        <f t="shared" si="43"/>
        <v>2.3566287439052706E-2</v>
      </c>
      <c r="Q88" s="86">
        <f t="shared" si="43"/>
        <v>5.0667950415212423E-2</v>
      </c>
      <c r="R88" s="85">
        <f t="shared" si="43"/>
        <v>2.1770985974460959E-2</v>
      </c>
      <c r="S88" s="86">
        <f t="shared" si="43"/>
        <v>3.9801509355939214E-2</v>
      </c>
      <c r="T88" s="85">
        <f t="shared" si="43"/>
        <v>1.8851756640959727E-2</v>
      </c>
      <c r="U88" s="86">
        <f t="shared" si="43"/>
        <v>2.878048780487805E-2</v>
      </c>
      <c r="V88" s="85">
        <f t="shared" si="43"/>
        <v>5.3333333333333337E-2</v>
      </c>
      <c r="W88" s="86">
        <f t="shared" si="43"/>
        <v>2.6046818331684801E-2</v>
      </c>
      <c r="X88" s="85">
        <f t="shared" si="43"/>
        <v>2.2962112514351322E-2</v>
      </c>
      <c r="Y88" s="86">
        <f t="shared" si="43"/>
        <v>4.4487427466150871E-2</v>
      </c>
      <c r="Z88" s="85">
        <f t="shared" si="43"/>
        <v>2.4354460093896715E-2</v>
      </c>
      <c r="AA88" s="85">
        <f t="shared" si="43"/>
        <v>5.1407372512071607E-2</v>
      </c>
      <c r="AB88" s="105">
        <f t="shared" si="43"/>
        <v>3.0210387902695594E-2</v>
      </c>
      <c r="AC88" s="106">
        <f t="shared" si="43"/>
        <v>5.2202579634895128E-2</v>
      </c>
      <c r="AD88" s="18"/>
      <c r="AE88" s="18"/>
    </row>
    <row r="89" spans="1:31">
      <c r="A89" s="91" t="s">
        <v>34</v>
      </c>
      <c r="B89" s="85">
        <f>B25/B31</f>
        <v>4.4468160796869442E-4</v>
      </c>
      <c r="C89" s="86">
        <f t="shared" ref="C89:AC89" si="44">C25/C31</f>
        <v>2.3063180120188403E-2</v>
      </c>
      <c r="D89" s="85">
        <f t="shared" si="44"/>
        <v>1.8776404318572994E-3</v>
      </c>
      <c r="E89" s="86">
        <f t="shared" si="44"/>
        <v>1.8567976599262369E-2</v>
      </c>
      <c r="F89" s="85">
        <f t="shared" si="44"/>
        <v>4.3399638336347199E-3</v>
      </c>
      <c r="G89" s="86">
        <f t="shared" si="44"/>
        <v>2.1756021756021756E-2</v>
      </c>
      <c r="H89" s="85">
        <f t="shared" si="44"/>
        <v>4.4772507260406585E-3</v>
      </c>
      <c r="I89" s="86">
        <f t="shared" si="44"/>
        <v>1.350572873327786E-2</v>
      </c>
      <c r="J89" s="85">
        <f t="shared" si="44"/>
        <v>2.7917364600781687E-3</v>
      </c>
      <c r="K89" s="86">
        <f t="shared" si="44"/>
        <v>6.533812479581836E-3</v>
      </c>
      <c r="L89" s="85">
        <f t="shared" si="44"/>
        <v>1.0838639750711285E-2</v>
      </c>
      <c r="M89" s="86">
        <f t="shared" si="44"/>
        <v>8.656759486365604E-3</v>
      </c>
      <c r="N89" s="85">
        <f t="shared" si="44"/>
        <v>4.9602500509614731E-3</v>
      </c>
      <c r="O89" s="86">
        <f t="shared" si="44"/>
        <v>9.2303515678023619E-3</v>
      </c>
      <c r="P89" s="85">
        <f t="shared" si="44"/>
        <v>7.3136754121198048E-3</v>
      </c>
      <c r="Q89" s="86">
        <f t="shared" si="44"/>
        <v>1.2155494042604405E-2</v>
      </c>
      <c r="R89" s="85">
        <f t="shared" si="44"/>
        <v>7.745446933221687E-3</v>
      </c>
      <c r="S89" s="86">
        <f t="shared" si="44"/>
        <v>1.3232709604052517E-2</v>
      </c>
      <c r="T89" s="85">
        <f t="shared" si="44"/>
        <v>1.6281062553556127E-2</v>
      </c>
      <c r="U89" s="86">
        <f t="shared" si="44"/>
        <v>1.3170731707317073E-2</v>
      </c>
      <c r="V89" s="85">
        <f t="shared" si="44"/>
        <v>1.1886304909560724E-2</v>
      </c>
      <c r="W89" s="86">
        <f t="shared" si="44"/>
        <v>7.6931530937465655E-3</v>
      </c>
      <c r="X89" s="85">
        <f t="shared" si="44"/>
        <v>8.0367393800229621E-3</v>
      </c>
      <c r="Y89" s="86">
        <f t="shared" si="44"/>
        <v>1.9518199402145244E-2</v>
      </c>
      <c r="Z89" s="85">
        <f t="shared" si="44"/>
        <v>1.2177230046948357E-2</v>
      </c>
      <c r="AA89" s="85">
        <f t="shared" si="44"/>
        <v>1.7076904958191027E-2</v>
      </c>
      <c r="AB89" s="105">
        <f t="shared" si="44"/>
        <v>6.689677843523997E-3</v>
      </c>
      <c r="AC89" s="106">
        <f t="shared" si="44"/>
        <v>1.4670128157580254E-2</v>
      </c>
      <c r="AD89" s="18"/>
      <c r="AE89" s="18"/>
    </row>
    <row r="90" spans="1:31">
      <c r="A90" s="90" t="s">
        <v>35</v>
      </c>
      <c r="B90" s="85">
        <f>B26/B31</f>
        <v>0</v>
      </c>
      <c r="C90" s="86">
        <f t="shared" ref="C90:AC90" si="45">C26/C31</f>
        <v>3.7355855124248821E-3</v>
      </c>
      <c r="D90" s="85">
        <f t="shared" si="45"/>
        <v>3.1294007197621654E-4</v>
      </c>
      <c r="E90" s="86">
        <f t="shared" si="45"/>
        <v>6.6132519394633089E-3</v>
      </c>
      <c r="F90" s="85">
        <f t="shared" si="45"/>
        <v>0</v>
      </c>
      <c r="G90" s="86">
        <f t="shared" si="45"/>
        <v>1.554001554001554E-3</v>
      </c>
      <c r="H90" s="85">
        <f t="shared" si="45"/>
        <v>1.3310745401742497E-3</v>
      </c>
      <c r="I90" s="86">
        <f t="shared" si="45"/>
        <v>1.9842539845100174E-3</v>
      </c>
      <c r="J90" s="85">
        <f t="shared" si="45"/>
        <v>8.375209380234506E-4</v>
      </c>
      <c r="K90" s="86">
        <f t="shared" si="45"/>
        <v>1.633453119895459E-3</v>
      </c>
      <c r="L90" s="85">
        <f t="shared" si="45"/>
        <v>9.4838097818723745E-4</v>
      </c>
      <c r="M90" s="86">
        <f t="shared" si="45"/>
        <v>1.2985139229548406E-3</v>
      </c>
      <c r="N90" s="85">
        <f t="shared" si="45"/>
        <v>3.3974315417544334E-4</v>
      </c>
      <c r="O90" s="86">
        <f t="shared" si="45"/>
        <v>1.2895344102076829E-3</v>
      </c>
      <c r="P90" s="85">
        <f t="shared" si="45"/>
        <v>4.6436034362665429E-4</v>
      </c>
      <c r="Q90" s="86">
        <f t="shared" si="45"/>
        <v>4.8140570465760019E-4</v>
      </c>
      <c r="R90" s="85">
        <f t="shared" si="45"/>
        <v>6.2800921080175844E-4</v>
      </c>
      <c r="S90" s="86">
        <f t="shared" si="45"/>
        <v>7.2366380647162205E-4</v>
      </c>
      <c r="T90" s="85">
        <f t="shared" si="45"/>
        <v>1.2853470437017994E-3</v>
      </c>
      <c r="U90" s="86">
        <f t="shared" si="45"/>
        <v>2.4390243902439024E-3</v>
      </c>
      <c r="V90" s="85">
        <f t="shared" si="45"/>
        <v>8.2687338501291987E-4</v>
      </c>
      <c r="W90" s="86">
        <f t="shared" si="45"/>
        <v>2.1980437410704473E-4</v>
      </c>
      <c r="X90" s="85">
        <f t="shared" si="45"/>
        <v>8.6107921928817448E-4</v>
      </c>
      <c r="Y90" s="86">
        <f t="shared" si="45"/>
        <v>1.9342359767891683E-3</v>
      </c>
      <c r="Z90" s="85">
        <f t="shared" si="45"/>
        <v>3.6678403755868543E-4</v>
      </c>
      <c r="AA90" s="85">
        <f t="shared" si="45"/>
        <v>1.8843481333176305E-3</v>
      </c>
      <c r="AB90" s="105">
        <f t="shared" si="45"/>
        <v>5.8349769888231431E-4</v>
      </c>
      <c r="AC90" s="106">
        <f t="shared" si="45"/>
        <v>1.9532698726665841E-3</v>
      </c>
      <c r="AD90" s="18"/>
      <c r="AE90" s="18"/>
    </row>
    <row r="91" spans="1:31">
      <c r="A91" s="91" t="s">
        <v>36</v>
      </c>
      <c r="B91" s="85">
        <f>B27/B31</f>
        <v>0</v>
      </c>
      <c r="C91" s="86">
        <f t="shared" ref="C91:AC91" si="46">C27/C31</f>
        <v>1.6241676140977748E-4</v>
      </c>
      <c r="D91" s="85">
        <f t="shared" si="46"/>
        <v>0</v>
      </c>
      <c r="E91" s="86">
        <f t="shared" si="46"/>
        <v>3.8153376573826786E-4</v>
      </c>
      <c r="F91" s="85">
        <f t="shared" si="46"/>
        <v>0</v>
      </c>
      <c r="G91" s="86">
        <f t="shared" si="46"/>
        <v>0</v>
      </c>
      <c r="H91" s="85">
        <f t="shared" si="46"/>
        <v>0</v>
      </c>
      <c r="I91" s="86">
        <f t="shared" si="46"/>
        <v>0</v>
      </c>
      <c r="J91" s="85">
        <f t="shared" si="46"/>
        <v>0</v>
      </c>
      <c r="K91" s="86">
        <f t="shared" si="46"/>
        <v>0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4.1208225161742281E-5</v>
      </c>
      <c r="AD91" s="18"/>
      <c r="AE91" s="18"/>
    </row>
    <row r="92" spans="1:31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>
      <c r="A95" s="9" t="s">
        <v>13</v>
      </c>
      <c r="B95" s="81">
        <f>SUM(B71:B94)</f>
        <v>1</v>
      </c>
      <c r="C95" s="82">
        <f t="shared" ref="C95:AC95" si="50">SUM(C71:C94)</f>
        <v>1</v>
      </c>
      <c r="D95" s="81">
        <f t="shared" si="50"/>
        <v>1</v>
      </c>
      <c r="E95" s="82">
        <f t="shared" si="50"/>
        <v>1</v>
      </c>
      <c r="F95" s="81">
        <f t="shared" si="50"/>
        <v>1.0000000000000002</v>
      </c>
      <c r="G95" s="82">
        <f t="shared" si="50"/>
        <v>1.0000000000000002</v>
      </c>
      <c r="H95" s="81">
        <f t="shared" si="50"/>
        <v>1</v>
      </c>
      <c r="I95" s="82">
        <f t="shared" si="50"/>
        <v>0.99999999999999978</v>
      </c>
      <c r="J95" s="81">
        <f t="shared" si="50"/>
        <v>1</v>
      </c>
      <c r="K95" s="81">
        <f t="shared" si="50"/>
        <v>1</v>
      </c>
      <c r="L95" s="81">
        <f t="shared" si="50"/>
        <v>1</v>
      </c>
      <c r="M95" s="82">
        <f t="shared" si="50"/>
        <v>1</v>
      </c>
      <c r="N95" s="81">
        <f t="shared" si="50"/>
        <v>1.0000000000000002</v>
      </c>
      <c r="O95" s="82">
        <f t="shared" si="50"/>
        <v>0.99999999999999978</v>
      </c>
      <c r="P95" s="81">
        <f t="shared" si="50"/>
        <v>1.0000000000000002</v>
      </c>
      <c r="Q95" s="82">
        <f t="shared" si="50"/>
        <v>1.0000000000000002</v>
      </c>
      <c r="R95" s="81">
        <f t="shared" si="50"/>
        <v>1.0000000000000002</v>
      </c>
      <c r="S95" s="82">
        <f t="shared" si="50"/>
        <v>1</v>
      </c>
      <c r="T95" s="81">
        <f t="shared" si="50"/>
        <v>0.99999999999999989</v>
      </c>
      <c r="U95" s="82">
        <f t="shared" si="50"/>
        <v>1.0000000000000002</v>
      </c>
      <c r="V95" s="81">
        <f t="shared" si="50"/>
        <v>1</v>
      </c>
      <c r="W95" s="82">
        <f t="shared" si="50"/>
        <v>1</v>
      </c>
      <c r="X95" s="81">
        <f t="shared" si="50"/>
        <v>1.0000000000000002</v>
      </c>
      <c r="Y95" s="82">
        <f t="shared" si="50"/>
        <v>1</v>
      </c>
      <c r="Z95" s="81">
        <f t="shared" si="50"/>
        <v>1</v>
      </c>
      <c r="AA95" s="81">
        <f t="shared" si="50"/>
        <v>1</v>
      </c>
      <c r="AB95" s="81">
        <f t="shared" si="50"/>
        <v>1</v>
      </c>
      <c r="AC95" s="83">
        <f t="shared" si="50"/>
        <v>0.99999999999999989</v>
      </c>
      <c r="AD95" s="84"/>
    </row>
    <row r="96" spans="1:31" ht="14" thickTop="1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zoomScale="90" zoomScaleNormal="90" zoomScalePageLayoutView="90" workbookViewId="0">
      <selection activeCell="M32" sqref="M32"/>
    </sheetView>
  </sheetViews>
  <sheetFormatPr baseColWidth="10" defaultColWidth="8.83203125" defaultRowHeight="13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/>
    <row r="5" spans="1:29" ht="15" thickTop="1" thickBot="1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>
      <c r="A8" s="137" t="s">
        <v>17</v>
      </c>
      <c r="B8" s="189">
        <f>Monthly!B8-(Saturdays!B8+'Sundays &amp; Holidays'!B8)</f>
        <v>178</v>
      </c>
      <c r="C8" s="190">
        <f>Monthly!C8-(Saturdays!C8+'Sundays &amp; Holidays'!C8)</f>
        <v>0</v>
      </c>
      <c r="D8" s="191">
        <f>Monthly!D8-(Saturdays!D8+'Sundays &amp; Holidays'!D8)</f>
        <v>168</v>
      </c>
      <c r="E8" s="192">
        <f>Monthly!E8-(Saturdays!E8+'Sundays &amp; Holidays'!E8)</f>
        <v>0</v>
      </c>
      <c r="F8" s="189">
        <f>Monthly!F8-(Saturdays!F8+'Sundays &amp; Holidays'!F8)</f>
        <v>368</v>
      </c>
      <c r="G8" s="193">
        <f>Monthly!G8-(Saturdays!G8+'Sundays &amp; Holidays'!G8)</f>
        <v>8</v>
      </c>
      <c r="H8" s="191">
        <f>Monthly!H8-(Saturdays!H8+'Sundays &amp; Holidays'!H8)</f>
        <v>296</v>
      </c>
      <c r="I8" s="192">
        <f>Monthly!I8-(Saturdays!I8+'Sundays &amp; Holidays'!I8)</f>
        <v>30</v>
      </c>
      <c r="J8" s="189">
        <f>Monthly!J8-(Saturdays!J8+'Sundays &amp; Holidays'!J8)</f>
        <v>22</v>
      </c>
      <c r="K8" s="193">
        <f>Monthly!K8-(Saturdays!K8+'Sundays &amp; Holidays'!K8)</f>
        <v>10</v>
      </c>
      <c r="L8" s="191">
        <f>Monthly!L8-(Saturdays!L8+'Sundays &amp; Holidays'!L8)</f>
        <v>9</v>
      </c>
      <c r="M8" s="189">
        <f>Monthly!M8-(Saturdays!M8+'Sundays &amp; Holidays'!M8)</f>
        <v>33</v>
      </c>
      <c r="N8" s="194">
        <f>Monthly!N8-(Saturdays!N8+'Sundays &amp; Holidays'!N8)</f>
        <v>55</v>
      </c>
      <c r="O8" s="195">
        <f>Monthly!O8-(Saturdays!O8+'Sundays &amp; Holidays'!O8)</f>
        <v>58</v>
      </c>
      <c r="P8" s="189">
        <f>Monthly!P8-(Saturdays!P8+'Sundays &amp; Holidays'!P8)</f>
        <v>35</v>
      </c>
      <c r="Q8" s="193">
        <f>Monthly!Q8-(Saturdays!Q8+'Sundays &amp; Holidays'!Q8)</f>
        <v>0</v>
      </c>
      <c r="R8" s="191">
        <f>Monthly!R8-(Saturdays!R8+'Sundays &amp; Holidays'!R8)</f>
        <v>10</v>
      </c>
      <c r="S8" s="192">
        <f>Monthly!S8-(Saturdays!S8+'Sundays &amp; Holidays'!S8)</f>
        <v>0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1141</v>
      </c>
      <c r="AC8" s="173">
        <f>+C8+E8+G8+I8+K8+M8+O8+Q8+S8+U8+W8+Y8+AA8</f>
        <v>139</v>
      </c>
    </row>
    <row r="9" spans="1:29">
      <c r="A9" s="146" t="s">
        <v>18</v>
      </c>
      <c r="B9" s="196">
        <f>Monthly!B9-(Saturdays!B9+'Sundays &amp; Holidays'!B9)</f>
        <v>828</v>
      </c>
      <c r="C9" s="197">
        <f>Monthly!C9-(Saturdays!C9+'Sundays &amp; Holidays'!C9)</f>
        <v>0</v>
      </c>
      <c r="D9" s="198">
        <f>Monthly!D9-(Saturdays!D9+'Sundays &amp; Holidays'!D9)</f>
        <v>436</v>
      </c>
      <c r="E9" s="199">
        <f>Monthly!E9-(Saturdays!E9+'Sundays &amp; Holidays'!E9)</f>
        <v>6</v>
      </c>
      <c r="F9" s="196">
        <f>Monthly!F9-(Saturdays!F9+'Sundays &amp; Holidays'!F9)</f>
        <v>909</v>
      </c>
      <c r="G9" s="200">
        <f>Monthly!G9-(Saturdays!G9+'Sundays &amp; Holidays'!G9)</f>
        <v>13</v>
      </c>
      <c r="H9" s="198">
        <f>Monthly!H9-(Saturdays!H9+'Sundays &amp; Holidays'!H9)</f>
        <v>720</v>
      </c>
      <c r="I9" s="199">
        <f>Monthly!I9-(Saturdays!I9+'Sundays &amp; Holidays'!I9)</f>
        <v>190</v>
      </c>
      <c r="J9" s="196">
        <f>Monthly!J9-(Saturdays!J9+'Sundays &amp; Holidays'!J9)</f>
        <v>71</v>
      </c>
      <c r="K9" s="200">
        <f>Monthly!K9-(Saturdays!K9+'Sundays &amp; Holidays'!K9)</f>
        <v>57</v>
      </c>
      <c r="L9" s="198">
        <f>Monthly!L9-(Saturdays!L9+'Sundays &amp; Holidays'!L9)</f>
        <v>117</v>
      </c>
      <c r="M9" s="196">
        <f>Monthly!M9-(Saturdays!M9+'Sundays &amp; Holidays'!M9)</f>
        <v>266</v>
      </c>
      <c r="N9" s="201">
        <f>Monthly!N9-(Saturdays!N9+'Sundays &amp; Holidays'!N9)</f>
        <v>575</v>
      </c>
      <c r="O9" s="202">
        <f>Monthly!O9-(Saturdays!O9+'Sundays &amp; Holidays'!O9)</f>
        <v>509</v>
      </c>
      <c r="P9" s="196">
        <f>Monthly!P9-(Saturdays!P9+'Sundays &amp; Holidays'!P9)</f>
        <v>327</v>
      </c>
      <c r="Q9" s="200">
        <f>Monthly!Q9-(Saturdays!Q9+'Sundays &amp; Holidays'!Q9)</f>
        <v>396</v>
      </c>
      <c r="R9" s="198">
        <f>Monthly!R9-(Saturdays!R9+'Sundays &amp; Holidays'!R9)</f>
        <v>320</v>
      </c>
      <c r="S9" s="199">
        <f>Monthly!S9-(Saturdays!S9+'Sundays &amp; Holidays'!S9)</f>
        <v>302</v>
      </c>
      <c r="T9" s="196">
        <f>Monthly!T9-(Saturdays!T9+'Sundays &amp; Holidays'!T9)</f>
        <v>33</v>
      </c>
      <c r="U9" s="200">
        <f>Monthly!U9-(Saturdays!U9+'Sundays &amp; Holidays'!U9)</f>
        <v>128</v>
      </c>
      <c r="V9" s="198">
        <f>Monthly!V9-(Saturdays!V9+'Sundays &amp; Holidays'!V9)</f>
        <v>244</v>
      </c>
      <c r="W9" s="199">
        <f>Monthly!W9-(Saturdays!W9+'Sundays &amp; Holidays'!W9)</f>
        <v>404</v>
      </c>
      <c r="X9" s="196">
        <f>Monthly!X9-(Saturdays!X9+'Sundays &amp; Holidays'!X9)</f>
        <v>285</v>
      </c>
      <c r="Y9" s="200">
        <f>Monthly!Y9-(Saturdays!Y9+'Sundays &amp; Holidays'!Y9)</f>
        <v>229</v>
      </c>
      <c r="Z9" s="198">
        <f>Monthly!Z9-(Saturdays!Z9+'Sundays &amp; Holidays'!Z9)</f>
        <v>773</v>
      </c>
      <c r="AA9" s="196">
        <f>Monthly!AA9-(Saturdays!AA9+'Sundays &amp; Holidays'!AA9)</f>
        <v>467</v>
      </c>
      <c r="AB9" s="172">
        <f t="shared" ref="AB9:AC30" si="0">+B9+D9+F9+H9+J9+L9+N9+P9+R9+T9+V9+X9+Z9</f>
        <v>5638</v>
      </c>
      <c r="AC9" s="173">
        <f t="shared" si="0"/>
        <v>2967</v>
      </c>
    </row>
    <row r="10" spans="1:29">
      <c r="A10" s="137" t="s">
        <v>19</v>
      </c>
      <c r="B10" s="189">
        <f>Monthly!B10-(Saturdays!B10+'Sundays &amp; Holidays'!B10)</f>
        <v>952</v>
      </c>
      <c r="C10" s="190">
        <f>Monthly!C10-(Saturdays!C10+'Sundays &amp; Holidays'!C10)</f>
        <v>334</v>
      </c>
      <c r="D10" s="191">
        <f>Monthly!D10-(Saturdays!D10+'Sundays &amp; Holidays'!D10)</f>
        <v>542</v>
      </c>
      <c r="E10" s="192">
        <f>Monthly!E10-(Saturdays!E10+'Sundays &amp; Holidays'!E10)</f>
        <v>362</v>
      </c>
      <c r="F10" s="189">
        <f>Monthly!F10-(Saturdays!F10+'Sundays &amp; Holidays'!F10)</f>
        <v>833</v>
      </c>
      <c r="G10" s="193">
        <f>Monthly!G10-(Saturdays!G10+'Sundays &amp; Holidays'!G10)</f>
        <v>435</v>
      </c>
      <c r="H10" s="191">
        <f>Monthly!H10-(Saturdays!H10+'Sundays &amp; Holidays'!H10)</f>
        <v>1094</v>
      </c>
      <c r="I10" s="192">
        <f>Monthly!I10-(Saturdays!I10+'Sundays &amp; Holidays'!I10)</f>
        <v>859</v>
      </c>
      <c r="J10" s="189">
        <f>Monthly!J10-(Saturdays!J10+'Sundays &amp; Holidays'!J10)</f>
        <v>130</v>
      </c>
      <c r="K10" s="193">
        <f>Monthly!K10-(Saturdays!K10+'Sundays &amp; Holidays'!K10)</f>
        <v>310</v>
      </c>
      <c r="L10" s="191">
        <f>Monthly!L10-(Saturdays!L10+'Sundays &amp; Holidays'!L10)</f>
        <v>353</v>
      </c>
      <c r="M10" s="189">
        <f>Monthly!M10-(Saturdays!M10+'Sundays &amp; Holidays'!M10)</f>
        <v>537</v>
      </c>
      <c r="N10" s="194">
        <f>Monthly!N10-(Saturdays!N10+'Sundays &amp; Holidays'!N10)</f>
        <v>957</v>
      </c>
      <c r="O10" s="195">
        <f>Monthly!O10-(Saturdays!O10+'Sundays &amp; Holidays'!O10)</f>
        <v>1046</v>
      </c>
      <c r="P10" s="189">
        <f>Monthly!P10-(Saturdays!P10+'Sundays &amp; Holidays'!P10)</f>
        <v>617</v>
      </c>
      <c r="Q10" s="193">
        <f>Monthly!Q10-(Saturdays!Q10+'Sundays &amp; Holidays'!Q10)</f>
        <v>565</v>
      </c>
      <c r="R10" s="191">
        <f>Monthly!R10-(Saturdays!R10+'Sundays &amp; Holidays'!R10)</f>
        <v>639</v>
      </c>
      <c r="S10" s="192">
        <f>Monthly!S10-(Saturdays!S10+'Sundays &amp; Holidays'!S10)</f>
        <v>397</v>
      </c>
      <c r="T10" s="189">
        <f>Monthly!T10-(Saturdays!T10+'Sundays &amp; Holidays'!T10)</f>
        <v>69</v>
      </c>
      <c r="U10" s="193">
        <f>Monthly!U10-(Saturdays!U10+'Sundays &amp; Holidays'!U10)</f>
        <v>247</v>
      </c>
      <c r="V10" s="191">
        <f>Monthly!V10-(Saturdays!V10+'Sundays &amp; Holidays'!V10)</f>
        <v>484</v>
      </c>
      <c r="W10" s="192">
        <f>Monthly!W10-(Saturdays!W10+'Sundays &amp; Holidays'!W10)</f>
        <v>591</v>
      </c>
      <c r="X10" s="189">
        <f>Monthly!X10-(Saturdays!X10+'Sundays &amp; Holidays'!X10)</f>
        <v>464</v>
      </c>
      <c r="Y10" s="193">
        <f>Monthly!Y10-(Saturdays!Y10+'Sundays &amp; Holidays'!Y10)</f>
        <v>411</v>
      </c>
      <c r="Z10" s="191">
        <f>Monthly!Z10-(Saturdays!Z10+'Sundays &amp; Holidays'!Z10)</f>
        <v>963</v>
      </c>
      <c r="AA10" s="189">
        <f>Monthly!AA10-(Saturdays!AA10+'Sundays &amp; Holidays'!AA10)</f>
        <v>833</v>
      </c>
      <c r="AB10" s="172">
        <f t="shared" si="0"/>
        <v>8097</v>
      </c>
      <c r="AC10" s="173">
        <f t="shared" si="0"/>
        <v>6927</v>
      </c>
    </row>
    <row r="11" spans="1:29">
      <c r="A11" s="146" t="s">
        <v>20</v>
      </c>
      <c r="B11" s="196">
        <f>Monthly!B11-(Saturdays!B11+'Sundays &amp; Holidays'!B11)</f>
        <v>968</v>
      </c>
      <c r="C11" s="197">
        <f>Monthly!C11-(Saturdays!C11+'Sundays &amp; Holidays'!C11)</f>
        <v>654</v>
      </c>
      <c r="D11" s="198">
        <f>Monthly!D11-(Saturdays!D11+'Sundays &amp; Holidays'!D11)</f>
        <v>442</v>
      </c>
      <c r="E11" s="199">
        <f>Monthly!E11-(Saturdays!E11+'Sundays &amp; Holidays'!E11)</f>
        <v>527</v>
      </c>
      <c r="F11" s="196">
        <f>Monthly!F11-(Saturdays!F11+'Sundays &amp; Holidays'!F11)</f>
        <v>628</v>
      </c>
      <c r="G11" s="200">
        <f>Monthly!G11-(Saturdays!G11+'Sundays &amp; Holidays'!G11)</f>
        <v>510</v>
      </c>
      <c r="H11" s="198">
        <f>Monthly!H11-(Saturdays!H11+'Sundays &amp; Holidays'!H11)</f>
        <v>1135</v>
      </c>
      <c r="I11" s="199">
        <f>Monthly!I11-(Saturdays!I11+'Sundays &amp; Holidays'!I11)</f>
        <v>769</v>
      </c>
      <c r="J11" s="196">
        <f>Monthly!J11-(Saturdays!J11+'Sundays &amp; Holidays'!J11)</f>
        <v>169</v>
      </c>
      <c r="K11" s="200">
        <f>Monthly!K11-(Saturdays!K11+'Sundays &amp; Holidays'!K11)</f>
        <v>353</v>
      </c>
      <c r="L11" s="198">
        <f>Monthly!L11-(Saturdays!L11+'Sundays &amp; Holidays'!L11)</f>
        <v>370</v>
      </c>
      <c r="M11" s="196">
        <f>Monthly!M11-(Saturdays!M11+'Sundays &amp; Holidays'!M11)</f>
        <v>664</v>
      </c>
      <c r="N11" s="201">
        <f>Monthly!N11-(Saturdays!N11+'Sundays &amp; Holidays'!N11)</f>
        <v>959</v>
      </c>
      <c r="O11" s="202">
        <f>Monthly!O11-(Saturdays!O11+'Sundays &amp; Holidays'!O11)</f>
        <v>1178</v>
      </c>
      <c r="P11" s="196">
        <f>Monthly!P11-(Saturdays!P11+'Sundays &amp; Holidays'!P11)</f>
        <v>739</v>
      </c>
      <c r="Q11" s="200">
        <f>Monthly!Q11-(Saturdays!Q11+'Sundays &amp; Holidays'!Q11)</f>
        <v>607</v>
      </c>
      <c r="R11" s="198">
        <f>Monthly!R11-(Saturdays!R11+'Sundays &amp; Holidays'!R11)</f>
        <v>826</v>
      </c>
      <c r="S11" s="199">
        <f>Monthly!S11-(Saturdays!S11+'Sundays &amp; Holidays'!S11)</f>
        <v>507</v>
      </c>
      <c r="T11" s="196">
        <f>Monthly!T11-(Saturdays!T11+'Sundays &amp; Holidays'!T11)</f>
        <v>97</v>
      </c>
      <c r="U11" s="200">
        <f>Monthly!U11-(Saturdays!U11+'Sundays &amp; Holidays'!U11)</f>
        <v>288</v>
      </c>
      <c r="V11" s="198">
        <f>Monthly!V11-(Saturdays!V11+'Sundays &amp; Holidays'!V11)</f>
        <v>443</v>
      </c>
      <c r="W11" s="199">
        <f>Monthly!W11-(Saturdays!W11+'Sundays &amp; Holidays'!W11)</f>
        <v>691</v>
      </c>
      <c r="X11" s="196">
        <f>Monthly!X11-(Saturdays!X11+'Sundays &amp; Holidays'!X11)</f>
        <v>617</v>
      </c>
      <c r="Y11" s="200">
        <f>Monthly!Y11-(Saturdays!Y11+'Sundays &amp; Holidays'!Y11)</f>
        <v>548</v>
      </c>
      <c r="Z11" s="198">
        <f>Monthly!Z11-(Saturdays!Z11+'Sundays &amp; Holidays'!Z11)</f>
        <v>969</v>
      </c>
      <c r="AA11" s="196">
        <f>Monthly!AA11-(Saturdays!AA11+'Sundays &amp; Holidays'!AA11)</f>
        <v>1040</v>
      </c>
      <c r="AB11" s="172">
        <f t="shared" si="0"/>
        <v>8362</v>
      </c>
      <c r="AC11" s="173">
        <f t="shared" si="0"/>
        <v>8336</v>
      </c>
    </row>
    <row r="12" spans="1:29">
      <c r="A12" s="137" t="s">
        <v>21</v>
      </c>
      <c r="B12" s="189">
        <f>Monthly!B12-(Saturdays!B12+'Sundays &amp; Holidays'!B12)</f>
        <v>933</v>
      </c>
      <c r="C12" s="190">
        <f>Monthly!C12-(Saturdays!C12+'Sundays &amp; Holidays'!C12)</f>
        <v>664</v>
      </c>
      <c r="D12" s="191">
        <f>Monthly!D12-(Saturdays!D12+'Sundays &amp; Holidays'!D12)</f>
        <v>496</v>
      </c>
      <c r="E12" s="192">
        <f>Monthly!E12-(Saturdays!E12+'Sundays &amp; Holidays'!E12)</f>
        <v>459</v>
      </c>
      <c r="F12" s="189">
        <f>Monthly!F12-(Saturdays!F12+'Sundays &amp; Holidays'!F12)</f>
        <v>790</v>
      </c>
      <c r="G12" s="193">
        <f>Monthly!G12-(Saturdays!G12+'Sundays &amp; Holidays'!G12)</f>
        <v>441</v>
      </c>
      <c r="H12" s="191">
        <f>Monthly!H12-(Saturdays!H12+'Sundays &amp; Holidays'!H12)</f>
        <v>1236</v>
      </c>
      <c r="I12" s="192">
        <f>Monthly!I12-(Saturdays!I12+'Sundays &amp; Holidays'!I12)</f>
        <v>851</v>
      </c>
      <c r="J12" s="189">
        <f>Monthly!J12-(Saturdays!J12+'Sundays &amp; Holidays'!J12)</f>
        <v>185</v>
      </c>
      <c r="K12" s="193">
        <f>Monthly!K12-(Saturdays!K12+'Sundays &amp; Holidays'!K12)</f>
        <v>382</v>
      </c>
      <c r="L12" s="191">
        <f>Monthly!L12-(Saturdays!L12+'Sundays &amp; Holidays'!L12)</f>
        <v>330</v>
      </c>
      <c r="M12" s="189">
        <f>Monthly!M12-(Saturdays!M12+'Sundays &amp; Holidays'!M12)</f>
        <v>734</v>
      </c>
      <c r="N12" s="194">
        <f>Monthly!N12-(Saturdays!N12+'Sundays &amp; Holidays'!N12)</f>
        <v>959</v>
      </c>
      <c r="O12" s="195">
        <f>Monthly!O12-(Saturdays!O12+'Sundays &amp; Holidays'!O12)</f>
        <v>1299</v>
      </c>
      <c r="P12" s="189">
        <f>Monthly!P12-(Saturdays!P12+'Sundays &amp; Holidays'!P12)</f>
        <v>700</v>
      </c>
      <c r="Q12" s="193">
        <f>Monthly!Q12-(Saturdays!Q12+'Sundays &amp; Holidays'!Q12)</f>
        <v>521</v>
      </c>
      <c r="R12" s="191">
        <f>Monthly!R12-(Saturdays!R12+'Sundays &amp; Holidays'!R12)</f>
        <v>866</v>
      </c>
      <c r="S12" s="192">
        <f>Monthly!S12-(Saturdays!S12+'Sundays &amp; Holidays'!S12)</f>
        <v>520</v>
      </c>
      <c r="T12" s="189">
        <f>Monthly!T12-(Saturdays!T12+'Sundays &amp; Holidays'!T12)</f>
        <v>87</v>
      </c>
      <c r="U12" s="193">
        <f>Monthly!U12-(Saturdays!U12+'Sundays &amp; Holidays'!U12)</f>
        <v>281</v>
      </c>
      <c r="V12" s="191">
        <f>Monthly!V12-(Saturdays!V12+'Sundays &amp; Holidays'!V12)</f>
        <v>462</v>
      </c>
      <c r="W12" s="192">
        <f>Monthly!W12-(Saturdays!W12+'Sundays &amp; Holidays'!W12)</f>
        <v>829</v>
      </c>
      <c r="X12" s="189">
        <f>Monthly!X12-(Saturdays!X12+'Sundays &amp; Holidays'!X12)</f>
        <v>528</v>
      </c>
      <c r="Y12" s="193">
        <f>Monthly!Y12-(Saturdays!Y12+'Sundays &amp; Holidays'!Y12)</f>
        <v>498</v>
      </c>
      <c r="Z12" s="191">
        <f>Monthly!Z12-(Saturdays!Z12+'Sundays &amp; Holidays'!Z12)</f>
        <v>894</v>
      </c>
      <c r="AA12" s="189">
        <f>Monthly!AA12-(Saturdays!AA12+'Sundays &amp; Holidays'!AA12)</f>
        <v>1016</v>
      </c>
      <c r="AB12" s="172">
        <f t="shared" si="0"/>
        <v>8466</v>
      </c>
      <c r="AC12" s="173">
        <f t="shared" si="0"/>
        <v>8495</v>
      </c>
    </row>
    <row r="13" spans="1:29">
      <c r="A13" s="146" t="s">
        <v>22</v>
      </c>
      <c r="B13" s="196">
        <f>Monthly!B13-(Saturdays!B13+'Sundays &amp; Holidays'!B13)</f>
        <v>880</v>
      </c>
      <c r="C13" s="197">
        <f>Monthly!C13-(Saturdays!C13+'Sundays &amp; Holidays'!C13)</f>
        <v>870</v>
      </c>
      <c r="D13" s="198">
        <f>Monthly!D13-(Saturdays!D13+'Sundays &amp; Holidays'!D13)</f>
        <v>603</v>
      </c>
      <c r="E13" s="199">
        <f>Monthly!E13-(Saturdays!E13+'Sundays &amp; Holidays'!E13)</f>
        <v>349</v>
      </c>
      <c r="F13" s="196">
        <f>Monthly!F13-(Saturdays!F13+'Sundays &amp; Holidays'!F13)</f>
        <v>705</v>
      </c>
      <c r="G13" s="200">
        <f>Monthly!G13-(Saturdays!G13+'Sundays &amp; Holidays'!G13)</f>
        <v>421</v>
      </c>
      <c r="H13" s="198">
        <f>Monthly!H13-(Saturdays!H13+'Sundays &amp; Holidays'!H13)</f>
        <v>1153</v>
      </c>
      <c r="I13" s="199">
        <f>Monthly!I13-(Saturdays!I13+'Sundays &amp; Holidays'!I13)</f>
        <v>964</v>
      </c>
      <c r="J13" s="196">
        <f>Monthly!J13-(Saturdays!J13+'Sundays &amp; Holidays'!J13)</f>
        <v>220</v>
      </c>
      <c r="K13" s="200">
        <f>Monthly!K13-(Saturdays!K13+'Sundays &amp; Holidays'!K13)</f>
        <v>327</v>
      </c>
      <c r="L13" s="198">
        <f>Monthly!L13-(Saturdays!L13+'Sundays &amp; Holidays'!L13)</f>
        <v>362</v>
      </c>
      <c r="M13" s="196">
        <f>Monthly!M13-(Saturdays!M13+'Sundays &amp; Holidays'!M13)</f>
        <v>776</v>
      </c>
      <c r="N13" s="201">
        <f>Monthly!N13-(Saturdays!N13+'Sundays &amp; Holidays'!N13)</f>
        <v>951</v>
      </c>
      <c r="O13" s="202">
        <f>Monthly!O13-(Saturdays!O13+'Sundays &amp; Holidays'!O13)</f>
        <v>1300</v>
      </c>
      <c r="P13" s="196">
        <f>Monthly!P13-(Saturdays!P13+'Sundays &amp; Holidays'!P13)</f>
        <v>632</v>
      </c>
      <c r="Q13" s="200">
        <f>Monthly!Q13-(Saturdays!Q13+'Sundays &amp; Holidays'!Q13)</f>
        <v>524</v>
      </c>
      <c r="R13" s="198">
        <f>Monthly!R13-(Saturdays!R13+'Sundays &amp; Holidays'!R13)</f>
        <v>740</v>
      </c>
      <c r="S13" s="199">
        <f>Monthly!S13-(Saturdays!S13+'Sundays &amp; Holidays'!S13)</f>
        <v>541</v>
      </c>
      <c r="T13" s="196">
        <f>Monthly!T13-(Saturdays!T13+'Sundays &amp; Holidays'!T13)</f>
        <v>91</v>
      </c>
      <c r="U13" s="200">
        <f>Monthly!U13-(Saturdays!U13+'Sundays &amp; Holidays'!U13)</f>
        <v>197</v>
      </c>
      <c r="V13" s="198">
        <f>Monthly!V13-(Saturdays!V13+'Sundays &amp; Holidays'!V13)</f>
        <v>566</v>
      </c>
      <c r="W13" s="199">
        <f>Monthly!W13-(Saturdays!W13+'Sundays &amp; Holidays'!W13)</f>
        <v>879</v>
      </c>
      <c r="X13" s="196">
        <f>Monthly!X13-(Saturdays!X13+'Sundays &amp; Holidays'!X13)</f>
        <v>512</v>
      </c>
      <c r="Y13" s="200">
        <f>Monthly!Y13-(Saturdays!Y13+'Sundays &amp; Holidays'!Y13)</f>
        <v>421</v>
      </c>
      <c r="Z13" s="198">
        <f>Monthly!Z13-(Saturdays!Z13+'Sundays &amp; Holidays'!Z13)</f>
        <v>982</v>
      </c>
      <c r="AA13" s="196">
        <f>Monthly!AA13-(Saturdays!AA13+'Sundays &amp; Holidays'!AA13)</f>
        <v>923</v>
      </c>
      <c r="AB13" s="172">
        <f t="shared" si="0"/>
        <v>8397</v>
      </c>
      <c r="AC13" s="173">
        <f t="shared" si="0"/>
        <v>8492</v>
      </c>
    </row>
    <row r="14" spans="1:29">
      <c r="A14" s="137" t="s">
        <v>23</v>
      </c>
      <c r="B14" s="189">
        <f>Monthly!B14-(Saturdays!B14+'Sundays &amp; Holidays'!B14)</f>
        <v>823</v>
      </c>
      <c r="C14" s="190">
        <f>Monthly!C14-(Saturdays!C14+'Sundays &amp; Holidays'!C14)</f>
        <v>666</v>
      </c>
      <c r="D14" s="191">
        <f>Monthly!D14-(Saturdays!D14+'Sundays &amp; Holidays'!D14)</f>
        <v>472</v>
      </c>
      <c r="E14" s="192">
        <f>Monthly!E14-(Saturdays!E14+'Sundays &amp; Holidays'!E14)</f>
        <v>380</v>
      </c>
      <c r="F14" s="189">
        <f>Monthly!F14-(Saturdays!F14+'Sundays &amp; Holidays'!F14)</f>
        <v>826</v>
      </c>
      <c r="G14" s="193">
        <f>Monthly!G14-(Saturdays!G14+'Sundays &amp; Holidays'!G14)</f>
        <v>353</v>
      </c>
      <c r="H14" s="191">
        <f>Monthly!H14-(Saturdays!H14+'Sundays &amp; Holidays'!H14)</f>
        <v>901</v>
      </c>
      <c r="I14" s="192">
        <f>Monthly!I14-(Saturdays!I14+'Sundays &amp; Holidays'!I14)</f>
        <v>945</v>
      </c>
      <c r="J14" s="189">
        <f>Monthly!J14-(Saturdays!J14+'Sundays &amp; Holidays'!J14)</f>
        <v>236</v>
      </c>
      <c r="K14" s="193">
        <f>Monthly!K14-(Saturdays!K14+'Sundays &amp; Holidays'!K14)</f>
        <v>366</v>
      </c>
      <c r="L14" s="191">
        <f>Monthly!L14-(Saturdays!L14+'Sundays &amp; Holidays'!L14)</f>
        <v>337</v>
      </c>
      <c r="M14" s="189">
        <f>Monthly!M14-(Saturdays!M14+'Sundays &amp; Holidays'!M14)</f>
        <v>625</v>
      </c>
      <c r="N14" s="194">
        <f>Monthly!N14-(Saturdays!N14+'Sundays &amp; Holidays'!N14)</f>
        <v>838</v>
      </c>
      <c r="O14" s="195">
        <f>Monthly!O14-(Saturdays!O14+'Sundays &amp; Holidays'!O14)</f>
        <v>1161</v>
      </c>
      <c r="P14" s="189">
        <f>Monthly!P14-(Saturdays!P14+'Sundays &amp; Holidays'!P14)</f>
        <v>477</v>
      </c>
      <c r="Q14" s="193">
        <f>Monthly!Q14-(Saturdays!Q14+'Sundays &amp; Holidays'!Q14)</f>
        <v>562</v>
      </c>
      <c r="R14" s="191">
        <f>Monthly!R14-(Saturdays!R14+'Sundays &amp; Holidays'!R14)</f>
        <v>744</v>
      </c>
      <c r="S14" s="192">
        <f>Monthly!S14-(Saturdays!S14+'Sundays &amp; Holidays'!S14)</f>
        <v>611</v>
      </c>
      <c r="T14" s="189">
        <f>Monthly!T14-(Saturdays!T14+'Sundays &amp; Holidays'!T14)</f>
        <v>137</v>
      </c>
      <c r="U14" s="193">
        <f>Monthly!U14-(Saturdays!U14+'Sundays &amp; Holidays'!U14)</f>
        <v>141</v>
      </c>
      <c r="V14" s="191">
        <f>Monthly!V14-(Saturdays!V14+'Sundays &amp; Holidays'!V14)</f>
        <v>445</v>
      </c>
      <c r="W14" s="192">
        <f>Monthly!W14-(Saturdays!W14+'Sundays &amp; Holidays'!W14)</f>
        <v>703</v>
      </c>
      <c r="X14" s="189">
        <f>Monthly!X14-(Saturdays!X14+'Sundays &amp; Holidays'!X14)</f>
        <v>389</v>
      </c>
      <c r="Y14" s="193">
        <f>Monthly!Y14-(Saturdays!Y14+'Sundays &amp; Holidays'!Y14)</f>
        <v>316</v>
      </c>
      <c r="Z14" s="191">
        <f>Monthly!Z14-(Saturdays!Z14+'Sundays &amp; Holidays'!Z14)</f>
        <v>937</v>
      </c>
      <c r="AA14" s="189">
        <f>Monthly!AA14-(Saturdays!AA14+'Sundays &amp; Holidays'!AA14)</f>
        <v>1064</v>
      </c>
      <c r="AB14" s="172">
        <f t="shared" si="0"/>
        <v>7562</v>
      </c>
      <c r="AC14" s="173">
        <f t="shared" si="0"/>
        <v>7893</v>
      </c>
    </row>
    <row r="15" spans="1:29">
      <c r="A15" s="146" t="s">
        <v>24</v>
      </c>
      <c r="B15" s="203">
        <f>Monthly!B15-(Saturdays!B15+'Sundays &amp; Holidays'!B15)</f>
        <v>683</v>
      </c>
      <c r="C15" s="197">
        <f>Monthly!C15-(Saturdays!C15+'Sundays &amp; Holidays'!C15)</f>
        <v>599</v>
      </c>
      <c r="D15" s="198">
        <f>Monthly!D15-(Saturdays!D15+'Sundays &amp; Holidays'!D15)</f>
        <v>384</v>
      </c>
      <c r="E15" s="199">
        <f>Monthly!E15-(Saturdays!E15+'Sundays &amp; Holidays'!E15)</f>
        <v>362</v>
      </c>
      <c r="F15" s="196">
        <f>Monthly!F15-(Saturdays!F15+'Sundays &amp; Holidays'!F15)</f>
        <v>810</v>
      </c>
      <c r="G15" s="200">
        <f>Monthly!G15-(Saturdays!G15+'Sundays &amp; Holidays'!G15)</f>
        <v>396</v>
      </c>
      <c r="H15" s="198">
        <f>Monthly!H15-(Saturdays!H15+'Sundays &amp; Holidays'!H15)</f>
        <v>923</v>
      </c>
      <c r="I15" s="199">
        <f>Monthly!I15-(Saturdays!I15+'Sundays &amp; Holidays'!I15)</f>
        <v>924</v>
      </c>
      <c r="J15" s="196">
        <f>Monthly!J15-(Saturdays!J15+'Sundays &amp; Holidays'!J15)</f>
        <v>264</v>
      </c>
      <c r="K15" s="200">
        <f>Monthly!K15-(Saturdays!K15+'Sundays &amp; Holidays'!K15)</f>
        <v>225</v>
      </c>
      <c r="L15" s="198">
        <f>Monthly!L15-(Saturdays!L15+'Sundays &amp; Holidays'!L15)</f>
        <v>368</v>
      </c>
      <c r="M15" s="196">
        <f>Monthly!M15-(Saturdays!M15+'Sundays &amp; Holidays'!M15)</f>
        <v>539</v>
      </c>
      <c r="N15" s="201">
        <f>Monthly!N15-(Saturdays!N15+'Sundays &amp; Holidays'!N15)</f>
        <v>825</v>
      </c>
      <c r="O15" s="204">
        <f>Monthly!O15-(Saturdays!O15+'Sundays &amp; Holidays'!O15)</f>
        <v>1013</v>
      </c>
      <c r="P15" s="196">
        <f>Monthly!P15-(Saturdays!P15+'Sundays &amp; Holidays'!P15)</f>
        <v>478</v>
      </c>
      <c r="Q15" s="200">
        <f>Monthly!Q15-(Saturdays!Q15+'Sundays &amp; Holidays'!Q15)</f>
        <v>494</v>
      </c>
      <c r="R15" s="198">
        <f>Monthly!R15-(Saturdays!R15+'Sundays &amp; Holidays'!R15)</f>
        <v>672</v>
      </c>
      <c r="S15" s="199">
        <f>Monthly!S15-(Saturdays!S15+'Sundays &amp; Holidays'!S15)</f>
        <v>613</v>
      </c>
      <c r="T15" s="196">
        <f>Monthly!T15-(Saturdays!T15+'Sundays &amp; Holidays'!T15)</f>
        <v>115</v>
      </c>
      <c r="U15" s="200">
        <f>Monthly!U15-(Saturdays!U15+'Sundays &amp; Holidays'!U15)</f>
        <v>145</v>
      </c>
      <c r="V15" s="198">
        <f>Monthly!V15-(Saturdays!V15+'Sundays &amp; Holidays'!V15)</f>
        <v>480</v>
      </c>
      <c r="W15" s="205">
        <f>Monthly!W15-(Saturdays!W15+'Sundays &amp; Holidays'!W15)</f>
        <v>694</v>
      </c>
      <c r="X15" s="196">
        <f>Monthly!X15-(Saturdays!X15+'Sundays &amp; Holidays'!X15)</f>
        <v>345</v>
      </c>
      <c r="Y15" s="200">
        <f>Monthly!Y15-(Saturdays!Y15+'Sundays &amp; Holidays'!Y15)</f>
        <v>327</v>
      </c>
      <c r="Z15" s="198">
        <f>Monthly!Z15-(Saturdays!Z15+'Sundays &amp; Holidays'!Z15)</f>
        <v>835</v>
      </c>
      <c r="AA15" s="196">
        <f>Monthly!AA15-(Saturdays!AA15+'Sundays &amp; Holidays'!AA15)</f>
        <v>1138</v>
      </c>
      <c r="AB15" s="172">
        <f t="shared" si="0"/>
        <v>7182</v>
      </c>
      <c r="AC15" s="173">
        <f t="shared" si="0"/>
        <v>7469</v>
      </c>
    </row>
    <row r="16" spans="1:29">
      <c r="A16" s="137" t="s">
        <v>25</v>
      </c>
      <c r="B16" s="206">
        <f>Monthly!B16-(Saturdays!B16+'Sundays &amp; Holidays'!B16)</f>
        <v>533</v>
      </c>
      <c r="C16" s="190">
        <f>Monthly!C16-(Saturdays!C16+'Sundays &amp; Holidays'!C16)</f>
        <v>638</v>
      </c>
      <c r="D16" s="191">
        <f>Monthly!D16-(Saturdays!D16+'Sundays &amp; Holidays'!D16)</f>
        <v>353</v>
      </c>
      <c r="E16" s="192">
        <f>Monthly!E16-(Saturdays!E16+'Sundays &amp; Holidays'!E16)</f>
        <v>466</v>
      </c>
      <c r="F16" s="189">
        <f>Monthly!F16-(Saturdays!F16+'Sundays &amp; Holidays'!F16)</f>
        <v>784</v>
      </c>
      <c r="G16" s="193">
        <f>Monthly!G16-(Saturdays!G16+'Sundays &amp; Holidays'!G16)</f>
        <v>363</v>
      </c>
      <c r="H16" s="191">
        <f>Monthly!H16-(Saturdays!H16+'Sundays &amp; Holidays'!H16)</f>
        <v>874</v>
      </c>
      <c r="I16" s="192">
        <f>Monthly!I16-(Saturdays!I16+'Sundays &amp; Holidays'!I16)</f>
        <v>894</v>
      </c>
      <c r="J16" s="189">
        <f>Monthly!J16-(Saturdays!J16+'Sundays &amp; Holidays'!J16)</f>
        <v>217</v>
      </c>
      <c r="K16" s="190">
        <f>Monthly!K16-(Saturdays!K16+'Sundays &amp; Holidays'!K16)</f>
        <v>192</v>
      </c>
      <c r="L16" s="191">
        <f>Monthly!L16-(Saturdays!L16+'Sundays &amp; Holidays'!L16)</f>
        <v>388</v>
      </c>
      <c r="M16" s="189">
        <f>Monthly!M16-(Saturdays!M16+'Sundays &amp; Holidays'!M16)</f>
        <v>459</v>
      </c>
      <c r="N16" s="194">
        <f>Monthly!N16-(Saturdays!N16+'Sundays &amp; Holidays'!N16)</f>
        <v>834</v>
      </c>
      <c r="O16" s="207">
        <f>Monthly!O16-(Saturdays!O16+'Sundays &amp; Holidays'!O16)</f>
        <v>876</v>
      </c>
      <c r="P16" s="189">
        <f>Monthly!P16-(Saturdays!P16+'Sundays &amp; Holidays'!P16)</f>
        <v>427</v>
      </c>
      <c r="Q16" s="190">
        <f>Monthly!Q16-(Saturdays!Q16+'Sundays &amp; Holidays'!Q16)</f>
        <v>499</v>
      </c>
      <c r="R16" s="191">
        <f>Monthly!R16-(Saturdays!R16+'Sundays &amp; Holidays'!R16)</f>
        <v>594</v>
      </c>
      <c r="S16" s="192">
        <f>Monthly!S16-(Saturdays!S16+'Sundays &amp; Holidays'!S16)</f>
        <v>653</v>
      </c>
      <c r="T16" s="198">
        <f>Monthly!T16-(Saturdays!T16+'Sundays &amp; Holidays'!T16)</f>
        <v>106</v>
      </c>
      <c r="U16" s="189">
        <f>Monthly!U16-(Saturdays!U16+'Sundays &amp; Holidays'!U16)</f>
        <v>130</v>
      </c>
      <c r="V16" s="191">
        <f>Monthly!V16-(Saturdays!V16+'Sundays &amp; Holidays'!V16)</f>
        <v>474</v>
      </c>
      <c r="W16" s="208">
        <f>Monthly!W16-(Saturdays!W16+'Sundays &amp; Holidays'!W16)</f>
        <v>565</v>
      </c>
      <c r="X16" s="189">
        <f>Monthly!X16-(Saturdays!X16+'Sundays &amp; Holidays'!X16)</f>
        <v>298</v>
      </c>
      <c r="Y16" s="193">
        <f>Monthly!Y16-(Saturdays!Y16+'Sundays &amp; Holidays'!Y16)</f>
        <v>295</v>
      </c>
      <c r="Z16" s="191">
        <f>Monthly!Z16-(Saturdays!Z16+'Sundays &amp; Holidays'!Z16)</f>
        <v>868</v>
      </c>
      <c r="AA16" s="189">
        <f>Monthly!AA16-(Saturdays!AA16+'Sundays &amp; Holidays'!AA16)</f>
        <v>1232</v>
      </c>
      <c r="AB16" s="172">
        <f t="shared" si="0"/>
        <v>6750</v>
      </c>
      <c r="AC16" s="173">
        <f t="shared" si="0"/>
        <v>7262</v>
      </c>
    </row>
    <row r="17" spans="1:29">
      <c r="A17" s="146" t="s">
        <v>26</v>
      </c>
      <c r="B17" s="203">
        <f>Monthly!B17-(Saturdays!B17+'Sundays &amp; Holidays'!B17)</f>
        <v>475</v>
      </c>
      <c r="C17" s="197">
        <f>Monthly!C17-(Saturdays!C17+'Sundays &amp; Holidays'!C17)</f>
        <v>719</v>
      </c>
      <c r="D17" s="198">
        <f>Monthly!D17-(Saturdays!D17+'Sundays &amp; Holidays'!D17)</f>
        <v>316</v>
      </c>
      <c r="E17" s="199">
        <f>Monthly!E17-(Saturdays!E17+'Sundays &amp; Holidays'!E17)</f>
        <v>513</v>
      </c>
      <c r="F17" s="196">
        <f>Monthly!F17-(Saturdays!F17+'Sundays &amp; Holidays'!F17)</f>
        <v>615</v>
      </c>
      <c r="G17" s="200">
        <f>Monthly!G17-(Saturdays!G17+'Sundays &amp; Holidays'!G17)</f>
        <v>386</v>
      </c>
      <c r="H17" s="198">
        <f>Monthly!H17-(Saturdays!H17+'Sundays &amp; Holidays'!H17)</f>
        <v>901</v>
      </c>
      <c r="I17" s="199">
        <f>Monthly!I17-(Saturdays!I17+'Sundays &amp; Holidays'!I17)</f>
        <v>983</v>
      </c>
      <c r="J17" s="196">
        <f>Monthly!J17-(Saturdays!J17+'Sundays &amp; Holidays'!J17)</f>
        <v>248</v>
      </c>
      <c r="K17" s="197">
        <f>Monthly!K17-(Saturdays!K17+'Sundays &amp; Holidays'!K17)</f>
        <v>122</v>
      </c>
      <c r="L17" s="198">
        <f>Monthly!L17-(Saturdays!L17+'Sundays &amp; Holidays'!L17)</f>
        <v>381</v>
      </c>
      <c r="M17" s="196">
        <f>Monthly!M17-(Saturdays!M17+'Sundays &amp; Holidays'!M17)</f>
        <v>387</v>
      </c>
      <c r="N17" s="201">
        <f>Monthly!N17-(Saturdays!N17+'Sundays &amp; Holidays'!N17)</f>
        <v>709</v>
      </c>
      <c r="O17" s="204">
        <f>Monthly!O17-(Saturdays!O17+'Sundays &amp; Holidays'!O17)</f>
        <v>724</v>
      </c>
      <c r="P17" s="196">
        <f>Monthly!P17-(Saturdays!P17+'Sundays &amp; Holidays'!P17)</f>
        <v>515</v>
      </c>
      <c r="Q17" s="197">
        <f>Monthly!Q17-(Saturdays!Q17+'Sundays &amp; Holidays'!Q17)</f>
        <v>317</v>
      </c>
      <c r="R17" s="198">
        <f>Monthly!R17-(Saturdays!R17+'Sundays &amp; Holidays'!R17)</f>
        <v>560</v>
      </c>
      <c r="S17" s="199">
        <f>Monthly!S17-(Saturdays!S17+'Sundays &amp; Holidays'!S17)</f>
        <v>561</v>
      </c>
      <c r="T17" s="196">
        <f>Monthly!T17-(Saturdays!T17+'Sundays &amp; Holidays'!T17)</f>
        <v>109</v>
      </c>
      <c r="U17" s="200">
        <f>Monthly!U17-(Saturdays!U17+'Sundays &amp; Holidays'!U17)</f>
        <v>93</v>
      </c>
      <c r="V17" s="198">
        <f>Monthly!V17-(Saturdays!V17+'Sundays &amp; Holidays'!V17)</f>
        <v>477</v>
      </c>
      <c r="W17" s="205">
        <f>Monthly!W17-(Saturdays!W17+'Sundays &amp; Holidays'!W17)</f>
        <v>525</v>
      </c>
      <c r="X17" s="196">
        <f>Monthly!X17-(Saturdays!X17+'Sundays &amp; Holidays'!X17)</f>
        <v>287</v>
      </c>
      <c r="Y17" s="200">
        <f>Monthly!Y17-(Saturdays!Y17+'Sundays &amp; Holidays'!Y17)</f>
        <v>261</v>
      </c>
      <c r="Z17" s="198">
        <f>Monthly!Z17-(Saturdays!Z17+'Sundays &amp; Holidays'!Z17)</f>
        <v>788</v>
      </c>
      <c r="AA17" s="196">
        <f>Monthly!AA17-(Saturdays!AA17+'Sundays &amp; Holidays'!AA17)</f>
        <v>977</v>
      </c>
      <c r="AB17" s="172">
        <f t="shared" si="0"/>
        <v>6381</v>
      </c>
      <c r="AC17" s="173">
        <f t="shared" si="0"/>
        <v>6568</v>
      </c>
    </row>
    <row r="18" spans="1:29">
      <c r="A18" s="137" t="s">
        <v>27</v>
      </c>
      <c r="B18" s="206">
        <f>Monthly!B18-(Saturdays!B18+'Sundays &amp; Holidays'!B18)</f>
        <v>445</v>
      </c>
      <c r="C18" s="190">
        <f>Monthly!C18-(Saturdays!C18+'Sundays &amp; Holidays'!C18)</f>
        <v>884</v>
      </c>
      <c r="D18" s="191">
        <f>Monthly!D18-(Saturdays!D18+'Sundays &amp; Holidays'!D18)</f>
        <v>235</v>
      </c>
      <c r="E18" s="192">
        <f>Monthly!E18-(Saturdays!E18+'Sundays &amp; Holidays'!E18)</f>
        <v>538</v>
      </c>
      <c r="F18" s="189">
        <f>Monthly!F18-(Saturdays!F18+'Sundays &amp; Holidays'!F18)</f>
        <v>550</v>
      </c>
      <c r="G18" s="193">
        <f>Monthly!G18-(Saturdays!G18+'Sundays &amp; Holidays'!G18)</f>
        <v>505</v>
      </c>
      <c r="H18" s="191">
        <f>Monthly!H18-(Saturdays!H18+'Sundays &amp; Holidays'!H18)</f>
        <v>946</v>
      </c>
      <c r="I18" s="192">
        <f>Monthly!I18-(Saturdays!I18+'Sundays &amp; Holidays'!I18)</f>
        <v>1010</v>
      </c>
      <c r="J18" s="189">
        <f>Monthly!J18-(Saturdays!J18+'Sundays &amp; Holidays'!J18)</f>
        <v>237</v>
      </c>
      <c r="K18" s="190">
        <f>Monthly!K18-(Saturdays!K18+'Sundays &amp; Holidays'!K18)</f>
        <v>114</v>
      </c>
      <c r="L18" s="191">
        <f>Monthly!L18-(Saturdays!L18+'Sundays &amp; Holidays'!L18)</f>
        <v>466</v>
      </c>
      <c r="M18" s="189">
        <f>Monthly!M18-(Saturdays!M18+'Sundays &amp; Holidays'!M18)</f>
        <v>407</v>
      </c>
      <c r="N18" s="194">
        <f>Monthly!N18-(Saturdays!N18+'Sundays &amp; Holidays'!N18)</f>
        <v>884</v>
      </c>
      <c r="O18" s="207">
        <f>Monthly!O18-(Saturdays!O18+'Sundays &amp; Holidays'!O18)</f>
        <v>684</v>
      </c>
      <c r="P18" s="189">
        <f>Monthly!P18-(Saturdays!P18+'Sundays &amp; Holidays'!P18)</f>
        <v>537</v>
      </c>
      <c r="Q18" s="190">
        <f>Monthly!Q18-(Saturdays!Q18+'Sundays &amp; Holidays'!Q18)</f>
        <v>324</v>
      </c>
      <c r="R18" s="191">
        <f>Monthly!R18-(Saturdays!R18+'Sundays &amp; Holidays'!R18)</f>
        <v>518</v>
      </c>
      <c r="S18" s="192">
        <f>Monthly!S18-(Saturdays!S18+'Sundays &amp; Holidays'!S18)</f>
        <v>553</v>
      </c>
      <c r="T18" s="189">
        <f>Monthly!T18-(Saturdays!T18+'Sundays &amp; Holidays'!T18)</f>
        <v>130</v>
      </c>
      <c r="U18" s="193">
        <f>Monthly!U18-(Saturdays!U18+'Sundays &amp; Holidays'!U18)</f>
        <v>72</v>
      </c>
      <c r="V18" s="191">
        <f>Monthly!V18-(Saturdays!V18+'Sundays &amp; Holidays'!V18)</f>
        <v>585</v>
      </c>
      <c r="W18" s="208">
        <f>Monthly!W18-(Saturdays!W18+'Sundays &amp; Holidays'!W18)</f>
        <v>487</v>
      </c>
      <c r="X18" s="189">
        <f>Monthly!X18-(Saturdays!X18+'Sundays &amp; Holidays'!X18)</f>
        <v>323</v>
      </c>
      <c r="Y18" s="193">
        <f>Monthly!Y18-(Saturdays!Y18+'Sundays &amp; Holidays'!Y18)</f>
        <v>214</v>
      </c>
      <c r="Z18" s="191">
        <f>Monthly!Z18-(Saturdays!Z18+'Sundays &amp; Holidays'!Z18)</f>
        <v>813</v>
      </c>
      <c r="AA18" s="189">
        <f>Monthly!AA18-(Saturdays!AA18+'Sundays &amp; Holidays'!AA18)</f>
        <v>914</v>
      </c>
      <c r="AB18" s="172">
        <f t="shared" si="0"/>
        <v>6669</v>
      </c>
      <c r="AC18" s="173">
        <f t="shared" si="0"/>
        <v>6706</v>
      </c>
    </row>
    <row r="19" spans="1:29">
      <c r="A19" s="146" t="s">
        <v>28</v>
      </c>
      <c r="B19" s="203">
        <f>Monthly!B19-(Saturdays!B19+'Sundays &amp; Holidays'!B19)</f>
        <v>421</v>
      </c>
      <c r="C19" s="197">
        <f>Monthly!C19-(Saturdays!C19+'Sundays &amp; Holidays'!C19)</f>
        <v>807</v>
      </c>
      <c r="D19" s="198">
        <f>Monthly!D19-(Saturdays!D19+'Sundays &amp; Holidays'!D19)</f>
        <v>301</v>
      </c>
      <c r="E19" s="199">
        <f>Monthly!E19-(Saturdays!E19+'Sundays &amp; Holidays'!E19)</f>
        <v>650</v>
      </c>
      <c r="F19" s="196">
        <f>Monthly!F19-(Saturdays!F19+'Sundays &amp; Holidays'!F19)</f>
        <v>607</v>
      </c>
      <c r="G19" s="200">
        <f>Monthly!G19-(Saturdays!G19+'Sundays &amp; Holidays'!G19)</f>
        <v>572</v>
      </c>
      <c r="H19" s="198">
        <f>Monthly!H19-(Saturdays!H19+'Sundays &amp; Holidays'!H19)</f>
        <v>1022</v>
      </c>
      <c r="I19" s="199">
        <f>Monthly!I19-(Saturdays!I19+'Sundays &amp; Holidays'!I19)</f>
        <v>1014</v>
      </c>
      <c r="J19" s="196">
        <f>Monthly!J19-(Saturdays!J19+'Sundays &amp; Holidays'!J19)</f>
        <v>242</v>
      </c>
      <c r="K19" s="197">
        <f>Monthly!K19-(Saturdays!K19+'Sundays &amp; Holidays'!K19)</f>
        <v>88</v>
      </c>
      <c r="L19" s="198">
        <f>Monthly!L19-(Saturdays!L19+'Sundays &amp; Holidays'!L19)</f>
        <v>709</v>
      </c>
      <c r="M19" s="196">
        <f>Monthly!M19-(Saturdays!M19+'Sundays &amp; Holidays'!M19)</f>
        <v>288</v>
      </c>
      <c r="N19" s="201">
        <f>Monthly!N19-(Saturdays!N19+'Sundays &amp; Holidays'!N19)</f>
        <v>1042</v>
      </c>
      <c r="O19" s="204">
        <f>Monthly!O19-(Saturdays!O19+'Sundays &amp; Holidays'!O19)</f>
        <v>698</v>
      </c>
      <c r="P19" s="196">
        <f>Monthly!P19-(Saturdays!P19+'Sundays &amp; Holidays'!P19)</f>
        <v>541</v>
      </c>
      <c r="Q19" s="197">
        <f>Monthly!Q19-(Saturdays!Q19+'Sundays &amp; Holidays'!Q19)</f>
        <v>387</v>
      </c>
      <c r="R19" s="198">
        <f>Monthly!R19-(Saturdays!R19+'Sundays &amp; Holidays'!R19)</f>
        <v>538</v>
      </c>
      <c r="S19" s="199">
        <f>Monthly!S19-(Saturdays!S19+'Sundays &amp; Holidays'!S19)</f>
        <v>563</v>
      </c>
      <c r="T19" s="196">
        <f>Monthly!T19-(Saturdays!T19+'Sundays &amp; Holidays'!T19)</f>
        <v>198</v>
      </c>
      <c r="U19" s="200">
        <f>Monthly!U19-(Saturdays!U19+'Sundays &amp; Holidays'!U19)</f>
        <v>47</v>
      </c>
      <c r="V19" s="198">
        <f>Monthly!V19-(Saturdays!V19+'Sundays &amp; Holidays'!V19)</f>
        <v>713</v>
      </c>
      <c r="W19" s="205">
        <f>Monthly!W19-(Saturdays!W19+'Sundays &amp; Holidays'!W19)</f>
        <v>454</v>
      </c>
      <c r="X19" s="196">
        <f>Monthly!X19-(Saturdays!X19+'Sundays &amp; Holidays'!X19)</f>
        <v>370</v>
      </c>
      <c r="Y19" s="200">
        <f>Monthly!Y19-(Saturdays!Y19+'Sundays &amp; Holidays'!Y19)</f>
        <v>217</v>
      </c>
      <c r="Z19" s="198">
        <f>Monthly!Z19-(Saturdays!Z19+'Sundays &amp; Holidays'!Z19)</f>
        <v>892</v>
      </c>
      <c r="AA19" s="196">
        <f>Monthly!AA19-(Saturdays!AA19+'Sundays &amp; Holidays'!AA19)</f>
        <v>865</v>
      </c>
      <c r="AB19" s="172">
        <f t="shared" si="0"/>
        <v>7596</v>
      </c>
      <c r="AC19" s="173">
        <f t="shared" si="0"/>
        <v>6650</v>
      </c>
    </row>
    <row r="20" spans="1:29">
      <c r="A20" s="137" t="s">
        <v>29</v>
      </c>
      <c r="B20" s="206">
        <f>Monthly!B20-(Saturdays!B20+'Sundays &amp; Holidays'!B20)</f>
        <v>516</v>
      </c>
      <c r="C20" s="190">
        <f>Monthly!C20-(Saturdays!C20+'Sundays &amp; Holidays'!C20)</f>
        <v>1040</v>
      </c>
      <c r="D20" s="191">
        <f>Monthly!D20-(Saturdays!D20+'Sundays &amp; Holidays'!D20)</f>
        <v>445</v>
      </c>
      <c r="E20" s="192">
        <f>Monthly!E20-(Saturdays!E20+'Sundays &amp; Holidays'!E20)</f>
        <v>679</v>
      </c>
      <c r="F20" s="189">
        <f>Monthly!F20-(Saturdays!F20+'Sundays &amp; Holidays'!F20)</f>
        <v>703</v>
      </c>
      <c r="G20" s="193">
        <f>Monthly!G20-(Saturdays!G20+'Sundays &amp; Holidays'!G20)</f>
        <v>605</v>
      </c>
      <c r="H20" s="191">
        <f>Monthly!H20-(Saturdays!H20+'Sundays &amp; Holidays'!H20)</f>
        <v>1139</v>
      </c>
      <c r="I20" s="192">
        <f>Monthly!I20-(Saturdays!I20+'Sundays &amp; Holidays'!I20)</f>
        <v>1022</v>
      </c>
      <c r="J20" s="189">
        <f>Monthly!J20-(Saturdays!J20+'Sundays &amp; Holidays'!J20)</f>
        <v>366</v>
      </c>
      <c r="K20" s="190">
        <f>Monthly!K20-(Saturdays!K20+'Sundays &amp; Holidays'!K20)</f>
        <v>95</v>
      </c>
      <c r="L20" s="191">
        <f>Monthly!L20-(Saturdays!L20+'Sundays &amp; Holidays'!L20)</f>
        <v>697</v>
      </c>
      <c r="M20" s="189">
        <f>Monthly!M20-(Saturdays!M20+'Sundays &amp; Holidays'!M20)</f>
        <v>246</v>
      </c>
      <c r="N20" s="194">
        <f>Monthly!N20-(Saturdays!N20+'Sundays &amp; Holidays'!N20)</f>
        <v>984</v>
      </c>
      <c r="O20" s="207">
        <f>Monthly!O20-(Saturdays!O20+'Sundays &amp; Holidays'!O20)</f>
        <v>797</v>
      </c>
      <c r="P20" s="189">
        <f>Monthly!P20-(Saturdays!P20+'Sundays &amp; Holidays'!P20)</f>
        <v>572</v>
      </c>
      <c r="Q20" s="190">
        <f>Monthly!Q20-(Saturdays!Q20+'Sundays &amp; Holidays'!Q20)</f>
        <v>548</v>
      </c>
      <c r="R20" s="191">
        <f>Monthly!R20-(Saturdays!R20+'Sundays &amp; Holidays'!R20)</f>
        <v>577</v>
      </c>
      <c r="S20" s="192">
        <f>Monthly!S20-(Saturdays!S20+'Sundays &amp; Holidays'!S20)</f>
        <v>782</v>
      </c>
      <c r="T20" s="189">
        <f>Monthly!T20-(Saturdays!T20+'Sundays &amp; Holidays'!T20)</f>
        <v>345</v>
      </c>
      <c r="U20" s="193">
        <f>Monthly!U20-(Saturdays!U20+'Sundays &amp; Holidays'!U20)</f>
        <v>51</v>
      </c>
      <c r="V20" s="191">
        <f>Monthly!V20-(Saturdays!V20+'Sundays &amp; Holidays'!V20)</f>
        <v>873</v>
      </c>
      <c r="W20" s="208">
        <f>Monthly!W20-(Saturdays!W20+'Sundays &amp; Holidays'!W20)</f>
        <v>532</v>
      </c>
      <c r="X20" s="189">
        <f>Monthly!X20-(Saturdays!X20+'Sundays &amp; Holidays'!X20)</f>
        <v>556</v>
      </c>
      <c r="Y20" s="193">
        <f>Monthly!Y20-(Saturdays!Y20+'Sundays &amp; Holidays'!Y20)</f>
        <v>331</v>
      </c>
      <c r="Z20" s="191">
        <f>Monthly!Z20-(Saturdays!Z20+'Sundays &amp; Holidays'!Z20)</f>
        <v>1055</v>
      </c>
      <c r="AA20" s="189">
        <f>Monthly!AA20-(Saturdays!AA20+'Sundays &amp; Holidays'!AA20)</f>
        <v>1302</v>
      </c>
      <c r="AB20" s="172">
        <f t="shared" si="0"/>
        <v>8828</v>
      </c>
      <c r="AC20" s="173">
        <f t="shared" si="0"/>
        <v>8030</v>
      </c>
    </row>
    <row r="21" spans="1:29">
      <c r="A21" s="146" t="s">
        <v>30</v>
      </c>
      <c r="B21" s="203">
        <f>Monthly!B21-(Saturdays!B21+'Sundays &amp; Holidays'!B21)</f>
        <v>780</v>
      </c>
      <c r="C21" s="197">
        <f>Monthly!C21-(Saturdays!C21+'Sundays &amp; Holidays'!C21)</f>
        <v>1168</v>
      </c>
      <c r="D21" s="198">
        <f>Monthly!D21-(Saturdays!D21+'Sundays &amp; Holidays'!D21)</f>
        <v>436</v>
      </c>
      <c r="E21" s="199">
        <f>Monthly!E21-(Saturdays!E21+'Sundays &amp; Holidays'!E21)</f>
        <v>561</v>
      </c>
      <c r="F21" s="196">
        <f>Monthly!F21-(Saturdays!F21+'Sundays &amp; Holidays'!F21)</f>
        <v>778</v>
      </c>
      <c r="G21" s="200">
        <f>Monthly!G21-(Saturdays!G21+'Sundays &amp; Holidays'!G21)</f>
        <v>865</v>
      </c>
      <c r="H21" s="198">
        <f>Monthly!H21-(Saturdays!H21+'Sundays &amp; Holidays'!H21)</f>
        <v>1287</v>
      </c>
      <c r="I21" s="199">
        <f>Monthly!I21-(Saturdays!I21+'Sundays &amp; Holidays'!I21)</f>
        <v>1319</v>
      </c>
      <c r="J21" s="196">
        <f>Monthly!J21-(Saturdays!J21+'Sundays &amp; Holidays'!J21)</f>
        <v>344</v>
      </c>
      <c r="K21" s="197">
        <f>Monthly!K21-(Saturdays!K21+'Sundays &amp; Holidays'!K21)</f>
        <v>101</v>
      </c>
      <c r="L21" s="198">
        <f>Monthly!L21-(Saturdays!L21+'Sundays &amp; Holidays'!L21)</f>
        <v>625</v>
      </c>
      <c r="M21" s="196">
        <f>Monthly!M21-(Saturdays!M21+'Sundays &amp; Holidays'!M21)</f>
        <v>231</v>
      </c>
      <c r="N21" s="201">
        <f>Monthly!N21-(Saturdays!N21+'Sundays &amp; Holidays'!N21)</f>
        <v>1075</v>
      </c>
      <c r="O21" s="204">
        <f>Monthly!O21-(Saturdays!O21+'Sundays &amp; Holidays'!O21)</f>
        <v>857</v>
      </c>
      <c r="P21" s="196">
        <f>Monthly!P21-(Saturdays!P21+'Sundays &amp; Holidays'!P21)</f>
        <v>593</v>
      </c>
      <c r="Q21" s="197">
        <f>Monthly!Q21-(Saturdays!Q21+'Sundays &amp; Holidays'!Q21)</f>
        <v>656</v>
      </c>
      <c r="R21" s="198">
        <f>Monthly!R21-(Saturdays!R21+'Sundays &amp; Holidays'!R21)</f>
        <v>589</v>
      </c>
      <c r="S21" s="199">
        <f>Monthly!S21-(Saturdays!S21+'Sundays &amp; Holidays'!S21)</f>
        <v>819</v>
      </c>
      <c r="T21" s="196">
        <f>Monthly!T21-(Saturdays!T21+'Sundays &amp; Holidays'!T21)</f>
        <v>323</v>
      </c>
      <c r="U21" s="200">
        <f>Monthly!U21-(Saturdays!U21+'Sundays &amp; Holidays'!U21)</f>
        <v>44</v>
      </c>
      <c r="V21" s="198">
        <f>Monthly!V21-(Saturdays!V21+'Sundays &amp; Holidays'!V21)</f>
        <v>814</v>
      </c>
      <c r="W21" s="205">
        <f>Monthly!W21-(Saturdays!W21+'Sundays &amp; Holidays'!W21)</f>
        <v>511</v>
      </c>
      <c r="X21" s="196">
        <f>Monthly!X21-(Saturdays!X21+'Sundays &amp; Holidays'!X21)</f>
        <v>644</v>
      </c>
      <c r="Y21" s="200">
        <f>Monthly!Y21-(Saturdays!Y21+'Sundays &amp; Holidays'!Y21)</f>
        <v>375</v>
      </c>
      <c r="Z21" s="198">
        <f>Monthly!Z21-(Saturdays!Z21+'Sundays &amp; Holidays'!Z21)</f>
        <v>1004</v>
      </c>
      <c r="AA21" s="196">
        <f>Monthly!AA21-(Saturdays!AA21+'Sundays &amp; Holidays'!AA21)</f>
        <v>1267</v>
      </c>
      <c r="AB21" s="172">
        <f t="shared" si="0"/>
        <v>9292</v>
      </c>
      <c r="AC21" s="173">
        <f t="shared" si="0"/>
        <v>8774</v>
      </c>
    </row>
    <row r="22" spans="1:29">
      <c r="A22" s="137" t="s">
        <v>31</v>
      </c>
      <c r="B22" s="206">
        <f>Monthly!B22-(Saturdays!B22+'Sundays &amp; Holidays'!B22)</f>
        <v>913</v>
      </c>
      <c r="C22" s="190">
        <f>Monthly!C22-(Saturdays!C22+'Sundays &amp; Holidays'!C22)</f>
        <v>1163</v>
      </c>
      <c r="D22" s="191">
        <f>Monthly!D22-(Saturdays!D22+'Sundays &amp; Holidays'!D22)</f>
        <v>415</v>
      </c>
      <c r="E22" s="192">
        <f>Monthly!E22-(Saturdays!E22+'Sundays &amp; Holidays'!E22)</f>
        <v>641</v>
      </c>
      <c r="F22" s="189">
        <f>Monthly!F22-(Saturdays!F22+'Sundays &amp; Holidays'!F22)</f>
        <v>514</v>
      </c>
      <c r="G22" s="193">
        <f>Monthly!G22-(Saturdays!G22+'Sundays &amp; Holidays'!G22)</f>
        <v>1089</v>
      </c>
      <c r="H22" s="191">
        <f>Monthly!H22-(Saturdays!H22+'Sundays &amp; Holidays'!H22)</f>
        <v>1306</v>
      </c>
      <c r="I22" s="192">
        <f>Monthly!I22-(Saturdays!I22+'Sundays &amp; Holidays'!I22)</f>
        <v>1351</v>
      </c>
      <c r="J22" s="189">
        <f>Monthly!J22-(Saturdays!J22+'Sundays &amp; Holidays'!J22)</f>
        <v>287</v>
      </c>
      <c r="K22" s="190">
        <f>Monthly!K22-(Saturdays!K22+'Sundays &amp; Holidays'!K22)</f>
        <v>89</v>
      </c>
      <c r="L22" s="191">
        <f>Monthly!L22-(Saturdays!L22+'Sundays &amp; Holidays'!L22)</f>
        <v>681</v>
      </c>
      <c r="M22" s="189">
        <f>Monthly!M22-(Saturdays!M22+'Sundays &amp; Holidays'!M22)</f>
        <v>234</v>
      </c>
      <c r="N22" s="194">
        <f>Monthly!N22-(Saturdays!N22+'Sundays &amp; Holidays'!N22)</f>
        <v>1192</v>
      </c>
      <c r="O22" s="207">
        <f>Monthly!O22-(Saturdays!O22+'Sundays &amp; Holidays'!O22)</f>
        <v>952</v>
      </c>
      <c r="P22" s="189">
        <f>Monthly!P22-(Saturdays!P22+'Sundays &amp; Holidays'!P22)</f>
        <v>630</v>
      </c>
      <c r="Q22" s="190">
        <f>Monthly!Q22-(Saturdays!Q22+'Sundays &amp; Holidays'!Q22)</f>
        <v>734</v>
      </c>
      <c r="R22" s="191">
        <f>Monthly!R22-(Saturdays!R22+'Sundays &amp; Holidays'!R22)</f>
        <v>635</v>
      </c>
      <c r="S22" s="192">
        <f>Monthly!S22-(Saturdays!S22+'Sundays &amp; Holidays'!S22)</f>
        <v>841</v>
      </c>
      <c r="T22" s="189">
        <f>Monthly!T22-(Saturdays!T22+'Sundays &amp; Holidays'!T22)</f>
        <v>229</v>
      </c>
      <c r="U22" s="193">
        <f>Monthly!U22-(Saturdays!U22+'Sundays &amp; Holidays'!U22)</f>
        <v>47</v>
      </c>
      <c r="V22" s="191">
        <f>Monthly!V22-(Saturdays!V22+'Sundays &amp; Holidays'!V22)</f>
        <v>972</v>
      </c>
      <c r="W22" s="208">
        <f>Monthly!W22-(Saturdays!W22+'Sundays &amp; Holidays'!W22)</f>
        <v>483</v>
      </c>
      <c r="X22" s="189">
        <f>Monthly!X22-(Saturdays!X22+'Sundays &amp; Holidays'!X22)</f>
        <v>586</v>
      </c>
      <c r="Y22" s="193">
        <f>Monthly!Y22-(Saturdays!Y22+'Sundays &amp; Holidays'!Y22)</f>
        <v>480</v>
      </c>
      <c r="Z22" s="191">
        <f>Monthly!Z22-(Saturdays!Z22+'Sundays &amp; Holidays'!Z22)</f>
        <v>707</v>
      </c>
      <c r="AA22" s="189">
        <f>Monthly!AA22-(Saturdays!AA22+'Sundays &amp; Holidays'!AA22)</f>
        <v>1420</v>
      </c>
      <c r="AB22" s="172">
        <f t="shared" si="0"/>
        <v>9067</v>
      </c>
      <c r="AC22" s="173">
        <f t="shared" si="0"/>
        <v>9524</v>
      </c>
    </row>
    <row r="23" spans="1:29">
      <c r="A23" s="146" t="s">
        <v>32</v>
      </c>
      <c r="B23" s="203">
        <f>Monthly!B23-(Saturdays!B23+'Sundays &amp; Holidays'!B23)</f>
        <v>681</v>
      </c>
      <c r="C23" s="197">
        <f>Monthly!C23-(Saturdays!C23+'Sundays &amp; Holidays'!C23)</f>
        <v>980</v>
      </c>
      <c r="D23" s="198">
        <f>Monthly!D23-(Saturdays!D23+'Sundays &amp; Holidays'!D23)</f>
        <v>234</v>
      </c>
      <c r="E23" s="199">
        <f>Monthly!E23-(Saturdays!E23+'Sundays &amp; Holidays'!E23)</f>
        <v>521</v>
      </c>
      <c r="F23" s="196">
        <f>Monthly!F23-(Saturdays!F23+'Sundays &amp; Holidays'!F23)</f>
        <v>372</v>
      </c>
      <c r="G23" s="200">
        <f>Monthly!G23-(Saturdays!G23+'Sundays &amp; Holidays'!G23)</f>
        <v>1014</v>
      </c>
      <c r="H23" s="198">
        <f>Monthly!H23-(Saturdays!H23+'Sundays &amp; Holidays'!H23)</f>
        <v>1093</v>
      </c>
      <c r="I23" s="199">
        <f>Monthly!I23-(Saturdays!I23+'Sundays &amp; Holidays'!I23)</f>
        <v>1209</v>
      </c>
      <c r="J23" s="196">
        <f>Monthly!J23-(Saturdays!J23+'Sundays &amp; Holidays'!J23)</f>
        <v>249</v>
      </c>
      <c r="K23" s="197">
        <f>Monthly!K23-(Saturdays!K23+'Sundays &amp; Holidays'!K23)</f>
        <v>99</v>
      </c>
      <c r="L23" s="198">
        <f>Monthly!L23-(Saturdays!L23+'Sundays &amp; Holidays'!L23)</f>
        <v>589</v>
      </c>
      <c r="M23" s="196">
        <f>Monthly!M23-(Saturdays!M23+'Sundays &amp; Holidays'!M23)</f>
        <v>272</v>
      </c>
      <c r="N23" s="201">
        <f>Monthly!N23-(Saturdays!N23+'Sundays &amp; Holidays'!N23)</f>
        <v>1136</v>
      </c>
      <c r="O23" s="204">
        <f>Monthly!O23-(Saturdays!O23+'Sundays &amp; Holidays'!O23)</f>
        <v>905</v>
      </c>
      <c r="P23" s="196">
        <f>Monthly!P23-(Saturdays!P23+'Sundays &amp; Holidays'!P23)</f>
        <v>524</v>
      </c>
      <c r="Q23" s="197">
        <f>Monthly!Q23-(Saturdays!Q23+'Sundays &amp; Holidays'!Q23)</f>
        <v>649</v>
      </c>
      <c r="R23" s="198">
        <f>Monthly!R23-(Saturdays!R23+'Sundays &amp; Holidays'!R23)</f>
        <v>438</v>
      </c>
      <c r="S23" s="199">
        <f>Monthly!S23-(Saturdays!S23+'Sundays &amp; Holidays'!S23)</f>
        <v>890</v>
      </c>
      <c r="T23" s="196">
        <f>Monthly!T23-(Saturdays!T23+'Sundays &amp; Holidays'!T23)</f>
        <v>180</v>
      </c>
      <c r="U23" s="200">
        <f>Monthly!U23-(Saturdays!U23+'Sundays &amp; Holidays'!U23)</f>
        <v>48</v>
      </c>
      <c r="V23" s="198">
        <f>Monthly!V23-(Saturdays!V23+'Sundays &amp; Holidays'!V23)</f>
        <v>1004</v>
      </c>
      <c r="W23" s="205">
        <f>Monthly!W23-(Saturdays!W23+'Sundays &amp; Holidays'!W23)</f>
        <v>442</v>
      </c>
      <c r="X23" s="196">
        <f>Monthly!X23-(Saturdays!X23+'Sundays &amp; Holidays'!X23)</f>
        <v>542</v>
      </c>
      <c r="Y23" s="200">
        <f>Monthly!Y23-(Saturdays!Y23+'Sundays &amp; Holidays'!Y23)</f>
        <v>389</v>
      </c>
      <c r="Z23" s="198">
        <f>Monthly!Z23-(Saturdays!Z23+'Sundays &amp; Holidays'!Z23)</f>
        <v>649</v>
      </c>
      <c r="AA23" s="196">
        <f>Monthly!AA23-(Saturdays!AA23+'Sundays &amp; Holidays'!AA23)</f>
        <v>1329</v>
      </c>
      <c r="AB23" s="172">
        <f t="shared" si="0"/>
        <v>7691</v>
      </c>
      <c r="AC23" s="173">
        <f t="shared" si="0"/>
        <v>8747</v>
      </c>
    </row>
    <row r="24" spans="1:29">
      <c r="A24" s="137" t="s">
        <v>33</v>
      </c>
      <c r="B24" s="206">
        <f>Monthly!B24-(Saturdays!B24+'Sundays &amp; Holidays'!B24)</f>
        <v>230</v>
      </c>
      <c r="C24" s="190">
        <f>Monthly!C24-(Saturdays!C24+'Sundays &amp; Holidays'!C24)</f>
        <v>796</v>
      </c>
      <c r="D24" s="191">
        <f>Monthly!D24-(Saturdays!D24+'Sundays &amp; Holidays'!D24)</f>
        <v>99</v>
      </c>
      <c r="E24" s="192">
        <f>Monthly!E24-(Saturdays!E24+'Sundays &amp; Holidays'!E24)</f>
        <v>648</v>
      </c>
      <c r="F24" s="189">
        <f>Monthly!F24-(Saturdays!F24+'Sundays &amp; Holidays'!F24)</f>
        <v>220</v>
      </c>
      <c r="G24" s="193">
        <f>Monthly!G24-(Saturdays!G24+'Sundays &amp; Holidays'!G24)</f>
        <v>823</v>
      </c>
      <c r="H24" s="191">
        <f>Monthly!H24-(Saturdays!H24+'Sundays &amp; Holidays'!H24)</f>
        <v>406</v>
      </c>
      <c r="I24" s="192">
        <f>Monthly!I24-(Saturdays!I24+'Sundays &amp; Holidays'!I24)</f>
        <v>1047</v>
      </c>
      <c r="J24" s="189">
        <f>Monthly!J24-(Saturdays!J24+'Sundays &amp; Holidays'!J24)</f>
        <v>82</v>
      </c>
      <c r="K24" s="190">
        <f>Monthly!K24-(Saturdays!K24+'Sundays &amp; Holidays'!K24)</f>
        <v>106</v>
      </c>
      <c r="L24" s="191">
        <f>Monthly!L24-(Saturdays!L24+'Sundays &amp; Holidays'!L24)</f>
        <v>512</v>
      </c>
      <c r="M24" s="189">
        <f>Monthly!M24-(Saturdays!M24+'Sundays &amp; Holidays'!M24)</f>
        <v>164</v>
      </c>
      <c r="N24" s="194">
        <f>Monthly!N24-(Saturdays!N24+'Sundays &amp; Holidays'!N24)</f>
        <v>664</v>
      </c>
      <c r="O24" s="207">
        <f>Monthly!O24-(Saturdays!O24+'Sundays &amp; Holidays'!O24)</f>
        <v>522</v>
      </c>
      <c r="P24" s="189">
        <f>Monthly!P24-(Saturdays!P24+'Sundays &amp; Holidays'!P24)</f>
        <v>203</v>
      </c>
      <c r="Q24" s="190">
        <f>Monthly!Q24-(Saturdays!Q24+'Sundays &amp; Holidays'!Q24)</f>
        <v>421</v>
      </c>
      <c r="R24" s="191">
        <f>Monthly!R24-(Saturdays!R24+'Sundays &amp; Holidays'!R24)</f>
        <v>208</v>
      </c>
      <c r="S24" s="192">
        <f>Monthly!S24-(Saturdays!S24+'Sundays &amp; Holidays'!S24)</f>
        <v>385</v>
      </c>
      <c r="T24" s="189">
        <f>Monthly!T24-(Saturdays!T24+'Sundays &amp; Holidays'!T24)</f>
        <v>44</v>
      </c>
      <c r="U24" s="193">
        <f>Monthly!U24-(Saturdays!U24+'Sundays &amp; Holidays'!U24)</f>
        <v>59</v>
      </c>
      <c r="V24" s="191">
        <f>Monthly!V24-(Saturdays!V24+'Sundays &amp; Holidays'!V24)</f>
        <v>516</v>
      </c>
      <c r="W24" s="208">
        <f>Monthly!W24-(Saturdays!W24+'Sundays &amp; Holidays'!W24)</f>
        <v>237</v>
      </c>
      <c r="X24" s="189">
        <f>Monthly!X24-(Saturdays!X24+'Sundays &amp; Holidays'!X24)</f>
        <v>160</v>
      </c>
      <c r="Y24" s="193">
        <f>Monthly!Y24-(Saturdays!Y24+'Sundays &amp; Holidays'!Y24)</f>
        <v>253</v>
      </c>
      <c r="Z24" s="191">
        <f>Monthly!Z24-(Saturdays!Z24+'Sundays &amp; Holidays'!Z24)</f>
        <v>332</v>
      </c>
      <c r="AA24" s="189">
        <f>Monthly!AA24-(Saturdays!AA24+'Sundays &amp; Holidays'!AA24)</f>
        <v>873</v>
      </c>
      <c r="AB24" s="172">
        <f t="shared" si="0"/>
        <v>3676</v>
      </c>
      <c r="AC24" s="173">
        <f t="shared" si="0"/>
        <v>6334</v>
      </c>
    </row>
    <row r="25" spans="1:29">
      <c r="A25" s="146" t="s">
        <v>34</v>
      </c>
      <c r="B25" s="203">
        <f>Monthly!B25-(Saturdays!B25+'Sundays &amp; Holidays'!B25)</f>
        <v>5</v>
      </c>
      <c r="C25" s="197">
        <f>Monthly!C25-(Saturdays!C25+'Sundays &amp; Holidays'!C25)</f>
        <v>284</v>
      </c>
      <c r="D25" s="198">
        <f>Monthly!D25-(Saturdays!D25+'Sundays &amp; Holidays'!D25)</f>
        <v>12</v>
      </c>
      <c r="E25" s="199">
        <f>Monthly!E25-(Saturdays!E25+'Sundays &amp; Holidays'!E25)</f>
        <v>146</v>
      </c>
      <c r="F25" s="196">
        <f>Monthly!F25-(Saturdays!F25+'Sundays &amp; Holidays'!F25)</f>
        <v>48</v>
      </c>
      <c r="G25" s="200">
        <f>Monthly!G25-(Saturdays!G25+'Sundays &amp; Holidays'!G25)</f>
        <v>196</v>
      </c>
      <c r="H25" s="198">
        <f>Monthly!H25-(Saturdays!H25+'Sundays &amp; Holidays'!H25)</f>
        <v>74</v>
      </c>
      <c r="I25" s="199">
        <f>Monthly!I25-(Saturdays!I25+'Sundays &amp; Holidays'!I25)</f>
        <v>211</v>
      </c>
      <c r="J25" s="196">
        <f>Monthly!J25-(Saturdays!J25+'Sundays &amp; Holidays'!J25)</f>
        <v>10</v>
      </c>
      <c r="K25" s="197">
        <f>Monthly!K25-(Saturdays!K25+'Sundays &amp; Holidays'!K25)</f>
        <v>20</v>
      </c>
      <c r="L25" s="198">
        <f>Monthly!L25-(Saturdays!L25+'Sundays &amp; Holidays'!L25)</f>
        <v>80</v>
      </c>
      <c r="M25" s="196">
        <f>Monthly!M25-(Saturdays!M25+'Sundays &amp; Holidays'!M25)</f>
        <v>60</v>
      </c>
      <c r="N25" s="201">
        <f>Monthly!N25-(Saturdays!N25+'Sundays &amp; Holidays'!N25)</f>
        <v>73</v>
      </c>
      <c r="O25" s="204">
        <f>Monthly!O25-(Saturdays!O25+'Sundays &amp; Holidays'!O25)</f>
        <v>136</v>
      </c>
      <c r="P25" s="196">
        <f>Monthly!P25-(Saturdays!P25+'Sundays &amp; Holidays'!P25)</f>
        <v>63</v>
      </c>
      <c r="Q25" s="197">
        <f>Monthly!Q25-(Saturdays!Q25+'Sundays &amp; Holidays'!Q25)</f>
        <v>101</v>
      </c>
      <c r="R25" s="198">
        <f>Monthly!R25-(Saturdays!R25+'Sundays &amp; Holidays'!R25)</f>
        <v>74</v>
      </c>
      <c r="S25" s="199">
        <f>Monthly!S25-(Saturdays!S25+'Sundays &amp; Holidays'!S25)</f>
        <v>128</v>
      </c>
      <c r="T25" s="196">
        <f>Monthly!T25-(Saturdays!T25+'Sundays &amp; Holidays'!T25)</f>
        <v>38</v>
      </c>
      <c r="U25" s="200">
        <f>Monthly!U25-(Saturdays!U25+'Sundays &amp; Holidays'!U25)</f>
        <v>27</v>
      </c>
      <c r="V25" s="198">
        <f>Monthly!V25-(Saturdays!V25+'Sundays &amp; Holidays'!V25)</f>
        <v>115</v>
      </c>
      <c r="W25" s="205">
        <f>Monthly!W25-(Saturdays!W25+'Sundays &amp; Holidays'!W25)</f>
        <v>70</v>
      </c>
      <c r="X25" s="196">
        <f>Monthly!X25-(Saturdays!X25+'Sundays &amp; Holidays'!X25)</f>
        <v>56</v>
      </c>
      <c r="Y25" s="200">
        <f>Monthly!Y25-(Saturdays!Y25+'Sundays &amp; Holidays'!Y25)</f>
        <v>111</v>
      </c>
      <c r="Z25" s="198">
        <f>Monthly!Z25-(Saturdays!Z25+'Sundays &amp; Holidays'!Z25)</f>
        <v>166</v>
      </c>
      <c r="AA25" s="196">
        <f>Monthly!AA25-(Saturdays!AA25+'Sundays &amp; Holidays'!AA25)</f>
        <v>290</v>
      </c>
      <c r="AB25" s="172">
        <f t="shared" si="0"/>
        <v>814</v>
      </c>
      <c r="AC25" s="173">
        <f t="shared" si="0"/>
        <v>1780</v>
      </c>
    </row>
    <row r="26" spans="1:29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46</v>
      </c>
      <c r="D26" s="191">
        <f>Monthly!D26-(Saturdays!D26+'Sundays &amp; Holidays'!D26)</f>
        <v>2</v>
      </c>
      <c r="E26" s="192">
        <f>Monthly!E26-(Saturdays!E26+'Sundays &amp; Holidays'!E26)</f>
        <v>52</v>
      </c>
      <c r="F26" s="189">
        <f>Monthly!F26-(Saturdays!F26+'Sundays &amp; Holidays'!F26)</f>
        <v>0</v>
      </c>
      <c r="G26" s="193">
        <f>Monthly!G26-(Saturdays!G26+'Sundays &amp; Holidays'!G26)</f>
        <v>14</v>
      </c>
      <c r="H26" s="191">
        <f>Monthly!H26-(Saturdays!H26+'Sundays &amp; Holidays'!H26)</f>
        <v>22</v>
      </c>
      <c r="I26" s="192">
        <f>Monthly!I26-(Saturdays!I26+'Sundays &amp; Holidays'!I26)</f>
        <v>31</v>
      </c>
      <c r="J26" s="189">
        <f>Monthly!J26-(Saturdays!J26+'Sundays &amp; Holidays'!J26)</f>
        <v>3</v>
      </c>
      <c r="K26" s="190">
        <f>Monthly!K26-(Saturdays!K26+'Sundays &amp; Holidays'!K26)</f>
        <v>5</v>
      </c>
      <c r="L26" s="191">
        <f>Monthly!L26-(Saturdays!L26+'Sundays &amp; Holidays'!L26)</f>
        <v>7</v>
      </c>
      <c r="M26" s="189">
        <f>Monthly!M26-(Saturdays!M26+'Sundays &amp; Holidays'!M26)</f>
        <v>9</v>
      </c>
      <c r="N26" s="194">
        <f>Monthly!N26-(Saturdays!N26+'Sundays &amp; Holidays'!N26)</f>
        <v>5</v>
      </c>
      <c r="O26" s="207">
        <f>Monthly!O26-(Saturdays!O26+'Sundays &amp; Holidays'!O26)</f>
        <v>19</v>
      </c>
      <c r="P26" s="189">
        <f>Monthly!P26-(Saturdays!P26+'Sundays &amp; Holidays'!P26)</f>
        <v>4</v>
      </c>
      <c r="Q26" s="190">
        <f>Monthly!Q26-(Saturdays!Q26+'Sundays &amp; Holidays'!Q26)</f>
        <v>4</v>
      </c>
      <c r="R26" s="191">
        <f>Monthly!R26-(Saturdays!R26+'Sundays &amp; Holidays'!R26)</f>
        <v>6</v>
      </c>
      <c r="S26" s="192">
        <f>Monthly!S26-(Saturdays!S26+'Sundays &amp; Holidays'!S26)</f>
        <v>7</v>
      </c>
      <c r="T26" s="189">
        <f>Monthly!T26-(Saturdays!T26+'Sundays &amp; Holidays'!T26)</f>
        <v>3</v>
      </c>
      <c r="U26" s="193">
        <f>Monthly!U26-(Saturdays!U26+'Sundays &amp; Holidays'!U26)</f>
        <v>5</v>
      </c>
      <c r="V26" s="191">
        <f>Monthly!V26-(Saturdays!V26+'Sundays &amp; Holidays'!V26)</f>
        <v>8</v>
      </c>
      <c r="W26" s="208">
        <f>Monthly!W26-(Saturdays!W26+'Sundays &amp; Holidays'!W26)</f>
        <v>2</v>
      </c>
      <c r="X26" s="189">
        <f>Monthly!X26-(Saturdays!X26+'Sundays &amp; Holidays'!X26)</f>
        <v>6</v>
      </c>
      <c r="Y26" s="193">
        <f>Monthly!Y26-(Saturdays!Y26+'Sundays &amp; Holidays'!Y26)</f>
        <v>11</v>
      </c>
      <c r="Z26" s="191">
        <f>Monthly!Z26-(Saturdays!Z26+'Sundays &amp; Holidays'!Z26)</f>
        <v>5</v>
      </c>
      <c r="AA26" s="189">
        <f>Monthly!AA26-(Saturdays!AA26+'Sundays &amp; Holidays'!AA26)</f>
        <v>32</v>
      </c>
      <c r="AB26" s="172">
        <f t="shared" si="0"/>
        <v>71</v>
      </c>
      <c r="AC26" s="173">
        <f t="shared" si="0"/>
        <v>237</v>
      </c>
    </row>
    <row r="27" spans="1:29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2</v>
      </c>
      <c r="D27" s="198">
        <f>Monthly!D27-(Saturdays!D27+'Sundays &amp; Holidays'!D27)</f>
        <v>0</v>
      </c>
      <c r="E27" s="199">
        <f>Monthly!E27-(Saturdays!E27+'Sundays &amp; Holidays'!E27)</f>
        <v>3</v>
      </c>
      <c r="F27" s="196">
        <f>Monthly!F27-(Saturdays!F27+'Sundays &amp; Holidays'!F27)</f>
        <v>0</v>
      </c>
      <c r="G27" s="200">
        <f>Monthly!G27-(Saturdays!G27+'Sundays &amp; Holidays'!G27)</f>
        <v>0</v>
      </c>
      <c r="H27" s="198">
        <f>Monthly!H27-(Saturdays!H27+'Sundays &amp; Holidays'!H27)</f>
        <v>0</v>
      </c>
      <c r="I27" s="199">
        <f>Monthly!I27-(Saturdays!I27+'Sundays &amp; Holidays'!I27)</f>
        <v>0</v>
      </c>
      <c r="J27" s="196">
        <f>Monthly!J27-(Saturdays!J27+'Sundays &amp; Holidays'!J27)</f>
        <v>0</v>
      </c>
      <c r="K27" s="200">
        <f>Monthly!K27-(Saturdays!K27+'Sundays &amp; Holidays'!K27)</f>
        <v>0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5</v>
      </c>
    </row>
    <row r="28" spans="1:29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>
      <c r="A31" s="281" t="s">
        <v>13</v>
      </c>
      <c r="B31" s="20">
        <f t="shared" ref="B31:AA31" si="1">SUM(B7:B30)</f>
        <v>11244</v>
      </c>
      <c r="C31" s="21">
        <f t="shared" si="1"/>
        <v>12314</v>
      </c>
      <c r="D31" s="282">
        <f t="shared" si="1"/>
        <v>6391</v>
      </c>
      <c r="E31" s="283">
        <f t="shared" si="1"/>
        <v>7863</v>
      </c>
      <c r="F31" s="20">
        <f t="shared" si="1"/>
        <v>11060</v>
      </c>
      <c r="G31" s="21">
        <f t="shared" si="1"/>
        <v>9009</v>
      </c>
      <c r="H31" s="282">
        <f t="shared" si="1"/>
        <v>16528</v>
      </c>
      <c r="I31" s="283">
        <f t="shared" si="1"/>
        <v>15623</v>
      </c>
      <c r="J31" s="20">
        <f t="shared" si="1"/>
        <v>3582</v>
      </c>
      <c r="K31" s="21">
        <f t="shared" si="1"/>
        <v>3061</v>
      </c>
      <c r="L31" s="282">
        <f t="shared" si="1"/>
        <v>7381</v>
      </c>
      <c r="M31" s="283">
        <f t="shared" si="1"/>
        <v>6931</v>
      </c>
      <c r="N31" s="20">
        <f t="shared" si="1"/>
        <v>14717</v>
      </c>
      <c r="O31" s="21">
        <f t="shared" si="1"/>
        <v>14734</v>
      </c>
      <c r="P31" s="282">
        <f t="shared" si="1"/>
        <v>8614</v>
      </c>
      <c r="Q31" s="283">
        <f t="shared" si="1"/>
        <v>8309</v>
      </c>
      <c r="R31" s="20">
        <f t="shared" si="1"/>
        <v>9554</v>
      </c>
      <c r="S31" s="21">
        <f t="shared" si="1"/>
        <v>9673</v>
      </c>
      <c r="T31" s="282">
        <f t="shared" si="1"/>
        <v>2334</v>
      </c>
      <c r="U31" s="283">
        <f t="shared" si="1"/>
        <v>2050</v>
      </c>
      <c r="V31" s="20">
        <f t="shared" si="1"/>
        <v>9675</v>
      </c>
      <c r="W31" s="21">
        <f t="shared" si="1"/>
        <v>9099</v>
      </c>
      <c r="X31" s="282">
        <f t="shared" si="1"/>
        <v>6968</v>
      </c>
      <c r="Y31" s="283">
        <f t="shared" si="1"/>
        <v>5687</v>
      </c>
      <c r="Z31" s="20">
        <f t="shared" si="1"/>
        <v>13632</v>
      </c>
      <c r="AA31" s="21">
        <f t="shared" si="1"/>
        <v>16982</v>
      </c>
      <c r="AB31" s="282">
        <f>SUM(AB7:AB30)</f>
        <v>121680</v>
      </c>
      <c r="AC31" s="21">
        <f>SUM(AC7:AC30)</f>
        <v>121335</v>
      </c>
    </row>
    <row r="32" spans="1:29" ht="17" thickTop="1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>
      <c r="A40" s="137" t="s">
        <v>17</v>
      </c>
      <c r="B40" s="189">
        <f t="shared" ref="B40:AA40" si="3">+B8/$B$65</f>
        <v>89</v>
      </c>
      <c r="C40" s="190">
        <f t="shared" si="3"/>
        <v>0</v>
      </c>
      <c r="D40" s="191">
        <f t="shared" si="3"/>
        <v>84</v>
      </c>
      <c r="E40" s="192">
        <f t="shared" si="3"/>
        <v>0</v>
      </c>
      <c r="F40" s="189">
        <f t="shared" si="3"/>
        <v>184</v>
      </c>
      <c r="G40" s="193">
        <f t="shared" si="3"/>
        <v>4</v>
      </c>
      <c r="H40" s="191">
        <f t="shared" si="3"/>
        <v>148</v>
      </c>
      <c r="I40" s="192">
        <f t="shared" si="3"/>
        <v>15</v>
      </c>
      <c r="J40" s="189">
        <f t="shared" si="3"/>
        <v>11</v>
      </c>
      <c r="K40" s="193">
        <f t="shared" si="3"/>
        <v>5</v>
      </c>
      <c r="L40" s="191">
        <f t="shared" si="3"/>
        <v>4.5</v>
      </c>
      <c r="M40" s="189">
        <f t="shared" si="3"/>
        <v>16.5</v>
      </c>
      <c r="N40" s="194">
        <f t="shared" si="3"/>
        <v>27.5</v>
      </c>
      <c r="O40" s="195">
        <f t="shared" si="3"/>
        <v>29</v>
      </c>
      <c r="P40" s="189">
        <f t="shared" si="3"/>
        <v>17.5</v>
      </c>
      <c r="Q40" s="193">
        <f t="shared" si="3"/>
        <v>0</v>
      </c>
      <c r="R40" s="191">
        <f t="shared" si="3"/>
        <v>5</v>
      </c>
      <c r="S40" s="192">
        <f t="shared" si="3"/>
        <v>0</v>
      </c>
      <c r="T40" s="189">
        <f t="shared" si="3"/>
        <v>0</v>
      </c>
      <c r="U40" s="193">
        <f t="shared" si="3"/>
        <v>0</v>
      </c>
      <c r="V40" s="191">
        <f t="shared" si="3"/>
        <v>0</v>
      </c>
      <c r="W40" s="192">
        <f t="shared" si="3"/>
        <v>0</v>
      </c>
      <c r="X40" s="189">
        <f t="shared" si="3"/>
        <v>0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570.5</v>
      </c>
      <c r="AC40" s="173">
        <f>+C40+E40+G40+I40+K40+M40+O40+Q40+S40+U40+W40+Y40+AA40</f>
        <v>69.5</v>
      </c>
    </row>
    <row r="41" spans="1:29">
      <c r="A41" s="146" t="s">
        <v>18</v>
      </c>
      <c r="B41" s="196">
        <f t="shared" ref="B41:AA41" si="4">+B9/$B$65</f>
        <v>414</v>
      </c>
      <c r="C41" s="197">
        <f t="shared" si="4"/>
        <v>0</v>
      </c>
      <c r="D41" s="198">
        <f t="shared" si="4"/>
        <v>218</v>
      </c>
      <c r="E41" s="199">
        <f t="shared" si="4"/>
        <v>3</v>
      </c>
      <c r="F41" s="196">
        <f t="shared" si="4"/>
        <v>454.5</v>
      </c>
      <c r="G41" s="200">
        <f t="shared" si="4"/>
        <v>6.5</v>
      </c>
      <c r="H41" s="198">
        <f t="shared" si="4"/>
        <v>360</v>
      </c>
      <c r="I41" s="199">
        <f t="shared" si="4"/>
        <v>95</v>
      </c>
      <c r="J41" s="196">
        <f t="shared" si="4"/>
        <v>35.5</v>
      </c>
      <c r="K41" s="200">
        <f t="shared" si="4"/>
        <v>28.5</v>
      </c>
      <c r="L41" s="198">
        <f t="shared" si="4"/>
        <v>58.5</v>
      </c>
      <c r="M41" s="196">
        <f t="shared" si="4"/>
        <v>133</v>
      </c>
      <c r="N41" s="201">
        <f t="shared" si="4"/>
        <v>287.5</v>
      </c>
      <c r="O41" s="202">
        <f t="shared" si="4"/>
        <v>254.5</v>
      </c>
      <c r="P41" s="196">
        <f t="shared" si="4"/>
        <v>163.5</v>
      </c>
      <c r="Q41" s="200">
        <f t="shared" si="4"/>
        <v>198</v>
      </c>
      <c r="R41" s="198">
        <f t="shared" si="4"/>
        <v>160</v>
      </c>
      <c r="S41" s="199">
        <f t="shared" si="4"/>
        <v>151</v>
      </c>
      <c r="T41" s="196">
        <f t="shared" si="4"/>
        <v>16.5</v>
      </c>
      <c r="U41" s="200">
        <f t="shared" si="4"/>
        <v>64</v>
      </c>
      <c r="V41" s="198">
        <f t="shared" si="4"/>
        <v>122</v>
      </c>
      <c r="W41" s="199">
        <f t="shared" si="4"/>
        <v>202</v>
      </c>
      <c r="X41" s="196">
        <f t="shared" si="4"/>
        <v>142.5</v>
      </c>
      <c r="Y41" s="200">
        <f t="shared" si="4"/>
        <v>114.5</v>
      </c>
      <c r="Z41" s="198">
        <f t="shared" si="4"/>
        <v>386.5</v>
      </c>
      <c r="AA41" s="196">
        <f t="shared" si="4"/>
        <v>233.5</v>
      </c>
      <c r="AB41" s="172">
        <f t="shared" ref="AB41:AB62" si="5">+B41+D41+F41+H41+J41+L41+N41+P41+R41+T41+V41+X41+Z41</f>
        <v>2819</v>
      </c>
      <c r="AC41" s="173">
        <f t="shared" ref="AC41:AC62" si="6">+C41+E41+G41+I41+K41+M41+O41+Q41+S41+U41+W41+Y41+AA41</f>
        <v>1483.5</v>
      </c>
    </row>
    <row r="42" spans="1:29">
      <c r="A42" s="137" t="s">
        <v>19</v>
      </c>
      <c r="B42" s="189">
        <f t="shared" ref="B42:AA42" si="7">+B10/$B$65</f>
        <v>476</v>
      </c>
      <c r="C42" s="190">
        <f t="shared" si="7"/>
        <v>167</v>
      </c>
      <c r="D42" s="191">
        <f t="shared" si="7"/>
        <v>271</v>
      </c>
      <c r="E42" s="192">
        <f t="shared" si="7"/>
        <v>181</v>
      </c>
      <c r="F42" s="189">
        <f t="shared" si="7"/>
        <v>416.5</v>
      </c>
      <c r="G42" s="193">
        <f t="shared" si="7"/>
        <v>217.5</v>
      </c>
      <c r="H42" s="191">
        <f t="shared" si="7"/>
        <v>547</v>
      </c>
      <c r="I42" s="192">
        <f t="shared" si="7"/>
        <v>429.5</v>
      </c>
      <c r="J42" s="189">
        <f t="shared" si="7"/>
        <v>65</v>
      </c>
      <c r="K42" s="193">
        <f t="shared" si="7"/>
        <v>155</v>
      </c>
      <c r="L42" s="191">
        <f t="shared" si="7"/>
        <v>176.5</v>
      </c>
      <c r="M42" s="189">
        <f t="shared" si="7"/>
        <v>268.5</v>
      </c>
      <c r="N42" s="194">
        <f t="shared" si="7"/>
        <v>478.5</v>
      </c>
      <c r="O42" s="195">
        <f t="shared" si="7"/>
        <v>523</v>
      </c>
      <c r="P42" s="189">
        <f t="shared" si="7"/>
        <v>308.5</v>
      </c>
      <c r="Q42" s="193">
        <f t="shared" si="7"/>
        <v>282.5</v>
      </c>
      <c r="R42" s="191">
        <f t="shared" si="7"/>
        <v>319.5</v>
      </c>
      <c r="S42" s="192">
        <f t="shared" si="7"/>
        <v>198.5</v>
      </c>
      <c r="T42" s="189">
        <f t="shared" si="7"/>
        <v>34.5</v>
      </c>
      <c r="U42" s="193">
        <f t="shared" si="7"/>
        <v>123.5</v>
      </c>
      <c r="V42" s="191">
        <f t="shared" si="7"/>
        <v>242</v>
      </c>
      <c r="W42" s="192">
        <f t="shared" si="7"/>
        <v>295.5</v>
      </c>
      <c r="X42" s="189">
        <f t="shared" si="7"/>
        <v>232</v>
      </c>
      <c r="Y42" s="193">
        <f t="shared" si="7"/>
        <v>205.5</v>
      </c>
      <c r="Z42" s="191">
        <f t="shared" si="7"/>
        <v>481.5</v>
      </c>
      <c r="AA42" s="189">
        <f t="shared" si="7"/>
        <v>416.5</v>
      </c>
      <c r="AB42" s="172">
        <f t="shared" si="5"/>
        <v>4048.5</v>
      </c>
      <c r="AC42" s="173">
        <f t="shared" si="6"/>
        <v>3463.5</v>
      </c>
    </row>
    <row r="43" spans="1:29">
      <c r="A43" s="146" t="s">
        <v>20</v>
      </c>
      <c r="B43" s="196">
        <f t="shared" ref="B43:AA43" si="8">+B11/$B$65</f>
        <v>484</v>
      </c>
      <c r="C43" s="197">
        <f t="shared" si="8"/>
        <v>327</v>
      </c>
      <c r="D43" s="198">
        <f t="shared" si="8"/>
        <v>221</v>
      </c>
      <c r="E43" s="199">
        <f t="shared" si="8"/>
        <v>263.5</v>
      </c>
      <c r="F43" s="196">
        <f t="shared" si="8"/>
        <v>314</v>
      </c>
      <c r="G43" s="200">
        <f t="shared" si="8"/>
        <v>255</v>
      </c>
      <c r="H43" s="198">
        <f t="shared" si="8"/>
        <v>567.5</v>
      </c>
      <c r="I43" s="199">
        <f t="shared" si="8"/>
        <v>384.5</v>
      </c>
      <c r="J43" s="196">
        <f t="shared" si="8"/>
        <v>84.5</v>
      </c>
      <c r="K43" s="200">
        <f t="shared" si="8"/>
        <v>176.5</v>
      </c>
      <c r="L43" s="198">
        <f t="shared" si="8"/>
        <v>185</v>
      </c>
      <c r="M43" s="196">
        <f t="shared" si="8"/>
        <v>332</v>
      </c>
      <c r="N43" s="201">
        <f t="shared" si="8"/>
        <v>479.5</v>
      </c>
      <c r="O43" s="202">
        <f t="shared" si="8"/>
        <v>589</v>
      </c>
      <c r="P43" s="196">
        <f t="shared" si="8"/>
        <v>369.5</v>
      </c>
      <c r="Q43" s="200">
        <f t="shared" si="8"/>
        <v>303.5</v>
      </c>
      <c r="R43" s="198">
        <f t="shared" si="8"/>
        <v>413</v>
      </c>
      <c r="S43" s="199">
        <f t="shared" si="8"/>
        <v>253.5</v>
      </c>
      <c r="T43" s="196">
        <f t="shared" si="8"/>
        <v>48.5</v>
      </c>
      <c r="U43" s="200">
        <f t="shared" si="8"/>
        <v>144</v>
      </c>
      <c r="V43" s="198">
        <f t="shared" si="8"/>
        <v>221.5</v>
      </c>
      <c r="W43" s="199">
        <f t="shared" si="8"/>
        <v>345.5</v>
      </c>
      <c r="X43" s="196">
        <f t="shared" si="8"/>
        <v>308.5</v>
      </c>
      <c r="Y43" s="200">
        <f t="shared" si="8"/>
        <v>274</v>
      </c>
      <c r="Z43" s="198">
        <f t="shared" si="8"/>
        <v>484.5</v>
      </c>
      <c r="AA43" s="196">
        <f t="shared" si="8"/>
        <v>520</v>
      </c>
      <c r="AB43" s="172">
        <f t="shared" si="5"/>
        <v>4181</v>
      </c>
      <c r="AC43" s="173">
        <f t="shared" si="6"/>
        <v>4168</v>
      </c>
    </row>
    <row r="44" spans="1:29">
      <c r="A44" s="137" t="s">
        <v>21</v>
      </c>
      <c r="B44" s="189">
        <f t="shared" ref="B44:AA44" si="9">+B12/$B$65</f>
        <v>466.5</v>
      </c>
      <c r="C44" s="190">
        <f t="shared" si="9"/>
        <v>332</v>
      </c>
      <c r="D44" s="191">
        <f t="shared" si="9"/>
        <v>248</v>
      </c>
      <c r="E44" s="192">
        <f t="shared" si="9"/>
        <v>229.5</v>
      </c>
      <c r="F44" s="189">
        <f t="shared" si="9"/>
        <v>395</v>
      </c>
      <c r="G44" s="193">
        <f t="shared" si="9"/>
        <v>220.5</v>
      </c>
      <c r="H44" s="191">
        <f t="shared" si="9"/>
        <v>618</v>
      </c>
      <c r="I44" s="192">
        <f t="shared" si="9"/>
        <v>425.5</v>
      </c>
      <c r="J44" s="189">
        <f t="shared" si="9"/>
        <v>92.5</v>
      </c>
      <c r="K44" s="193">
        <f t="shared" si="9"/>
        <v>191</v>
      </c>
      <c r="L44" s="191">
        <f t="shared" si="9"/>
        <v>165</v>
      </c>
      <c r="M44" s="189">
        <f t="shared" si="9"/>
        <v>367</v>
      </c>
      <c r="N44" s="194">
        <f t="shared" si="9"/>
        <v>479.5</v>
      </c>
      <c r="O44" s="195">
        <f t="shared" si="9"/>
        <v>649.5</v>
      </c>
      <c r="P44" s="189">
        <f t="shared" si="9"/>
        <v>350</v>
      </c>
      <c r="Q44" s="193">
        <f t="shared" si="9"/>
        <v>260.5</v>
      </c>
      <c r="R44" s="191">
        <f t="shared" si="9"/>
        <v>433</v>
      </c>
      <c r="S44" s="192">
        <f t="shared" si="9"/>
        <v>260</v>
      </c>
      <c r="T44" s="189">
        <f t="shared" si="9"/>
        <v>43.5</v>
      </c>
      <c r="U44" s="193">
        <f t="shared" si="9"/>
        <v>140.5</v>
      </c>
      <c r="V44" s="191">
        <f t="shared" si="9"/>
        <v>231</v>
      </c>
      <c r="W44" s="192">
        <f t="shared" si="9"/>
        <v>414.5</v>
      </c>
      <c r="X44" s="189">
        <f t="shared" si="9"/>
        <v>264</v>
      </c>
      <c r="Y44" s="193">
        <f t="shared" si="9"/>
        <v>249</v>
      </c>
      <c r="Z44" s="191">
        <f t="shared" si="9"/>
        <v>447</v>
      </c>
      <c r="AA44" s="189">
        <f t="shared" si="9"/>
        <v>508</v>
      </c>
      <c r="AB44" s="172">
        <f t="shared" si="5"/>
        <v>4233</v>
      </c>
      <c r="AC44" s="173">
        <f t="shared" si="6"/>
        <v>4247.5</v>
      </c>
    </row>
    <row r="45" spans="1:29">
      <c r="A45" s="146" t="s">
        <v>22</v>
      </c>
      <c r="B45" s="196">
        <f t="shared" ref="B45:AA45" si="10">+B13/$B$65</f>
        <v>440</v>
      </c>
      <c r="C45" s="197">
        <f t="shared" si="10"/>
        <v>435</v>
      </c>
      <c r="D45" s="198">
        <f t="shared" si="10"/>
        <v>301.5</v>
      </c>
      <c r="E45" s="199">
        <f t="shared" si="10"/>
        <v>174.5</v>
      </c>
      <c r="F45" s="196">
        <f t="shared" si="10"/>
        <v>352.5</v>
      </c>
      <c r="G45" s="200">
        <f t="shared" si="10"/>
        <v>210.5</v>
      </c>
      <c r="H45" s="198">
        <f t="shared" si="10"/>
        <v>576.5</v>
      </c>
      <c r="I45" s="199">
        <f t="shared" si="10"/>
        <v>482</v>
      </c>
      <c r="J45" s="196">
        <f t="shared" si="10"/>
        <v>110</v>
      </c>
      <c r="K45" s="200">
        <f t="shared" si="10"/>
        <v>163.5</v>
      </c>
      <c r="L45" s="198">
        <f t="shared" si="10"/>
        <v>181</v>
      </c>
      <c r="M45" s="196">
        <f t="shared" si="10"/>
        <v>388</v>
      </c>
      <c r="N45" s="201">
        <f t="shared" si="10"/>
        <v>475.5</v>
      </c>
      <c r="O45" s="202">
        <f t="shared" si="10"/>
        <v>650</v>
      </c>
      <c r="P45" s="196">
        <f t="shared" si="10"/>
        <v>316</v>
      </c>
      <c r="Q45" s="200">
        <f t="shared" si="10"/>
        <v>262</v>
      </c>
      <c r="R45" s="198">
        <f t="shared" si="10"/>
        <v>370</v>
      </c>
      <c r="S45" s="199">
        <f t="shared" si="10"/>
        <v>270.5</v>
      </c>
      <c r="T45" s="196">
        <f t="shared" si="10"/>
        <v>45.5</v>
      </c>
      <c r="U45" s="200">
        <f t="shared" si="10"/>
        <v>98.5</v>
      </c>
      <c r="V45" s="198">
        <f t="shared" si="10"/>
        <v>283</v>
      </c>
      <c r="W45" s="199">
        <f t="shared" si="10"/>
        <v>439.5</v>
      </c>
      <c r="X45" s="196">
        <f t="shared" si="10"/>
        <v>256</v>
      </c>
      <c r="Y45" s="200">
        <f t="shared" si="10"/>
        <v>210.5</v>
      </c>
      <c r="Z45" s="198">
        <f t="shared" si="10"/>
        <v>491</v>
      </c>
      <c r="AA45" s="196">
        <f t="shared" si="10"/>
        <v>461.5</v>
      </c>
      <c r="AB45" s="172">
        <f t="shared" si="5"/>
        <v>4198.5</v>
      </c>
      <c r="AC45" s="173">
        <f t="shared" si="6"/>
        <v>4246</v>
      </c>
    </row>
    <row r="46" spans="1:29">
      <c r="A46" s="137" t="s">
        <v>23</v>
      </c>
      <c r="B46" s="189">
        <f t="shared" ref="B46:AA46" si="11">+B14/$B$65</f>
        <v>411.5</v>
      </c>
      <c r="C46" s="190">
        <f t="shared" si="11"/>
        <v>333</v>
      </c>
      <c r="D46" s="191">
        <f t="shared" si="11"/>
        <v>236</v>
      </c>
      <c r="E46" s="192">
        <f t="shared" si="11"/>
        <v>190</v>
      </c>
      <c r="F46" s="189">
        <f t="shared" si="11"/>
        <v>413</v>
      </c>
      <c r="G46" s="193">
        <f t="shared" si="11"/>
        <v>176.5</v>
      </c>
      <c r="H46" s="191">
        <f t="shared" si="11"/>
        <v>450.5</v>
      </c>
      <c r="I46" s="192">
        <f t="shared" si="11"/>
        <v>472.5</v>
      </c>
      <c r="J46" s="189">
        <f t="shared" si="11"/>
        <v>118</v>
      </c>
      <c r="K46" s="193">
        <f t="shared" si="11"/>
        <v>183</v>
      </c>
      <c r="L46" s="191">
        <f t="shared" si="11"/>
        <v>168.5</v>
      </c>
      <c r="M46" s="189">
        <f t="shared" si="11"/>
        <v>312.5</v>
      </c>
      <c r="N46" s="194">
        <f t="shared" si="11"/>
        <v>419</v>
      </c>
      <c r="O46" s="195">
        <f t="shared" si="11"/>
        <v>580.5</v>
      </c>
      <c r="P46" s="189">
        <f t="shared" si="11"/>
        <v>238.5</v>
      </c>
      <c r="Q46" s="193">
        <f t="shared" si="11"/>
        <v>281</v>
      </c>
      <c r="R46" s="191">
        <f t="shared" si="11"/>
        <v>372</v>
      </c>
      <c r="S46" s="192">
        <f t="shared" si="11"/>
        <v>305.5</v>
      </c>
      <c r="T46" s="189">
        <f t="shared" si="11"/>
        <v>68.5</v>
      </c>
      <c r="U46" s="193">
        <f t="shared" si="11"/>
        <v>70.5</v>
      </c>
      <c r="V46" s="191">
        <f t="shared" si="11"/>
        <v>222.5</v>
      </c>
      <c r="W46" s="192">
        <f t="shared" si="11"/>
        <v>351.5</v>
      </c>
      <c r="X46" s="189">
        <f t="shared" si="11"/>
        <v>194.5</v>
      </c>
      <c r="Y46" s="193">
        <f t="shared" si="11"/>
        <v>158</v>
      </c>
      <c r="Z46" s="191">
        <f t="shared" si="11"/>
        <v>468.5</v>
      </c>
      <c r="AA46" s="189">
        <f t="shared" si="11"/>
        <v>532</v>
      </c>
      <c r="AB46" s="172">
        <f t="shared" si="5"/>
        <v>3781</v>
      </c>
      <c r="AC46" s="173">
        <f t="shared" si="6"/>
        <v>3946.5</v>
      </c>
    </row>
    <row r="47" spans="1:29">
      <c r="A47" s="146" t="s">
        <v>24</v>
      </c>
      <c r="B47" s="203">
        <f t="shared" ref="B47:AA47" si="12">+B15/$B$65</f>
        <v>341.5</v>
      </c>
      <c r="C47" s="197">
        <f t="shared" si="12"/>
        <v>299.5</v>
      </c>
      <c r="D47" s="198">
        <f t="shared" si="12"/>
        <v>192</v>
      </c>
      <c r="E47" s="199">
        <f t="shared" si="12"/>
        <v>181</v>
      </c>
      <c r="F47" s="196">
        <f t="shared" si="12"/>
        <v>405</v>
      </c>
      <c r="G47" s="200">
        <f t="shared" si="12"/>
        <v>198</v>
      </c>
      <c r="H47" s="198">
        <f t="shared" si="12"/>
        <v>461.5</v>
      </c>
      <c r="I47" s="199">
        <f t="shared" si="12"/>
        <v>462</v>
      </c>
      <c r="J47" s="196">
        <f t="shared" si="12"/>
        <v>132</v>
      </c>
      <c r="K47" s="200">
        <f t="shared" si="12"/>
        <v>112.5</v>
      </c>
      <c r="L47" s="198">
        <f t="shared" si="12"/>
        <v>184</v>
      </c>
      <c r="M47" s="196">
        <f t="shared" si="12"/>
        <v>269.5</v>
      </c>
      <c r="N47" s="201">
        <f t="shared" si="12"/>
        <v>412.5</v>
      </c>
      <c r="O47" s="204">
        <f t="shared" si="12"/>
        <v>506.5</v>
      </c>
      <c r="P47" s="196">
        <f t="shared" si="12"/>
        <v>239</v>
      </c>
      <c r="Q47" s="200">
        <f t="shared" si="12"/>
        <v>247</v>
      </c>
      <c r="R47" s="198">
        <f t="shared" si="12"/>
        <v>336</v>
      </c>
      <c r="S47" s="199">
        <f t="shared" si="12"/>
        <v>306.5</v>
      </c>
      <c r="T47" s="196">
        <f t="shared" si="12"/>
        <v>57.5</v>
      </c>
      <c r="U47" s="200">
        <f t="shared" si="12"/>
        <v>72.5</v>
      </c>
      <c r="V47" s="198">
        <f t="shared" si="12"/>
        <v>240</v>
      </c>
      <c r="W47" s="205">
        <f t="shared" si="12"/>
        <v>347</v>
      </c>
      <c r="X47" s="196">
        <f t="shared" si="12"/>
        <v>172.5</v>
      </c>
      <c r="Y47" s="200">
        <f t="shared" si="12"/>
        <v>163.5</v>
      </c>
      <c r="Z47" s="198">
        <f t="shared" si="12"/>
        <v>417.5</v>
      </c>
      <c r="AA47" s="196">
        <f t="shared" si="12"/>
        <v>569</v>
      </c>
      <c r="AB47" s="172">
        <f t="shared" si="5"/>
        <v>3591</v>
      </c>
      <c r="AC47" s="173">
        <f t="shared" si="6"/>
        <v>3734.5</v>
      </c>
    </row>
    <row r="48" spans="1:29">
      <c r="A48" s="137" t="s">
        <v>25</v>
      </c>
      <c r="B48" s="206">
        <f t="shared" ref="B48:AA48" si="13">+B16/$B$65</f>
        <v>266.5</v>
      </c>
      <c r="C48" s="190">
        <f t="shared" si="13"/>
        <v>319</v>
      </c>
      <c r="D48" s="191">
        <f t="shared" si="13"/>
        <v>176.5</v>
      </c>
      <c r="E48" s="192">
        <f t="shared" si="13"/>
        <v>233</v>
      </c>
      <c r="F48" s="189">
        <f t="shared" si="13"/>
        <v>392</v>
      </c>
      <c r="G48" s="193">
        <f t="shared" si="13"/>
        <v>181.5</v>
      </c>
      <c r="H48" s="191">
        <f t="shared" si="13"/>
        <v>437</v>
      </c>
      <c r="I48" s="192">
        <f t="shared" si="13"/>
        <v>447</v>
      </c>
      <c r="J48" s="189">
        <f t="shared" si="13"/>
        <v>108.5</v>
      </c>
      <c r="K48" s="190">
        <f t="shared" si="13"/>
        <v>96</v>
      </c>
      <c r="L48" s="191">
        <f t="shared" si="13"/>
        <v>194</v>
      </c>
      <c r="M48" s="189">
        <f t="shared" si="13"/>
        <v>229.5</v>
      </c>
      <c r="N48" s="194">
        <f t="shared" si="13"/>
        <v>417</v>
      </c>
      <c r="O48" s="207">
        <f t="shared" si="13"/>
        <v>438</v>
      </c>
      <c r="P48" s="189">
        <f t="shared" si="13"/>
        <v>213.5</v>
      </c>
      <c r="Q48" s="190">
        <f t="shared" si="13"/>
        <v>249.5</v>
      </c>
      <c r="R48" s="191">
        <f t="shared" si="13"/>
        <v>297</v>
      </c>
      <c r="S48" s="192">
        <f t="shared" si="13"/>
        <v>326.5</v>
      </c>
      <c r="T48" s="198">
        <f t="shared" si="13"/>
        <v>53</v>
      </c>
      <c r="U48" s="189">
        <f t="shared" si="13"/>
        <v>65</v>
      </c>
      <c r="V48" s="191">
        <f t="shared" si="13"/>
        <v>237</v>
      </c>
      <c r="W48" s="208">
        <f t="shared" si="13"/>
        <v>282.5</v>
      </c>
      <c r="X48" s="189">
        <f t="shared" si="13"/>
        <v>149</v>
      </c>
      <c r="Y48" s="193">
        <f t="shared" si="13"/>
        <v>147.5</v>
      </c>
      <c r="Z48" s="191">
        <f t="shared" si="13"/>
        <v>434</v>
      </c>
      <c r="AA48" s="189">
        <f t="shared" si="13"/>
        <v>616</v>
      </c>
      <c r="AB48" s="172">
        <f t="shared" si="5"/>
        <v>3375</v>
      </c>
      <c r="AC48" s="173">
        <f t="shared" si="6"/>
        <v>3631</v>
      </c>
    </row>
    <row r="49" spans="1:29">
      <c r="A49" s="146" t="s">
        <v>26</v>
      </c>
      <c r="B49" s="203">
        <f t="shared" ref="B49:AA49" si="14">+B17/$B$65</f>
        <v>237.5</v>
      </c>
      <c r="C49" s="197">
        <f t="shared" si="14"/>
        <v>359.5</v>
      </c>
      <c r="D49" s="198">
        <f t="shared" si="14"/>
        <v>158</v>
      </c>
      <c r="E49" s="199">
        <f t="shared" si="14"/>
        <v>256.5</v>
      </c>
      <c r="F49" s="196">
        <f t="shared" si="14"/>
        <v>307.5</v>
      </c>
      <c r="G49" s="200">
        <f t="shared" si="14"/>
        <v>193</v>
      </c>
      <c r="H49" s="198">
        <f t="shared" si="14"/>
        <v>450.5</v>
      </c>
      <c r="I49" s="199">
        <f t="shared" si="14"/>
        <v>491.5</v>
      </c>
      <c r="J49" s="196">
        <f t="shared" si="14"/>
        <v>124</v>
      </c>
      <c r="K49" s="197">
        <f t="shared" si="14"/>
        <v>61</v>
      </c>
      <c r="L49" s="198">
        <f t="shared" si="14"/>
        <v>190.5</v>
      </c>
      <c r="M49" s="196">
        <f t="shared" si="14"/>
        <v>193.5</v>
      </c>
      <c r="N49" s="201">
        <f t="shared" si="14"/>
        <v>354.5</v>
      </c>
      <c r="O49" s="204">
        <f t="shared" si="14"/>
        <v>362</v>
      </c>
      <c r="P49" s="196">
        <f t="shared" si="14"/>
        <v>257.5</v>
      </c>
      <c r="Q49" s="197">
        <f t="shared" si="14"/>
        <v>158.5</v>
      </c>
      <c r="R49" s="198">
        <f t="shared" si="14"/>
        <v>280</v>
      </c>
      <c r="S49" s="199">
        <f t="shared" si="14"/>
        <v>280.5</v>
      </c>
      <c r="T49" s="196">
        <f t="shared" si="14"/>
        <v>54.5</v>
      </c>
      <c r="U49" s="200">
        <f t="shared" si="14"/>
        <v>46.5</v>
      </c>
      <c r="V49" s="198">
        <f t="shared" si="14"/>
        <v>238.5</v>
      </c>
      <c r="W49" s="205">
        <f t="shared" si="14"/>
        <v>262.5</v>
      </c>
      <c r="X49" s="196">
        <f t="shared" si="14"/>
        <v>143.5</v>
      </c>
      <c r="Y49" s="200">
        <f t="shared" si="14"/>
        <v>130.5</v>
      </c>
      <c r="Z49" s="198">
        <f t="shared" si="14"/>
        <v>394</v>
      </c>
      <c r="AA49" s="196">
        <f t="shared" si="14"/>
        <v>488.5</v>
      </c>
      <c r="AB49" s="172">
        <f t="shared" si="5"/>
        <v>3190.5</v>
      </c>
      <c r="AC49" s="173">
        <f t="shared" si="6"/>
        <v>3284</v>
      </c>
    </row>
    <row r="50" spans="1:29">
      <c r="A50" s="137" t="s">
        <v>27</v>
      </c>
      <c r="B50" s="206">
        <f t="shared" ref="B50:AA50" si="15">+B18/$B$65</f>
        <v>222.5</v>
      </c>
      <c r="C50" s="190">
        <f t="shared" si="15"/>
        <v>442</v>
      </c>
      <c r="D50" s="191">
        <f t="shared" si="15"/>
        <v>117.5</v>
      </c>
      <c r="E50" s="192">
        <f t="shared" si="15"/>
        <v>269</v>
      </c>
      <c r="F50" s="189">
        <f t="shared" si="15"/>
        <v>275</v>
      </c>
      <c r="G50" s="193">
        <f t="shared" si="15"/>
        <v>252.5</v>
      </c>
      <c r="H50" s="191">
        <f t="shared" si="15"/>
        <v>473</v>
      </c>
      <c r="I50" s="192">
        <f t="shared" si="15"/>
        <v>505</v>
      </c>
      <c r="J50" s="189">
        <f t="shared" si="15"/>
        <v>118.5</v>
      </c>
      <c r="K50" s="190">
        <f t="shared" si="15"/>
        <v>57</v>
      </c>
      <c r="L50" s="191">
        <f t="shared" si="15"/>
        <v>233</v>
      </c>
      <c r="M50" s="189">
        <f t="shared" si="15"/>
        <v>203.5</v>
      </c>
      <c r="N50" s="194">
        <f t="shared" si="15"/>
        <v>442</v>
      </c>
      <c r="O50" s="207">
        <f t="shared" si="15"/>
        <v>342</v>
      </c>
      <c r="P50" s="189">
        <f t="shared" si="15"/>
        <v>268.5</v>
      </c>
      <c r="Q50" s="190">
        <f t="shared" si="15"/>
        <v>162</v>
      </c>
      <c r="R50" s="191">
        <f t="shared" si="15"/>
        <v>259</v>
      </c>
      <c r="S50" s="192">
        <f t="shared" si="15"/>
        <v>276.5</v>
      </c>
      <c r="T50" s="189">
        <f t="shared" si="15"/>
        <v>65</v>
      </c>
      <c r="U50" s="193">
        <f t="shared" si="15"/>
        <v>36</v>
      </c>
      <c r="V50" s="191">
        <f t="shared" si="15"/>
        <v>292.5</v>
      </c>
      <c r="W50" s="208">
        <f t="shared" si="15"/>
        <v>243.5</v>
      </c>
      <c r="X50" s="189">
        <f t="shared" si="15"/>
        <v>161.5</v>
      </c>
      <c r="Y50" s="193">
        <f t="shared" si="15"/>
        <v>107</v>
      </c>
      <c r="Z50" s="191">
        <f t="shared" si="15"/>
        <v>406.5</v>
      </c>
      <c r="AA50" s="189">
        <f t="shared" si="15"/>
        <v>457</v>
      </c>
      <c r="AB50" s="172">
        <f t="shared" si="5"/>
        <v>3334.5</v>
      </c>
      <c r="AC50" s="173">
        <f t="shared" si="6"/>
        <v>3353</v>
      </c>
    </row>
    <row r="51" spans="1:29">
      <c r="A51" s="146" t="s">
        <v>28</v>
      </c>
      <c r="B51" s="203">
        <f t="shared" ref="B51:AA51" si="16">+B19/$B$65</f>
        <v>210.5</v>
      </c>
      <c r="C51" s="197">
        <f t="shared" si="16"/>
        <v>403.5</v>
      </c>
      <c r="D51" s="198">
        <f t="shared" si="16"/>
        <v>150.5</v>
      </c>
      <c r="E51" s="199">
        <f t="shared" si="16"/>
        <v>325</v>
      </c>
      <c r="F51" s="196">
        <f t="shared" si="16"/>
        <v>303.5</v>
      </c>
      <c r="G51" s="200">
        <f t="shared" si="16"/>
        <v>286</v>
      </c>
      <c r="H51" s="198">
        <f t="shared" si="16"/>
        <v>511</v>
      </c>
      <c r="I51" s="199">
        <f t="shared" si="16"/>
        <v>507</v>
      </c>
      <c r="J51" s="196">
        <f t="shared" si="16"/>
        <v>121</v>
      </c>
      <c r="K51" s="197">
        <f t="shared" si="16"/>
        <v>44</v>
      </c>
      <c r="L51" s="198">
        <f t="shared" si="16"/>
        <v>354.5</v>
      </c>
      <c r="M51" s="196">
        <f t="shared" si="16"/>
        <v>144</v>
      </c>
      <c r="N51" s="201">
        <f t="shared" si="16"/>
        <v>521</v>
      </c>
      <c r="O51" s="204">
        <f t="shared" si="16"/>
        <v>349</v>
      </c>
      <c r="P51" s="196">
        <f t="shared" si="16"/>
        <v>270.5</v>
      </c>
      <c r="Q51" s="197">
        <f t="shared" si="16"/>
        <v>193.5</v>
      </c>
      <c r="R51" s="198">
        <f t="shared" si="16"/>
        <v>269</v>
      </c>
      <c r="S51" s="199">
        <f t="shared" si="16"/>
        <v>281.5</v>
      </c>
      <c r="T51" s="196">
        <f t="shared" si="16"/>
        <v>99</v>
      </c>
      <c r="U51" s="200">
        <f t="shared" si="16"/>
        <v>23.5</v>
      </c>
      <c r="V51" s="198">
        <f t="shared" si="16"/>
        <v>356.5</v>
      </c>
      <c r="W51" s="205">
        <f t="shared" si="16"/>
        <v>227</v>
      </c>
      <c r="X51" s="196">
        <f t="shared" si="16"/>
        <v>185</v>
      </c>
      <c r="Y51" s="200">
        <f t="shared" si="16"/>
        <v>108.5</v>
      </c>
      <c r="Z51" s="198">
        <f t="shared" si="16"/>
        <v>446</v>
      </c>
      <c r="AA51" s="196">
        <f t="shared" si="16"/>
        <v>432.5</v>
      </c>
      <c r="AB51" s="172">
        <f t="shared" si="5"/>
        <v>3798</v>
      </c>
      <c r="AC51" s="173">
        <f t="shared" si="6"/>
        <v>3325</v>
      </c>
    </row>
    <row r="52" spans="1:29">
      <c r="A52" s="137" t="s">
        <v>29</v>
      </c>
      <c r="B52" s="206">
        <f t="shared" ref="B52:AA52" si="17">+B20/$B$65</f>
        <v>258</v>
      </c>
      <c r="C52" s="190">
        <f t="shared" si="17"/>
        <v>520</v>
      </c>
      <c r="D52" s="191">
        <f t="shared" si="17"/>
        <v>222.5</v>
      </c>
      <c r="E52" s="192">
        <f t="shared" si="17"/>
        <v>339.5</v>
      </c>
      <c r="F52" s="189">
        <f t="shared" si="17"/>
        <v>351.5</v>
      </c>
      <c r="G52" s="193">
        <f t="shared" si="17"/>
        <v>302.5</v>
      </c>
      <c r="H52" s="191">
        <f t="shared" si="17"/>
        <v>569.5</v>
      </c>
      <c r="I52" s="192">
        <f t="shared" si="17"/>
        <v>511</v>
      </c>
      <c r="J52" s="189">
        <f t="shared" si="17"/>
        <v>183</v>
      </c>
      <c r="K52" s="190">
        <f t="shared" si="17"/>
        <v>47.5</v>
      </c>
      <c r="L52" s="191">
        <f t="shared" si="17"/>
        <v>348.5</v>
      </c>
      <c r="M52" s="189">
        <f t="shared" si="17"/>
        <v>123</v>
      </c>
      <c r="N52" s="194">
        <f t="shared" si="17"/>
        <v>492</v>
      </c>
      <c r="O52" s="207">
        <f t="shared" si="17"/>
        <v>398.5</v>
      </c>
      <c r="P52" s="189">
        <f t="shared" si="17"/>
        <v>286</v>
      </c>
      <c r="Q52" s="190">
        <f t="shared" si="17"/>
        <v>274</v>
      </c>
      <c r="R52" s="191">
        <f t="shared" si="17"/>
        <v>288.5</v>
      </c>
      <c r="S52" s="192">
        <f t="shared" si="17"/>
        <v>391</v>
      </c>
      <c r="T52" s="189">
        <f t="shared" si="17"/>
        <v>172.5</v>
      </c>
      <c r="U52" s="193">
        <f t="shared" si="17"/>
        <v>25.5</v>
      </c>
      <c r="V52" s="191">
        <f t="shared" si="17"/>
        <v>436.5</v>
      </c>
      <c r="W52" s="208">
        <f t="shared" si="17"/>
        <v>266</v>
      </c>
      <c r="X52" s="189">
        <f t="shared" si="17"/>
        <v>278</v>
      </c>
      <c r="Y52" s="193">
        <f t="shared" si="17"/>
        <v>165.5</v>
      </c>
      <c r="Z52" s="191">
        <f t="shared" si="17"/>
        <v>527.5</v>
      </c>
      <c r="AA52" s="189">
        <f t="shared" si="17"/>
        <v>651</v>
      </c>
      <c r="AB52" s="172">
        <f t="shared" si="5"/>
        <v>4414</v>
      </c>
      <c r="AC52" s="173">
        <f t="shared" si="6"/>
        <v>4015</v>
      </c>
    </row>
    <row r="53" spans="1:29">
      <c r="A53" s="146" t="s">
        <v>30</v>
      </c>
      <c r="B53" s="203">
        <f t="shared" ref="B53:AA53" si="18">+B21/$B$65</f>
        <v>390</v>
      </c>
      <c r="C53" s="197">
        <f t="shared" si="18"/>
        <v>584</v>
      </c>
      <c r="D53" s="198">
        <f t="shared" si="18"/>
        <v>218</v>
      </c>
      <c r="E53" s="199">
        <f t="shared" si="18"/>
        <v>280.5</v>
      </c>
      <c r="F53" s="196">
        <f t="shared" si="18"/>
        <v>389</v>
      </c>
      <c r="G53" s="200">
        <f t="shared" si="18"/>
        <v>432.5</v>
      </c>
      <c r="H53" s="198">
        <f t="shared" si="18"/>
        <v>643.5</v>
      </c>
      <c r="I53" s="199">
        <f t="shared" si="18"/>
        <v>659.5</v>
      </c>
      <c r="J53" s="196">
        <f t="shared" si="18"/>
        <v>172</v>
      </c>
      <c r="K53" s="197">
        <f t="shared" si="18"/>
        <v>50.5</v>
      </c>
      <c r="L53" s="198">
        <f t="shared" si="18"/>
        <v>312.5</v>
      </c>
      <c r="M53" s="196">
        <f t="shared" si="18"/>
        <v>115.5</v>
      </c>
      <c r="N53" s="201">
        <f t="shared" si="18"/>
        <v>537.5</v>
      </c>
      <c r="O53" s="204">
        <f t="shared" si="18"/>
        <v>428.5</v>
      </c>
      <c r="P53" s="196">
        <f t="shared" si="18"/>
        <v>296.5</v>
      </c>
      <c r="Q53" s="197">
        <f t="shared" si="18"/>
        <v>328</v>
      </c>
      <c r="R53" s="198">
        <f t="shared" si="18"/>
        <v>294.5</v>
      </c>
      <c r="S53" s="199">
        <f t="shared" si="18"/>
        <v>409.5</v>
      </c>
      <c r="T53" s="196">
        <f t="shared" si="18"/>
        <v>161.5</v>
      </c>
      <c r="U53" s="200">
        <f t="shared" si="18"/>
        <v>22</v>
      </c>
      <c r="V53" s="198">
        <f t="shared" si="18"/>
        <v>407</v>
      </c>
      <c r="W53" s="205">
        <f t="shared" si="18"/>
        <v>255.5</v>
      </c>
      <c r="X53" s="196">
        <f t="shared" si="18"/>
        <v>322</v>
      </c>
      <c r="Y53" s="200">
        <f t="shared" si="18"/>
        <v>187.5</v>
      </c>
      <c r="Z53" s="198">
        <f t="shared" si="18"/>
        <v>502</v>
      </c>
      <c r="AA53" s="196">
        <f t="shared" si="18"/>
        <v>633.5</v>
      </c>
      <c r="AB53" s="172">
        <f t="shared" si="5"/>
        <v>4646</v>
      </c>
      <c r="AC53" s="173">
        <f t="shared" si="6"/>
        <v>4387</v>
      </c>
    </row>
    <row r="54" spans="1:29">
      <c r="A54" s="137" t="s">
        <v>31</v>
      </c>
      <c r="B54" s="206">
        <f t="shared" ref="B54:AA54" si="19">+B22/$B$65</f>
        <v>456.5</v>
      </c>
      <c r="C54" s="190">
        <f t="shared" si="19"/>
        <v>581.5</v>
      </c>
      <c r="D54" s="191">
        <f t="shared" si="19"/>
        <v>207.5</v>
      </c>
      <c r="E54" s="192">
        <f t="shared" si="19"/>
        <v>320.5</v>
      </c>
      <c r="F54" s="189">
        <f t="shared" si="19"/>
        <v>257</v>
      </c>
      <c r="G54" s="193">
        <f t="shared" si="19"/>
        <v>544.5</v>
      </c>
      <c r="H54" s="191">
        <f t="shared" si="19"/>
        <v>653</v>
      </c>
      <c r="I54" s="192">
        <f t="shared" si="19"/>
        <v>675.5</v>
      </c>
      <c r="J54" s="189">
        <f t="shared" si="19"/>
        <v>143.5</v>
      </c>
      <c r="K54" s="190">
        <f t="shared" si="19"/>
        <v>44.5</v>
      </c>
      <c r="L54" s="191">
        <f t="shared" si="19"/>
        <v>340.5</v>
      </c>
      <c r="M54" s="189">
        <f t="shared" si="19"/>
        <v>117</v>
      </c>
      <c r="N54" s="194">
        <f t="shared" si="19"/>
        <v>596</v>
      </c>
      <c r="O54" s="207">
        <f t="shared" si="19"/>
        <v>476</v>
      </c>
      <c r="P54" s="189">
        <f t="shared" si="19"/>
        <v>315</v>
      </c>
      <c r="Q54" s="190">
        <f t="shared" si="19"/>
        <v>367</v>
      </c>
      <c r="R54" s="191">
        <f t="shared" si="19"/>
        <v>317.5</v>
      </c>
      <c r="S54" s="192">
        <f t="shared" si="19"/>
        <v>420.5</v>
      </c>
      <c r="T54" s="189">
        <f t="shared" si="19"/>
        <v>114.5</v>
      </c>
      <c r="U54" s="193">
        <f t="shared" si="19"/>
        <v>23.5</v>
      </c>
      <c r="V54" s="191">
        <f t="shared" si="19"/>
        <v>486</v>
      </c>
      <c r="W54" s="208">
        <f t="shared" si="19"/>
        <v>241.5</v>
      </c>
      <c r="X54" s="189">
        <f t="shared" si="19"/>
        <v>293</v>
      </c>
      <c r="Y54" s="193">
        <f t="shared" si="19"/>
        <v>240</v>
      </c>
      <c r="Z54" s="191">
        <f t="shared" si="19"/>
        <v>353.5</v>
      </c>
      <c r="AA54" s="189">
        <f t="shared" si="19"/>
        <v>710</v>
      </c>
      <c r="AB54" s="172">
        <f t="shared" si="5"/>
        <v>4533.5</v>
      </c>
      <c r="AC54" s="173">
        <f t="shared" si="6"/>
        <v>4762</v>
      </c>
    </row>
    <row r="55" spans="1:29">
      <c r="A55" s="146" t="s">
        <v>32</v>
      </c>
      <c r="B55" s="203">
        <f t="shared" ref="B55:AA55" si="20">+B23/$B$65</f>
        <v>340.5</v>
      </c>
      <c r="C55" s="197">
        <f t="shared" si="20"/>
        <v>490</v>
      </c>
      <c r="D55" s="198">
        <f t="shared" si="20"/>
        <v>117</v>
      </c>
      <c r="E55" s="199">
        <f t="shared" si="20"/>
        <v>260.5</v>
      </c>
      <c r="F55" s="196">
        <f t="shared" si="20"/>
        <v>186</v>
      </c>
      <c r="G55" s="200">
        <f t="shared" si="20"/>
        <v>507</v>
      </c>
      <c r="H55" s="198">
        <f t="shared" si="20"/>
        <v>546.5</v>
      </c>
      <c r="I55" s="199">
        <f t="shared" si="20"/>
        <v>604.5</v>
      </c>
      <c r="J55" s="196">
        <f t="shared" si="20"/>
        <v>124.5</v>
      </c>
      <c r="K55" s="197">
        <f t="shared" si="20"/>
        <v>49.5</v>
      </c>
      <c r="L55" s="198">
        <f t="shared" si="20"/>
        <v>294.5</v>
      </c>
      <c r="M55" s="196">
        <f t="shared" si="20"/>
        <v>136</v>
      </c>
      <c r="N55" s="201">
        <f t="shared" si="20"/>
        <v>568</v>
      </c>
      <c r="O55" s="204">
        <f t="shared" si="20"/>
        <v>452.5</v>
      </c>
      <c r="P55" s="196">
        <f t="shared" si="20"/>
        <v>262</v>
      </c>
      <c r="Q55" s="197">
        <f t="shared" si="20"/>
        <v>324.5</v>
      </c>
      <c r="R55" s="198">
        <f t="shared" si="20"/>
        <v>219</v>
      </c>
      <c r="S55" s="199">
        <f t="shared" si="20"/>
        <v>445</v>
      </c>
      <c r="T55" s="196">
        <f t="shared" si="20"/>
        <v>90</v>
      </c>
      <c r="U55" s="200">
        <f t="shared" si="20"/>
        <v>24</v>
      </c>
      <c r="V55" s="198">
        <f t="shared" si="20"/>
        <v>502</v>
      </c>
      <c r="W55" s="205">
        <f t="shared" si="20"/>
        <v>221</v>
      </c>
      <c r="X55" s="196">
        <f t="shared" si="20"/>
        <v>271</v>
      </c>
      <c r="Y55" s="200">
        <f t="shared" si="20"/>
        <v>194.5</v>
      </c>
      <c r="Z55" s="198">
        <f t="shared" si="20"/>
        <v>324.5</v>
      </c>
      <c r="AA55" s="196">
        <f t="shared" si="20"/>
        <v>664.5</v>
      </c>
      <c r="AB55" s="172">
        <f t="shared" si="5"/>
        <v>3845.5</v>
      </c>
      <c r="AC55" s="173">
        <f t="shared" si="6"/>
        <v>4373.5</v>
      </c>
    </row>
    <row r="56" spans="1:29">
      <c r="A56" s="137" t="s">
        <v>33</v>
      </c>
      <c r="B56" s="206">
        <f t="shared" ref="B56:AA56" si="21">+B24/$B$65</f>
        <v>115</v>
      </c>
      <c r="C56" s="190">
        <f t="shared" si="21"/>
        <v>398</v>
      </c>
      <c r="D56" s="191">
        <f t="shared" si="21"/>
        <v>49.5</v>
      </c>
      <c r="E56" s="192">
        <f t="shared" si="21"/>
        <v>324</v>
      </c>
      <c r="F56" s="189">
        <f t="shared" si="21"/>
        <v>110</v>
      </c>
      <c r="G56" s="193">
        <f t="shared" si="21"/>
        <v>411.5</v>
      </c>
      <c r="H56" s="191">
        <f t="shared" si="21"/>
        <v>203</v>
      </c>
      <c r="I56" s="192">
        <f t="shared" si="21"/>
        <v>523.5</v>
      </c>
      <c r="J56" s="189">
        <f t="shared" si="21"/>
        <v>41</v>
      </c>
      <c r="K56" s="190">
        <f t="shared" si="21"/>
        <v>53</v>
      </c>
      <c r="L56" s="191">
        <f t="shared" si="21"/>
        <v>256</v>
      </c>
      <c r="M56" s="189">
        <f t="shared" si="21"/>
        <v>82</v>
      </c>
      <c r="N56" s="194">
        <f t="shared" si="21"/>
        <v>332</v>
      </c>
      <c r="O56" s="207">
        <f t="shared" si="21"/>
        <v>261</v>
      </c>
      <c r="P56" s="189">
        <f t="shared" si="21"/>
        <v>101.5</v>
      </c>
      <c r="Q56" s="190">
        <f t="shared" si="21"/>
        <v>210.5</v>
      </c>
      <c r="R56" s="191">
        <f t="shared" si="21"/>
        <v>104</v>
      </c>
      <c r="S56" s="192">
        <f t="shared" si="21"/>
        <v>192.5</v>
      </c>
      <c r="T56" s="189">
        <f t="shared" si="21"/>
        <v>22</v>
      </c>
      <c r="U56" s="193">
        <f t="shared" si="21"/>
        <v>29.5</v>
      </c>
      <c r="V56" s="191">
        <f t="shared" si="21"/>
        <v>258</v>
      </c>
      <c r="W56" s="208">
        <f t="shared" si="21"/>
        <v>118.5</v>
      </c>
      <c r="X56" s="189">
        <f t="shared" si="21"/>
        <v>80</v>
      </c>
      <c r="Y56" s="193">
        <f t="shared" si="21"/>
        <v>126.5</v>
      </c>
      <c r="Z56" s="191">
        <f t="shared" si="21"/>
        <v>166</v>
      </c>
      <c r="AA56" s="189">
        <f t="shared" si="21"/>
        <v>436.5</v>
      </c>
      <c r="AB56" s="172">
        <f t="shared" si="5"/>
        <v>1838</v>
      </c>
      <c r="AC56" s="173">
        <f t="shared" si="6"/>
        <v>3167</v>
      </c>
    </row>
    <row r="57" spans="1:29">
      <c r="A57" s="146" t="s">
        <v>34</v>
      </c>
      <c r="B57" s="203">
        <f t="shared" ref="B57:AA57" si="22">+B25/$B$65</f>
        <v>2.5</v>
      </c>
      <c r="C57" s="197">
        <f t="shared" si="22"/>
        <v>142</v>
      </c>
      <c r="D57" s="198">
        <f t="shared" si="22"/>
        <v>6</v>
      </c>
      <c r="E57" s="199">
        <f t="shared" si="22"/>
        <v>73</v>
      </c>
      <c r="F57" s="196">
        <f t="shared" si="22"/>
        <v>24</v>
      </c>
      <c r="G57" s="200">
        <f t="shared" si="22"/>
        <v>98</v>
      </c>
      <c r="H57" s="198">
        <f t="shared" si="22"/>
        <v>37</v>
      </c>
      <c r="I57" s="199">
        <f t="shared" si="22"/>
        <v>105.5</v>
      </c>
      <c r="J57" s="196">
        <f t="shared" si="22"/>
        <v>5</v>
      </c>
      <c r="K57" s="197">
        <f t="shared" si="22"/>
        <v>10</v>
      </c>
      <c r="L57" s="198">
        <f t="shared" si="22"/>
        <v>40</v>
      </c>
      <c r="M57" s="196">
        <f t="shared" si="22"/>
        <v>30</v>
      </c>
      <c r="N57" s="201">
        <f t="shared" si="22"/>
        <v>36.5</v>
      </c>
      <c r="O57" s="204">
        <f t="shared" si="22"/>
        <v>68</v>
      </c>
      <c r="P57" s="196">
        <f t="shared" si="22"/>
        <v>31.5</v>
      </c>
      <c r="Q57" s="197">
        <f t="shared" si="22"/>
        <v>50.5</v>
      </c>
      <c r="R57" s="198">
        <f t="shared" si="22"/>
        <v>37</v>
      </c>
      <c r="S57" s="199">
        <f t="shared" si="22"/>
        <v>64</v>
      </c>
      <c r="T57" s="196">
        <f t="shared" si="22"/>
        <v>19</v>
      </c>
      <c r="U57" s="200">
        <f t="shared" si="22"/>
        <v>13.5</v>
      </c>
      <c r="V57" s="198">
        <f t="shared" si="22"/>
        <v>57.5</v>
      </c>
      <c r="W57" s="205">
        <f t="shared" si="22"/>
        <v>35</v>
      </c>
      <c r="X57" s="196">
        <f t="shared" si="22"/>
        <v>28</v>
      </c>
      <c r="Y57" s="200">
        <f t="shared" si="22"/>
        <v>55.5</v>
      </c>
      <c r="Z57" s="198">
        <f t="shared" si="22"/>
        <v>83</v>
      </c>
      <c r="AA57" s="196">
        <f t="shared" si="22"/>
        <v>145</v>
      </c>
      <c r="AB57" s="172">
        <f t="shared" si="5"/>
        <v>407</v>
      </c>
      <c r="AC57" s="173">
        <f t="shared" si="6"/>
        <v>890</v>
      </c>
    </row>
    <row r="58" spans="1:29">
      <c r="A58" s="137" t="s">
        <v>35</v>
      </c>
      <c r="B58" s="206">
        <f t="shared" ref="B58:AA58" si="23">+B26/$B$65</f>
        <v>0</v>
      </c>
      <c r="C58" s="190">
        <f t="shared" si="23"/>
        <v>23</v>
      </c>
      <c r="D58" s="191">
        <f t="shared" si="23"/>
        <v>1</v>
      </c>
      <c r="E58" s="192">
        <f t="shared" si="23"/>
        <v>26</v>
      </c>
      <c r="F58" s="189">
        <f t="shared" si="23"/>
        <v>0</v>
      </c>
      <c r="G58" s="193">
        <f t="shared" si="23"/>
        <v>7</v>
      </c>
      <c r="H58" s="191">
        <f t="shared" si="23"/>
        <v>11</v>
      </c>
      <c r="I58" s="192">
        <f t="shared" si="23"/>
        <v>15.5</v>
      </c>
      <c r="J58" s="189">
        <f t="shared" si="23"/>
        <v>1.5</v>
      </c>
      <c r="K58" s="190">
        <f t="shared" si="23"/>
        <v>2.5</v>
      </c>
      <c r="L58" s="191">
        <f t="shared" si="23"/>
        <v>3.5</v>
      </c>
      <c r="M58" s="189">
        <f t="shared" si="23"/>
        <v>4.5</v>
      </c>
      <c r="N58" s="194">
        <f t="shared" si="23"/>
        <v>2.5</v>
      </c>
      <c r="O58" s="207">
        <f t="shared" si="23"/>
        <v>9.5</v>
      </c>
      <c r="P58" s="189">
        <f t="shared" si="23"/>
        <v>2</v>
      </c>
      <c r="Q58" s="190">
        <f t="shared" si="23"/>
        <v>2</v>
      </c>
      <c r="R58" s="191">
        <f t="shared" si="23"/>
        <v>3</v>
      </c>
      <c r="S58" s="192">
        <f t="shared" si="23"/>
        <v>3.5</v>
      </c>
      <c r="T58" s="189">
        <f t="shared" si="23"/>
        <v>1.5</v>
      </c>
      <c r="U58" s="193">
        <f t="shared" si="23"/>
        <v>2.5</v>
      </c>
      <c r="V58" s="191">
        <f t="shared" si="23"/>
        <v>4</v>
      </c>
      <c r="W58" s="208">
        <f t="shared" si="23"/>
        <v>1</v>
      </c>
      <c r="X58" s="189">
        <f t="shared" si="23"/>
        <v>3</v>
      </c>
      <c r="Y58" s="193">
        <f t="shared" si="23"/>
        <v>5.5</v>
      </c>
      <c r="Z58" s="191">
        <f t="shared" si="23"/>
        <v>2.5</v>
      </c>
      <c r="AA58" s="189">
        <f t="shared" si="23"/>
        <v>16</v>
      </c>
      <c r="AB58" s="172">
        <f t="shared" si="5"/>
        <v>35.5</v>
      </c>
      <c r="AC58" s="173">
        <f t="shared" si="6"/>
        <v>118.5</v>
      </c>
    </row>
    <row r="59" spans="1:29">
      <c r="A59" s="146" t="s">
        <v>36</v>
      </c>
      <c r="B59" s="203">
        <f t="shared" ref="B59:AA59" si="24">+B27/$B$65</f>
        <v>0</v>
      </c>
      <c r="C59" s="197">
        <f t="shared" si="24"/>
        <v>1</v>
      </c>
      <c r="D59" s="198">
        <f t="shared" si="24"/>
        <v>0</v>
      </c>
      <c r="E59" s="199">
        <f t="shared" si="24"/>
        <v>1.5</v>
      </c>
      <c r="F59" s="196">
        <f t="shared" si="24"/>
        <v>0</v>
      </c>
      <c r="G59" s="200">
        <f t="shared" si="24"/>
        <v>0</v>
      </c>
      <c r="H59" s="198">
        <f t="shared" si="24"/>
        <v>0</v>
      </c>
      <c r="I59" s="199">
        <f t="shared" si="24"/>
        <v>0</v>
      </c>
      <c r="J59" s="196">
        <f t="shared" si="24"/>
        <v>0</v>
      </c>
      <c r="K59" s="200">
        <f t="shared" si="24"/>
        <v>0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</v>
      </c>
      <c r="AC59" s="173">
        <f t="shared" si="6"/>
        <v>2.5</v>
      </c>
    </row>
    <row r="60" spans="1:29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>
      <c r="A63" s="270" t="s">
        <v>47</v>
      </c>
      <c r="B63" s="20">
        <f t="shared" ref="B63:AA63" si="27">SUM(B39:B62)</f>
        <v>5622</v>
      </c>
      <c r="C63" s="21">
        <f t="shared" si="27"/>
        <v>6157</v>
      </c>
      <c r="D63" s="282">
        <f t="shared" si="27"/>
        <v>3195.5</v>
      </c>
      <c r="E63" s="283">
        <f t="shared" si="27"/>
        <v>3931.5</v>
      </c>
      <c r="F63" s="20">
        <f t="shared" si="27"/>
        <v>5530</v>
      </c>
      <c r="G63" s="21">
        <f t="shared" si="27"/>
        <v>4504.5</v>
      </c>
      <c r="H63" s="282">
        <f t="shared" si="27"/>
        <v>8264</v>
      </c>
      <c r="I63" s="283">
        <f t="shared" si="27"/>
        <v>7811.5</v>
      </c>
      <c r="J63" s="20">
        <f t="shared" si="27"/>
        <v>1791</v>
      </c>
      <c r="K63" s="21">
        <f t="shared" si="27"/>
        <v>1530.5</v>
      </c>
      <c r="L63" s="282">
        <f t="shared" si="27"/>
        <v>3690.5</v>
      </c>
      <c r="M63" s="283">
        <f t="shared" si="27"/>
        <v>3465.5</v>
      </c>
      <c r="N63" s="20">
        <f t="shared" si="27"/>
        <v>7358.5</v>
      </c>
      <c r="O63" s="21">
        <f t="shared" si="27"/>
        <v>7367</v>
      </c>
      <c r="P63" s="282">
        <f t="shared" si="27"/>
        <v>4307</v>
      </c>
      <c r="Q63" s="283">
        <f t="shared" si="27"/>
        <v>4154.5</v>
      </c>
      <c r="R63" s="20">
        <f t="shared" si="27"/>
        <v>4777</v>
      </c>
      <c r="S63" s="21">
        <f t="shared" si="27"/>
        <v>4836.5</v>
      </c>
      <c r="T63" s="282">
        <f t="shared" si="27"/>
        <v>1167</v>
      </c>
      <c r="U63" s="283">
        <f t="shared" si="27"/>
        <v>1025</v>
      </c>
      <c r="V63" s="20">
        <f t="shared" si="27"/>
        <v>4837.5</v>
      </c>
      <c r="W63" s="21">
        <f t="shared" si="27"/>
        <v>4549.5</v>
      </c>
      <c r="X63" s="282">
        <f t="shared" si="27"/>
        <v>3484</v>
      </c>
      <c r="Y63" s="283">
        <f t="shared" si="27"/>
        <v>2843.5</v>
      </c>
      <c r="Z63" s="20">
        <f t="shared" si="27"/>
        <v>6816</v>
      </c>
      <c r="AA63" s="21">
        <f t="shared" si="27"/>
        <v>8491</v>
      </c>
      <c r="AB63" s="282">
        <f>AB31/B65</f>
        <v>60840</v>
      </c>
      <c r="AC63" s="21">
        <f>SUM(AC39:AC62)</f>
        <v>60667.5</v>
      </c>
    </row>
    <row r="64" spans="1:29" ht="17" thickTop="1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>
      <c r="A65" s="272" t="s">
        <v>82</v>
      </c>
      <c r="B65" s="272">
        <f>COUNTIF('Daily Total'!$G$7:$G$37,1)</f>
        <v>2</v>
      </c>
    </row>
    <row r="67" spans="1:30" s="124" customFormat="1">
      <c r="A67" s="285" t="s">
        <v>52</v>
      </c>
      <c r="B67" s="286"/>
      <c r="C67" s="286"/>
      <c r="AB67" s="285"/>
      <c r="AC67" s="285"/>
    </row>
    <row r="68" spans="1:30" s="124" customFormat="1" ht="14" thickBot="1">
      <c r="A68" s="285"/>
      <c r="B68" s="286"/>
      <c r="C68" s="286"/>
      <c r="AB68" s="285"/>
      <c r="AC68" s="285"/>
    </row>
    <row r="69" spans="1:30" s="124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>
      <c r="A72" s="253" t="s">
        <v>17</v>
      </c>
      <c r="B72" s="254">
        <f>B8/B31</f>
        <v>1.583066524368552E-2</v>
      </c>
      <c r="C72" s="255">
        <f t="shared" ref="C72:AC72" si="29">C8/C31</f>
        <v>0</v>
      </c>
      <c r="D72" s="256">
        <f t="shared" si="29"/>
        <v>2.628696604600219E-2</v>
      </c>
      <c r="E72" s="257">
        <f t="shared" si="29"/>
        <v>0</v>
      </c>
      <c r="F72" s="254">
        <f t="shared" si="29"/>
        <v>3.3273056057866186E-2</v>
      </c>
      <c r="G72" s="255">
        <f t="shared" si="29"/>
        <v>8.88000888000888E-4</v>
      </c>
      <c r="H72" s="256">
        <f t="shared" si="29"/>
        <v>1.7909002904162634E-2</v>
      </c>
      <c r="I72" s="257">
        <f t="shared" si="29"/>
        <v>1.920245791461307E-3</v>
      </c>
      <c r="J72" s="254">
        <f t="shared" si="29"/>
        <v>6.1418202121719711E-3</v>
      </c>
      <c r="K72" s="255">
        <f t="shared" si="29"/>
        <v>3.266906239790918E-3</v>
      </c>
      <c r="L72" s="256">
        <f t="shared" si="29"/>
        <v>1.2193469719550196E-3</v>
      </c>
      <c r="M72" s="254">
        <f t="shared" si="29"/>
        <v>4.7612177175010819E-3</v>
      </c>
      <c r="N72" s="258">
        <f t="shared" si="29"/>
        <v>3.7371746959298769E-3</v>
      </c>
      <c r="O72" s="259">
        <f t="shared" si="29"/>
        <v>3.936473462739243E-3</v>
      </c>
      <c r="P72" s="254">
        <f t="shared" si="29"/>
        <v>4.063153006733225E-3</v>
      </c>
      <c r="Q72" s="255">
        <f t="shared" si="29"/>
        <v>0</v>
      </c>
      <c r="R72" s="256">
        <f t="shared" si="29"/>
        <v>1.0466820180029307E-3</v>
      </c>
      <c r="S72" s="257">
        <f t="shared" si="29"/>
        <v>0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9.3770545693622614E-3</v>
      </c>
      <c r="AC72" s="261">
        <f t="shared" si="29"/>
        <v>1.1455886594964354E-3</v>
      </c>
      <c r="AD72" s="286"/>
    </row>
    <row r="73" spans="1:30" s="124" customFormat="1">
      <c r="A73" s="262" t="s">
        <v>18</v>
      </c>
      <c r="B73" s="263">
        <f>B9/B31</f>
        <v>7.3639274279615793E-2</v>
      </c>
      <c r="C73" s="264">
        <f t="shared" ref="C73:AC73" si="30">C9/C31</f>
        <v>0</v>
      </c>
      <c r="D73" s="265">
        <f t="shared" si="30"/>
        <v>6.8220935690815207E-2</v>
      </c>
      <c r="E73" s="266">
        <f t="shared" si="30"/>
        <v>7.6306753147653572E-4</v>
      </c>
      <c r="F73" s="263">
        <f t="shared" si="30"/>
        <v>8.2188065099457502E-2</v>
      </c>
      <c r="G73" s="264">
        <f t="shared" si="30"/>
        <v>1.443001443001443E-3</v>
      </c>
      <c r="H73" s="265">
        <f t="shared" si="30"/>
        <v>4.3562439496611809E-2</v>
      </c>
      <c r="I73" s="266">
        <f t="shared" si="30"/>
        <v>1.2161556679254944E-2</v>
      </c>
      <c r="J73" s="263">
        <f t="shared" si="30"/>
        <v>1.9821328866554997E-2</v>
      </c>
      <c r="K73" s="264">
        <f t="shared" si="30"/>
        <v>1.8621365566808233E-2</v>
      </c>
      <c r="L73" s="265">
        <f t="shared" si="30"/>
        <v>1.5851510635415254E-2</v>
      </c>
      <c r="M73" s="263">
        <f t="shared" si="30"/>
        <v>3.8378300389554178E-2</v>
      </c>
      <c r="N73" s="267">
        <f t="shared" si="30"/>
        <v>3.9070462730175989E-2</v>
      </c>
      <c r="O73" s="268">
        <f t="shared" si="30"/>
        <v>3.4545948147142666E-2</v>
      </c>
      <c r="P73" s="263">
        <f t="shared" si="30"/>
        <v>3.7961458091478988E-2</v>
      </c>
      <c r="Q73" s="264">
        <f t="shared" si="30"/>
        <v>4.7659164761102421E-2</v>
      </c>
      <c r="R73" s="265">
        <f t="shared" si="30"/>
        <v>3.3493824576093782E-2</v>
      </c>
      <c r="S73" s="266">
        <f t="shared" si="30"/>
        <v>3.1220924222061408E-2</v>
      </c>
      <c r="T73" s="263">
        <f t="shared" si="30"/>
        <v>1.4138817480719794E-2</v>
      </c>
      <c r="U73" s="264">
        <f t="shared" si="30"/>
        <v>6.2439024390243902E-2</v>
      </c>
      <c r="V73" s="265">
        <f t="shared" si="30"/>
        <v>2.5219638242894058E-2</v>
      </c>
      <c r="W73" s="266">
        <f t="shared" si="30"/>
        <v>4.4400483569623034E-2</v>
      </c>
      <c r="X73" s="263">
        <f t="shared" si="30"/>
        <v>4.0901262916188293E-2</v>
      </c>
      <c r="Y73" s="264">
        <f t="shared" si="30"/>
        <v>4.0267276244065411E-2</v>
      </c>
      <c r="Z73" s="265">
        <f t="shared" si="30"/>
        <v>5.6704812206572773E-2</v>
      </c>
      <c r="AA73" s="263">
        <f t="shared" si="30"/>
        <v>2.7499705570604171E-2</v>
      </c>
      <c r="AB73" s="260">
        <f t="shared" si="30"/>
        <v>4.6334648257725181E-2</v>
      </c>
      <c r="AC73" s="261">
        <f t="shared" si="30"/>
        <v>2.4452960810977871E-2</v>
      </c>
      <c r="AD73" s="286"/>
    </row>
    <row r="74" spans="1:30" s="124" customFormat="1">
      <c r="A74" s="253" t="s">
        <v>19</v>
      </c>
      <c r="B74" s="254">
        <f>B10/B31</f>
        <v>8.4667378157239417E-2</v>
      </c>
      <c r="C74" s="255">
        <f t="shared" ref="C74:AC74" si="31">C10/C31</f>
        <v>2.7123599155432842E-2</v>
      </c>
      <c r="D74" s="256">
        <f t="shared" si="31"/>
        <v>8.4806759505554691E-2</v>
      </c>
      <c r="E74" s="257">
        <f t="shared" si="31"/>
        <v>4.6038407732417651E-2</v>
      </c>
      <c r="F74" s="254">
        <f t="shared" si="31"/>
        <v>7.5316455696202531E-2</v>
      </c>
      <c r="G74" s="255">
        <f t="shared" si="31"/>
        <v>4.8285048285048288E-2</v>
      </c>
      <c r="H74" s="256">
        <f t="shared" si="31"/>
        <v>6.6190706679574052E-2</v>
      </c>
      <c r="I74" s="257">
        <f t="shared" si="31"/>
        <v>5.4983037828842091E-2</v>
      </c>
      <c r="J74" s="254">
        <f t="shared" si="31"/>
        <v>3.6292573981016193E-2</v>
      </c>
      <c r="K74" s="255">
        <f t="shared" si="31"/>
        <v>0.10127409343351845</v>
      </c>
      <c r="L74" s="256">
        <f t="shared" si="31"/>
        <v>4.7825497900013551E-2</v>
      </c>
      <c r="M74" s="254">
        <f t="shared" si="31"/>
        <v>7.7477997402972149E-2</v>
      </c>
      <c r="N74" s="258">
        <f t="shared" si="31"/>
        <v>6.5026839709179857E-2</v>
      </c>
      <c r="O74" s="259">
        <f t="shared" si="31"/>
        <v>7.0992262793538749E-2</v>
      </c>
      <c r="P74" s="254">
        <f t="shared" si="31"/>
        <v>7.1627583004411424E-2</v>
      </c>
      <c r="Q74" s="255">
        <f t="shared" si="31"/>
        <v>6.7998555782886022E-2</v>
      </c>
      <c r="R74" s="256">
        <f t="shared" si="31"/>
        <v>6.6882980950387277E-2</v>
      </c>
      <c r="S74" s="257">
        <f t="shared" si="31"/>
        <v>4.1042075881319133E-2</v>
      </c>
      <c r="T74" s="254">
        <f t="shared" si="31"/>
        <v>2.9562982005141389E-2</v>
      </c>
      <c r="U74" s="255">
        <f t="shared" si="31"/>
        <v>0.12048780487804878</v>
      </c>
      <c r="V74" s="256">
        <f t="shared" si="31"/>
        <v>5.0025839793281651E-2</v>
      </c>
      <c r="W74" s="257">
        <f t="shared" si="31"/>
        <v>6.4952192548631715E-2</v>
      </c>
      <c r="X74" s="254">
        <f t="shared" si="31"/>
        <v>6.6590126291618826E-2</v>
      </c>
      <c r="Y74" s="255">
        <f t="shared" si="31"/>
        <v>7.2270089678213467E-2</v>
      </c>
      <c r="Z74" s="256">
        <f t="shared" si="31"/>
        <v>7.0642605633802813E-2</v>
      </c>
      <c r="AA74" s="254">
        <f t="shared" si="31"/>
        <v>4.9051937345424568E-2</v>
      </c>
      <c r="AB74" s="260">
        <f t="shared" si="31"/>
        <v>6.6543392504930965E-2</v>
      </c>
      <c r="AC74" s="261">
        <f t="shared" si="31"/>
        <v>5.7089875139077761E-2</v>
      </c>
      <c r="AD74" s="286"/>
    </row>
    <row r="75" spans="1:30" s="124" customFormat="1">
      <c r="A75" s="262" t="s">
        <v>20</v>
      </c>
      <c r="B75" s="263">
        <f>B11/B31</f>
        <v>8.6090359302739242E-2</v>
      </c>
      <c r="C75" s="264">
        <f t="shared" ref="C75:AC75" si="32">C11/C31</f>
        <v>5.3110280980997238E-2</v>
      </c>
      <c r="D75" s="265">
        <f t="shared" si="32"/>
        <v>6.9159755906743864E-2</v>
      </c>
      <c r="E75" s="266">
        <f t="shared" si="32"/>
        <v>6.7022764848022387E-2</v>
      </c>
      <c r="F75" s="263">
        <f t="shared" si="32"/>
        <v>5.6781193490054248E-2</v>
      </c>
      <c r="G75" s="264">
        <f t="shared" si="32"/>
        <v>5.6610056610056608E-2</v>
      </c>
      <c r="H75" s="265">
        <f t="shared" si="32"/>
        <v>6.8671345595353345E-2</v>
      </c>
      <c r="I75" s="266">
        <f t="shared" si="32"/>
        <v>4.9222300454458169E-2</v>
      </c>
      <c r="J75" s="263">
        <f t="shared" si="32"/>
        <v>4.7180346175321047E-2</v>
      </c>
      <c r="K75" s="264">
        <f t="shared" si="32"/>
        <v>0.1153217902646194</v>
      </c>
      <c r="L75" s="265">
        <f t="shared" si="32"/>
        <v>5.0128708847039696E-2</v>
      </c>
      <c r="M75" s="263">
        <f t="shared" si="32"/>
        <v>9.5801471649112679E-2</v>
      </c>
      <c r="N75" s="267">
        <f t="shared" si="32"/>
        <v>6.5162736970850038E-2</v>
      </c>
      <c r="O75" s="268">
        <f t="shared" si="32"/>
        <v>7.995113343287634E-2</v>
      </c>
      <c r="P75" s="263">
        <f t="shared" si="32"/>
        <v>8.5790573485024377E-2</v>
      </c>
      <c r="Q75" s="264">
        <f t="shared" si="32"/>
        <v>7.3053315681790826E-2</v>
      </c>
      <c r="R75" s="265">
        <f t="shared" si="32"/>
        <v>8.6455934687042074E-2</v>
      </c>
      <c r="S75" s="266">
        <f t="shared" si="32"/>
        <v>5.2413935697301767E-2</v>
      </c>
      <c r="T75" s="263">
        <f t="shared" si="32"/>
        <v>4.1559554413024849E-2</v>
      </c>
      <c r="U75" s="264">
        <f t="shared" si="32"/>
        <v>0.14048780487804879</v>
      </c>
      <c r="V75" s="265">
        <f t="shared" si="32"/>
        <v>4.5788113695090442E-2</v>
      </c>
      <c r="W75" s="266">
        <f t="shared" si="32"/>
        <v>7.594241125398396E-2</v>
      </c>
      <c r="X75" s="263">
        <f t="shared" si="32"/>
        <v>8.8547646383467279E-2</v>
      </c>
      <c r="Y75" s="264">
        <f t="shared" si="32"/>
        <v>9.6360119570951294E-2</v>
      </c>
      <c r="Z75" s="265">
        <f t="shared" si="32"/>
        <v>7.1082746478873235E-2</v>
      </c>
      <c r="AA75" s="263">
        <f t="shared" si="32"/>
        <v>6.1241314332822989E-2</v>
      </c>
      <c r="AB75" s="260">
        <f t="shared" si="32"/>
        <v>6.8721236028928337E-2</v>
      </c>
      <c r="AC75" s="261">
        <f t="shared" si="32"/>
        <v>6.870235298965674E-2</v>
      </c>
      <c r="AD75" s="286"/>
    </row>
    <row r="76" spans="1:30" s="124" customFormat="1">
      <c r="A76" s="253" t="s">
        <v>21</v>
      </c>
      <c r="B76" s="254">
        <f>B12/B31</f>
        <v>8.2977588046958373E-2</v>
      </c>
      <c r="C76" s="255">
        <f t="shared" ref="C76:AC76" si="33">C12/C31</f>
        <v>5.3922364788046129E-2</v>
      </c>
      <c r="D76" s="256">
        <f t="shared" si="33"/>
        <v>7.7609137850101706E-2</v>
      </c>
      <c r="E76" s="257">
        <f t="shared" si="33"/>
        <v>5.8374666157954981E-2</v>
      </c>
      <c r="F76" s="254">
        <f t="shared" si="33"/>
        <v>7.1428571428571425E-2</v>
      </c>
      <c r="G76" s="255">
        <f t="shared" si="33"/>
        <v>4.8951048951048952E-2</v>
      </c>
      <c r="H76" s="256">
        <f t="shared" si="33"/>
        <v>7.4782187802516942E-2</v>
      </c>
      <c r="I76" s="257">
        <f t="shared" si="33"/>
        <v>5.4470972284452412E-2</v>
      </c>
      <c r="J76" s="254">
        <f t="shared" si="33"/>
        <v>5.1647124511446117E-2</v>
      </c>
      <c r="K76" s="255">
        <f t="shared" si="33"/>
        <v>0.12479581836001306</v>
      </c>
      <c r="L76" s="256">
        <f t="shared" si="33"/>
        <v>4.4709388971684055E-2</v>
      </c>
      <c r="M76" s="254">
        <f t="shared" si="33"/>
        <v>0.10590102438320588</v>
      </c>
      <c r="N76" s="258">
        <f t="shared" si="33"/>
        <v>6.5162736970850038E-2</v>
      </c>
      <c r="O76" s="259">
        <f t="shared" si="33"/>
        <v>8.8163431518935798E-2</v>
      </c>
      <c r="P76" s="254">
        <f t="shared" si="33"/>
        <v>8.12630601346645E-2</v>
      </c>
      <c r="Q76" s="255">
        <f t="shared" si="33"/>
        <v>6.2703093031652418E-2</v>
      </c>
      <c r="R76" s="256">
        <f t="shared" si="33"/>
        <v>9.0642662759053805E-2</v>
      </c>
      <c r="S76" s="257">
        <f t="shared" si="33"/>
        <v>5.3757882766463351E-2</v>
      </c>
      <c r="T76" s="254">
        <f t="shared" si="33"/>
        <v>3.7275064267352186E-2</v>
      </c>
      <c r="U76" s="255">
        <f t="shared" si="33"/>
        <v>0.13707317073170733</v>
      </c>
      <c r="V76" s="256">
        <f t="shared" si="33"/>
        <v>4.7751937984496125E-2</v>
      </c>
      <c r="W76" s="257">
        <f t="shared" si="33"/>
        <v>9.110891306737004E-2</v>
      </c>
      <c r="X76" s="254">
        <f t="shared" si="33"/>
        <v>7.5774971297359356E-2</v>
      </c>
      <c r="Y76" s="255">
        <f t="shared" si="33"/>
        <v>8.7568137858273248E-2</v>
      </c>
      <c r="Z76" s="256">
        <f t="shared" si="33"/>
        <v>6.5580985915492954E-2</v>
      </c>
      <c r="AA76" s="254">
        <f t="shared" si="33"/>
        <v>5.9828053232834764E-2</v>
      </c>
      <c r="AB76" s="260">
        <f t="shared" si="33"/>
        <v>6.9575936883629189E-2</v>
      </c>
      <c r="AC76" s="261">
        <f t="shared" si="33"/>
        <v>7.0012774549800136E-2</v>
      </c>
      <c r="AD76" s="286"/>
    </row>
    <row r="77" spans="1:30" s="124" customFormat="1">
      <c r="A77" s="262" t="s">
        <v>22</v>
      </c>
      <c r="B77" s="263">
        <f>B13/B31</f>
        <v>7.8263963002490222E-2</v>
      </c>
      <c r="C77" s="264">
        <f t="shared" ref="C77:AC77" si="34">C13/C31</f>
        <v>7.0651291213253212E-2</v>
      </c>
      <c r="D77" s="265">
        <f t="shared" si="34"/>
        <v>9.4351431700829297E-2</v>
      </c>
      <c r="E77" s="266">
        <f t="shared" si="34"/>
        <v>4.4385094747551826E-2</v>
      </c>
      <c r="F77" s="263">
        <f t="shared" si="34"/>
        <v>6.3743218806509946E-2</v>
      </c>
      <c r="G77" s="264">
        <f t="shared" si="34"/>
        <v>4.6731046731046728E-2</v>
      </c>
      <c r="H77" s="265">
        <f t="shared" si="34"/>
        <v>6.9760406582768636E-2</v>
      </c>
      <c r="I77" s="266">
        <f t="shared" si="34"/>
        <v>6.1703898098956669E-2</v>
      </c>
      <c r="J77" s="263">
        <f t="shared" si="34"/>
        <v>6.1418202121719709E-2</v>
      </c>
      <c r="K77" s="264">
        <f t="shared" si="34"/>
        <v>0.10682783404116301</v>
      </c>
      <c r="L77" s="265">
        <f t="shared" si="34"/>
        <v>4.9044844871968571E-2</v>
      </c>
      <c r="M77" s="263">
        <f t="shared" si="34"/>
        <v>0.1119607560236618</v>
      </c>
      <c r="N77" s="267">
        <f t="shared" si="34"/>
        <v>6.4619147924169326E-2</v>
      </c>
      <c r="O77" s="268">
        <f t="shared" si="34"/>
        <v>8.8231301751051983E-2</v>
      </c>
      <c r="P77" s="263">
        <f t="shared" si="34"/>
        <v>7.3368934293011376E-2</v>
      </c>
      <c r="Q77" s="264">
        <f t="shared" si="34"/>
        <v>6.3064147310145618E-2</v>
      </c>
      <c r="R77" s="265">
        <f t="shared" si="34"/>
        <v>7.7454469332216877E-2</v>
      </c>
      <c r="S77" s="266">
        <f t="shared" si="34"/>
        <v>5.5928874185878219E-2</v>
      </c>
      <c r="T77" s="263">
        <f t="shared" si="34"/>
        <v>3.8988860325621252E-2</v>
      </c>
      <c r="U77" s="264">
        <f t="shared" si="34"/>
        <v>9.6097560975609758E-2</v>
      </c>
      <c r="V77" s="265">
        <f t="shared" si="34"/>
        <v>5.8501291989664084E-2</v>
      </c>
      <c r="W77" s="266">
        <f t="shared" si="34"/>
        <v>9.6604022420046162E-2</v>
      </c>
      <c r="X77" s="263">
        <f t="shared" si="34"/>
        <v>7.3478760045924227E-2</v>
      </c>
      <c r="Y77" s="264">
        <f t="shared" si="34"/>
        <v>7.4028486020749074E-2</v>
      </c>
      <c r="Z77" s="265">
        <f t="shared" si="34"/>
        <v>7.2036384976525827E-2</v>
      </c>
      <c r="AA77" s="263">
        <f t="shared" si="34"/>
        <v>5.4351666470380401E-2</v>
      </c>
      <c r="AB77" s="260">
        <f t="shared" si="34"/>
        <v>6.9008875739644968E-2</v>
      </c>
      <c r="AC77" s="261">
        <f t="shared" si="34"/>
        <v>6.9988049614703091E-2</v>
      </c>
      <c r="AD77" s="286"/>
    </row>
    <row r="78" spans="1:30" s="124" customFormat="1">
      <c r="A78" s="253" t="s">
        <v>23</v>
      </c>
      <c r="B78" s="254">
        <f>B14/B31</f>
        <v>7.3194592671647102E-2</v>
      </c>
      <c r="C78" s="255">
        <f t="shared" ref="C78:AC78" si="35">C14/C31</f>
        <v>5.4084781549455903E-2</v>
      </c>
      <c r="D78" s="256">
        <f t="shared" si="35"/>
        <v>7.3853856986387106E-2</v>
      </c>
      <c r="E78" s="257">
        <f t="shared" si="35"/>
        <v>4.8327610326847258E-2</v>
      </c>
      <c r="F78" s="254">
        <f t="shared" si="35"/>
        <v>7.4683544303797464E-2</v>
      </c>
      <c r="G78" s="255">
        <f t="shared" si="35"/>
        <v>3.9183039183039184E-2</v>
      </c>
      <c r="H78" s="256">
        <f t="shared" si="35"/>
        <v>5.4513552758954503E-2</v>
      </c>
      <c r="I78" s="257">
        <f t="shared" si="35"/>
        <v>6.0487742431031173E-2</v>
      </c>
      <c r="J78" s="254">
        <f t="shared" si="35"/>
        <v>6.5884980457844786E-2</v>
      </c>
      <c r="K78" s="255">
        <f t="shared" si="35"/>
        <v>0.1195687683763476</v>
      </c>
      <c r="L78" s="256">
        <f t="shared" si="35"/>
        <v>4.5657769949871294E-2</v>
      </c>
      <c r="M78" s="254">
        <f t="shared" si="35"/>
        <v>9.017457798297504E-2</v>
      </c>
      <c r="N78" s="258">
        <f t="shared" si="35"/>
        <v>5.694095263980431E-2</v>
      </c>
      <c r="O78" s="259">
        <f t="shared" si="35"/>
        <v>7.8797339486901041E-2</v>
      </c>
      <c r="P78" s="254">
        <f t="shared" si="35"/>
        <v>5.5374970977478524E-2</v>
      </c>
      <c r="Q78" s="255">
        <f t="shared" si="35"/>
        <v>6.7637501504392822E-2</v>
      </c>
      <c r="R78" s="256">
        <f t="shared" si="35"/>
        <v>7.7873142139418039E-2</v>
      </c>
      <c r="S78" s="257">
        <f t="shared" si="35"/>
        <v>6.3165512250594441E-2</v>
      </c>
      <c r="T78" s="254">
        <f t="shared" si="35"/>
        <v>5.8697514995715509E-2</v>
      </c>
      <c r="U78" s="255">
        <f t="shared" si="35"/>
        <v>6.8780487804878054E-2</v>
      </c>
      <c r="V78" s="256">
        <f t="shared" si="35"/>
        <v>4.5994832041343671E-2</v>
      </c>
      <c r="W78" s="257">
        <f t="shared" si="35"/>
        <v>7.726123749862622E-2</v>
      </c>
      <c r="X78" s="254">
        <f t="shared" si="35"/>
        <v>5.5826636050516645E-2</v>
      </c>
      <c r="Y78" s="255">
        <f t="shared" si="35"/>
        <v>5.55653244241252E-2</v>
      </c>
      <c r="Z78" s="256">
        <f t="shared" si="35"/>
        <v>6.8735328638497656E-2</v>
      </c>
      <c r="AA78" s="254">
        <f t="shared" si="35"/>
        <v>6.2654575432811208E-2</v>
      </c>
      <c r="AB78" s="260">
        <f t="shared" si="35"/>
        <v>6.2146614069690992E-2</v>
      </c>
      <c r="AC78" s="261">
        <f t="shared" si="35"/>
        <v>6.5051304240326374E-2</v>
      </c>
      <c r="AD78" s="286"/>
    </row>
    <row r="79" spans="1:30" s="124" customFormat="1">
      <c r="A79" s="262" t="s">
        <v>24</v>
      </c>
      <c r="B79" s="263">
        <f>B15/B31</f>
        <v>6.0743507648523661E-2</v>
      </c>
      <c r="C79" s="264">
        <f t="shared" ref="C79:AC79" si="36">C15/C31</f>
        <v>4.8643820042228357E-2</v>
      </c>
      <c r="D79" s="265">
        <f t="shared" si="36"/>
        <v>6.0084493819433579E-2</v>
      </c>
      <c r="E79" s="266">
        <f t="shared" si="36"/>
        <v>4.6038407732417651E-2</v>
      </c>
      <c r="F79" s="263">
        <f t="shared" si="36"/>
        <v>7.3236889692585891E-2</v>
      </c>
      <c r="G79" s="264">
        <f t="shared" si="36"/>
        <v>4.3956043956043959E-2</v>
      </c>
      <c r="H79" s="265">
        <f t="shared" si="36"/>
        <v>5.584462729912875E-2</v>
      </c>
      <c r="I79" s="266">
        <f t="shared" si="36"/>
        <v>5.9143570377008257E-2</v>
      </c>
      <c r="J79" s="263">
        <f t="shared" si="36"/>
        <v>7.3701842546063656E-2</v>
      </c>
      <c r="K79" s="264">
        <f t="shared" si="36"/>
        <v>7.3505390395295661E-2</v>
      </c>
      <c r="L79" s="265">
        <f t="shared" si="36"/>
        <v>4.9857742853271915E-2</v>
      </c>
      <c r="M79" s="263">
        <f t="shared" si="36"/>
        <v>7.7766556052517671E-2</v>
      </c>
      <c r="N79" s="267">
        <f t="shared" si="36"/>
        <v>5.6057620438948158E-2</v>
      </c>
      <c r="O79" s="268">
        <f t="shared" si="36"/>
        <v>6.8752545133704351E-2</v>
      </c>
      <c r="P79" s="263">
        <f t="shared" si="36"/>
        <v>5.5491061063385187E-2</v>
      </c>
      <c r="Q79" s="264">
        <f t="shared" si="36"/>
        <v>5.9453604525213623E-2</v>
      </c>
      <c r="R79" s="265">
        <f t="shared" si="36"/>
        <v>7.0337031609796943E-2</v>
      </c>
      <c r="S79" s="266">
        <f t="shared" si="36"/>
        <v>6.3372273338157759E-2</v>
      </c>
      <c r="T79" s="263">
        <f t="shared" si="36"/>
        <v>4.9271636675235646E-2</v>
      </c>
      <c r="U79" s="264">
        <f t="shared" si="36"/>
        <v>7.0731707317073164E-2</v>
      </c>
      <c r="V79" s="265">
        <f t="shared" si="36"/>
        <v>4.9612403100775193E-2</v>
      </c>
      <c r="W79" s="266">
        <f t="shared" si="36"/>
        <v>7.6272117815144522E-2</v>
      </c>
      <c r="X79" s="263">
        <f t="shared" si="36"/>
        <v>4.9512055109070037E-2</v>
      </c>
      <c r="Y79" s="264">
        <f t="shared" si="36"/>
        <v>5.7499560400914369E-2</v>
      </c>
      <c r="Z79" s="265">
        <f t="shared" si="36"/>
        <v>6.1252934272300469E-2</v>
      </c>
      <c r="AA79" s="263">
        <f t="shared" si="36"/>
        <v>6.7012130491108227E-2</v>
      </c>
      <c r="AB79" s="260">
        <f t="shared" si="36"/>
        <v>5.9023668639053256E-2</v>
      </c>
      <c r="AC79" s="261">
        <f t="shared" si="36"/>
        <v>6.1556846746610626E-2</v>
      </c>
      <c r="AD79" s="286"/>
    </row>
    <row r="80" spans="1:30" s="124" customFormat="1">
      <c r="A80" s="253" t="s">
        <v>25</v>
      </c>
      <c r="B80" s="254">
        <f>B16/B31</f>
        <v>4.7403059409462822E-2</v>
      </c>
      <c r="C80" s="255">
        <f t="shared" ref="C80:AC80" si="37">C16/C31</f>
        <v>5.1810946889719017E-2</v>
      </c>
      <c r="D80" s="256">
        <f t="shared" si="37"/>
        <v>5.5233922703802223E-2</v>
      </c>
      <c r="E80" s="257">
        <f t="shared" si="37"/>
        <v>5.926491161134427E-2</v>
      </c>
      <c r="F80" s="254">
        <f t="shared" si="37"/>
        <v>7.0886075949367092E-2</v>
      </c>
      <c r="G80" s="255">
        <f t="shared" si="37"/>
        <v>4.0293040293040296E-2</v>
      </c>
      <c r="H80" s="256">
        <f t="shared" si="37"/>
        <v>5.2879961277831559E-2</v>
      </c>
      <c r="I80" s="257">
        <f t="shared" si="37"/>
        <v>5.722332458554695E-2</v>
      </c>
      <c r="J80" s="254">
        <f t="shared" si="37"/>
        <v>6.0580681183696257E-2</v>
      </c>
      <c r="K80" s="255">
        <f t="shared" si="37"/>
        <v>6.272459980398562E-2</v>
      </c>
      <c r="L80" s="256">
        <f t="shared" si="37"/>
        <v>5.2567402790949735E-2</v>
      </c>
      <c r="M80" s="254">
        <f t="shared" si="37"/>
        <v>6.6224210070696871E-2</v>
      </c>
      <c r="N80" s="258">
        <f t="shared" si="37"/>
        <v>5.6669158116463954E-2</v>
      </c>
      <c r="O80" s="259">
        <f t="shared" si="37"/>
        <v>5.9454323333785801E-2</v>
      </c>
      <c r="P80" s="254">
        <f t="shared" si="37"/>
        <v>4.9570466682145348E-2</v>
      </c>
      <c r="Q80" s="255">
        <f t="shared" si="37"/>
        <v>6.0055361656035623E-2</v>
      </c>
      <c r="R80" s="256">
        <f t="shared" si="37"/>
        <v>6.2172911869374084E-2</v>
      </c>
      <c r="S80" s="257">
        <f t="shared" si="37"/>
        <v>6.7507495089424177E-2</v>
      </c>
      <c r="T80" s="265">
        <f t="shared" si="37"/>
        <v>4.5415595544130251E-2</v>
      </c>
      <c r="U80" s="254">
        <f t="shared" si="37"/>
        <v>6.3414634146341464E-2</v>
      </c>
      <c r="V80" s="256">
        <f t="shared" si="37"/>
        <v>4.8992248062015506E-2</v>
      </c>
      <c r="W80" s="257">
        <f t="shared" si="37"/>
        <v>6.2094735685240134E-2</v>
      </c>
      <c r="X80" s="254">
        <f t="shared" si="37"/>
        <v>4.2766934557979336E-2</v>
      </c>
      <c r="Y80" s="255">
        <f t="shared" si="37"/>
        <v>5.1872692104800423E-2</v>
      </c>
      <c r="Z80" s="256">
        <f t="shared" si="37"/>
        <v>6.3673708920187796E-2</v>
      </c>
      <c r="AA80" s="254">
        <f t="shared" si="37"/>
        <v>7.2547403132728769E-2</v>
      </c>
      <c r="AB80" s="260">
        <f t="shared" si="37"/>
        <v>5.5473372781065088E-2</v>
      </c>
      <c r="AC80" s="261">
        <f t="shared" si="37"/>
        <v>5.9850826224914493E-2</v>
      </c>
      <c r="AD80" s="286"/>
    </row>
    <row r="81" spans="1:30" s="124" customFormat="1">
      <c r="A81" s="262" t="s">
        <v>26</v>
      </c>
      <c r="B81" s="263">
        <f>B17/B31</f>
        <v>4.2244752757025966E-2</v>
      </c>
      <c r="C81" s="264">
        <f t="shared" ref="C81:AC81" si="38">C17/C31</f>
        <v>5.8388825726815009E-2</v>
      </c>
      <c r="D81" s="265">
        <f t="shared" si="38"/>
        <v>4.9444531372242216E-2</v>
      </c>
      <c r="E81" s="266">
        <f t="shared" si="38"/>
        <v>6.5242273941243795E-2</v>
      </c>
      <c r="F81" s="263">
        <f t="shared" si="38"/>
        <v>5.5605786618444848E-2</v>
      </c>
      <c r="G81" s="264">
        <f t="shared" si="38"/>
        <v>4.2846042846042848E-2</v>
      </c>
      <c r="H81" s="265">
        <f t="shared" si="38"/>
        <v>5.4513552758954503E-2</v>
      </c>
      <c r="I81" s="266">
        <f t="shared" si="38"/>
        <v>6.2920053766882159E-2</v>
      </c>
      <c r="J81" s="263">
        <f t="shared" si="38"/>
        <v>6.9235064209938579E-2</v>
      </c>
      <c r="K81" s="264">
        <f t="shared" si="38"/>
        <v>3.9856256125449199E-2</v>
      </c>
      <c r="L81" s="265">
        <f t="shared" si="38"/>
        <v>5.1619021812762497E-2</v>
      </c>
      <c r="M81" s="263">
        <f t="shared" si="38"/>
        <v>5.5836098687058147E-2</v>
      </c>
      <c r="N81" s="267">
        <f t="shared" si="38"/>
        <v>4.8175579262077869E-2</v>
      </c>
      <c r="O81" s="268">
        <f t="shared" si="38"/>
        <v>4.9138048052124336E-2</v>
      </c>
      <c r="P81" s="263">
        <f t="shared" si="38"/>
        <v>5.9786394241931738E-2</v>
      </c>
      <c r="Q81" s="264">
        <f t="shared" si="38"/>
        <v>3.8151402094114814E-2</v>
      </c>
      <c r="R81" s="265">
        <f t="shared" si="38"/>
        <v>5.8614193008164117E-2</v>
      </c>
      <c r="S81" s="266">
        <f t="shared" si="38"/>
        <v>5.7996485061511421E-2</v>
      </c>
      <c r="T81" s="263">
        <f t="shared" si="38"/>
        <v>4.6700942587832049E-2</v>
      </c>
      <c r="U81" s="264">
        <f t="shared" si="38"/>
        <v>4.5365853658536584E-2</v>
      </c>
      <c r="V81" s="265">
        <f t="shared" si="38"/>
        <v>4.930232558139535E-2</v>
      </c>
      <c r="W81" s="266">
        <f t="shared" si="38"/>
        <v>5.7698648203099244E-2</v>
      </c>
      <c r="X81" s="263">
        <f t="shared" si="38"/>
        <v>4.1188289322617679E-2</v>
      </c>
      <c r="Y81" s="264">
        <f t="shared" si="38"/>
        <v>4.5894144540179357E-2</v>
      </c>
      <c r="Z81" s="265">
        <f t="shared" si="38"/>
        <v>5.7805164319248828E-2</v>
      </c>
      <c r="AA81" s="263">
        <f t="shared" si="38"/>
        <v>5.7531503945353904E-2</v>
      </c>
      <c r="AB81" s="260">
        <f t="shared" si="38"/>
        <v>5.2440828402366864E-2</v>
      </c>
      <c r="AC81" s="261">
        <f t="shared" si="38"/>
        <v>5.4131124572464662E-2</v>
      </c>
      <c r="AD81" s="286"/>
    </row>
    <row r="82" spans="1:30" s="124" customFormat="1">
      <c r="A82" s="253" t="s">
        <v>27</v>
      </c>
      <c r="B82" s="254">
        <f>B18/B31</f>
        <v>3.9576663109213803E-2</v>
      </c>
      <c r="C82" s="255">
        <f t="shared" ref="C82:AC82" si="39">C18/C31</f>
        <v>7.1788208543121651E-2</v>
      </c>
      <c r="D82" s="256">
        <f t="shared" si="39"/>
        <v>3.6770458457205446E-2</v>
      </c>
      <c r="E82" s="257">
        <f t="shared" si="39"/>
        <v>6.8421721989062698E-2</v>
      </c>
      <c r="F82" s="254">
        <f t="shared" si="39"/>
        <v>4.9728752260397829E-2</v>
      </c>
      <c r="G82" s="255">
        <f t="shared" si="39"/>
        <v>5.6055056055056056E-2</v>
      </c>
      <c r="H82" s="256">
        <f t="shared" si="39"/>
        <v>5.7236205227492738E-2</v>
      </c>
      <c r="I82" s="257">
        <f t="shared" si="39"/>
        <v>6.464827497919734E-2</v>
      </c>
      <c r="J82" s="254">
        <f t="shared" si="39"/>
        <v>6.6164154103852596E-2</v>
      </c>
      <c r="K82" s="255">
        <f t="shared" si="39"/>
        <v>3.7242731133616466E-2</v>
      </c>
      <c r="L82" s="256">
        <f t="shared" si="39"/>
        <v>6.3135076547893243E-2</v>
      </c>
      <c r="M82" s="254">
        <f t="shared" si="39"/>
        <v>5.8721685182513347E-2</v>
      </c>
      <c r="N82" s="258">
        <f t="shared" si="39"/>
        <v>6.0066589658218386E-2</v>
      </c>
      <c r="O82" s="259">
        <f t="shared" si="39"/>
        <v>4.6423238767476588E-2</v>
      </c>
      <c r="P82" s="254">
        <f t="shared" si="39"/>
        <v>6.2340376131878338E-2</v>
      </c>
      <c r="Q82" s="255">
        <f t="shared" si="39"/>
        <v>3.8993862077265615E-2</v>
      </c>
      <c r="R82" s="256">
        <f t="shared" si="39"/>
        <v>5.4218128532551813E-2</v>
      </c>
      <c r="S82" s="257">
        <f t="shared" si="39"/>
        <v>5.7169440711258145E-2</v>
      </c>
      <c r="T82" s="254">
        <f t="shared" si="39"/>
        <v>5.5698371893744644E-2</v>
      </c>
      <c r="U82" s="255">
        <f t="shared" si="39"/>
        <v>3.5121951219512199E-2</v>
      </c>
      <c r="V82" s="256">
        <f t="shared" si="39"/>
        <v>6.0465116279069767E-2</v>
      </c>
      <c r="W82" s="257">
        <f t="shared" si="39"/>
        <v>5.3522365095065388E-2</v>
      </c>
      <c r="X82" s="254">
        <f t="shared" si="39"/>
        <v>4.6354764638346729E-2</v>
      </c>
      <c r="Y82" s="255">
        <f t="shared" si="39"/>
        <v>3.7629681730262002E-2</v>
      </c>
      <c r="Z82" s="256">
        <f t="shared" si="39"/>
        <v>5.963908450704225E-2</v>
      </c>
      <c r="AA82" s="254">
        <f t="shared" si="39"/>
        <v>5.3821693557884819E-2</v>
      </c>
      <c r="AB82" s="260">
        <f t="shared" si="39"/>
        <v>5.4807692307692307E-2</v>
      </c>
      <c r="AC82" s="261">
        <f t="shared" si="39"/>
        <v>5.5268471586928748E-2</v>
      </c>
      <c r="AD82" s="286"/>
    </row>
    <row r="83" spans="1:30" s="124" customFormat="1">
      <c r="A83" s="262" t="s">
        <v>28</v>
      </c>
      <c r="B83" s="263">
        <f>B19/B31</f>
        <v>3.7442191390964066E-2</v>
      </c>
      <c r="C83" s="264">
        <f t="shared" ref="C83:AC83" si="40">C19/C31</f>
        <v>6.5535163228845214E-2</v>
      </c>
      <c r="D83" s="265">
        <f t="shared" si="40"/>
        <v>4.7097480832420595E-2</v>
      </c>
      <c r="E83" s="266">
        <f t="shared" si="40"/>
        <v>8.2665649243291367E-2</v>
      </c>
      <c r="F83" s="263">
        <f t="shared" si="40"/>
        <v>5.4882459312839062E-2</v>
      </c>
      <c r="G83" s="264">
        <f t="shared" si="40"/>
        <v>6.3492063492063489E-2</v>
      </c>
      <c r="H83" s="265">
        <f t="shared" si="40"/>
        <v>6.1834462729912873E-2</v>
      </c>
      <c r="I83" s="266">
        <f t="shared" si="40"/>
        <v>6.4904307751392179E-2</v>
      </c>
      <c r="J83" s="263">
        <f t="shared" si="40"/>
        <v>6.7560022333891676E-2</v>
      </c>
      <c r="K83" s="264">
        <f t="shared" si="40"/>
        <v>2.8748774910160077E-2</v>
      </c>
      <c r="L83" s="265">
        <f t="shared" si="40"/>
        <v>9.6057444790678764E-2</v>
      </c>
      <c r="M83" s="263">
        <f t="shared" si="40"/>
        <v>4.1552445534554901E-2</v>
      </c>
      <c r="N83" s="267">
        <f t="shared" si="40"/>
        <v>7.0802473330162402E-2</v>
      </c>
      <c r="O83" s="268">
        <f t="shared" si="40"/>
        <v>4.7373422017103296E-2</v>
      </c>
      <c r="P83" s="263">
        <f t="shared" si="40"/>
        <v>6.2804736475504996E-2</v>
      </c>
      <c r="Q83" s="264">
        <f t="shared" si="40"/>
        <v>4.657600192562282E-2</v>
      </c>
      <c r="R83" s="265">
        <f t="shared" si="40"/>
        <v>5.6311492568557671E-2</v>
      </c>
      <c r="S83" s="266">
        <f t="shared" si="40"/>
        <v>5.8203246149074746E-2</v>
      </c>
      <c r="T83" s="263">
        <f t="shared" si="40"/>
        <v>8.4832904884318772E-2</v>
      </c>
      <c r="U83" s="264">
        <f t="shared" si="40"/>
        <v>2.2926829268292682E-2</v>
      </c>
      <c r="V83" s="265">
        <f t="shared" si="40"/>
        <v>7.3695090439276481E-2</v>
      </c>
      <c r="W83" s="266">
        <f t="shared" si="40"/>
        <v>4.9895592922299156E-2</v>
      </c>
      <c r="X83" s="263">
        <f t="shared" si="40"/>
        <v>5.309988518943743E-2</v>
      </c>
      <c r="Y83" s="264">
        <f t="shared" si="40"/>
        <v>3.8157200633022685E-2</v>
      </c>
      <c r="Z83" s="265">
        <f t="shared" si="40"/>
        <v>6.5434272300469484E-2</v>
      </c>
      <c r="AA83" s="263">
        <f t="shared" si="40"/>
        <v>5.0936285478742196E-2</v>
      </c>
      <c r="AB83" s="260">
        <f t="shared" si="40"/>
        <v>6.2426035502958582E-2</v>
      </c>
      <c r="AC83" s="261">
        <f t="shared" si="40"/>
        <v>5.4806939465117235E-2</v>
      </c>
      <c r="AD83" s="286"/>
    </row>
    <row r="84" spans="1:30" s="124" customFormat="1">
      <c r="A84" s="253" t="s">
        <v>29</v>
      </c>
      <c r="B84" s="254">
        <f>B20/B31</f>
        <v>4.5891141942369262E-2</v>
      </c>
      <c r="C84" s="255">
        <f t="shared" ref="C84:AC84" si="41">C20/C31</f>
        <v>8.4456715933084292E-2</v>
      </c>
      <c r="D84" s="256">
        <f t="shared" si="41"/>
        <v>6.9629166014708185E-2</v>
      </c>
      <c r="E84" s="257">
        <f t="shared" si="41"/>
        <v>8.6353808978761284E-2</v>
      </c>
      <c r="F84" s="254">
        <f t="shared" si="41"/>
        <v>6.3562386980108493E-2</v>
      </c>
      <c r="G84" s="255">
        <f t="shared" si="41"/>
        <v>6.7155067155067152E-2</v>
      </c>
      <c r="H84" s="256">
        <f t="shared" si="41"/>
        <v>6.8913359148112294E-2</v>
      </c>
      <c r="I84" s="257">
        <f t="shared" si="41"/>
        <v>6.5416373295781857E-2</v>
      </c>
      <c r="J84" s="254">
        <f t="shared" si="41"/>
        <v>0.10217755443886097</v>
      </c>
      <c r="K84" s="255">
        <f t="shared" si="41"/>
        <v>3.1035609278013722E-2</v>
      </c>
      <c r="L84" s="256">
        <f t="shared" si="41"/>
        <v>9.4431648828072076E-2</v>
      </c>
      <c r="M84" s="254">
        <f t="shared" si="41"/>
        <v>3.5492713894098978E-2</v>
      </c>
      <c r="N84" s="258">
        <f t="shared" si="41"/>
        <v>6.6861452741727251E-2</v>
      </c>
      <c r="O84" s="259">
        <f t="shared" si="41"/>
        <v>5.4092574996606489E-2</v>
      </c>
      <c r="P84" s="254">
        <f t="shared" si="41"/>
        <v>6.6403529138611569E-2</v>
      </c>
      <c r="Q84" s="255">
        <f t="shared" si="41"/>
        <v>6.5952581538091221E-2</v>
      </c>
      <c r="R84" s="256">
        <f t="shared" si="41"/>
        <v>6.0393552438769101E-2</v>
      </c>
      <c r="S84" s="257">
        <f t="shared" si="41"/>
        <v>8.0843585237258347E-2</v>
      </c>
      <c r="T84" s="254">
        <f t="shared" si="41"/>
        <v>0.14781491002570693</v>
      </c>
      <c r="U84" s="255">
        <f t="shared" si="41"/>
        <v>2.4878048780487806E-2</v>
      </c>
      <c r="V84" s="256">
        <f t="shared" si="41"/>
        <v>9.0232558139534888E-2</v>
      </c>
      <c r="W84" s="257">
        <f t="shared" si="41"/>
        <v>5.8467963512473901E-2</v>
      </c>
      <c r="X84" s="254">
        <f t="shared" si="41"/>
        <v>7.9793340987370842E-2</v>
      </c>
      <c r="Y84" s="255">
        <f t="shared" si="41"/>
        <v>5.8202918937928609E-2</v>
      </c>
      <c r="Z84" s="256">
        <f t="shared" si="41"/>
        <v>7.7391431924882625E-2</v>
      </c>
      <c r="AA84" s="254">
        <f t="shared" si="41"/>
        <v>7.6669414674361086E-2</v>
      </c>
      <c r="AB84" s="260">
        <f t="shared" si="41"/>
        <v>7.2550953320184089E-2</v>
      </c>
      <c r="AC84" s="261">
        <f t="shared" si="41"/>
        <v>6.6180409609758115E-2</v>
      </c>
      <c r="AD84" s="286"/>
    </row>
    <row r="85" spans="1:30" s="124" customFormat="1">
      <c r="A85" s="262" t="s">
        <v>30</v>
      </c>
      <c r="B85" s="263">
        <f>B21/B31</f>
        <v>6.9370330843116335E-2</v>
      </c>
      <c r="C85" s="264">
        <f t="shared" ref="C85:AC85" si="42">C21/C31</f>
        <v>9.4851388663310054E-2</v>
      </c>
      <c r="D85" s="265">
        <f t="shared" si="42"/>
        <v>6.8220935690815207E-2</v>
      </c>
      <c r="E85" s="266">
        <f t="shared" si="42"/>
        <v>7.134681419305608E-2</v>
      </c>
      <c r="F85" s="263">
        <f t="shared" si="42"/>
        <v>7.0343580470162745E-2</v>
      </c>
      <c r="G85" s="264">
        <f t="shared" si="42"/>
        <v>9.6015096015096016E-2</v>
      </c>
      <c r="H85" s="265">
        <f t="shared" si="42"/>
        <v>7.7867860600193614E-2</v>
      </c>
      <c r="I85" s="266">
        <f t="shared" si="42"/>
        <v>8.4426806631248796E-2</v>
      </c>
      <c r="J85" s="263">
        <f t="shared" si="42"/>
        <v>9.6035734226688999E-2</v>
      </c>
      <c r="K85" s="264">
        <f t="shared" si="42"/>
        <v>3.2995753021888272E-2</v>
      </c>
      <c r="L85" s="265">
        <f t="shared" si="42"/>
        <v>8.467687305243192E-2</v>
      </c>
      <c r="M85" s="263">
        <f t="shared" si="42"/>
        <v>3.3328524022507577E-2</v>
      </c>
      <c r="N85" s="267">
        <f t="shared" si="42"/>
        <v>7.3044778147720327E-2</v>
      </c>
      <c r="O85" s="268">
        <f t="shared" si="42"/>
        <v>5.8164788923578119E-2</v>
      </c>
      <c r="P85" s="263">
        <f t="shared" si="42"/>
        <v>6.8841420942651499E-2</v>
      </c>
      <c r="Q85" s="264">
        <f t="shared" si="42"/>
        <v>7.895053556384643E-2</v>
      </c>
      <c r="R85" s="265">
        <f t="shared" si="42"/>
        <v>6.1649570860372621E-2</v>
      </c>
      <c r="S85" s="266">
        <f t="shared" si="42"/>
        <v>8.4668665357179776E-2</v>
      </c>
      <c r="T85" s="263">
        <f t="shared" si="42"/>
        <v>0.13838903170522707</v>
      </c>
      <c r="U85" s="264">
        <f t="shared" si="42"/>
        <v>2.1463414634146343E-2</v>
      </c>
      <c r="V85" s="265">
        <f t="shared" si="42"/>
        <v>8.4134366925064596E-2</v>
      </c>
      <c r="W85" s="266">
        <f t="shared" si="42"/>
        <v>5.6160017584349929E-2</v>
      </c>
      <c r="X85" s="263">
        <f t="shared" si="42"/>
        <v>9.2422502870264059E-2</v>
      </c>
      <c r="Y85" s="264">
        <f t="shared" si="42"/>
        <v>6.5939862845085281E-2</v>
      </c>
      <c r="Z85" s="265">
        <f t="shared" si="42"/>
        <v>7.3650234741784032E-2</v>
      </c>
      <c r="AA85" s="263">
        <f t="shared" si="42"/>
        <v>7.4608408903544934E-2</v>
      </c>
      <c r="AB85" s="260">
        <f t="shared" si="42"/>
        <v>7.6364234056541747E-2</v>
      </c>
      <c r="AC85" s="261">
        <f t="shared" si="42"/>
        <v>7.2312193513825354E-2</v>
      </c>
      <c r="AD85" s="286"/>
    </row>
    <row r="86" spans="1:30" s="124" customFormat="1">
      <c r="A86" s="253" t="s">
        <v>31</v>
      </c>
      <c r="B86" s="254">
        <f>B22/B31</f>
        <v>8.1198861615083606E-2</v>
      </c>
      <c r="C86" s="255">
        <f t="shared" ref="C86:AC86" si="43">C22/C31</f>
        <v>9.4445346759785609E-2</v>
      </c>
      <c r="D86" s="256">
        <f t="shared" si="43"/>
        <v>6.4935064935064929E-2</v>
      </c>
      <c r="E86" s="257">
        <f t="shared" si="43"/>
        <v>8.1521047946076564E-2</v>
      </c>
      <c r="F86" s="254">
        <f t="shared" si="43"/>
        <v>4.647377938517179E-2</v>
      </c>
      <c r="G86" s="255">
        <f t="shared" si="43"/>
        <v>0.12087912087912088</v>
      </c>
      <c r="H86" s="256">
        <f t="shared" si="43"/>
        <v>7.9017424975798639E-2</v>
      </c>
      <c r="I86" s="257">
        <f t="shared" si="43"/>
        <v>8.6475068808807523E-2</v>
      </c>
      <c r="J86" s="254">
        <f t="shared" si="43"/>
        <v>8.0122836404243433E-2</v>
      </c>
      <c r="K86" s="255">
        <f t="shared" si="43"/>
        <v>2.9075465534139169E-2</v>
      </c>
      <c r="L86" s="256">
        <f t="shared" si="43"/>
        <v>9.2263920877929825E-2</v>
      </c>
      <c r="M86" s="254">
        <f t="shared" si="43"/>
        <v>3.3761361996825855E-2</v>
      </c>
      <c r="N86" s="258">
        <f t="shared" si="43"/>
        <v>8.0994767955425692E-2</v>
      </c>
      <c r="O86" s="259">
        <f t="shared" si="43"/>
        <v>6.4612460974616537E-2</v>
      </c>
      <c r="P86" s="254">
        <f t="shared" si="43"/>
        <v>7.313675412119805E-2</v>
      </c>
      <c r="Q86" s="255">
        <f t="shared" si="43"/>
        <v>8.8337946804669637E-2</v>
      </c>
      <c r="R86" s="256">
        <f t="shared" si="43"/>
        <v>6.6464308143186102E-2</v>
      </c>
      <c r="S86" s="257">
        <f t="shared" si="43"/>
        <v>8.694303732037631E-2</v>
      </c>
      <c r="T86" s="254">
        <f t="shared" si="43"/>
        <v>9.811482433590403E-2</v>
      </c>
      <c r="U86" s="255">
        <f t="shared" si="43"/>
        <v>2.2926829268292682E-2</v>
      </c>
      <c r="V86" s="256">
        <f t="shared" si="43"/>
        <v>0.10046511627906977</v>
      </c>
      <c r="W86" s="257">
        <f t="shared" si="43"/>
        <v>5.3082756346851299E-2</v>
      </c>
      <c r="X86" s="254">
        <f t="shared" si="43"/>
        <v>8.4098737083811714E-2</v>
      </c>
      <c r="Y86" s="255">
        <f t="shared" si="43"/>
        <v>8.4403024441709162E-2</v>
      </c>
      <c r="Z86" s="256">
        <f t="shared" si="43"/>
        <v>5.1863262910798125E-2</v>
      </c>
      <c r="AA86" s="254">
        <f t="shared" si="43"/>
        <v>8.3617948415969853E-2</v>
      </c>
      <c r="AB86" s="260">
        <f t="shared" si="43"/>
        <v>7.4515121630506248E-2</v>
      </c>
      <c r="AC86" s="261">
        <f t="shared" si="43"/>
        <v>7.8493427288086698E-2</v>
      </c>
      <c r="AD86" s="286"/>
    </row>
    <row r="87" spans="1:30" s="124" customFormat="1">
      <c r="A87" s="262" t="s">
        <v>32</v>
      </c>
      <c r="B87" s="263">
        <f>B23/B31</f>
        <v>6.0565635005336182E-2</v>
      </c>
      <c r="C87" s="264">
        <f t="shared" ref="C87:AC87" si="44">C23/C31</f>
        <v>7.9584213090790973E-2</v>
      </c>
      <c r="D87" s="265">
        <f t="shared" si="44"/>
        <v>3.6613988421217339E-2</v>
      </c>
      <c r="E87" s="266">
        <f t="shared" si="44"/>
        <v>6.6259697316545851E-2</v>
      </c>
      <c r="F87" s="263">
        <f t="shared" si="44"/>
        <v>3.363471971066908E-2</v>
      </c>
      <c r="G87" s="264">
        <f t="shared" si="44"/>
        <v>0.11255411255411256</v>
      </c>
      <c r="H87" s="265">
        <f t="shared" si="44"/>
        <v>6.6130203291384318E-2</v>
      </c>
      <c r="I87" s="266">
        <f t="shared" si="44"/>
        <v>7.7385905395890672E-2</v>
      </c>
      <c r="J87" s="263">
        <f t="shared" si="44"/>
        <v>6.9514237855946404E-2</v>
      </c>
      <c r="K87" s="264">
        <f t="shared" si="44"/>
        <v>3.2342371773930088E-2</v>
      </c>
      <c r="L87" s="265">
        <f t="shared" si="44"/>
        <v>7.9799485164611841E-2</v>
      </c>
      <c r="M87" s="263">
        <f t="shared" si="44"/>
        <v>3.9243976338190739E-2</v>
      </c>
      <c r="N87" s="267">
        <f t="shared" si="44"/>
        <v>7.7189644628660736E-2</v>
      </c>
      <c r="O87" s="268">
        <f t="shared" si="44"/>
        <v>6.1422560065155424E-2</v>
      </c>
      <c r="P87" s="263">
        <f t="shared" si="44"/>
        <v>6.0831205015091712E-2</v>
      </c>
      <c r="Q87" s="264">
        <f t="shared" si="44"/>
        <v>7.810807558069563E-2</v>
      </c>
      <c r="R87" s="265">
        <f t="shared" si="44"/>
        <v>4.5844672388528365E-2</v>
      </c>
      <c r="S87" s="266">
        <f t="shared" si="44"/>
        <v>9.2008683965677657E-2</v>
      </c>
      <c r="T87" s="263">
        <f t="shared" si="44"/>
        <v>7.7120822622107968E-2</v>
      </c>
      <c r="U87" s="264">
        <f t="shared" si="44"/>
        <v>2.3414634146341463E-2</v>
      </c>
      <c r="V87" s="265">
        <f t="shared" si="44"/>
        <v>0.10377260981912145</v>
      </c>
      <c r="W87" s="266">
        <f t="shared" si="44"/>
        <v>4.8576766677656882E-2</v>
      </c>
      <c r="X87" s="263">
        <f t="shared" si="44"/>
        <v>7.7784156142365099E-2</v>
      </c>
      <c r="Y87" s="264">
        <f t="shared" si="44"/>
        <v>6.8401617724635128E-2</v>
      </c>
      <c r="Z87" s="265">
        <f t="shared" si="44"/>
        <v>4.7608568075117368E-2</v>
      </c>
      <c r="AA87" s="263">
        <f t="shared" si="44"/>
        <v>7.8259333411847834E-2</v>
      </c>
      <c r="AB87" s="260">
        <f t="shared" si="44"/>
        <v>6.3206771860618016E-2</v>
      </c>
      <c r="AC87" s="261">
        <f t="shared" si="44"/>
        <v>7.2089669097951947E-2</v>
      </c>
      <c r="AD87" s="286"/>
    </row>
    <row r="88" spans="1:30" s="124" customFormat="1">
      <c r="A88" s="253" t="s">
        <v>33</v>
      </c>
      <c r="B88" s="254">
        <f>B24/B31</f>
        <v>2.0455353966559942E-2</v>
      </c>
      <c r="C88" s="255">
        <f t="shared" ref="C88:AC88" si="45">C24/C31</f>
        <v>6.4641871041091439E-2</v>
      </c>
      <c r="D88" s="256">
        <f t="shared" si="45"/>
        <v>1.549053356282272E-2</v>
      </c>
      <c r="E88" s="257">
        <f t="shared" si="45"/>
        <v>8.2411293399465846E-2</v>
      </c>
      <c r="F88" s="254">
        <f t="shared" si="45"/>
        <v>1.9891500904159132E-2</v>
      </c>
      <c r="G88" s="255">
        <f t="shared" si="45"/>
        <v>9.1353091353091359E-2</v>
      </c>
      <c r="H88" s="256">
        <f t="shared" si="45"/>
        <v>2.4564375605033884E-2</v>
      </c>
      <c r="I88" s="257">
        <f t="shared" si="45"/>
        <v>6.7016578121999612E-2</v>
      </c>
      <c r="J88" s="254">
        <f t="shared" si="45"/>
        <v>2.2892238972640984E-2</v>
      </c>
      <c r="K88" s="255">
        <f t="shared" si="45"/>
        <v>3.4629206141783733E-2</v>
      </c>
      <c r="L88" s="256">
        <f t="shared" si="45"/>
        <v>6.9367294404552235E-2</v>
      </c>
      <c r="M88" s="254">
        <f t="shared" si="45"/>
        <v>2.3661809262732651E-2</v>
      </c>
      <c r="N88" s="258">
        <f t="shared" si="45"/>
        <v>4.5117890874498877E-2</v>
      </c>
      <c r="O88" s="259">
        <f t="shared" si="45"/>
        <v>3.5428261164653183E-2</v>
      </c>
      <c r="P88" s="254">
        <f t="shared" si="45"/>
        <v>2.3566287439052706E-2</v>
      </c>
      <c r="Q88" s="255">
        <f t="shared" si="45"/>
        <v>5.0667950415212423E-2</v>
      </c>
      <c r="R88" s="256">
        <f t="shared" si="45"/>
        <v>2.1770985974460959E-2</v>
      </c>
      <c r="S88" s="257">
        <f t="shared" si="45"/>
        <v>3.9801509355939214E-2</v>
      </c>
      <c r="T88" s="254">
        <f t="shared" si="45"/>
        <v>1.8851756640959727E-2</v>
      </c>
      <c r="U88" s="255">
        <f t="shared" si="45"/>
        <v>2.878048780487805E-2</v>
      </c>
      <c r="V88" s="256">
        <f t="shared" si="45"/>
        <v>5.3333333333333337E-2</v>
      </c>
      <c r="W88" s="257">
        <f t="shared" si="45"/>
        <v>2.6046818331684801E-2</v>
      </c>
      <c r="X88" s="254">
        <f t="shared" si="45"/>
        <v>2.2962112514351322E-2</v>
      </c>
      <c r="Y88" s="255">
        <f t="shared" si="45"/>
        <v>4.4487427466150871E-2</v>
      </c>
      <c r="Z88" s="256">
        <f t="shared" si="45"/>
        <v>2.4354460093896715E-2</v>
      </c>
      <c r="AA88" s="254">
        <f t="shared" si="45"/>
        <v>5.1407372512071607E-2</v>
      </c>
      <c r="AB88" s="260">
        <f t="shared" si="45"/>
        <v>3.0210387902695594E-2</v>
      </c>
      <c r="AC88" s="261">
        <f t="shared" si="45"/>
        <v>5.2202579634895128E-2</v>
      </c>
      <c r="AD88" s="286"/>
    </row>
    <row r="89" spans="1:30" s="124" customFormat="1">
      <c r="A89" s="262" t="s">
        <v>34</v>
      </c>
      <c r="B89" s="263">
        <f>B25/B31</f>
        <v>4.4468160796869442E-4</v>
      </c>
      <c r="C89" s="264">
        <f t="shared" ref="C89:AC89" si="46">C25/C31</f>
        <v>2.3063180120188403E-2</v>
      </c>
      <c r="D89" s="265">
        <f t="shared" si="46"/>
        <v>1.8776404318572994E-3</v>
      </c>
      <c r="E89" s="266">
        <f t="shared" si="46"/>
        <v>1.8567976599262369E-2</v>
      </c>
      <c r="F89" s="263">
        <f t="shared" si="46"/>
        <v>4.3399638336347199E-3</v>
      </c>
      <c r="G89" s="264">
        <f t="shared" si="46"/>
        <v>2.1756021756021756E-2</v>
      </c>
      <c r="H89" s="265">
        <f t="shared" si="46"/>
        <v>4.4772507260406585E-3</v>
      </c>
      <c r="I89" s="266">
        <f t="shared" si="46"/>
        <v>1.350572873327786E-2</v>
      </c>
      <c r="J89" s="263">
        <f t="shared" si="46"/>
        <v>2.7917364600781687E-3</v>
      </c>
      <c r="K89" s="264">
        <f t="shared" si="46"/>
        <v>6.533812479581836E-3</v>
      </c>
      <c r="L89" s="265">
        <f t="shared" si="46"/>
        <v>1.0838639750711285E-2</v>
      </c>
      <c r="M89" s="263">
        <f t="shared" si="46"/>
        <v>8.656759486365604E-3</v>
      </c>
      <c r="N89" s="267">
        <f t="shared" si="46"/>
        <v>4.9602500509614731E-3</v>
      </c>
      <c r="O89" s="268">
        <f t="shared" si="46"/>
        <v>9.2303515678023619E-3</v>
      </c>
      <c r="P89" s="263">
        <f t="shared" si="46"/>
        <v>7.3136754121198048E-3</v>
      </c>
      <c r="Q89" s="264">
        <f t="shared" si="46"/>
        <v>1.2155494042604405E-2</v>
      </c>
      <c r="R89" s="265">
        <f t="shared" si="46"/>
        <v>7.745446933221687E-3</v>
      </c>
      <c r="S89" s="266">
        <f t="shared" si="46"/>
        <v>1.3232709604052517E-2</v>
      </c>
      <c r="T89" s="263">
        <f t="shared" si="46"/>
        <v>1.6281062553556127E-2</v>
      </c>
      <c r="U89" s="264">
        <f t="shared" si="46"/>
        <v>1.3170731707317073E-2</v>
      </c>
      <c r="V89" s="265">
        <f t="shared" si="46"/>
        <v>1.1886304909560724E-2</v>
      </c>
      <c r="W89" s="266">
        <f t="shared" si="46"/>
        <v>7.6931530937465655E-3</v>
      </c>
      <c r="X89" s="263">
        <f t="shared" si="46"/>
        <v>8.0367393800229621E-3</v>
      </c>
      <c r="Y89" s="264">
        <f t="shared" si="46"/>
        <v>1.9518199402145244E-2</v>
      </c>
      <c r="Z89" s="265">
        <f t="shared" si="46"/>
        <v>1.2177230046948357E-2</v>
      </c>
      <c r="AA89" s="263">
        <f t="shared" si="46"/>
        <v>1.7076904958191027E-2</v>
      </c>
      <c r="AB89" s="260">
        <f t="shared" si="46"/>
        <v>6.689677843523997E-3</v>
      </c>
      <c r="AC89" s="261">
        <f t="shared" si="46"/>
        <v>1.4670128157580254E-2</v>
      </c>
      <c r="AD89" s="286"/>
    </row>
    <row r="90" spans="1:30" s="124" customFormat="1">
      <c r="A90" s="253" t="s">
        <v>35</v>
      </c>
      <c r="B90" s="254">
        <f>B26/B31</f>
        <v>0</v>
      </c>
      <c r="C90" s="255">
        <f t="shared" ref="C90:AC90" si="47">C26/C31</f>
        <v>3.7355855124248821E-3</v>
      </c>
      <c r="D90" s="256">
        <f t="shared" si="47"/>
        <v>3.1294007197621654E-4</v>
      </c>
      <c r="E90" s="257">
        <f t="shared" si="47"/>
        <v>6.6132519394633089E-3</v>
      </c>
      <c r="F90" s="254">
        <f t="shared" si="47"/>
        <v>0</v>
      </c>
      <c r="G90" s="255">
        <f t="shared" si="47"/>
        <v>1.554001554001554E-3</v>
      </c>
      <c r="H90" s="256">
        <f t="shared" si="47"/>
        <v>1.3310745401742497E-3</v>
      </c>
      <c r="I90" s="257">
        <f t="shared" si="47"/>
        <v>1.9842539845100174E-3</v>
      </c>
      <c r="J90" s="254">
        <f t="shared" si="47"/>
        <v>8.375209380234506E-4</v>
      </c>
      <c r="K90" s="255">
        <f t="shared" si="47"/>
        <v>1.633453119895459E-3</v>
      </c>
      <c r="L90" s="256">
        <f t="shared" si="47"/>
        <v>9.4838097818723745E-4</v>
      </c>
      <c r="M90" s="254">
        <f t="shared" si="47"/>
        <v>1.2985139229548406E-3</v>
      </c>
      <c r="N90" s="258">
        <f t="shared" si="47"/>
        <v>3.3974315417544334E-4</v>
      </c>
      <c r="O90" s="259">
        <f t="shared" si="47"/>
        <v>1.2895344102076829E-3</v>
      </c>
      <c r="P90" s="254">
        <f t="shared" si="47"/>
        <v>4.6436034362665429E-4</v>
      </c>
      <c r="Q90" s="255">
        <f t="shared" si="47"/>
        <v>4.8140570465760019E-4</v>
      </c>
      <c r="R90" s="256">
        <f t="shared" si="47"/>
        <v>6.2800921080175844E-4</v>
      </c>
      <c r="S90" s="257">
        <f t="shared" si="47"/>
        <v>7.2366380647162205E-4</v>
      </c>
      <c r="T90" s="254">
        <f t="shared" si="47"/>
        <v>1.2853470437017994E-3</v>
      </c>
      <c r="U90" s="255">
        <f t="shared" si="47"/>
        <v>2.4390243902439024E-3</v>
      </c>
      <c r="V90" s="256">
        <f t="shared" si="47"/>
        <v>8.2687338501291987E-4</v>
      </c>
      <c r="W90" s="257">
        <f t="shared" si="47"/>
        <v>2.1980437410704473E-4</v>
      </c>
      <c r="X90" s="254">
        <f t="shared" si="47"/>
        <v>8.6107921928817448E-4</v>
      </c>
      <c r="Y90" s="255">
        <f t="shared" si="47"/>
        <v>1.9342359767891683E-3</v>
      </c>
      <c r="Z90" s="256">
        <f t="shared" si="47"/>
        <v>3.6678403755868543E-4</v>
      </c>
      <c r="AA90" s="254">
        <f t="shared" si="47"/>
        <v>1.8843481333176305E-3</v>
      </c>
      <c r="AB90" s="260">
        <f t="shared" si="47"/>
        <v>5.8349769888231431E-4</v>
      </c>
      <c r="AC90" s="261">
        <f t="shared" si="47"/>
        <v>1.9532698726665841E-3</v>
      </c>
      <c r="AD90" s="286"/>
    </row>
    <row r="91" spans="1:30" s="124" customFormat="1">
      <c r="A91" s="262" t="s">
        <v>36</v>
      </c>
      <c r="B91" s="263">
        <f>B27/B31</f>
        <v>0</v>
      </c>
      <c r="C91" s="264">
        <f t="shared" ref="C91:AC91" si="48">C27/C31</f>
        <v>1.6241676140977748E-4</v>
      </c>
      <c r="D91" s="265">
        <f t="shared" si="48"/>
        <v>0</v>
      </c>
      <c r="E91" s="266">
        <f t="shared" si="48"/>
        <v>3.8153376573826786E-4</v>
      </c>
      <c r="F91" s="263">
        <f t="shared" si="48"/>
        <v>0</v>
      </c>
      <c r="G91" s="264">
        <f t="shared" si="48"/>
        <v>0</v>
      </c>
      <c r="H91" s="265">
        <f t="shared" si="48"/>
        <v>0</v>
      </c>
      <c r="I91" s="266">
        <f t="shared" si="48"/>
        <v>0</v>
      </c>
      <c r="J91" s="263">
        <f t="shared" si="48"/>
        <v>0</v>
      </c>
      <c r="K91" s="264">
        <f t="shared" si="48"/>
        <v>0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4.1208225161742281E-5</v>
      </c>
      <c r="AD91" s="286"/>
    </row>
    <row r="92" spans="1:30" s="124" customFormat="1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>
      <c r="A95" s="270" t="s">
        <v>13</v>
      </c>
      <c r="B95" s="288">
        <f>SUM(B71:B94)</f>
        <v>1</v>
      </c>
      <c r="C95" s="289">
        <f t="shared" ref="C95:AC95" si="52">SUM(C71:C94)</f>
        <v>1</v>
      </c>
      <c r="D95" s="288">
        <f t="shared" si="52"/>
        <v>1</v>
      </c>
      <c r="E95" s="289">
        <f t="shared" si="52"/>
        <v>1</v>
      </c>
      <c r="F95" s="288">
        <f t="shared" si="52"/>
        <v>1.0000000000000002</v>
      </c>
      <c r="G95" s="289">
        <f t="shared" si="52"/>
        <v>1.0000000000000002</v>
      </c>
      <c r="H95" s="288">
        <f t="shared" si="52"/>
        <v>1</v>
      </c>
      <c r="I95" s="289">
        <f t="shared" si="52"/>
        <v>0.99999999999999978</v>
      </c>
      <c r="J95" s="288">
        <f t="shared" si="52"/>
        <v>1</v>
      </c>
      <c r="K95" s="288">
        <f t="shared" si="52"/>
        <v>1</v>
      </c>
      <c r="L95" s="288">
        <f t="shared" si="52"/>
        <v>1</v>
      </c>
      <c r="M95" s="289">
        <f t="shared" si="52"/>
        <v>1</v>
      </c>
      <c r="N95" s="288">
        <f t="shared" si="52"/>
        <v>1.0000000000000002</v>
      </c>
      <c r="O95" s="289">
        <f t="shared" si="52"/>
        <v>0.99999999999999978</v>
      </c>
      <c r="P95" s="288">
        <f t="shared" si="52"/>
        <v>1.0000000000000002</v>
      </c>
      <c r="Q95" s="289">
        <f t="shared" si="52"/>
        <v>1.0000000000000002</v>
      </c>
      <c r="R95" s="288">
        <f t="shared" si="52"/>
        <v>1.0000000000000002</v>
      </c>
      <c r="S95" s="289">
        <f t="shared" si="52"/>
        <v>1</v>
      </c>
      <c r="T95" s="288">
        <f t="shared" si="52"/>
        <v>0.99999999999999989</v>
      </c>
      <c r="U95" s="289">
        <f t="shared" si="52"/>
        <v>1.0000000000000002</v>
      </c>
      <c r="V95" s="288">
        <f t="shared" si="52"/>
        <v>1</v>
      </c>
      <c r="W95" s="289">
        <f t="shared" si="52"/>
        <v>1</v>
      </c>
      <c r="X95" s="288">
        <f t="shared" si="52"/>
        <v>1.0000000000000002</v>
      </c>
      <c r="Y95" s="289">
        <f t="shared" si="52"/>
        <v>1</v>
      </c>
      <c r="Z95" s="288">
        <f t="shared" si="52"/>
        <v>1</v>
      </c>
      <c r="AA95" s="288">
        <f t="shared" si="52"/>
        <v>1</v>
      </c>
      <c r="AB95" s="288">
        <f t="shared" si="52"/>
        <v>1</v>
      </c>
      <c r="AC95" s="290">
        <f t="shared" si="52"/>
        <v>0.99999999999999989</v>
      </c>
      <c r="AD95" s="291"/>
    </row>
    <row r="96" spans="1:30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N23" sqref="N23"/>
    </sheetView>
  </sheetViews>
  <sheetFormatPr baseColWidth="10" defaultColWidth="8.83203125" defaultRowHeight="13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/>
      <c r="C7" s="42"/>
      <c r="D7" s="35"/>
      <c r="E7" s="42"/>
      <c r="F7" s="35"/>
      <c r="G7" s="42"/>
      <c r="H7" s="35"/>
      <c r="I7" s="42"/>
      <c r="J7" s="35"/>
      <c r="K7" s="42"/>
      <c r="L7" s="35"/>
      <c r="M7" s="42"/>
      <c r="N7" s="35"/>
      <c r="O7" s="42"/>
      <c r="P7" s="35"/>
      <c r="Q7" s="42"/>
      <c r="R7" s="35"/>
      <c r="S7" s="42"/>
      <c r="T7" s="35"/>
      <c r="U7" s="42"/>
      <c r="V7" s="35"/>
      <c r="W7" s="42"/>
      <c r="X7" s="35"/>
      <c r="Y7" s="42"/>
      <c r="Z7" s="35"/>
      <c r="AA7" s="42"/>
      <c r="AB7" s="101">
        <f>B7+D7+F7+H7+J7+L7+N7+P7+R7+T7+V7+X7+Z7</f>
        <v>0</v>
      </c>
      <c r="AC7" s="102">
        <f>C7+E7+G7+I7+K7+M7+O7+Q7+S7+U7+W7+Y7+AA7</f>
        <v>0</v>
      </c>
    </row>
    <row r="8" spans="1:29">
      <c r="A8" s="94" t="s">
        <v>17</v>
      </c>
      <c r="B8" s="3"/>
      <c r="C8" s="32"/>
      <c r="D8" s="3"/>
      <c r="E8" s="32"/>
      <c r="F8" s="3"/>
      <c r="G8" s="32"/>
      <c r="H8" s="3"/>
      <c r="I8" s="32"/>
      <c r="J8" s="3"/>
      <c r="K8" s="32"/>
      <c r="L8" s="3"/>
      <c r="M8" s="32"/>
      <c r="N8" s="3"/>
      <c r="O8" s="32"/>
      <c r="P8" s="3"/>
      <c r="Q8" s="32"/>
      <c r="R8" s="3"/>
      <c r="S8" s="32"/>
      <c r="T8" s="3"/>
      <c r="U8" s="32"/>
      <c r="V8" s="3"/>
      <c r="W8" s="32"/>
      <c r="X8" s="3"/>
      <c r="Y8" s="32"/>
      <c r="Z8" s="3"/>
      <c r="AA8" s="32"/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>
      <c r="A9" s="95" t="s">
        <v>18</v>
      </c>
      <c r="B9" s="3"/>
      <c r="C9" s="32"/>
      <c r="D9" s="3"/>
      <c r="E9" s="32"/>
      <c r="F9" s="3"/>
      <c r="G9" s="32"/>
      <c r="H9" s="3"/>
      <c r="I9" s="32"/>
      <c r="J9" s="3"/>
      <c r="K9" s="32"/>
      <c r="L9" s="3"/>
      <c r="M9" s="32"/>
      <c r="N9" s="3"/>
      <c r="O9" s="32"/>
      <c r="P9" s="3"/>
      <c r="Q9" s="32"/>
      <c r="R9" s="3"/>
      <c r="S9" s="32"/>
      <c r="T9" s="3"/>
      <c r="U9" s="32"/>
      <c r="V9" s="3"/>
      <c r="W9" s="32"/>
      <c r="X9" s="3"/>
      <c r="Y9" s="32"/>
      <c r="Z9" s="3"/>
      <c r="AA9" s="32"/>
      <c r="AB9" s="11">
        <f t="shared" si="0"/>
        <v>0</v>
      </c>
      <c r="AC9" s="7">
        <f t="shared" si="0"/>
        <v>0</v>
      </c>
    </row>
    <row r="10" spans="1:29">
      <c r="A10" s="94" t="s">
        <v>19</v>
      </c>
      <c r="B10" s="3"/>
      <c r="C10" s="32"/>
      <c r="D10" s="3"/>
      <c r="E10" s="32"/>
      <c r="F10" s="3"/>
      <c r="G10" s="32"/>
      <c r="H10" s="3"/>
      <c r="I10" s="32"/>
      <c r="J10" s="3"/>
      <c r="K10" s="32"/>
      <c r="L10" s="3"/>
      <c r="M10" s="32"/>
      <c r="N10" s="3"/>
      <c r="O10" s="32"/>
      <c r="P10" s="3"/>
      <c r="Q10" s="32"/>
      <c r="R10" s="3"/>
      <c r="S10" s="32"/>
      <c r="T10" s="3"/>
      <c r="U10" s="32"/>
      <c r="V10" s="3"/>
      <c r="W10" s="32"/>
      <c r="X10" s="3"/>
      <c r="Y10" s="32"/>
      <c r="Z10" s="3"/>
      <c r="AA10" s="32"/>
      <c r="AB10" s="11">
        <f t="shared" si="0"/>
        <v>0</v>
      </c>
      <c r="AC10" s="7">
        <f t="shared" si="0"/>
        <v>0</v>
      </c>
    </row>
    <row r="11" spans="1:29">
      <c r="A11" s="95" t="s">
        <v>20</v>
      </c>
      <c r="B11" s="3"/>
      <c r="C11" s="32"/>
      <c r="D11" s="3"/>
      <c r="E11" s="32"/>
      <c r="F11" s="3"/>
      <c r="G11" s="32"/>
      <c r="H11" s="3"/>
      <c r="I11" s="32"/>
      <c r="J11" s="3"/>
      <c r="K11" s="32"/>
      <c r="L11" s="3"/>
      <c r="M11" s="32"/>
      <c r="N11" s="3"/>
      <c r="O11" s="32"/>
      <c r="P11" s="3"/>
      <c r="Q11" s="32"/>
      <c r="R11" s="3"/>
      <c r="S11" s="32"/>
      <c r="T11" s="3"/>
      <c r="U11" s="32"/>
      <c r="V11" s="3"/>
      <c r="W11" s="32"/>
      <c r="X11" s="3"/>
      <c r="Y11" s="32"/>
      <c r="Z11" s="3"/>
      <c r="AA11" s="32"/>
      <c r="AB11" s="11">
        <f t="shared" si="0"/>
        <v>0</v>
      </c>
      <c r="AC11" s="7">
        <f t="shared" si="0"/>
        <v>0</v>
      </c>
    </row>
    <row r="12" spans="1:29">
      <c r="A12" s="94" t="s">
        <v>21</v>
      </c>
      <c r="B12" s="3"/>
      <c r="C12" s="32"/>
      <c r="D12" s="3"/>
      <c r="E12" s="32"/>
      <c r="F12" s="3"/>
      <c r="G12" s="32"/>
      <c r="H12" s="3"/>
      <c r="I12" s="32"/>
      <c r="J12" s="3"/>
      <c r="K12" s="32"/>
      <c r="L12" s="3"/>
      <c r="M12" s="32"/>
      <c r="N12" s="3"/>
      <c r="O12" s="32"/>
      <c r="P12" s="3"/>
      <c r="Q12" s="32"/>
      <c r="R12" s="3"/>
      <c r="S12" s="32"/>
      <c r="T12" s="3"/>
      <c r="U12" s="32"/>
      <c r="V12" s="3"/>
      <c r="W12" s="32"/>
      <c r="X12" s="3"/>
      <c r="Y12" s="32"/>
      <c r="Z12" s="3"/>
      <c r="AA12" s="32"/>
      <c r="AB12" s="11">
        <f t="shared" si="0"/>
        <v>0</v>
      </c>
      <c r="AC12" s="7">
        <f t="shared" si="0"/>
        <v>0</v>
      </c>
    </row>
    <row r="13" spans="1:29">
      <c r="A13" s="95" t="s">
        <v>22</v>
      </c>
      <c r="B13" s="3"/>
      <c r="C13" s="32"/>
      <c r="D13" s="3"/>
      <c r="E13" s="32"/>
      <c r="F13" s="3"/>
      <c r="G13" s="32"/>
      <c r="H13" s="3"/>
      <c r="I13" s="32"/>
      <c r="J13" s="3"/>
      <c r="K13" s="32"/>
      <c r="L13" s="3"/>
      <c r="M13" s="32"/>
      <c r="N13" s="3"/>
      <c r="O13" s="32"/>
      <c r="P13" s="3"/>
      <c r="Q13" s="32"/>
      <c r="R13" s="3"/>
      <c r="S13" s="32"/>
      <c r="T13" s="3"/>
      <c r="U13" s="32"/>
      <c r="V13" s="3"/>
      <c r="W13" s="32"/>
      <c r="X13" s="3"/>
      <c r="Y13" s="32"/>
      <c r="Z13" s="3"/>
      <c r="AA13" s="32"/>
      <c r="AB13" s="11">
        <f t="shared" si="0"/>
        <v>0</v>
      </c>
      <c r="AC13" s="7">
        <f t="shared" si="0"/>
        <v>0</v>
      </c>
    </row>
    <row r="14" spans="1:29">
      <c r="A14" s="94" t="s">
        <v>23</v>
      </c>
      <c r="B14" s="3"/>
      <c r="C14" s="32"/>
      <c r="D14" s="3"/>
      <c r="E14" s="32"/>
      <c r="F14" s="3"/>
      <c r="G14" s="32"/>
      <c r="H14" s="3"/>
      <c r="I14" s="32"/>
      <c r="J14" s="3"/>
      <c r="K14" s="32"/>
      <c r="L14" s="3"/>
      <c r="M14" s="32"/>
      <c r="N14" s="3"/>
      <c r="O14" s="32"/>
      <c r="P14" s="3"/>
      <c r="Q14" s="32"/>
      <c r="R14" s="3"/>
      <c r="S14" s="32"/>
      <c r="T14" s="3"/>
      <c r="U14" s="32"/>
      <c r="V14" s="3"/>
      <c r="W14" s="32"/>
      <c r="X14" s="3"/>
      <c r="Y14" s="32"/>
      <c r="Z14" s="3"/>
      <c r="AA14" s="32"/>
      <c r="AB14" s="11">
        <f t="shared" si="0"/>
        <v>0</v>
      </c>
      <c r="AC14" s="7">
        <f t="shared" si="0"/>
        <v>0</v>
      </c>
    </row>
    <row r="15" spans="1:29">
      <c r="A15" s="95" t="s">
        <v>24</v>
      </c>
      <c r="B15" s="3"/>
      <c r="C15" s="32"/>
      <c r="D15" s="3"/>
      <c r="E15" s="32"/>
      <c r="F15" s="3"/>
      <c r="G15" s="32"/>
      <c r="H15" s="3"/>
      <c r="I15" s="32"/>
      <c r="J15" s="3"/>
      <c r="K15" s="32"/>
      <c r="L15" s="3"/>
      <c r="M15" s="32"/>
      <c r="N15" s="3"/>
      <c r="O15" s="32"/>
      <c r="P15" s="3"/>
      <c r="Q15" s="32"/>
      <c r="R15" s="3"/>
      <c r="S15" s="32"/>
      <c r="T15" s="3"/>
      <c r="U15" s="32"/>
      <c r="V15" s="3"/>
      <c r="W15" s="32"/>
      <c r="X15" s="3"/>
      <c r="Y15" s="32"/>
      <c r="Z15" s="3"/>
      <c r="AA15" s="32"/>
      <c r="AB15" s="11">
        <f t="shared" si="0"/>
        <v>0</v>
      </c>
      <c r="AC15" s="7">
        <f t="shared" si="0"/>
        <v>0</v>
      </c>
    </row>
    <row r="16" spans="1:29">
      <c r="A16" s="94" t="s">
        <v>25</v>
      </c>
      <c r="B16" s="3"/>
      <c r="C16" s="32"/>
      <c r="D16" s="3"/>
      <c r="E16" s="32"/>
      <c r="F16" s="3"/>
      <c r="G16" s="32"/>
      <c r="H16" s="3"/>
      <c r="I16" s="32"/>
      <c r="J16" s="3"/>
      <c r="K16" s="32"/>
      <c r="L16" s="3"/>
      <c r="M16" s="32"/>
      <c r="N16" s="3"/>
      <c r="O16" s="32"/>
      <c r="P16" s="3"/>
      <c r="Q16" s="32"/>
      <c r="R16" s="3"/>
      <c r="S16" s="32"/>
      <c r="T16" s="3"/>
      <c r="U16" s="32"/>
      <c r="V16" s="3"/>
      <c r="W16" s="32"/>
      <c r="X16" s="3"/>
      <c r="Y16" s="32"/>
      <c r="Z16" s="3"/>
      <c r="AA16" s="32"/>
      <c r="AB16" s="11">
        <f t="shared" si="0"/>
        <v>0</v>
      </c>
      <c r="AC16" s="7">
        <f t="shared" si="0"/>
        <v>0</v>
      </c>
    </row>
    <row r="17" spans="1:29">
      <c r="A17" s="95" t="s">
        <v>26</v>
      </c>
      <c r="B17" s="3"/>
      <c r="C17" s="32"/>
      <c r="D17" s="3"/>
      <c r="E17" s="32"/>
      <c r="F17" s="3"/>
      <c r="G17" s="32"/>
      <c r="H17" s="3"/>
      <c r="I17" s="32"/>
      <c r="J17" s="3"/>
      <c r="K17" s="32"/>
      <c r="L17" s="3"/>
      <c r="M17" s="32"/>
      <c r="N17" s="3"/>
      <c r="O17" s="32"/>
      <c r="P17" s="3"/>
      <c r="Q17" s="32"/>
      <c r="R17" s="3"/>
      <c r="S17" s="32"/>
      <c r="T17" s="3"/>
      <c r="U17" s="32"/>
      <c r="V17" s="3"/>
      <c r="W17" s="32"/>
      <c r="X17" s="3"/>
      <c r="Y17" s="32"/>
      <c r="Z17" s="3"/>
      <c r="AA17" s="32"/>
      <c r="AB17" s="11">
        <f t="shared" si="0"/>
        <v>0</v>
      </c>
      <c r="AC17" s="7">
        <f t="shared" si="0"/>
        <v>0</v>
      </c>
    </row>
    <row r="18" spans="1:29">
      <c r="A18" s="94" t="s">
        <v>27</v>
      </c>
      <c r="B18" s="3"/>
      <c r="C18" s="32"/>
      <c r="D18" s="3"/>
      <c r="E18" s="32"/>
      <c r="F18" s="3"/>
      <c r="G18" s="32"/>
      <c r="H18" s="3"/>
      <c r="I18" s="32"/>
      <c r="J18" s="3"/>
      <c r="K18" s="32"/>
      <c r="L18" s="3"/>
      <c r="M18" s="32"/>
      <c r="N18" s="3"/>
      <c r="O18" s="32"/>
      <c r="P18" s="3"/>
      <c r="Q18" s="32"/>
      <c r="R18" s="3"/>
      <c r="S18" s="32"/>
      <c r="T18" s="3"/>
      <c r="U18" s="32"/>
      <c r="V18" s="3"/>
      <c r="W18" s="32"/>
      <c r="X18" s="3"/>
      <c r="Y18" s="32"/>
      <c r="Z18" s="3"/>
      <c r="AA18" s="32"/>
      <c r="AB18" s="11">
        <f t="shared" si="0"/>
        <v>0</v>
      </c>
      <c r="AC18" s="7">
        <f t="shared" si="0"/>
        <v>0</v>
      </c>
    </row>
    <row r="19" spans="1:29">
      <c r="A19" s="95" t="s">
        <v>28</v>
      </c>
      <c r="B19" s="3"/>
      <c r="C19" s="32"/>
      <c r="D19" s="3"/>
      <c r="E19" s="32"/>
      <c r="F19" s="3"/>
      <c r="G19" s="32"/>
      <c r="H19" s="3"/>
      <c r="I19" s="32"/>
      <c r="J19" s="3"/>
      <c r="K19" s="32"/>
      <c r="L19" s="3"/>
      <c r="M19" s="32"/>
      <c r="N19" s="3"/>
      <c r="O19" s="32"/>
      <c r="P19" s="3"/>
      <c r="Q19" s="32"/>
      <c r="R19" s="3"/>
      <c r="S19" s="32"/>
      <c r="T19" s="3"/>
      <c r="U19" s="32"/>
      <c r="V19" s="3"/>
      <c r="W19" s="32"/>
      <c r="X19" s="3"/>
      <c r="Y19" s="32"/>
      <c r="Z19" s="3"/>
      <c r="AA19" s="32"/>
      <c r="AB19" s="11">
        <f t="shared" si="0"/>
        <v>0</v>
      </c>
      <c r="AC19" s="7">
        <f t="shared" si="0"/>
        <v>0</v>
      </c>
    </row>
    <row r="20" spans="1:29">
      <c r="A20" s="94" t="s">
        <v>29</v>
      </c>
      <c r="B20" s="3"/>
      <c r="C20" s="32"/>
      <c r="D20" s="3"/>
      <c r="E20" s="32"/>
      <c r="F20" s="3"/>
      <c r="G20" s="32"/>
      <c r="H20" s="3"/>
      <c r="I20" s="32"/>
      <c r="J20" s="3"/>
      <c r="K20" s="32"/>
      <c r="L20" s="3"/>
      <c r="M20" s="32"/>
      <c r="N20" s="3"/>
      <c r="O20" s="32"/>
      <c r="P20" s="3"/>
      <c r="Q20" s="32"/>
      <c r="R20" s="3"/>
      <c r="S20" s="32"/>
      <c r="T20" s="3"/>
      <c r="U20" s="32"/>
      <c r="V20" s="3"/>
      <c r="W20" s="32"/>
      <c r="X20" s="3"/>
      <c r="Y20" s="32"/>
      <c r="Z20" s="3"/>
      <c r="AA20" s="32"/>
      <c r="AB20" s="11">
        <f t="shared" si="0"/>
        <v>0</v>
      </c>
      <c r="AC20" s="7">
        <f t="shared" si="0"/>
        <v>0</v>
      </c>
    </row>
    <row r="21" spans="1:29">
      <c r="A21" s="95" t="s">
        <v>30</v>
      </c>
      <c r="B21" s="3"/>
      <c r="C21" s="32"/>
      <c r="D21" s="3"/>
      <c r="E21" s="32"/>
      <c r="F21" s="3"/>
      <c r="G21" s="32"/>
      <c r="H21" s="3"/>
      <c r="I21" s="32"/>
      <c r="J21" s="3"/>
      <c r="K21" s="32"/>
      <c r="L21" s="3"/>
      <c r="M21" s="32"/>
      <c r="N21" s="3"/>
      <c r="O21" s="32"/>
      <c r="P21" s="3"/>
      <c r="Q21" s="32"/>
      <c r="R21" s="3"/>
      <c r="S21" s="32"/>
      <c r="T21" s="3"/>
      <c r="U21" s="32"/>
      <c r="V21" s="3"/>
      <c r="W21" s="32"/>
      <c r="X21" s="3"/>
      <c r="Y21" s="32"/>
      <c r="Z21" s="3"/>
      <c r="AA21" s="32"/>
      <c r="AB21" s="11">
        <f t="shared" si="0"/>
        <v>0</v>
      </c>
      <c r="AC21" s="7">
        <f t="shared" si="0"/>
        <v>0</v>
      </c>
    </row>
    <row r="22" spans="1:29">
      <c r="A22" s="94" t="s">
        <v>31</v>
      </c>
      <c r="B22" s="3"/>
      <c r="C22" s="32"/>
      <c r="D22" s="3"/>
      <c r="E22" s="32"/>
      <c r="F22" s="3"/>
      <c r="G22" s="32"/>
      <c r="H22" s="3"/>
      <c r="I22" s="32"/>
      <c r="J22" s="3"/>
      <c r="K22" s="32"/>
      <c r="L22" s="3"/>
      <c r="M22" s="32"/>
      <c r="N22" s="3"/>
      <c r="O22" s="32"/>
      <c r="P22" s="3"/>
      <c r="Q22" s="32"/>
      <c r="R22" s="3"/>
      <c r="S22" s="32"/>
      <c r="T22" s="3"/>
      <c r="U22" s="32"/>
      <c r="V22" s="3"/>
      <c r="W22" s="32"/>
      <c r="X22" s="3"/>
      <c r="Y22" s="32"/>
      <c r="Z22" s="3"/>
      <c r="AA22" s="32"/>
      <c r="AB22" s="11">
        <f t="shared" si="0"/>
        <v>0</v>
      </c>
      <c r="AC22" s="7">
        <f t="shared" si="0"/>
        <v>0</v>
      </c>
    </row>
    <row r="23" spans="1:29">
      <c r="A23" s="95" t="s">
        <v>32</v>
      </c>
      <c r="B23" s="3"/>
      <c r="C23" s="32"/>
      <c r="D23" s="3"/>
      <c r="E23" s="32"/>
      <c r="F23" s="3"/>
      <c r="G23" s="32"/>
      <c r="H23" s="3"/>
      <c r="I23" s="32"/>
      <c r="J23" s="3"/>
      <c r="K23" s="32"/>
      <c r="L23" s="3"/>
      <c r="M23" s="32"/>
      <c r="N23" s="3"/>
      <c r="O23" s="32"/>
      <c r="P23" s="3"/>
      <c r="Q23" s="32"/>
      <c r="R23" s="3"/>
      <c r="S23" s="32"/>
      <c r="T23" s="3"/>
      <c r="U23" s="32"/>
      <c r="V23" s="3"/>
      <c r="W23" s="32"/>
      <c r="X23" s="3"/>
      <c r="Y23" s="32"/>
      <c r="Z23" s="3"/>
      <c r="AA23" s="32"/>
      <c r="AB23" s="11">
        <f t="shared" si="0"/>
        <v>0</v>
      </c>
      <c r="AC23" s="7">
        <f t="shared" si="0"/>
        <v>0</v>
      </c>
    </row>
    <row r="24" spans="1:29">
      <c r="A24" s="94" t="s">
        <v>33</v>
      </c>
      <c r="B24" s="3"/>
      <c r="C24" s="32"/>
      <c r="D24" s="3"/>
      <c r="E24" s="32"/>
      <c r="F24" s="3"/>
      <c r="G24" s="32"/>
      <c r="H24" s="3"/>
      <c r="I24" s="32"/>
      <c r="J24" s="3"/>
      <c r="K24" s="32"/>
      <c r="L24" s="3"/>
      <c r="M24" s="32"/>
      <c r="N24" s="3"/>
      <c r="O24" s="32"/>
      <c r="P24" s="3"/>
      <c r="Q24" s="32"/>
      <c r="R24" s="3"/>
      <c r="S24" s="32"/>
      <c r="T24" s="3"/>
      <c r="U24" s="32"/>
      <c r="V24" s="3"/>
      <c r="W24" s="32"/>
      <c r="X24" s="3"/>
      <c r="Y24" s="32"/>
      <c r="Z24" s="3"/>
      <c r="AA24" s="32"/>
      <c r="AB24" s="11">
        <f t="shared" si="0"/>
        <v>0</v>
      </c>
      <c r="AC24" s="7">
        <f t="shared" si="0"/>
        <v>0</v>
      </c>
    </row>
    <row r="25" spans="1:29">
      <c r="A25" s="95" t="s">
        <v>34</v>
      </c>
      <c r="B25" s="3"/>
      <c r="C25" s="32"/>
      <c r="D25" s="3"/>
      <c r="E25" s="32"/>
      <c r="F25" s="3"/>
      <c r="G25" s="32"/>
      <c r="H25" s="3"/>
      <c r="I25" s="32"/>
      <c r="J25" s="3"/>
      <c r="K25" s="32"/>
      <c r="L25" s="3"/>
      <c r="M25" s="32"/>
      <c r="N25" s="3"/>
      <c r="O25" s="32"/>
      <c r="P25" s="3"/>
      <c r="Q25" s="32"/>
      <c r="R25" s="3"/>
      <c r="S25" s="32"/>
      <c r="T25" s="3"/>
      <c r="U25" s="32"/>
      <c r="V25" s="3"/>
      <c r="W25" s="32"/>
      <c r="X25" s="3"/>
      <c r="Y25" s="32"/>
      <c r="Z25" s="3"/>
      <c r="AA25" s="32"/>
      <c r="AB25" s="11">
        <f t="shared" si="0"/>
        <v>0</v>
      </c>
      <c r="AC25" s="7">
        <f t="shared" si="0"/>
        <v>0</v>
      </c>
    </row>
    <row r="26" spans="1:29">
      <c r="A26" s="94" t="s">
        <v>35</v>
      </c>
      <c r="B26" s="3"/>
      <c r="C26" s="32"/>
      <c r="D26" s="3"/>
      <c r="E26" s="32"/>
      <c r="F26" s="3"/>
      <c r="G26" s="32"/>
      <c r="H26" s="3"/>
      <c r="I26" s="32"/>
      <c r="J26" s="3"/>
      <c r="K26" s="32"/>
      <c r="L26" s="3"/>
      <c r="M26" s="32"/>
      <c r="N26" s="3"/>
      <c r="O26" s="32"/>
      <c r="P26" s="3"/>
      <c r="Q26" s="32"/>
      <c r="R26" s="3"/>
      <c r="S26" s="32"/>
      <c r="T26" s="3"/>
      <c r="U26" s="32"/>
      <c r="V26" s="3"/>
      <c r="W26" s="32"/>
      <c r="X26" s="3"/>
      <c r="Y26" s="32"/>
      <c r="Z26" s="3"/>
      <c r="AA26" s="32"/>
      <c r="AB26" s="11">
        <f t="shared" si="0"/>
        <v>0</v>
      </c>
      <c r="AC26" s="7">
        <f t="shared" si="0"/>
        <v>0</v>
      </c>
    </row>
    <row r="27" spans="1:29">
      <c r="A27" s="95" t="s">
        <v>36</v>
      </c>
      <c r="B27" s="3"/>
      <c r="C27" s="32"/>
      <c r="D27" s="3"/>
      <c r="E27" s="32"/>
      <c r="F27" s="3"/>
      <c r="G27" s="32"/>
      <c r="H27" s="3"/>
      <c r="I27" s="32"/>
      <c r="J27" s="3"/>
      <c r="K27" s="32"/>
      <c r="L27" s="3"/>
      <c r="M27" s="32"/>
      <c r="N27" s="3"/>
      <c r="O27" s="32"/>
      <c r="P27" s="3"/>
      <c r="Q27" s="32"/>
      <c r="R27" s="3"/>
      <c r="S27" s="32"/>
      <c r="T27" s="3"/>
      <c r="U27" s="32"/>
      <c r="V27" s="3"/>
      <c r="W27" s="32"/>
      <c r="X27" s="3"/>
      <c r="Y27" s="32"/>
      <c r="Z27" s="3"/>
      <c r="AA27" s="32"/>
      <c r="AB27" s="11">
        <f t="shared" si="0"/>
        <v>0</v>
      </c>
      <c r="AC27" s="7">
        <f t="shared" si="0"/>
        <v>0</v>
      </c>
    </row>
    <row r="28" spans="1:29">
      <c r="A28" s="94" t="s">
        <v>37</v>
      </c>
      <c r="B28" s="3"/>
      <c r="C28" s="32"/>
      <c r="D28" s="3"/>
      <c r="E28" s="32"/>
      <c r="F28" s="3"/>
      <c r="G28" s="32"/>
      <c r="H28" s="3"/>
      <c r="I28" s="32"/>
      <c r="J28" s="3"/>
      <c r="K28" s="32"/>
      <c r="L28" s="3"/>
      <c r="M28" s="32"/>
      <c r="N28" s="3"/>
      <c r="O28" s="32"/>
      <c r="P28" s="3"/>
      <c r="Q28" s="32"/>
      <c r="R28" s="3"/>
      <c r="S28" s="32"/>
      <c r="T28" s="3"/>
      <c r="U28" s="32"/>
      <c r="V28" s="3"/>
      <c r="W28" s="32"/>
      <c r="X28" s="3"/>
      <c r="Y28" s="32"/>
      <c r="Z28" s="3"/>
      <c r="AA28" s="32"/>
      <c r="AB28" s="11">
        <f t="shared" si="0"/>
        <v>0</v>
      </c>
      <c r="AC28" s="7">
        <f t="shared" si="0"/>
        <v>0</v>
      </c>
    </row>
    <row r="29" spans="1:29">
      <c r="A29" s="95" t="s">
        <v>38</v>
      </c>
      <c r="B29" s="3"/>
      <c r="C29" s="32"/>
      <c r="D29" s="3"/>
      <c r="E29" s="32"/>
      <c r="F29" s="3"/>
      <c r="G29" s="32"/>
      <c r="H29" s="3"/>
      <c r="I29" s="32"/>
      <c r="J29" s="3"/>
      <c r="K29" s="32"/>
      <c r="L29" s="3"/>
      <c r="M29" s="32"/>
      <c r="N29" s="3"/>
      <c r="O29" s="32"/>
      <c r="P29" s="3"/>
      <c r="Q29" s="32"/>
      <c r="R29" s="3"/>
      <c r="S29" s="32"/>
      <c r="T29" s="3"/>
      <c r="U29" s="32"/>
      <c r="V29" s="3"/>
      <c r="W29" s="32"/>
      <c r="X29" s="3"/>
      <c r="Y29" s="32"/>
      <c r="Z29" s="3"/>
      <c r="AA29" s="32"/>
      <c r="AB29" s="11">
        <f t="shared" si="0"/>
        <v>0</v>
      </c>
      <c r="AC29" s="7">
        <f t="shared" si="0"/>
        <v>0</v>
      </c>
    </row>
    <row r="30" spans="1:29" ht="14" thickBot="1">
      <c r="A30" s="90" t="s">
        <v>39</v>
      </c>
      <c r="B30" s="16"/>
      <c r="C30" s="43"/>
      <c r="D30" s="16"/>
      <c r="E30" s="43"/>
      <c r="F30" s="16"/>
      <c r="G30" s="43"/>
      <c r="H30" s="16"/>
      <c r="I30" s="43"/>
      <c r="J30" s="16"/>
      <c r="K30" s="43"/>
      <c r="L30" s="16"/>
      <c r="M30" s="43"/>
      <c r="N30" s="16"/>
      <c r="O30" s="43"/>
      <c r="P30" s="16"/>
      <c r="Q30" s="43"/>
      <c r="R30" s="16"/>
      <c r="S30" s="43"/>
      <c r="T30" s="16"/>
      <c r="U30" s="43"/>
      <c r="V30" s="16"/>
      <c r="W30" s="43"/>
      <c r="X30" s="16"/>
      <c r="Y30" s="43"/>
      <c r="Z30" s="16"/>
      <c r="AA30" s="43"/>
      <c r="AB30" s="12">
        <f t="shared" si="0"/>
        <v>0</v>
      </c>
      <c r="AC30" s="13">
        <f t="shared" si="0"/>
        <v>0</v>
      </c>
    </row>
    <row r="31" spans="1:29" ht="15" thickTop="1" thickBot="1">
      <c r="A31" s="55" t="s">
        <v>13</v>
      </c>
      <c r="B31" s="56">
        <f>SUM(B7:B30)</f>
        <v>0</v>
      </c>
      <c r="C31" s="56">
        <f t="shared" ref="C31:AA31" si="1">SUM(C7:C30)</f>
        <v>0</v>
      </c>
      <c r="D31" s="56">
        <f t="shared" si="1"/>
        <v>0</v>
      </c>
      <c r="E31" s="56">
        <f t="shared" si="1"/>
        <v>0</v>
      </c>
      <c r="F31" s="56">
        <f t="shared" si="1"/>
        <v>0</v>
      </c>
      <c r="G31" s="56">
        <f t="shared" si="1"/>
        <v>0</v>
      </c>
      <c r="H31" s="56">
        <f t="shared" si="1"/>
        <v>0</v>
      </c>
      <c r="I31" s="56">
        <f t="shared" si="1"/>
        <v>0</v>
      </c>
      <c r="J31" s="56">
        <f t="shared" si="1"/>
        <v>0</v>
      </c>
      <c r="K31" s="56">
        <f t="shared" si="1"/>
        <v>0</v>
      </c>
      <c r="L31" s="56">
        <f t="shared" si="1"/>
        <v>0</v>
      </c>
      <c r="M31" s="56">
        <f t="shared" si="1"/>
        <v>0</v>
      </c>
      <c r="N31" s="56">
        <f t="shared" si="1"/>
        <v>0</v>
      </c>
      <c r="O31" s="56">
        <f t="shared" si="1"/>
        <v>0</v>
      </c>
      <c r="P31" s="56">
        <f t="shared" si="1"/>
        <v>0</v>
      </c>
      <c r="Q31" s="56">
        <f t="shared" si="1"/>
        <v>0</v>
      </c>
      <c r="R31" s="56">
        <f t="shared" si="1"/>
        <v>0</v>
      </c>
      <c r="S31" s="56">
        <f t="shared" si="1"/>
        <v>0</v>
      </c>
      <c r="T31" s="56">
        <f t="shared" si="1"/>
        <v>0</v>
      </c>
      <c r="U31" s="56">
        <f t="shared" si="1"/>
        <v>0</v>
      </c>
      <c r="V31" s="56">
        <f t="shared" si="1"/>
        <v>0</v>
      </c>
      <c r="W31" s="56">
        <f t="shared" si="1"/>
        <v>0</v>
      </c>
      <c r="X31" s="56">
        <f t="shared" si="1"/>
        <v>0</v>
      </c>
      <c r="Y31" s="56">
        <f t="shared" si="1"/>
        <v>0</v>
      </c>
      <c r="Z31" s="56">
        <f t="shared" si="1"/>
        <v>0</v>
      </c>
      <c r="AA31" s="56">
        <f t="shared" si="1"/>
        <v>0</v>
      </c>
      <c r="AB31" s="56">
        <f>SUM(AB7:AB30)</f>
        <v>0</v>
      </c>
      <c r="AC31" s="1">
        <f>SUM(AC7:AC30)</f>
        <v>0</v>
      </c>
    </row>
    <row r="32" spans="1:29" ht="17" thickTop="1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89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01" t="e">
        <f>B39+D39+F39+H39+J39+L39+N39+P39+R39+T39+V39+X39+Z39</f>
        <v>#DIV/0!</v>
      </c>
      <c r="AC39" s="109" t="e">
        <f>C39+E39+G39+I39+K39+M39+O39+Q39+S39+U39+W39+Y39+AA39</f>
        <v>#DIV/0!</v>
      </c>
    </row>
    <row r="40" spans="1:29">
      <c r="A40" s="90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" t="e">
        <f>B40+D40+F40+H40+J40+L40+N40+P40+R40+T40+V40+X40+Z40</f>
        <v>#DIV/0!</v>
      </c>
      <c r="AC40" s="15" t="e">
        <f t="shared" ref="AC40:AC62" si="4">C40+E40+G40+I40+K40+M40+O40+Q40+S40+U40+W40+Y40+AA40</f>
        <v>#DIV/0!</v>
      </c>
    </row>
    <row r="41" spans="1:29">
      <c r="A41" s="91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" t="e">
        <f t="shared" ref="AB41:AB62" si="5">B41+D41+F41+H41+J41+L41+N41+P41+R41+T41+V41+X41+Z41</f>
        <v>#DIV/0!</v>
      </c>
      <c r="AC41" s="15" t="e">
        <f t="shared" si="4"/>
        <v>#DIV/0!</v>
      </c>
    </row>
    <row r="42" spans="1:29">
      <c r="A42" s="90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" t="e">
        <f t="shared" si="5"/>
        <v>#DIV/0!</v>
      </c>
      <c r="AC42" s="15" t="e">
        <f t="shared" si="4"/>
        <v>#DIV/0!</v>
      </c>
    </row>
    <row r="43" spans="1:29">
      <c r="A43" s="91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" t="e">
        <f t="shared" si="5"/>
        <v>#DIV/0!</v>
      </c>
      <c r="AC43" s="15" t="e">
        <f t="shared" si="4"/>
        <v>#DIV/0!</v>
      </c>
    </row>
    <row r="44" spans="1:29">
      <c r="A44" s="90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" t="e">
        <f t="shared" si="5"/>
        <v>#DIV/0!</v>
      </c>
      <c r="AC44" s="15" t="e">
        <f t="shared" si="4"/>
        <v>#DIV/0!</v>
      </c>
    </row>
    <row r="45" spans="1:29">
      <c r="A45" s="91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" t="e">
        <f t="shared" si="5"/>
        <v>#DIV/0!</v>
      </c>
      <c r="AC45" s="15" t="e">
        <f t="shared" si="4"/>
        <v>#DIV/0!</v>
      </c>
    </row>
    <row r="46" spans="1:29">
      <c r="A46" s="90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" t="e">
        <f t="shared" si="5"/>
        <v>#DIV/0!</v>
      </c>
      <c r="AC46" s="15" t="e">
        <f t="shared" si="4"/>
        <v>#DIV/0!</v>
      </c>
    </row>
    <row r="47" spans="1:29">
      <c r="A47" s="91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" t="e">
        <f t="shared" si="5"/>
        <v>#DIV/0!</v>
      </c>
      <c r="AC47" s="15" t="e">
        <f t="shared" si="4"/>
        <v>#DIV/0!</v>
      </c>
    </row>
    <row r="48" spans="1:29">
      <c r="A48" s="90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" t="e">
        <f t="shared" si="5"/>
        <v>#DIV/0!</v>
      </c>
      <c r="AC48" s="15" t="e">
        <f t="shared" si="4"/>
        <v>#DIV/0!</v>
      </c>
    </row>
    <row r="49" spans="1:29">
      <c r="A49" s="91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" t="e">
        <f t="shared" si="5"/>
        <v>#DIV/0!</v>
      </c>
      <c r="AC49" s="15" t="e">
        <f t="shared" si="4"/>
        <v>#DIV/0!</v>
      </c>
    </row>
    <row r="50" spans="1:29">
      <c r="A50" s="90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" t="e">
        <f t="shared" si="5"/>
        <v>#DIV/0!</v>
      </c>
      <c r="AC50" s="15" t="e">
        <f t="shared" si="4"/>
        <v>#DIV/0!</v>
      </c>
    </row>
    <row r="51" spans="1:29">
      <c r="A51" s="91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" t="e">
        <f t="shared" si="5"/>
        <v>#DIV/0!</v>
      </c>
      <c r="AC51" s="15" t="e">
        <f t="shared" si="4"/>
        <v>#DIV/0!</v>
      </c>
    </row>
    <row r="52" spans="1:29">
      <c r="A52" s="90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" t="e">
        <f t="shared" si="5"/>
        <v>#DIV/0!</v>
      </c>
      <c r="AC52" s="15" t="e">
        <f t="shared" si="4"/>
        <v>#DIV/0!</v>
      </c>
    </row>
    <row r="53" spans="1:29">
      <c r="A53" s="91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" t="e">
        <f t="shared" si="5"/>
        <v>#DIV/0!</v>
      </c>
      <c r="AC53" s="15" t="e">
        <f t="shared" si="4"/>
        <v>#DIV/0!</v>
      </c>
    </row>
    <row r="54" spans="1:29">
      <c r="A54" s="90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" t="e">
        <f t="shared" si="5"/>
        <v>#DIV/0!</v>
      </c>
      <c r="AC54" s="15" t="e">
        <f t="shared" si="4"/>
        <v>#DIV/0!</v>
      </c>
    </row>
    <row r="55" spans="1:29">
      <c r="A55" s="91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" t="e">
        <f t="shared" si="5"/>
        <v>#DIV/0!</v>
      </c>
      <c r="AC55" s="15" t="e">
        <f t="shared" si="4"/>
        <v>#DIV/0!</v>
      </c>
    </row>
    <row r="56" spans="1:29">
      <c r="A56" s="90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" t="e">
        <f t="shared" si="5"/>
        <v>#DIV/0!</v>
      </c>
      <c r="AC56" s="15" t="e">
        <f t="shared" si="4"/>
        <v>#DIV/0!</v>
      </c>
    </row>
    <row r="57" spans="1:29">
      <c r="A57" s="91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" t="e">
        <f t="shared" si="5"/>
        <v>#DIV/0!</v>
      </c>
      <c r="AC57" s="15" t="e">
        <f t="shared" si="4"/>
        <v>#DIV/0!</v>
      </c>
    </row>
    <row r="58" spans="1:29">
      <c r="A58" s="90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" t="e">
        <f t="shared" si="5"/>
        <v>#DIV/0!</v>
      </c>
      <c r="AC58" s="15" t="e">
        <f t="shared" si="4"/>
        <v>#DIV/0!</v>
      </c>
    </row>
    <row r="59" spans="1:29">
      <c r="A59" s="91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" t="e">
        <f t="shared" si="5"/>
        <v>#DIV/0!</v>
      </c>
      <c r="AC59" s="15" t="e">
        <f t="shared" si="4"/>
        <v>#DIV/0!</v>
      </c>
    </row>
    <row r="60" spans="1:29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>
      <c r="A63" s="9" t="s">
        <v>47</v>
      </c>
      <c r="B63" s="14" t="e">
        <f>SUM(B39:B62)</f>
        <v>#DIV/0!</v>
      </c>
      <c r="C63" s="45" t="e">
        <f>SUM(C39:C62)</f>
        <v>#DIV/0!</v>
      </c>
      <c r="D63" s="14" t="e">
        <f t="shared" ref="D63:AC63" si="10">SUM(D39:D62)</f>
        <v>#DIV/0!</v>
      </c>
      <c r="E63" s="45" t="e">
        <f t="shared" si="10"/>
        <v>#DIV/0!</v>
      </c>
      <c r="F63" s="14" t="e">
        <f t="shared" si="10"/>
        <v>#DIV/0!</v>
      </c>
      <c r="G63" s="45" t="e">
        <f t="shared" si="10"/>
        <v>#DIV/0!</v>
      </c>
      <c r="H63" s="14" t="e">
        <f t="shared" si="10"/>
        <v>#DIV/0!</v>
      </c>
      <c r="I63" s="45" t="e">
        <f t="shared" si="10"/>
        <v>#DIV/0!</v>
      </c>
      <c r="J63" s="14" t="e">
        <f t="shared" si="10"/>
        <v>#DIV/0!</v>
      </c>
      <c r="K63" s="45" t="e">
        <f t="shared" si="10"/>
        <v>#DIV/0!</v>
      </c>
      <c r="L63" s="14" t="e">
        <f t="shared" si="10"/>
        <v>#DIV/0!</v>
      </c>
      <c r="M63" s="45" t="e">
        <f t="shared" si="10"/>
        <v>#DIV/0!</v>
      </c>
      <c r="N63" s="14" t="e">
        <f t="shared" si="10"/>
        <v>#DIV/0!</v>
      </c>
      <c r="O63" s="45" t="e">
        <f t="shared" si="10"/>
        <v>#DIV/0!</v>
      </c>
      <c r="P63" s="14" t="e">
        <f t="shared" si="10"/>
        <v>#DIV/0!</v>
      </c>
      <c r="Q63" s="45" t="e">
        <f t="shared" si="10"/>
        <v>#DIV/0!</v>
      </c>
      <c r="R63" s="14" t="e">
        <f t="shared" si="10"/>
        <v>#DIV/0!</v>
      </c>
      <c r="S63" s="45" t="e">
        <f t="shared" si="10"/>
        <v>#DIV/0!</v>
      </c>
      <c r="T63" s="14" t="e">
        <f t="shared" si="10"/>
        <v>#DIV/0!</v>
      </c>
      <c r="U63" s="45" t="e">
        <f t="shared" si="10"/>
        <v>#DIV/0!</v>
      </c>
      <c r="V63" s="14" t="e">
        <f t="shared" si="10"/>
        <v>#DIV/0!</v>
      </c>
      <c r="W63" s="45" t="e">
        <f t="shared" si="10"/>
        <v>#DIV/0!</v>
      </c>
      <c r="X63" s="14" t="e">
        <f t="shared" si="10"/>
        <v>#DIV/0!</v>
      </c>
      <c r="Y63" s="45" t="e">
        <f t="shared" si="10"/>
        <v>#DIV/0!</v>
      </c>
      <c r="Z63" s="14" t="e">
        <f t="shared" si="10"/>
        <v>#DIV/0!</v>
      </c>
      <c r="AA63" s="45" t="e">
        <f t="shared" si="10"/>
        <v>#DIV/0!</v>
      </c>
      <c r="AB63" s="14" t="e">
        <f t="shared" si="10"/>
        <v>#DIV/0!</v>
      </c>
      <c r="AC63" s="45" t="e">
        <f t="shared" si="10"/>
        <v>#DIV/0!</v>
      </c>
    </row>
    <row r="64" spans="1:29" ht="17" thickTop="1">
      <c r="AB64" s="183" t="e">
        <f>IF(AB63='Daily Total'!D47,"Correct","Wrong")</f>
        <v>#DIV/0!</v>
      </c>
      <c r="AC64" s="183" t="e">
        <f>IF(AC63='Daily Total'!E47,"Correct","Wrong")</f>
        <v>#DIV/0!</v>
      </c>
    </row>
    <row r="65" spans="1:31">
      <c r="A65" t="s">
        <v>82</v>
      </c>
      <c r="B65">
        <f>COUNTIF('Daily Total'!$G$7:$G$36,2)</f>
        <v>0</v>
      </c>
    </row>
    <row r="67" spans="1:31" s="8" customFormat="1">
      <c r="A67" s="46" t="s">
        <v>54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1">C7/C31</f>
        <v>#DIV/0!</v>
      </c>
      <c r="D71" s="62" t="e">
        <f t="shared" si="11"/>
        <v>#DIV/0!</v>
      </c>
      <c r="E71" s="63" t="e">
        <f t="shared" si="11"/>
        <v>#DIV/0!</v>
      </c>
      <c r="F71" s="62" t="e">
        <f t="shared" si="11"/>
        <v>#DIV/0!</v>
      </c>
      <c r="G71" s="63" t="e">
        <f t="shared" si="11"/>
        <v>#DIV/0!</v>
      </c>
      <c r="H71" s="62" t="e">
        <f t="shared" si="11"/>
        <v>#DIV/0!</v>
      </c>
      <c r="I71" s="63" t="e">
        <f t="shared" si="11"/>
        <v>#DIV/0!</v>
      </c>
      <c r="J71" s="62" t="e">
        <f t="shared" si="11"/>
        <v>#DIV/0!</v>
      </c>
      <c r="K71" s="63" t="e">
        <f t="shared" si="11"/>
        <v>#DIV/0!</v>
      </c>
      <c r="L71" s="62" t="e">
        <f t="shared" si="11"/>
        <v>#DIV/0!</v>
      </c>
      <c r="M71" s="63" t="e">
        <f t="shared" si="11"/>
        <v>#DIV/0!</v>
      </c>
      <c r="N71" s="62" t="e">
        <f t="shared" si="11"/>
        <v>#DIV/0!</v>
      </c>
      <c r="O71" s="63" t="e">
        <f t="shared" si="11"/>
        <v>#DIV/0!</v>
      </c>
      <c r="P71" s="62" t="e">
        <f t="shared" si="11"/>
        <v>#DIV/0!</v>
      </c>
      <c r="Q71" s="63" t="e">
        <f t="shared" si="11"/>
        <v>#DIV/0!</v>
      </c>
      <c r="R71" s="62" t="e">
        <f t="shared" si="11"/>
        <v>#DIV/0!</v>
      </c>
      <c r="S71" s="63" t="e">
        <f t="shared" si="11"/>
        <v>#DIV/0!</v>
      </c>
      <c r="T71" s="62" t="e">
        <f t="shared" si="11"/>
        <v>#DIV/0!</v>
      </c>
      <c r="U71" s="63" t="e">
        <f t="shared" si="11"/>
        <v>#DIV/0!</v>
      </c>
      <c r="V71" s="62" t="e">
        <f t="shared" si="11"/>
        <v>#DIV/0!</v>
      </c>
      <c r="W71" s="63" t="e">
        <f t="shared" si="11"/>
        <v>#DIV/0!</v>
      </c>
      <c r="X71" s="62" t="e">
        <f t="shared" si="11"/>
        <v>#DIV/0!</v>
      </c>
      <c r="Y71" s="63" t="e">
        <f t="shared" si="11"/>
        <v>#DIV/0!</v>
      </c>
      <c r="Z71" s="62" t="e">
        <f t="shared" si="11"/>
        <v>#DIV/0!</v>
      </c>
      <c r="AA71" s="62" t="e">
        <f t="shared" si="11"/>
        <v>#DIV/0!</v>
      </c>
      <c r="AB71" s="103" t="e">
        <f t="shared" si="11"/>
        <v>#DIV/0!</v>
      </c>
      <c r="AC71" s="104" t="e">
        <f t="shared" si="11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2">C8/C31</f>
        <v>#DIV/0!</v>
      </c>
      <c r="D72" s="85" t="e">
        <f t="shared" si="12"/>
        <v>#DIV/0!</v>
      </c>
      <c r="E72" s="86" t="e">
        <f t="shared" si="12"/>
        <v>#DIV/0!</v>
      </c>
      <c r="F72" s="85" t="e">
        <f t="shared" si="12"/>
        <v>#DIV/0!</v>
      </c>
      <c r="G72" s="86" t="e">
        <f t="shared" si="12"/>
        <v>#DIV/0!</v>
      </c>
      <c r="H72" s="85" t="e">
        <f t="shared" si="12"/>
        <v>#DIV/0!</v>
      </c>
      <c r="I72" s="86" t="e">
        <f t="shared" si="12"/>
        <v>#DIV/0!</v>
      </c>
      <c r="J72" s="85" t="e">
        <f t="shared" si="12"/>
        <v>#DIV/0!</v>
      </c>
      <c r="K72" s="86" t="e">
        <f t="shared" si="12"/>
        <v>#DIV/0!</v>
      </c>
      <c r="L72" s="85" t="e">
        <f t="shared" si="12"/>
        <v>#DIV/0!</v>
      </c>
      <c r="M72" s="86" t="e">
        <f t="shared" si="12"/>
        <v>#DIV/0!</v>
      </c>
      <c r="N72" s="85" t="e">
        <f t="shared" si="12"/>
        <v>#DIV/0!</v>
      </c>
      <c r="O72" s="86" t="e">
        <f t="shared" si="12"/>
        <v>#DIV/0!</v>
      </c>
      <c r="P72" s="85" t="e">
        <f t="shared" si="12"/>
        <v>#DIV/0!</v>
      </c>
      <c r="Q72" s="86" t="e">
        <f t="shared" si="12"/>
        <v>#DIV/0!</v>
      </c>
      <c r="R72" s="85" t="e">
        <f t="shared" si="12"/>
        <v>#DIV/0!</v>
      </c>
      <c r="S72" s="86" t="e">
        <f t="shared" si="12"/>
        <v>#DIV/0!</v>
      </c>
      <c r="T72" s="85" t="e">
        <f t="shared" si="12"/>
        <v>#DIV/0!</v>
      </c>
      <c r="U72" s="86" t="e">
        <f t="shared" si="12"/>
        <v>#DIV/0!</v>
      </c>
      <c r="V72" s="85" t="e">
        <f t="shared" si="12"/>
        <v>#DIV/0!</v>
      </c>
      <c r="W72" s="86" t="e">
        <f t="shared" si="12"/>
        <v>#DIV/0!</v>
      </c>
      <c r="X72" s="85" t="e">
        <f t="shared" si="12"/>
        <v>#DIV/0!</v>
      </c>
      <c r="Y72" s="86" t="e">
        <f t="shared" si="12"/>
        <v>#DIV/0!</v>
      </c>
      <c r="Z72" s="85" t="e">
        <f t="shared" si="12"/>
        <v>#DIV/0!</v>
      </c>
      <c r="AA72" s="85" t="e">
        <f t="shared" si="12"/>
        <v>#DIV/0!</v>
      </c>
      <c r="AB72" s="105" t="e">
        <f t="shared" si="12"/>
        <v>#DIV/0!</v>
      </c>
      <c r="AC72" s="106" t="e">
        <f t="shared" si="12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3">C9/C31</f>
        <v>#DIV/0!</v>
      </c>
      <c r="D73" s="85" t="e">
        <f t="shared" si="13"/>
        <v>#DIV/0!</v>
      </c>
      <c r="E73" s="86" t="e">
        <f t="shared" si="13"/>
        <v>#DIV/0!</v>
      </c>
      <c r="F73" s="85" t="e">
        <f t="shared" si="13"/>
        <v>#DIV/0!</v>
      </c>
      <c r="G73" s="86" t="e">
        <f t="shared" si="13"/>
        <v>#DIV/0!</v>
      </c>
      <c r="H73" s="85" t="e">
        <f t="shared" si="13"/>
        <v>#DIV/0!</v>
      </c>
      <c r="I73" s="86" t="e">
        <f t="shared" si="13"/>
        <v>#DIV/0!</v>
      </c>
      <c r="J73" s="85" t="e">
        <f t="shared" si="13"/>
        <v>#DIV/0!</v>
      </c>
      <c r="K73" s="86" t="e">
        <f t="shared" si="13"/>
        <v>#DIV/0!</v>
      </c>
      <c r="L73" s="85" t="e">
        <f t="shared" si="13"/>
        <v>#DIV/0!</v>
      </c>
      <c r="M73" s="86" t="e">
        <f t="shared" si="13"/>
        <v>#DIV/0!</v>
      </c>
      <c r="N73" s="85" t="e">
        <f t="shared" si="13"/>
        <v>#DIV/0!</v>
      </c>
      <c r="O73" s="86" t="e">
        <f t="shared" si="13"/>
        <v>#DIV/0!</v>
      </c>
      <c r="P73" s="85" t="e">
        <f t="shared" si="13"/>
        <v>#DIV/0!</v>
      </c>
      <c r="Q73" s="86" t="e">
        <f t="shared" si="13"/>
        <v>#DIV/0!</v>
      </c>
      <c r="R73" s="85" t="e">
        <f t="shared" si="13"/>
        <v>#DIV/0!</v>
      </c>
      <c r="S73" s="86" t="e">
        <f t="shared" si="13"/>
        <v>#DIV/0!</v>
      </c>
      <c r="T73" s="85" t="e">
        <f t="shared" si="13"/>
        <v>#DIV/0!</v>
      </c>
      <c r="U73" s="86" t="e">
        <f t="shared" si="13"/>
        <v>#DIV/0!</v>
      </c>
      <c r="V73" s="85" t="e">
        <f t="shared" si="13"/>
        <v>#DIV/0!</v>
      </c>
      <c r="W73" s="86" t="e">
        <f t="shared" si="13"/>
        <v>#DIV/0!</v>
      </c>
      <c r="X73" s="85" t="e">
        <f t="shared" si="13"/>
        <v>#DIV/0!</v>
      </c>
      <c r="Y73" s="86" t="e">
        <f t="shared" si="13"/>
        <v>#DIV/0!</v>
      </c>
      <c r="Z73" s="85" t="e">
        <f t="shared" si="13"/>
        <v>#DIV/0!</v>
      </c>
      <c r="AA73" s="85" t="e">
        <f t="shared" si="13"/>
        <v>#DIV/0!</v>
      </c>
      <c r="AB73" s="105" t="e">
        <f t="shared" si="13"/>
        <v>#DIV/0!</v>
      </c>
      <c r="AC73" s="106" t="e">
        <f t="shared" si="13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4">C10/C31</f>
        <v>#DIV/0!</v>
      </c>
      <c r="D74" s="85" t="e">
        <f t="shared" si="14"/>
        <v>#DIV/0!</v>
      </c>
      <c r="E74" s="86" t="e">
        <f t="shared" si="14"/>
        <v>#DIV/0!</v>
      </c>
      <c r="F74" s="85" t="e">
        <f t="shared" si="14"/>
        <v>#DIV/0!</v>
      </c>
      <c r="G74" s="86" t="e">
        <f t="shared" si="14"/>
        <v>#DIV/0!</v>
      </c>
      <c r="H74" s="85" t="e">
        <f t="shared" si="14"/>
        <v>#DIV/0!</v>
      </c>
      <c r="I74" s="86" t="e">
        <f t="shared" si="14"/>
        <v>#DIV/0!</v>
      </c>
      <c r="J74" s="85" t="e">
        <f t="shared" si="14"/>
        <v>#DIV/0!</v>
      </c>
      <c r="K74" s="86" t="e">
        <f t="shared" si="14"/>
        <v>#DIV/0!</v>
      </c>
      <c r="L74" s="85" t="e">
        <f t="shared" si="14"/>
        <v>#DIV/0!</v>
      </c>
      <c r="M74" s="86" t="e">
        <f t="shared" si="14"/>
        <v>#DIV/0!</v>
      </c>
      <c r="N74" s="85" t="e">
        <f t="shared" si="14"/>
        <v>#DIV/0!</v>
      </c>
      <c r="O74" s="86" t="e">
        <f t="shared" si="14"/>
        <v>#DIV/0!</v>
      </c>
      <c r="P74" s="85" t="e">
        <f t="shared" si="14"/>
        <v>#DIV/0!</v>
      </c>
      <c r="Q74" s="86" t="e">
        <f t="shared" si="14"/>
        <v>#DIV/0!</v>
      </c>
      <c r="R74" s="85" t="e">
        <f t="shared" si="14"/>
        <v>#DIV/0!</v>
      </c>
      <c r="S74" s="86" t="e">
        <f t="shared" si="14"/>
        <v>#DIV/0!</v>
      </c>
      <c r="T74" s="85" t="e">
        <f t="shared" si="14"/>
        <v>#DIV/0!</v>
      </c>
      <c r="U74" s="86" t="e">
        <f t="shared" si="14"/>
        <v>#DIV/0!</v>
      </c>
      <c r="V74" s="85" t="e">
        <f t="shared" si="14"/>
        <v>#DIV/0!</v>
      </c>
      <c r="W74" s="86" t="e">
        <f t="shared" si="14"/>
        <v>#DIV/0!</v>
      </c>
      <c r="X74" s="85" t="e">
        <f t="shared" si="14"/>
        <v>#DIV/0!</v>
      </c>
      <c r="Y74" s="86" t="e">
        <f t="shared" si="14"/>
        <v>#DIV/0!</v>
      </c>
      <c r="Z74" s="85" t="e">
        <f t="shared" si="14"/>
        <v>#DIV/0!</v>
      </c>
      <c r="AA74" s="85" t="e">
        <f t="shared" si="14"/>
        <v>#DIV/0!</v>
      </c>
      <c r="AB74" s="105" t="e">
        <f t="shared" si="14"/>
        <v>#DIV/0!</v>
      </c>
      <c r="AC74" s="106" t="e">
        <f t="shared" si="14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5">C11/C31</f>
        <v>#DIV/0!</v>
      </c>
      <c r="D75" s="85" t="e">
        <f t="shared" si="15"/>
        <v>#DIV/0!</v>
      </c>
      <c r="E75" s="86" t="e">
        <f t="shared" si="15"/>
        <v>#DIV/0!</v>
      </c>
      <c r="F75" s="85" t="e">
        <f t="shared" si="15"/>
        <v>#DIV/0!</v>
      </c>
      <c r="G75" s="86" t="e">
        <f t="shared" si="15"/>
        <v>#DIV/0!</v>
      </c>
      <c r="H75" s="85" t="e">
        <f t="shared" si="15"/>
        <v>#DIV/0!</v>
      </c>
      <c r="I75" s="86" t="e">
        <f t="shared" si="15"/>
        <v>#DIV/0!</v>
      </c>
      <c r="J75" s="85" t="e">
        <f t="shared" si="15"/>
        <v>#DIV/0!</v>
      </c>
      <c r="K75" s="86" t="e">
        <f t="shared" si="15"/>
        <v>#DIV/0!</v>
      </c>
      <c r="L75" s="85" t="e">
        <f t="shared" si="15"/>
        <v>#DIV/0!</v>
      </c>
      <c r="M75" s="86" t="e">
        <f t="shared" si="15"/>
        <v>#DIV/0!</v>
      </c>
      <c r="N75" s="85" t="e">
        <f t="shared" si="15"/>
        <v>#DIV/0!</v>
      </c>
      <c r="O75" s="86" t="e">
        <f t="shared" si="15"/>
        <v>#DIV/0!</v>
      </c>
      <c r="P75" s="85" t="e">
        <f t="shared" si="15"/>
        <v>#DIV/0!</v>
      </c>
      <c r="Q75" s="86" t="e">
        <f t="shared" si="15"/>
        <v>#DIV/0!</v>
      </c>
      <c r="R75" s="85" t="e">
        <f t="shared" si="15"/>
        <v>#DIV/0!</v>
      </c>
      <c r="S75" s="86" t="e">
        <f t="shared" si="15"/>
        <v>#DIV/0!</v>
      </c>
      <c r="T75" s="85" t="e">
        <f t="shared" si="15"/>
        <v>#DIV/0!</v>
      </c>
      <c r="U75" s="86" t="e">
        <f t="shared" si="15"/>
        <v>#DIV/0!</v>
      </c>
      <c r="V75" s="85" t="e">
        <f t="shared" si="15"/>
        <v>#DIV/0!</v>
      </c>
      <c r="W75" s="86" t="e">
        <f t="shared" si="15"/>
        <v>#DIV/0!</v>
      </c>
      <c r="X75" s="85" t="e">
        <f t="shared" si="15"/>
        <v>#DIV/0!</v>
      </c>
      <c r="Y75" s="86" t="e">
        <f t="shared" si="15"/>
        <v>#DIV/0!</v>
      </c>
      <c r="Z75" s="85" t="e">
        <f t="shared" si="15"/>
        <v>#DIV/0!</v>
      </c>
      <c r="AA75" s="85" t="e">
        <f t="shared" si="15"/>
        <v>#DIV/0!</v>
      </c>
      <c r="AB75" s="105" t="e">
        <f t="shared" si="15"/>
        <v>#DIV/0!</v>
      </c>
      <c r="AC75" s="106" t="e">
        <f t="shared" si="15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6">C12/C31</f>
        <v>#DIV/0!</v>
      </c>
      <c r="D76" s="85" t="e">
        <f t="shared" si="16"/>
        <v>#DIV/0!</v>
      </c>
      <c r="E76" s="86" t="e">
        <f t="shared" si="16"/>
        <v>#DIV/0!</v>
      </c>
      <c r="F76" s="85" t="e">
        <f t="shared" si="16"/>
        <v>#DIV/0!</v>
      </c>
      <c r="G76" s="86" t="e">
        <f t="shared" si="16"/>
        <v>#DIV/0!</v>
      </c>
      <c r="H76" s="85" t="e">
        <f t="shared" si="16"/>
        <v>#DIV/0!</v>
      </c>
      <c r="I76" s="86" t="e">
        <f t="shared" si="16"/>
        <v>#DIV/0!</v>
      </c>
      <c r="J76" s="85" t="e">
        <f t="shared" si="16"/>
        <v>#DIV/0!</v>
      </c>
      <c r="K76" s="86" t="e">
        <f t="shared" si="16"/>
        <v>#DIV/0!</v>
      </c>
      <c r="L76" s="85" t="e">
        <f t="shared" si="16"/>
        <v>#DIV/0!</v>
      </c>
      <c r="M76" s="86" t="e">
        <f t="shared" si="16"/>
        <v>#DIV/0!</v>
      </c>
      <c r="N76" s="85" t="e">
        <f t="shared" si="16"/>
        <v>#DIV/0!</v>
      </c>
      <c r="O76" s="86" t="e">
        <f t="shared" si="16"/>
        <v>#DIV/0!</v>
      </c>
      <c r="P76" s="85" t="e">
        <f t="shared" si="16"/>
        <v>#DIV/0!</v>
      </c>
      <c r="Q76" s="86" t="e">
        <f t="shared" si="16"/>
        <v>#DIV/0!</v>
      </c>
      <c r="R76" s="85" t="e">
        <f t="shared" si="16"/>
        <v>#DIV/0!</v>
      </c>
      <c r="S76" s="86" t="e">
        <f t="shared" si="16"/>
        <v>#DIV/0!</v>
      </c>
      <c r="T76" s="85" t="e">
        <f t="shared" si="16"/>
        <v>#DIV/0!</v>
      </c>
      <c r="U76" s="86" t="e">
        <f t="shared" si="16"/>
        <v>#DIV/0!</v>
      </c>
      <c r="V76" s="85" t="e">
        <f t="shared" si="16"/>
        <v>#DIV/0!</v>
      </c>
      <c r="W76" s="86" t="e">
        <f t="shared" si="16"/>
        <v>#DIV/0!</v>
      </c>
      <c r="X76" s="85" t="e">
        <f t="shared" si="16"/>
        <v>#DIV/0!</v>
      </c>
      <c r="Y76" s="86" t="e">
        <f t="shared" si="16"/>
        <v>#DIV/0!</v>
      </c>
      <c r="Z76" s="85" t="e">
        <f t="shared" si="16"/>
        <v>#DIV/0!</v>
      </c>
      <c r="AA76" s="85" t="e">
        <f t="shared" si="16"/>
        <v>#DIV/0!</v>
      </c>
      <c r="AB76" s="105" t="e">
        <f t="shared" si="16"/>
        <v>#DIV/0!</v>
      </c>
      <c r="AC76" s="106" t="e">
        <f t="shared" si="16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7">C13/C31</f>
        <v>#DIV/0!</v>
      </c>
      <c r="D77" s="85" t="e">
        <f t="shared" si="17"/>
        <v>#DIV/0!</v>
      </c>
      <c r="E77" s="86" t="e">
        <f t="shared" si="17"/>
        <v>#DIV/0!</v>
      </c>
      <c r="F77" s="85" t="e">
        <f t="shared" si="17"/>
        <v>#DIV/0!</v>
      </c>
      <c r="G77" s="86" t="e">
        <f t="shared" si="17"/>
        <v>#DIV/0!</v>
      </c>
      <c r="H77" s="85" t="e">
        <f t="shared" si="17"/>
        <v>#DIV/0!</v>
      </c>
      <c r="I77" s="86" t="e">
        <f t="shared" si="17"/>
        <v>#DIV/0!</v>
      </c>
      <c r="J77" s="85" t="e">
        <f t="shared" si="17"/>
        <v>#DIV/0!</v>
      </c>
      <c r="K77" s="86" t="e">
        <f t="shared" si="17"/>
        <v>#DIV/0!</v>
      </c>
      <c r="L77" s="85" t="e">
        <f t="shared" si="17"/>
        <v>#DIV/0!</v>
      </c>
      <c r="M77" s="86" t="e">
        <f t="shared" si="17"/>
        <v>#DIV/0!</v>
      </c>
      <c r="N77" s="85" t="e">
        <f t="shared" si="17"/>
        <v>#DIV/0!</v>
      </c>
      <c r="O77" s="86" t="e">
        <f t="shared" si="17"/>
        <v>#DIV/0!</v>
      </c>
      <c r="P77" s="85" t="e">
        <f t="shared" si="17"/>
        <v>#DIV/0!</v>
      </c>
      <c r="Q77" s="86" t="e">
        <f t="shared" si="17"/>
        <v>#DIV/0!</v>
      </c>
      <c r="R77" s="85" t="e">
        <f t="shared" si="17"/>
        <v>#DIV/0!</v>
      </c>
      <c r="S77" s="86" t="e">
        <f t="shared" si="17"/>
        <v>#DIV/0!</v>
      </c>
      <c r="T77" s="85" t="e">
        <f t="shared" si="17"/>
        <v>#DIV/0!</v>
      </c>
      <c r="U77" s="86" t="e">
        <f t="shared" si="17"/>
        <v>#DIV/0!</v>
      </c>
      <c r="V77" s="85" t="e">
        <f t="shared" si="17"/>
        <v>#DIV/0!</v>
      </c>
      <c r="W77" s="86" t="e">
        <f t="shared" si="17"/>
        <v>#DIV/0!</v>
      </c>
      <c r="X77" s="85" t="e">
        <f t="shared" si="17"/>
        <v>#DIV/0!</v>
      </c>
      <c r="Y77" s="86" t="e">
        <f t="shared" si="17"/>
        <v>#DIV/0!</v>
      </c>
      <c r="Z77" s="85" t="e">
        <f t="shared" si="17"/>
        <v>#DIV/0!</v>
      </c>
      <c r="AA77" s="85" t="e">
        <f t="shared" si="17"/>
        <v>#DIV/0!</v>
      </c>
      <c r="AB77" s="105" t="e">
        <f t="shared" si="17"/>
        <v>#DIV/0!</v>
      </c>
      <c r="AC77" s="106" t="e">
        <f t="shared" si="17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8">C14/C31</f>
        <v>#DIV/0!</v>
      </c>
      <c r="D78" s="85" t="e">
        <f t="shared" si="18"/>
        <v>#DIV/0!</v>
      </c>
      <c r="E78" s="86" t="e">
        <f t="shared" si="18"/>
        <v>#DIV/0!</v>
      </c>
      <c r="F78" s="85" t="e">
        <f t="shared" si="18"/>
        <v>#DIV/0!</v>
      </c>
      <c r="G78" s="86" t="e">
        <f t="shared" si="18"/>
        <v>#DIV/0!</v>
      </c>
      <c r="H78" s="85" t="e">
        <f t="shared" si="18"/>
        <v>#DIV/0!</v>
      </c>
      <c r="I78" s="86" t="e">
        <f t="shared" si="18"/>
        <v>#DIV/0!</v>
      </c>
      <c r="J78" s="85" t="e">
        <f t="shared" si="18"/>
        <v>#DIV/0!</v>
      </c>
      <c r="K78" s="86" t="e">
        <f t="shared" si="18"/>
        <v>#DIV/0!</v>
      </c>
      <c r="L78" s="85" t="e">
        <f t="shared" si="18"/>
        <v>#DIV/0!</v>
      </c>
      <c r="M78" s="86" t="e">
        <f t="shared" si="18"/>
        <v>#DIV/0!</v>
      </c>
      <c r="N78" s="85" t="e">
        <f t="shared" si="18"/>
        <v>#DIV/0!</v>
      </c>
      <c r="O78" s="86" t="e">
        <f t="shared" si="18"/>
        <v>#DIV/0!</v>
      </c>
      <c r="P78" s="85" t="e">
        <f t="shared" si="18"/>
        <v>#DIV/0!</v>
      </c>
      <c r="Q78" s="86" t="e">
        <f t="shared" si="18"/>
        <v>#DIV/0!</v>
      </c>
      <c r="R78" s="85" t="e">
        <f t="shared" si="18"/>
        <v>#DIV/0!</v>
      </c>
      <c r="S78" s="86" t="e">
        <f t="shared" si="18"/>
        <v>#DIV/0!</v>
      </c>
      <c r="T78" s="85" t="e">
        <f t="shared" si="18"/>
        <v>#DIV/0!</v>
      </c>
      <c r="U78" s="86" t="e">
        <f t="shared" si="18"/>
        <v>#DIV/0!</v>
      </c>
      <c r="V78" s="85" t="e">
        <f t="shared" si="18"/>
        <v>#DIV/0!</v>
      </c>
      <c r="W78" s="86" t="e">
        <f t="shared" si="18"/>
        <v>#DIV/0!</v>
      </c>
      <c r="X78" s="85" t="e">
        <f t="shared" si="18"/>
        <v>#DIV/0!</v>
      </c>
      <c r="Y78" s="86" t="e">
        <f t="shared" si="18"/>
        <v>#DIV/0!</v>
      </c>
      <c r="Z78" s="85" t="e">
        <f t="shared" si="18"/>
        <v>#DIV/0!</v>
      </c>
      <c r="AA78" s="85" t="e">
        <f t="shared" si="18"/>
        <v>#DIV/0!</v>
      </c>
      <c r="AB78" s="105" t="e">
        <f t="shared" si="18"/>
        <v>#DIV/0!</v>
      </c>
      <c r="AC78" s="106" t="e">
        <f t="shared" si="18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19">C15/C31</f>
        <v>#DIV/0!</v>
      </c>
      <c r="D79" s="85" t="e">
        <f t="shared" si="19"/>
        <v>#DIV/0!</v>
      </c>
      <c r="E79" s="86" t="e">
        <f t="shared" si="19"/>
        <v>#DIV/0!</v>
      </c>
      <c r="F79" s="85" t="e">
        <f t="shared" si="19"/>
        <v>#DIV/0!</v>
      </c>
      <c r="G79" s="86" t="e">
        <f t="shared" si="19"/>
        <v>#DIV/0!</v>
      </c>
      <c r="H79" s="85" t="e">
        <f t="shared" si="19"/>
        <v>#DIV/0!</v>
      </c>
      <c r="I79" s="86" t="e">
        <f t="shared" si="19"/>
        <v>#DIV/0!</v>
      </c>
      <c r="J79" s="85" t="e">
        <f t="shared" si="19"/>
        <v>#DIV/0!</v>
      </c>
      <c r="K79" s="86" t="e">
        <f t="shared" si="19"/>
        <v>#DIV/0!</v>
      </c>
      <c r="L79" s="85" t="e">
        <f t="shared" si="19"/>
        <v>#DIV/0!</v>
      </c>
      <c r="M79" s="86" t="e">
        <f t="shared" si="19"/>
        <v>#DIV/0!</v>
      </c>
      <c r="N79" s="85" t="e">
        <f t="shared" si="19"/>
        <v>#DIV/0!</v>
      </c>
      <c r="O79" s="86" t="e">
        <f t="shared" si="19"/>
        <v>#DIV/0!</v>
      </c>
      <c r="P79" s="85" t="e">
        <f t="shared" si="19"/>
        <v>#DIV/0!</v>
      </c>
      <c r="Q79" s="86" t="e">
        <f t="shared" si="19"/>
        <v>#DIV/0!</v>
      </c>
      <c r="R79" s="85" t="e">
        <f t="shared" si="19"/>
        <v>#DIV/0!</v>
      </c>
      <c r="S79" s="86" t="e">
        <f t="shared" si="19"/>
        <v>#DIV/0!</v>
      </c>
      <c r="T79" s="85" t="e">
        <f t="shared" si="19"/>
        <v>#DIV/0!</v>
      </c>
      <c r="U79" s="86" t="e">
        <f t="shared" si="19"/>
        <v>#DIV/0!</v>
      </c>
      <c r="V79" s="85" t="e">
        <f t="shared" si="19"/>
        <v>#DIV/0!</v>
      </c>
      <c r="W79" s="86" t="e">
        <f t="shared" si="19"/>
        <v>#DIV/0!</v>
      </c>
      <c r="X79" s="85" t="e">
        <f t="shared" si="19"/>
        <v>#DIV/0!</v>
      </c>
      <c r="Y79" s="86" t="e">
        <f t="shared" si="19"/>
        <v>#DIV/0!</v>
      </c>
      <c r="Z79" s="85" t="e">
        <f t="shared" si="19"/>
        <v>#DIV/0!</v>
      </c>
      <c r="AA79" s="85" t="e">
        <f t="shared" si="19"/>
        <v>#DIV/0!</v>
      </c>
      <c r="AB79" s="105" t="e">
        <f t="shared" si="19"/>
        <v>#DIV/0!</v>
      </c>
      <c r="AC79" s="106" t="e">
        <f t="shared" si="19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0">C16/C31</f>
        <v>#DIV/0!</v>
      </c>
      <c r="D80" s="85" t="e">
        <f t="shared" si="20"/>
        <v>#DIV/0!</v>
      </c>
      <c r="E80" s="86" t="e">
        <f t="shared" si="20"/>
        <v>#DIV/0!</v>
      </c>
      <c r="F80" s="85" t="e">
        <f t="shared" si="20"/>
        <v>#DIV/0!</v>
      </c>
      <c r="G80" s="86" t="e">
        <f t="shared" si="20"/>
        <v>#DIV/0!</v>
      </c>
      <c r="H80" s="85" t="e">
        <f t="shared" si="20"/>
        <v>#DIV/0!</v>
      </c>
      <c r="I80" s="86" t="e">
        <f t="shared" si="20"/>
        <v>#DIV/0!</v>
      </c>
      <c r="J80" s="85" t="e">
        <f t="shared" si="20"/>
        <v>#DIV/0!</v>
      </c>
      <c r="K80" s="86" t="e">
        <f t="shared" si="20"/>
        <v>#DIV/0!</v>
      </c>
      <c r="L80" s="85" t="e">
        <f t="shared" si="20"/>
        <v>#DIV/0!</v>
      </c>
      <c r="M80" s="86" t="e">
        <f t="shared" si="20"/>
        <v>#DIV/0!</v>
      </c>
      <c r="N80" s="85" t="e">
        <f t="shared" si="20"/>
        <v>#DIV/0!</v>
      </c>
      <c r="O80" s="86" t="e">
        <f t="shared" si="20"/>
        <v>#DIV/0!</v>
      </c>
      <c r="P80" s="85" t="e">
        <f t="shared" si="20"/>
        <v>#DIV/0!</v>
      </c>
      <c r="Q80" s="86" t="e">
        <f t="shared" si="20"/>
        <v>#DIV/0!</v>
      </c>
      <c r="R80" s="85" t="e">
        <f t="shared" si="20"/>
        <v>#DIV/0!</v>
      </c>
      <c r="S80" s="86" t="e">
        <f t="shared" si="20"/>
        <v>#DIV/0!</v>
      </c>
      <c r="T80" s="85" t="e">
        <f t="shared" si="20"/>
        <v>#DIV/0!</v>
      </c>
      <c r="U80" s="86" t="e">
        <f t="shared" si="20"/>
        <v>#DIV/0!</v>
      </c>
      <c r="V80" s="85" t="e">
        <f t="shared" si="20"/>
        <v>#DIV/0!</v>
      </c>
      <c r="W80" s="86" t="e">
        <f t="shared" si="20"/>
        <v>#DIV/0!</v>
      </c>
      <c r="X80" s="85" t="e">
        <f t="shared" si="20"/>
        <v>#DIV/0!</v>
      </c>
      <c r="Y80" s="86" t="e">
        <f t="shared" si="20"/>
        <v>#DIV/0!</v>
      </c>
      <c r="Z80" s="85" t="e">
        <f t="shared" si="20"/>
        <v>#DIV/0!</v>
      </c>
      <c r="AA80" s="85" t="e">
        <f t="shared" si="20"/>
        <v>#DIV/0!</v>
      </c>
      <c r="AB80" s="105" t="e">
        <f t="shared" si="20"/>
        <v>#DIV/0!</v>
      </c>
      <c r="AC80" s="106" t="e">
        <f t="shared" si="20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1">C17/C31</f>
        <v>#DIV/0!</v>
      </c>
      <c r="D81" s="85" t="e">
        <f t="shared" si="21"/>
        <v>#DIV/0!</v>
      </c>
      <c r="E81" s="86" t="e">
        <f t="shared" si="21"/>
        <v>#DIV/0!</v>
      </c>
      <c r="F81" s="85" t="e">
        <f t="shared" si="21"/>
        <v>#DIV/0!</v>
      </c>
      <c r="G81" s="86" t="e">
        <f t="shared" si="21"/>
        <v>#DIV/0!</v>
      </c>
      <c r="H81" s="85" t="e">
        <f t="shared" si="21"/>
        <v>#DIV/0!</v>
      </c>
      <c r="I81" s="86" t="e">
        <f t="shared" si="21"/>
        <v>#DIV/0!</v>
      </c>
      <c r="J81" s="85" t="e">
        <f t="shared" si="21"/>
        <v>#DIV/0!</v>
      </c>
      <c r="K81" s="86" t="e">
        <f t="shared" si="21"/>
        <v>#DIV/0!</v>
      </c>
      <c r="L81" s="85" t="e">
        <f t="shared" si="21"/>
        <v>#DIV/0!</v>
      </c>
      <c r="M81" s="86" t="e">
        <f t="shared" si="21"/>
        <v>#DIV/0!</v>
      </c>
      <c r="N81" s="85" t="e">
        <f t="shared" si="21"/>
        <v>#DIV/0!</v>
      </c>
      <c r="O81" s="86" t="e">
        <f t="shared" si="21"/>
        <v>#DIV/0!</v>
      </c>
      <c r="P81" s="85" t="e">
        <f t="shared" si="21"/>
        <v>#DIV/0!</v>
      </c>
      <c r="Q81" s="86" t="e">
        <f t="shared" si="21"/>
        <v>#DIV/0!</v>
      </c>
      <c r="R81" s="85" t="e">
        <f t="shared" si="21"/>
        <v>#DIV/0!</v>
      </c>
      <c r="S81" s="86" t="e">
        <f t="shared" si="21"/>
        <v>#DIV/0!</v>
      </c>
      <c r="T81" s="85" t="e">
        <f t="shared" si="21"/>
        <v>#DIV/0!</v>
      </c>
      <c r="U81" s="86" t="e">
        <f t="shared" si="21"/>
        <v>#DIV/0!</v>
      </c>
      <c r="V81" s="85" t="e">
        <f t="shared" si="21"/>
        <v>#DIV/0!</v>
      </c>
      <c r="W81" s="86" t="e">
        <f t="shared" si="21"/>
        <v>#DIV/0!</v>
      </c>
      <c r="X81" s="85" t="e">
        <f t="shared" si="21"/>
        <v>#DIV/0!</v>
      </c>
      <c r="Y81" s="86" t="e">
        <f t="shared" si="21"/>
        <v>#DIV/0!</v>
      </c>
      <c r="Z81" s="85" t="e">
        <f t="shared" si="21"/>
        <v>#DIV/0!</v>
      </c>
      <c r="AA81" s="85" t="e">
        <f t="shared" si="21"/>
        <v>#DIV/0!</v>
      </c>
      <c r="AB81" s="105" t="e">
        <f t="shared" si="21"/>
        <v>#DIV/0!</v>
      </c>
      <c r="AC81" s="106" t="e">
        <f t="shared" si="21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2">C18/C31</f>
        <v>#DIV/0!</v>
      </c>
      <c r="D82" s="85" t="e">
        <f t="shared" si="22"/>
        <v>#DIV/0!</v>
      </c>
      <c r="E82" s="86" t="e">
        <f t="shared" si="22"/>
        <v>#DIV/0!</v>
      </c>
      <c r="F82" s="85" t="e">
        <f t="shared" si="22"/>
        <v>#DIV/0!</v>
      </c>
      <c r="G82" s="86" t="e">
        <f t="shared" si="22"/>
        <v>#DIV/0!</v>
      </c>
      <c r="H82" s="85" t="e">
        <f t="shared" si="22"/>
        <v>#DIV/0!</v>
      </c>
      <c r="I82" s="86" t="e">
        <f t="shared" si="22"/>
        <v>#DIV/0!</v>
      </c>
      <c r="J82" s="85" t="e">
        <f t="shared" si="22"/>
        <v>#DIV/0!</v>
      </c>
      <c r="K82" s="86" t="e">
        <f t="shared" si="22"/>
        <v>#DIV/0!</v>
      </c>
      <c r="L82" s="85" t="e">
        <f t="shared" si="22"/>
        <v>#DIV/0!</v>
      </c>
      <c r="M82" s="86" t="e">
        <f t="shared" si="22"/>
        <v>#DIV/0!</v>
      </c>
      <c r="N82" s="85" t="e">
        <f t="shared" si="22"/>
        <v>#DIV/0!</v>
      </c>
      <c r="O82" s="86" t="e">
        <f t="shared" si="22"/>
        <v>#DIV/0!</v>
      </c>
      <c r="P82" s="85" t="e">
        <f t="shared" si="22"/>
        <v>#DIV/0!</v>
      </c>
      <c r="Q82" s="86" t="e">
        <f t="shared" si="22"/>
        <v>#DIV/0!</v>
      </c>
      <c r="R82" s="85" t="e">
        <f t="shared" si="22"/>
        <v>#DIV/0!</v>
      </c>
      <c r="S82" s="86" t="e">
        <f t="shared" si="22"/>
        <v>#DIV/0!</v>
      </c>
      <c r="T82" s="85" t="e">
        <f t="shared" si="22"/>
        <v>#DIV/0!</v>
      </c>
      <c r="U82" s="86" t="e">
        <f t="shared" si="22"/>
        <v>#DIV/0!</v>
      </c>
      <c r="V82" s="85" t="e">
        <f t="shared" si="22"/>
        <v>#DIV/0!</v>
      </c>
      <c r="W82" s="86" t="e">
        <f t="shared" si="22"/>
        <v>#DIV/0!</v>
      </c>
      <c r="X82" s="85" t="e">
        <f t="shared" si="22"/>
        <v>#DIV/0!</v>
      </c>
      <c r="Y82" s="86" t="e">
        <f t="shared" si="22"/>
        <v>#DIV/0!</v>
      </c>
      <c r="Z82" s="85" t="e">
        <f t="shared" si="22"/>
        <v>#DIV/0!</v>
      </c>
      <c r="AA82" s="85" t="e">
        <f t="shared" si="22"/>
        <v>#DIV/0!</v>
      </c>
      <c r="AB82" s="105" t="e">
        <f t="shared" si="22"/>
        <v>#DIV/0!</v>
      </c>
      <c r="AC82" s="106" t="e">
        <f t="shared" si="22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3">C19/C31</f>
        <v>#DIV/0!</v>
      </c>
      <c r="D83" s="85" t="e">
        <f t="shared" si="23"/>
        <v>#DIV/0!</v>
      </c>
      <c r="E83" s="86" t="e">
        <f t="shared" si="23"/>
        <v>#DIV/0!</v>
      </c>
      <c r="F83" s="85" t="e">
        <f t="shared" si="23"/>
        <v>#DIV/0!</v>
      </c>
      <c r="G83" s="86" t="e">
        <f t="shared" si="23"/>
        <v>#DIV/0!</v>
      </c>
      <c r="H83" s="85" t="e">
        <f t="shared" si="23"/>
        <v>#DIV/0!</v>
      </c>
      <c r="I83" s="86" t="e">
        <f t="shared" si="23"/>
        <v>#DIV/0!</v>
      </c>
      <c r="J83" s="85" t="e">
        <f t="shared" si="23"/>
        <v>#DIV/0!</v>
      </c>
      <c r="K83" s="86" t="e">
        <f t="shared" si="23"/>
        <v>#DIV/0!</v>
      </c>
      <c r="L83" s="85" t="e">
        <f t="shared" si="23"/>
        <v>#DIV/0!</v>
      </c>
      <c r="M83" s="86" t="e">
        <f t="shared" si="23"/>
        <v>#DIV/0!</v>
      </c>
      <c r="N83" s="85" t="e">
        <f t="shared" si="23"/>
        <v>#DIV/0!</v>
      </c>
      <c r="O83" s="86" t="e">
        <f t="shared" si="23"/>
        <v>#DIV/0!</v>
      </c>
      <c r="P83" s="85" t="e">
        <f t="shared" si="23"/>
        <v>#DIV/0!</v>
      </c>
      <c r="Q83" s="86" t="e">
        <f t="shared" si="23"/>
        <v>#DIV/0!</v>
      </c>
      <c r="R83" s="85" t="e">
        <f t="shared" si="23"/>
        <v>#DIV/0!</v>
      </c>
      <c r="S83" s="86" t="e">
        <f t="shared" si="23"/>
        <v>#DIV/0!</v>
      </c>
      <c r="T83" s="85" t="e">
        <f t="shared" si="23"/>
        <v>#DIV/0!</v>
      </c>
      <c r="U83" s="86" t="e">
        <f t="shared" si="23"/>
        <v>#DIV/0!</v>
      </c>
      <c r="V83" s="85" t="e">
        <f t="shared" si="23"/>
        <v>#DIV/0!</v>
      </c>
      <c r="W83" s="86" t="e">
        <f t="shared" si="23"/>
        <v>#DIV/0!</v>
      </c>
      <c r="X83" s="85" t="e">
        <f t="shared" si="23"/>
        <v>#DIV/0!</v>
      </c>
      <c r="Y83" s="86" t="e">
        <f t="shared" si="23"/>
        <v>#DIV/0!</v>
      </c>
      <c r="Z83" s="85" t="e">
        <f t="shared" si="23"/>
        <v>#DIV/0!</v>
      </c>
      <c r="AA83" s="85" t="e">
        <f t="shared" si="23"/>
        <v>#DIV/0!</v>
      </c>
      <c r="AB83" s="105" t="e">
        <f t="shared" si="23"/>
        <v>#DIV/0!</v>
      </c>
      <c r="AC83" s="106" t="e">
        <f t="shared" si="23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4">C20/C31</f>
        <v>#DIV/0!</v>
      </c>
      <c r="D84" s="85" t="e">
        <f t="shared" si="24"/>
        <v>#DIV/0!</v>
      </c>
      <c r="E84" s="86" t="e">
        <f t="shared" si="24"/>
        <v>#DIV/0!</v>
      </c>
      <c r="F84" s="85" t="e">
        <f t="shared" si="24"/>
        <v>#DIV/0!</v>
      </c>
      <c r="G84" s="86" t="e">
        <f t="shared" si="24"/>
        <v>#DIV/0!</v>
      </c>
      <c r="H84" s="85" t="e">
        <f t="shared" si="24"/>
        <v>#DIV/0!</v>
      </c>
      <c r="I84" s="86" t="e">
        <f t="shared" si="24"/>
        <v>#DIV/0!</v>
      </c>
      <c r="J84" s="85" t="e">
        <f t="shared" si="24"/>
        <v>#DIV/0!</v>
      </c>
      <c r="K84" s="86" t="e">
        <f t="shared" si="24"/>
        <v>#DIV/0!</v>
      </c>
      <c r="L84" s="85" t="e">
        <f t="shared" si="24"/>
        <v>#DIV/0!</v>
      </c>
      <c r="M84" s="86" t="e">
        <f t="shared" si="24"/>
        <v>#DIV/0!</v>
      </c>
      <c r="N84" s="85" t="e">
        <f t="shared" si="24"/>
        <v>#DIV/0!</v>
      </c>
      <c r="O84" s="86" t="e">
        <f t="shared" si="24"/>
        <v>#DIV/0!</v>
      </c>
      <c r="P84" s="85" t="e">
        <f t="shared" si="24"/>
        <v>#DIV/0!</v>
      </c>
      <c r="Q84" s="86" t="e">
        <f t="shared" si="24"/>
        <v>#DIV/0!</v>
      </c>
      <c r="R84" s="85" t="e">
        <f t="shared" si="24"/>
        <v>#DIV/0!</v>
      </c>
      <c r="S84" s="86" t="e">
        <f t="shared" si="24"/>
        <v>#DIV/0!</v>
      </c>
      <c r="T84" s="85" t="e">
        <f t="shared" si="24"/>
        <v>#DIV/0!</v>
      </c>
      <c r="U84" s="86" t="e">
        <f t="shared" si="24"/>
        <v>#DIV/0!</v>
      </c>
      <c r="V84" s="85" t="e">
        <f t="shared" si="24"/>
        <v>#DIV/0!</v>
      </c>
      <c r="W84" s="86" t="e">
        <f t="shared" si="24"/>
        <v>#DIV/0!</v>
      </c>
      <c r="X84" s="85" t="e">
        <f t="shared" si="24"/>
        <v>#DIV/0!</v>
      </c>
      <c r="Y84" s="86" t="e">
        <f t="shared" si="24"/>
        <v>#DIV/0!</v>
      </c>
      <c r="Z84" s="85" t="e">
        <f t="shared" si="24"/>
        <v>#DIV/0!</v>
      </c>
      <c r="AA84" s="85" t="e">
        <f t="shared" si="24"/>
        <v>#DIV/0!</v>
      </c>
      <c r="AB84" s="105" t="e">
        <f t="shared" si="24"/>
        <v>#DIV/0!</v>
      </c>
      <c r="AC84" s="106" t="e">
        <f t="shared" si="24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5">C21/C31</f>
        <v>#DIV/0!</v>
      </c>
      <c r="D85" s="85" t="e">
        <f t="shared" si="25"/>
        <v>#DIV/0!</v>
      </c>
      <c r="E85" s="86" t="e">
        <f t="shared" si="25"/>
        <v>#DIV/0!</v>
      </c>
      <c r="F85" s="85" t="e">
        <f t="shared" si="25"/>
        <v>#DIV/0!</v>
      </c>
      <c r="G85" s="86" t="e">
        <f t="shared" si="25"/>
        <v>#DIV/0!</v>
      </c>
      <c r="H85" s="85" t="e">
        <f t="shared" si="25"/>
        <v>#DIV/0!</v>
      </c>
      <c r="I85" s="86" t="e">
        <f t="shared" si="25"/>
        <v>#DIV/0!</v>
      </c>
      <c r="J85" s="85" t="e">
        <f t="shared" si="25"/>
        <v>#DIV/0!</v>
      </c>
      <c r="K85" s="86" t="e">
        <f t="shared" si="25"/>
        <v>#DIV/0!</v>
      </c>
      <c r="L85" s="85" t="e">
        <f t="shared" si="25"/>
        <v>#DIV/0!</v>
      </c>
      <c r="M85" s="86" t="e">
        <f t="shared" si="25"/>
        <v>#DIV/0!</v>
      </c>
      <c r="N85" s="85" t="e">
        <f t="shared" si="25"/>
        <v>#DIV/0!</v>
      </c>
      <c r="O85" s="86" t="e">
        <f t="shared" si="25"/>
        <v>#DIV/0!</v>
      </c>
      <c r="P85" s="85" t="e">
        <f t="shared" si="25"/>
        <v>#DIV/0!</v>
      </c>
      <c r="Q85" s="86" t="e">
        <f t="shared" si="25"/>
        <v>#DIV/0!</v>
      </c>
      <c r="R85" s="85" t="e">
        <f t="shared" si="25"/>
        <v>#DIV/0!</v>
      </c>
      <c r="S85" s="86" t="e">
        <f t="shared" si="25"/>
        <v>#DIV/0!</v>
      </c>
      <c r="T85" s="85" t="e">
        <f t="shared" si="25"/>
        <v>#DIV/0!</v>
      </c>
      <c r="U85" s="86" t="e">
        <f t="shared" si="25"/>
        <v>#DIV/0!</v>
      </c>
      <c r="V85" s="85" t="e">
        <f t="shared" si="25"/>
        <v>#DIV/0!</v>
      </c>
      <c r="W85" s="86" t="e">
        <f t="shared" si="25"/>
        <v>#DIV/0!</v>
      </c>
      <c r="X85" s="85" t="e">
        <f t="shared" si="25"/>
        <v>#DIV/0!</v>
      </c>
      <c r="Y85" s="86" t="e">
        <f t="shared" si="25"/>
        <v>#DIV/0!</v>
      </c>
      <c r="Z85" s="85" t="e">
        <f t="shared" si="25"/>
        <v>#DIV/0!</v>
      </c>
      <c r="AA85" s="85" t="e">
        <f t="shared" si="25"/>
        <v>#DIV/0!</v>
      </c>
      <c r="AB85" s="105" t="e">
        <f t="shared" si="25"/>
        <v>#DIV/0!</v>
      </c>
      <c r="AC85" s="106" t="e">
        <f t="shared" si="25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6">C22/C31</f>
        <v>#DIV/0!</v>
      </c>
      <c r="D86" s="85" t="e">
        <f t="shared" si="26"/>
        <v>#DIV/0!</v>
      </c>
      <c r="E86" s="86" t="e">
        <f t="shared" si="26"/>
        <v>#DIV/0!</v>
      </c>
      <c r="F86" s="85" t="e">
        <f t="shared" si="26"/>
        <v>#DIV/0!</v>
      </c>
      <c r="G86" s="86" t="e">
        <f t="shared" si="26"/>
        <v>#DIV/0!</v>
      </c>
      <c r="H86" s="85" t="e">
        <f t="shared" si="26"/>
        <v>#DIV/0!</v>
      </c>
      <c r="I86" s="86" t="e">
        <f t="shared" si="26"/>
        <v>#DIV/0!</v>
      </c>
      <c r="J86" s="85" t="e">
        <f t="shared" si="26"/>
        <v>#DIV/0!</v>
      </c>
      <c r="K86" s="86" t="e">
        <f t="shared" si="26"/>
        <v>#DIV/0!</v>
      </c>
      <c r="L86" s="85" t="e">
        <f t="shared" si="26"/>
        <v>#DIV/0!</v>
      </c>
      <c r="M86" s="86" t="e">
        <f t="shared" si="26"/>
        <v>#DIV/0!</v>
      </c>
      <c r="N86" s="85" t="e">
        <f t="shared" si="26"/>
        <v>#DIV/0!</v>
      </c>
      <c r="O86" s="86" t="e">
        <f t="shared" si="26"/>
        <v>#DIV/0!</v>
      </c>
      <c r="P86" s="85" t="e">
        <f t="shared" si="26"/>
        <v>#DIV/0!</v>
      </c>
      <c r="Q86" s="86" t="e">
        <f t="shared" si="26"/>
        <v>#DIV/0!</v>
      </c>
      <c r="R86" s="85" t="e">
        <f t="shared" si="26"/>
        <v>#DIV/0!</v>
      </c>
      <c r="S86" s="86" t="e">
        <f t="shared" si="26"/>
        <v>#DIV/0!</v>
      </c>
      <c r="T86" s="85" t="e">
        <f t="shared" si="26"/>
        <v>#DIV/0!</v>
      </c>
      <c r="U86" s="86" t="e">
        <f t="shared" si="26"/>
        <v>#DIV/0!</v>
      </c>
      <c r="V86" s="85" t="e">
        <f t="shared" si="26"/>
        <v>#DIV/0!</v>
      </c>
      <c r="W86" s="86" t="e">
        <f t="shared" si="26"/>
        <v>#DIV/0!</v>
      </c>
      <c r="X86" s="85" t="e">
        <f t="shared" si="26"/>
        <v>#DIV/0!</v>
      </c>
      <c r="Y86" s="86" t="e">
        <f t="shared" si="26"/>
        <v>#DIV/0!</v>
      </c>
      <c r="Z86" s="85" t="e">
        <f t="shared" si="26"/>
        <v>#DIV/0!</v>
      </c>
      <c r="AA86" s="85" t="e">
        <f t="shared" si="26"/>
        <v>#DIV/0!</v>
      </c>
      <c r="AB86" s="105" t="e">
        <f t="shared" si="26"/>
        <v>#DIV/0!</v>
      </c>
      <c r="AC86" s="106" t="e">
        <f t="shared" si="26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7">C23/C31</f>
        <v>#DIV/0!</v>
      </c>
      <c r="D87" s="85" t="e">
        <f t="shared" si="27"/>
        <v>#DIV/0!</v>
      </c>
      <c r="E87" s="86" t="e">
        <f t="shared" si="27"/>
        <v>#DIV/0!</v>
      </c>
      <c r="F87" s="85" t="e">
        <f t="shared" si="27"/>
        <v>#DIV/0!</v>
      </c>
      <c r="G87" s="86" t="e">
        <f t="shared" si="27"/>
        <v>#DIV/0!</v>
      </c>
      <c r="H87" s="85" t="e">
        <f t="shared" si="27"/>
        <v>#DIV/0!</v>
      </c>
      <c r="I87" s="86" t="e">
        <f t="shared" si="27"/>
        <v>#DIV/0!</v>
      </c>
      <c r="J87" s="85" t="e">
        <f t="shared" si="27"/>
        <v>#DIV/0!</v>
      </c>
      <c r="K87" s="86" t="e">
        <f t="shared" si="27"/>
        <v>#DIV/0!</v>
      </c>
      <c r="L87" s="85" t="e">
        <f t="shared" si="27"/>
        <v>#DIV/0!</v>
      </c>
      <c r="M87" s="86" t="e">
        <f t="shared" si="27"/>
        <v>#DIV/0!</v>
      </c>
      <c r="N87" s="85" t="e">
        <f t="shared" si="27"/>
        <v>#DIV/0!</v>
      </c>
      <c r="O87" s="86" t="e">
        <f t="shared" si="27"/>
        <v>#DIV/0!</v>
      </c>
      <c r="P87" s="85" t="e">
        <f t="shared" si="27"/>
        <v>#DIV/0!</v>
      </c>
      <c r="Q87" s="86" t="e">
        <f t="shared" si="27"/>
        <v>#DIV/0!</v>
      </c>
      <c r="R87" s="85" t="e">
        <f t="shared" si="27"/>
        <v>#DIV/0!</v>
      </c>
      <c r="S87" s="86" t="e">
        <f t="shared" si="27"/>
        <v>#DIV/0!</v>
      </c>
      <c r="T87" s="85" t="e">
        <f t="shared" si="27"/>
        <v>#DIV/0!</v>
      </c>
      <c r="U87" s="86" t="e">
        <f t="shared" si="27"/>
        <v>#DIV/0!</v>
      </c>
      <c r="V87" s="85" t="e">
        <f t="shared" si="27"/>
        <v>#DIV/0!</v>
      </c>
      <c r="W87" s="86" t="e">
        <f t="shared" si="27"/>
        <v>#DIV/0!</v>
      </c>
      <c r="X87" s="85" t="e">
        <f t="shared" si="27"/>
        <v>#DIV/0!</v>
      </c>
      <c r="Y87" s="86" t="e">
        <f t="shared" si="27"/>
        <v>#DIV/0!</v>
      </c>
      <c r="Z87" s="85" t="e">
        <f t="shared" si="27"/>
        <v>#DIV/0!</v>
      </c>
      <c r="AA87" s="85" t="e">
        <f t="shared" si="27"/>
        <v>#DIV/0!</v>
      </c>
      <c r="AB87" s="105" t="e">
        <f t="shared" si="27"/>
        <v>#DIV/0!</v>
      </c>
      <c r="AC87" s="106" t="e">
        <f t="shared" si="27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8">C24/C31</f>
        <v>#DIV/0!</v>
      </c>
      <c r="D88" s="85" t="e">
        <f t="shared" si="28"/>
        <v>#DIV/0!</v>
      </c>
      <c r="E88" s="86" t="e">
        <f t="shared" si="28"/>
        <v>#DIV/0!</v>
      </c>
      <c r="F88" s="85" t="e">
        <f t="shared" si="28"/>
        <v>#DIV/0!</v>
      </c>
      <c r="G88" s="86" t="e">
        <f t="shared" si="28"/>
        <v>#DIV/0!</v>
      </c>
      <c r="H88" s="85" t="e">
        <f t="shared" si="28"/>
        <v>#DIV/0!</v>
      </c>
      <c r="I88" s="86" t="e">
        <f t="shared" si="28"/>
        <v>#DIV/0!</v>
      </c>
      <c r="J88" s="85" t="e">
        <f t="shared" si="28"/>
        <v>#DIV/0!</v>
      </c>
      <c r="K88" s="86" t="e">
        <f t="shared" si="28"/>
        <v>#DIV/0!</v>
      </c>
      <c r="L88" s="85" t="e">
        <f t="shared" si="28"/>
        <v>#DIV/0!</v>
      </c>
      <c r="M88" s="86" t="e">
        <f t="shared" si="28"/>
        <v>#DIV/0!</v>
      </c>
      <c r="N88" s="85" t="e">
        <f t="shared" si="28"/>
        <v>#DIV/0!</v>
      </c>
      <c r="O88" s="86" t="e">
        <f t="shared" si="28"/>
        <v>#DIV/0!</v>
      </c>
      <c r="P88" s="85" t="e">
        <f t="shared" si="28"/>
        <v>#DIV/0!</v>
      </c>
      <c r="Q88" s="86" t="e">
        <f t="shared" si="28"/>
        <v>#DIV/0!</v>
      </c>
      <c r="R88" s="85" t="e">
        <f t="shared" si="28"/>
        <v>#DIV/0!</v>
      </c>
      <c r="S88" s="86" t="e">
        <f t="shared" si="28"/>
        <v>#DIV/0!</v>
      </c>
      <c r="T88" s="85" t="e">
        <f t="shared" si="28"/>
        <v>#DIV/0!</v>
      </c>
      <c r="U88" s="86" t="e">
        <f t="shared" si="28"/>
        <v>#DIV/0!</v>
      </c>
      <c r="V88" s="85" t="e">
        <f t="shared" si="28"/>
        <v>#DIV/0!</v>
      </c>
      <c r="W88" s="86" t="e">
        <f t="shared" si="28"/>
        <v>#DIV/0!</v>
      </c>
      <c r="X88" s="85" t="e">
        <f t="shared" si="28"/>
        <v>#DIV/0!</v>
      </c>
      <c r="Y88" s="86" t="e">
        <f t="shared" si="28"/>
        <v>#DIV/0!</v>
      </c>
      <c r="Z88" s="85" t="e">
        <f t="shared" si="28"/>
        <v>#DIV/0!</v>
      </c>
      <c r="AA88" s="85" t="e">
        <f t="shared" si="28"/>
        <v>#DIV/0!</v>
      </c>
      <c r="AB88" s="105" t="e">
        <f t="shared" si="28"/>
        <v>#DIV/0!</v>
      </c>
      <c r="AC88" s="106" t="e">
        <f t="shared" si="28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29">C25/C31</f>
        <v>#DIV/0!</v>
      </c>
      <c r="D89" s="85" t="e">
        <f t="shared" si="29"/>
        <v>#DIV/0!</v>
      </c>
      <c r="E89" s="86" t="e">
        <f t="shared" si="29"/>
        <v>#DIV/0!</v>
      </c>
      <c r="F89" s="85" t="e">
        <f t="shared" si="29"/>
        <v>#DIV/0!</v>
      </c>
      <c r="G89" s="86" t="e">
        <f t="shared" si="29"/>
        <v>#DIV/0!</v>
      </c>
      <c r="H89" s="85" t="e">
        <f t="shared" si="29"/>
        <v>#DIV/0!</v>
      </c>
      <c r="I89" s="86" t="e">
        <f t="shared" si="29"/>
        <v>#DIV/0!</v>
      </c>
      <c r="J89" s="85" t="e">
        <f t="shared" si="29"/>
        <v>#DIV/0!</v>
      </c>
      <c r="K89" s="86" t="e">
        <f t="shared" si="29"/>
        <v>#DIV/0!</v>
      </c>
      <c r="L89" s="85" t="e">
        <f t="shared" si="29"/>
        <v>#DIV/0!</v>
      </c>
      <c r="M89" s="86" t="e">
        <f t="shared" si="29"/>
        <v>#DIV/0!</v>
      </c>
      <c r="N89" s="85" t="e">
        <f t="shared" si="29"/>
        <v>#DIV/0!</v>
      </c>
      <c r="O89" s="86" t="e">
        <f t="shared" si="29"/>
        <v>#DIV/0!</v>
      </c>
      <c r="P89" s="85" t="e">
        <f t="shared" si="29"/>
        <v>#DIV/0!</v>
      </c>
      <c r="Q89" s="86" t="e">
        <f t="shared" si="29"/>
        <v>#DIV/0!</v>
      </c>
      <c r="R89" s="85" t="e">
        <f t="shared" si="29"/>
        <v>#DIV/0!</v>
      </c>
      <c r="S89" s="86" t="e">
        <f t="shared" si="29"/>
        <v>#DIV/0!</v>
      </c>
      <c r="T89" s="85" t="e">
        <f t="shared" si="29"/>
        <v>#DIV/0!</v>
      </c>
      <c r="U89" s="86" t="e">
        <f t="shared" si="29"/>
        <v>#DIV/0!</v>
      </c>
      <c r="V89" s="85" t="e">
        <f t="shared" si="29"/>
        <v>#DIV/0!</v>
      </c>
      <c r="W89" s="86" t="e">
        <f t="shared" si="29"/>
        <v>#DIV/0!</v>
      </c>
      <c r="X89" s="85" t="e">
        <f t="shared" si="29"/>
        <v>#DIV/0!</v>
      </c>
      <c r="Y89" s="86" t="e">
        <f t="shared" si="29"/>
        <v>#DIV/0!</v>
      </c>
      <c r="Z89" s="85" t="e">
        <f t="shared" si="29"/>
        <v>#DIV/0!</v>
      </c>
      <c r="AA89" s="85" t="e">
        <f t="shared" si="29"/>
        <v>#DIV/0!</v>
      </c>
      <c r="AB89" s="105" t="e">
        <f t="shared" si="29"/>
        <v>#DIV/0!</v>
      </c>
      <c r="AC89" s="106" t="e">
        <f t="shared" si="29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0">C26/C31</f>
        <v>#DIV/0!</v>
      </c>
      <c r="D90" s="85" t="e">
        <f t="shared" si="30"/>
        <v>#DIV/0!</v>
      </c>
      <c r="E90" s="86" t="e">
        <f t="shared" si="30"/>
        <v>#DIV/0!</v>
      </c>
      <c r="F90" s="85" t="e">
        <f t="shared" si="30"/>
        <v>#DIV/0!</v>
      </c>
      <c r="G90" s="86" t="e">
        <f t="shared" si="30"/>
        <v>#DIV/0!</v>
      </c>
      <c r="H90" s="85" t="e">
        <f t="shared" si="30"/>
        <v>#DIV/0!</v>
      </c>
      <c r="I90" s="86" t="e">
        <f t="shared" si="30"/>
        <v>#DIV/0!</v>
      </c>
      <c r="J90" s="85" t="e">
        <f t="shared" si="30"/>
        <v>#DIV/0!</v>
      </c>
      <c r="K90" s="86" t="e">
        <f t="shared" si="30"/>
        <v>#DIV/0!</v>
      </c>
      <c r="L90" s="85" t="e">
        <f t="shared" si="30"/>
        <v>#DIV/0!</v>
      </c>
      <c r="M90" s="86" t="e">
        <f t="shared" si="30"/>
        <v>#DIV/0!</v>
      </c>
      <c r="N90" s="85" t="e">
        <f t="shared" si="30"/>
        <v>#DIV/0!</v>
      </c>
      <c r="O90" s="86" t="e">
        <f t="shared" si="30"/>
        <v>#DIV/0!</v>
      </c>
      <c r="P90" s="85" t="e">
        <f t="shared" si="30"/>
        <v>#DIV/0!</v>
      </c>
      <c r="Q90" s="86" t="e">
        <f t="shared" si="30"/>
        <v>#DIV/0!</v>
      </c>
      <c r="R90" s="85" t="e">
        <f t="shared" si="30"/>
        <v>#DIV/0!</v>
      </c>
      <c r="S90" s="86" t="e">
        <f t="shared" si="30"/>
        <v>#DIV/0!</v>
      </c>
      <c r="T90" s="85" t="e">
        <f t="shared" si="30"/>
        <v>#DIV/0!</v>
      </c>
      <c r="U90" s="86" t="e">
        <f t="shared" si="30"/>
        <v>#DIV/0!</v>
      </c>
      <c r="V90" s="85" t="e">
        <f t="shared" si="30"/>
        <v>#DIV/0!</v>
      </c>
      <c r="W90" s="86" t="e">
        <f t="shared" si="30"/>
        <v>#DIV/0!</v>
      </c>
      <c r="X90" s="85" t="e">
        <f t="shared" si="30"/>
        <v>#DIV/0!</v>
      </c>
      <c r="Y90" s="86" t="e">
        <f t="shared" si="30"/>
        <v>#DIV/0!</v>
      </c>
      <c r="Z90" s="85" t="e">
        <f t="shared" si="30"/>
        <v>#DIV/0!</v>
      </c>
      <c r="AA90" s="85" t="e">
        <f t="shared" si="30"/>
        <v>#DIV/0!</v>
      </c>
      <c r="AB90" s="105" t="e">
        <f t="shared" si="30"/>
        <v>#DIV/0!</v>
      </c>
      <c r="AC90" s="106" t="e">
        <f t="shared" si="30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1">C27/C31</f>
        <v>#DIV/0!</v>
      </c>
      <c r="D91" s="85" t="e">
        <f t="shared" si="31"/>
        <v>#DIV/0!</v>
      </c>
      <c r="E91" s="86" t="e">
        <f t="shared" si="31"/>
        <v>#DIV/0!</v>
      </c>
      <c r="F91" s="85" t="e">
        <f t="shared" si="31"/>
        <v>#DIV/0!</v>
      </c>
      <c r="G91" s="86" t="e">
        <f t="shared" si="31"/>
        <v>#DIV/0!</v>
      </c>
      <c r="H91" s="85" t="e">
        <f t="shared" si="31"/>
        <v>#DIV/0!</v>
      </c>
      <c r="I91" s="86" t="e">
        <f t="shared" si="31"/>
        <v>#DIV/0!</v>
      </c>
      <c r="J91" s="85" t="e">
        <f t="shared" si="31"/>
        <v>#DIV/0!</v>
      </c>
      <c r="K91" s="86" t="e">
        <f t="shared" si="31"/>
        <v>#DIV/0!</v>
      </c>
      <c r="L91" s="85" t="e">
        <f t="shared" si="31"/>
        <v>#DIV/0!</v>
      </c>
      <c r="M91" s="86" t="e">
        <f t="shared" si="31"/>
        <v>#DIV/0!</v>
      </c>
      <c r="N91" s="85" t="e">
        <f t="shared" si="31"/>
        <v>#DIV/0!</v>
      </c>
      <c r="O91" s="86" t="e">
        <f t="shared" si="31"/>
        <v>#DIV/0!</v>
      </c>
      <c r="P91" s="85" t="e">
        <f t="shared" si="31"/>
        <v>#DIV/0!</v>
      </c>
      <c r="Q91" s="86" t="e">
        <f t="shared" si="31"/>
        <v>#DIV/0!</v>
      </c>
      <c r="R91" s="85" t="e">
        <f t="shared" si="31"/>
        <v>#DIV/0!</v>
      </c>
      <c r="S91" s="86" t="e">
        <f t="shared" si="31"/>
        <v>#DIV/0!</v>
      </c>
      <c r="T91" s="85" t="e">
        <f t="shared" si="31"/>
        <v>#DIV/0!</v>
      </c>
      <c r="U91" s="86" t="e">
        <f t="shared" si="31"/>
        <v>#DIV/0!</v>
      </c>
      <c r="V91" s="85" t="e">
        <f t="shared" si="31"/>
        <v>#DIV/0!</v>
      </c>
      <c r="W91" s="86" t="e">
        <f t="shared" si="31"/>
        <v>#DIV/0!</v>
      </c>
      <c r="X91" s="85" t="e">
        <f t="shared" si="31"/>
        <v>#DIV/0!</v>
      </c>
      <c r="Y91" s="86" t="e">
        <f t="shared" si="31"/>
        <v>#DIV/0!</v>
      </c>
      <c r="Z91" s="85" t="e">
        <f t="shared" si="31"/>
        <v>#DIV/0!</v>
      </c>
      <c r="AA91" s="85" t="e">
        <f t="shared" si="31"/>
        <v>#DIV/0!</v>
      </c>
      <c r="AB91" s="105" t="e">
        <f t="shared" si="31"/>
        <v>#DIV/0!</v>
      </c>
      <c r="AC91" s="106" t="e">
        <f t="shared" si="31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2">C28/C31</f>
        <v>#DIV/0!</v>
      </c>
      <c r="D92" s="85" t="e">
        <f t="shared" si="32"/>
        <v>#DIV/0!</v>
      </c>
      <c r="E92" s="86" t="e">
        <f t="shared" si="32"/>
        <v>#DIV/0!</v>
      </c>
      <c r="F92" s="85" t="e">
        <f t="shared" si="32"/>
        <v>#DIV/0!</v>
      </c>
      <c r="G92" s="86" t="e">
        <f t="shared" si="32"/>
        <v>#DIV/0!</v>
      </c>
      <c r="H92" s="85" t="e">
        <f t="shared" si="32"/>
        <v>#DIV/0!</v>
      </c>
      <c r="I92" s="86" t="e">
        <f t="shared" si="32"/>
        <v>#DIV/0!</v>
      </c>
      <c r="J92" s="85" t="e">
        <f t="shared" si="32"/>
        <v>#DIV/0!</v>
      </c>
      <c r="K92" s="86" t="e">
        <f t="shared" si="32"/>
        <v>#DIV/0!</v>
      </c>
      <c r="L92" s="85" t="e">
        <f t="shared" si="32"/>
        <v>#DIV/0!</v>
      </c>
      <c r="M92" s="86" t="e">
        <f t="shared" si="32"/>
        <v>#DIV/0!</v>
      </c>
      <c r="N92" s="85" t="e">
        <f t="shared" si="32"/>
        <v>#DIV/0!</v>
      </c>
      <c r="O92" s="86" t="e">
        <f t="shared" si="32"/>
        <v>#DIV/0!</v>
      </c>
      <c r="P92" s="85" t="e">
        <f t="shared" si="32"/>
        <v>#DIV/0!</v>
      </c>
      <c r="Q92" s="86" t="e">
        <f t="shared" si="32"/>
        <v>#DIV/0!</v>
      </c>
      <c r="R92" s="85" t="e">
        <f t="shared" si="32"/>
        <v>#DIV/0!</v>
      </c>
      <c r="S92" s="86" t="e">
        <f t="shared" si="32"/>
        <v>#DIV/0!</v>
      </c>
      <c r="T92" s="85" t="e">
        <f t="shared" si="32"/>
        <v>#DIV/0!</v>
      </c>
      <c r="U92" s="86" t="e">
        <f t="shared" si="32"/>
        <v>#DIV/0!</v>
      </c>
      <c r="V92" s="85" t="e">
        <f t="shared" si="32"/>
        <v>#DIV/0!</v>
      </c>
      <c r="W92" s="86" t="e">
        <f t="shared" si="32"/>
        <v>#DIV/0!</v>
      </c>
      <c r="X92" s="85" t="e">
        <f t="shared" si="32"/>
        <v>#DIV/0!</v>
      </c>
      <c r="Y92" s="86" t="e">
        <f t="shared" si="32"/>
        <v>#DIV/0!</v>
      </c>
      <c r="Z92" s="85" t="e">
        <f t="shared" si="32"/>
        <v>#DIV/0!</v>
      </c>
      <c r="AA92" s="85" t="e">
        <f t="shared" si="32"/>
        <v>#DIV/0!</v>
      </c>
      <c r="AB92" s="105" t="e">
        <f t="shared" si="32"/>
        <v>#DIV/0!</v>
      </c>
      <c r="AC92" s="106" t="e">
        <f t="shared" si="32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3">C29/C31</f>
        <v>#DIV/0!</v>
      </c>
      <c r="D93" s="85" t="e">
        <f t="shared" si="33"/>
        <v>#DIV/0!</v>
      </c>
      <c r="E93" s="86" t="e">
        <f t="shared" si="33"/>
        <v>#DIV/0!</v>
      </c>
      <c r="F93" s="85" t="e">
        <f t="shared" si="33"/>
        <v>#DIV/0!</v>
      </c>
      <c r="G93" s="86" t="e">
        <f t="shared" si="33"/>
        <v>#DIV/0!</v>
      </c>
      <c r="H93" s="85" t="e">
        <f t="shared" si="33"/>
        <v>#DIV/0!</v>
      </c>
      <c r="I93" s="86" t="e">
        <f t="shared" si="33"/>
        <v>#DIV/0!</v>
      </c>
      <c r="J93" s="85" t="e">
        <f t="shared" si="33"/>
        <v>#DIV/0!</v>
      </c>
      <c r="K93" s="86" t="e">
        <f t="shared" si="33"/>
        <v>#DIV/0!</v>
      </c>
      <c r="L93" s="85" t="e">
        <f t="shared" si="33"/>
        <v>#DIV/0!</v>
      </c>
      <c r="M93" s="86" t="e">
        <f t="shared" si="33"/>
        <v>#DIV/0!</v>
      </c>
      <c r="N93" s="85" t="e">
        <f t="shared" si="33"/>
        <v>#DIV/0!</v>
      </c>
      <c r="O93" s="86" t="e">
        <f t="shared" si="33"/>
        <v>#DIV/0!</v>
      </c>
      <c r="P93" s="85" t="e">
        <f t="shared" si="33"/>
        <v>#DIV/0!</v>
      </c>
      <c r="Q93" s="86" t="e">
        <f t="shared" si="33"/>
        <v>#DIV/0!</v>
      </c>
      <c r="R93" s="85" t="e">
        <f t="shared" si="33"/>
        <v>#DIV/0!</v>
      </c>
      <c r="S93" s="86" t="e">
        <f t="shared" si="33"/>
        <v>#DIV/0!</v>
      </c>
      <c r="T93" s="85" t="e">
        <f t="shared" si="33"/>
        <v>#DIV/0!</v>
      </c>
      <c r="U93" s="86" t="e">
        <f t="shared" si="33"/>
        <v>#DIV/0!</v>
      </c>
      <c r="V93" s="85" t="e">
        <f t="shared" si="33"/>
        <v>#DIV/0!</v>
      </c>
      <c r="W93" s="86" t="e">
        <f t="shared" si="33"/>
        <v>#DIV/0!</v>
      </c>
      <c r="X93" s="85" t="e">
        <f t="shared" si="33"/>
        <v>#DIV/0!</v>
      </c>
      <c r="Y93" s="86" t="e">
        <f t="shared" si="33"/>
        <v>#DIV/0!</v>
      </c>
      <c r="Z93" s="85" t="e">
        <f t="shared" si="33"/>
        <v>#DIV/0!</v>
      </c>
      <c r="AA93" s="85" t="e">
        <f t="shared" si="33"/>
        <v>#DIV/0!</v>
      </c>
      <c r="AB93" s="105" t="e">
        <f t="shared" si="33"/>
        <v>#DIV/0!</v>
      </c>
      <c r="AC93" s="106" t="e">
        <f t="shared" si="33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4">C30/C31</f>
        <v>#DIV/0!</v>
      </c>
      <c r="D94" s="87" t="e">
        <f t="shared" si="34"/>
        <v>#DIV/0!</v>
      </c>
      <c r="E94" s="88" t="e">
        <f t="shared" si="34"/>
        <v>#DIV/0!</v>
      </c>
      <c r="F94" s="87" t="e">
        <f t="shared" si="34"/>
        <v>#DIV/0!</v>
      </c>
      <c r="G94" s="88" t="e">
        <f t="shared" si="34"/>
        <v>#DIV/0!</v>
      </c>
      <c r="H94" s="87" t="e">
        <f t="shared" si="34"/>
        <v>#DIV/0!</v>
      </c>
      <c r="I94" s="88" t="e">
        <f t="shared" si="34"/>
        <v>#DIV/0!</v>
      </c>
      <c r="J94" s="87" t="e">
        <f t="shared" si="34"/>
        <v>#DIV/0!</v>
      </c>
      <c r="K94" s="88" t="e">
        <f t="shared" si="34"/>
        <v>#DIV/0!</v>
      </c>
      <c r="L94" s="87" t="e">
        <f t="shared" si="34"/>
        <v>#DIV/0!</v>
      </c>
      <c r="M94" s="88" t="e">
        <f t="shared" si="34"/>
        <v>#DIV/0!</v>
      </c>
      <c r="N94" s="87" t="e">
        <f t="shared" si="34"/>
        <v>#DIV/0!</v>
      </c>
      <c r="O94" s="88" t="e">
        <f t="shared" si="34"/>
        <v>#DIV/0!</v>
      </c>
      <c r="P94" s="87" t="e">
        <f t="shared" si="34"/>
        <v>#DIV/0!</v>
      </c>
      <c r="Q94" s="88" t="e">
        <f t="shared" si="34"/>
        <v>#DIV/0!</v>
      </c>
      <c r="R94" s="87" t="e">
        <f t="shared" si="34"/>
        <v>#DIV/0!</v>
      </c>
      <c r="S94" s="88" t="e">
        <f t="shared" si="34"/>
        <v>#DIV/0!</v>
      </c>
      <c r="T94" s="87" t="e">
        <f t="shared" si="34"/>
        <v>#DIV/0!</v>
      </c>
      <c r="U94" s="88" t="e">
        <f t="shared" si="34"/>
        <v>#DIV/0!</v>
      </c>
      <c r="V94" s="87" t="e">
        <f t="shared" si="34"/>
        <v>#DIV/0!</v>
      </c>
      <c r="W94" s="88" t="e">
        <f t="shared" si="34"/>
        <v>#DIV/0!</v>
      </c>
      <c r="X94" s="87" t="e">
        <f t="shared" si="34"/>
        <v>#DIV/0!</v>
      </c>
      <c r="Y94" s="88" t="e">
        <f t="shared" si="34"/>
        <v>#DIV/0!</v>
      </c>
      <c r="Z94" s="87" t="e">
        <f t="shared" si="34"/>
        <v>#DIV/0!</v>
      </c>
      <c r="AA94" s="87" t="e">
        <f t="shared" si="34"/>
        <v>#DIV/0!</v>
      </c>
      <c r="AB94" s="107" t="e">
        <f t="shared" si="34"/>
        <v>#DIV/0!</v>
      </c>
      <c r="AC94" s="108" t="e">
        <f t="shared" si="34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5">SUM(C71:C94)</f>
        <v>#DIV/0!</v>
      </c>
      <c r="D95" s="81" t="e">
        <f t="shared" si="35"/>
        <v>#DIV/0!</v>
      </c>
      <c r="E95" s="82" t="e">
        <f t="shared" si="35"/>
        <v>#DIV/0!</v>
      </c>
      <c r="F95" s="81" t="e">
        <f t="shared" si="35"/>
        <v>#DIV/0!</v>
      </c>
      <c r="G95" s="82" t="e">
        <f t="shared" si="35"/>
        <v>#DIV/0!</v>
      </c>
      <c r="H95" s="81" t="e">
        <f t="shared" si="35"/>
        <v>#DIV/0!</v>
      </c>
      <c r="I95" s="82" t="e">
        <f t="shared" si="35"/>
        <v>#DIV/0!</v>
      </c>
      <c r="J95" s="81" t="e">
        <f t="shared" si="35"/>
        <v>#DIV/0!</v>
      </c>
      <c r="K95" s="81" t="e">
        <f t="shared" si="35"/>
        <v>#DIV/0!</v>
      </c>
      <c r="L95" s="81" t="e">
        <f t="shared" si="35"/>
        <v>#DIV/0!</v>
      </c>
      <c r="M95" s="82" t="e">
        <f t="shared" si="35"/>
        <v>#DIV/0!</v>
      </c>
      <c r="N95" s="81" t="e">
        <f t="shared" si="35"/>
        <v>#DIV/0!</v>
      </c>
      <c r="O95" s="82" t="e">
        <f t="shared" si="35"/>
        <v>#DIV/0!</v>
      </c>
      <c r="P95" s="81" t="e">
        <f t="shared" si="35"/>
        <v>#DIV/0!</v>
      </c>
      <c r="Q95" s="82" t="e">
        <f t="shared" si="35"/>
        <v>#DIV/0!</v>
      </c>
      <c r="R95" s="81" t="e">
        <f t="shared" si="35"/>
        <v>#DIV/0!</v>
      </c>
      <c r="S95" s="82" t="e">
        <f t="shared" si="35"/>
        <v>#DIV/0!</v>
      </c>
      <c r="T95" s="81" t="e">
        <f t="shared" si="35"/>
        <v>#DIV/0!</v>
      </c>
      <c r="U95" s="82" t="e">
        <f t="shared" si="35"/>
        <v>#DIV/0!</v>
      </c>
      <c r="V95" s="81" t="e">
        <f t="shared" si="35"/>
        <v>#DIV/0!</v>
      </c>
      <c r="W95" s="82" t="e">
        <f t="shared" si="35"/>
        <v>#DIV/0!</v>
      </c>
      <c r="X95" s="81" t="e">
        <f t="shared" si="35"/>
        <v>#DIV/0!</v>
      </c>
      <c r="Y95" s="82" t="e">
        <f t="shared" si="35"/>
        <v>#DIV/0!</v>
      </c>
      <c r="Z95" s="81" t="e">
        <f t="shared" si="35"/>
        <v>#DIV/0!</v>
      </c>
      <c r="AA95" s="81" t="e">
        <f t="shared" si="35"/>
        <v>#DIV/0!</v>
      </c>
      <c r="AB95" s="81" t="e">
        <f t="shared" si="35"/>
        <v>#DIV/0!</v>
      </c>
      <c r="AC95" s="83" t="e">
        <f t="shared" si="35"/>
        <v>#DIV/0!</v>
      </c>
      <c r="AD95" s="84"/>
    </row>
    <row r="96" spans="1:31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O24" sqref="O24"/>
    </sheetView>
  </sheetViews>
  <sheetFormatPr baseColWidth="10" defaultColWidth="8.83203125" defaultRowHeight="13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/>
      <c r="C7" s="42"/>
      <c r="D7" s="35"/>
      <c r="E7" s="42"/>
      <c r="F7" s="35"/>
      <c r="G7" s="42"/>
      <c r="H7" s="35"/>
      <c r="I7" s="42"/>
      <c r="J7" s="35"/>
      <c r="K7" s="42"/>
      <c r="L7" s="35"/>
      <c r="M7" s="42"/>
      <c r="N7" s="35"/>
      <c r="O7" s="42"/>
      <c r="P7" s="35"/>
      <c r="Q7" s="42"/>
      <c r="R7" s="35"/>
      <c r="S7" s="42"/>
      <c r="T7" s="35"/>
      <c r="U7" s="42"/>
      <c r="V7" s="35"/>
      <c r="W7" s="42"/>
      <c r="X7" s="35"/>
      <c r="Y7" s="42"/>
      <c r="Z7" s="35"/>
      <c r="AA7" s="42"/>
      <c r="AB7" s="111">
        <f>B7+D7+F7+H7+J7+L7+N7+P7+R7+T7+V7+X7+Z7</f>
        <v>0</v>
      </c>
      <c r="AC7" s="112">
        <f>C7+E7+G7+I7+K7+M7+O7+Q7+S7+U7+W7+Y7+AA7</f>
        <v>0</v>
      </c>
    </row>
    <row r="8" spans="1:29">
      <c r="A8" s="94" t="s">
        <v>17</v>
      </c>
      <c r="B8" s="3"/>
      <c r="C8" s="32"/>
      <c r="D8" s="3"/>
      <c r="E8" s="32"/>
      <c r="F8" s="3"/>
      <c r="G8" s="32"/>
      <c r="H8" s="3"/>
      <c r="I8" s="32"/>
      <c r="J8" s="3"/>
      <c r="K8" s="32"/>
      <c r="L8" s="3"/>
      <c r="M8" s="32"/>
      <c r="N8" s="3"/>
      <c r="O8" s="32"/>
      <c r="P8" s="3"/>
      <c r="Q8" s="32"/>
      <c r="R8" s="3"/>
      <c r="S8" s="32"/>
      <c r="T8" s="3"/>
      <c r="U8" s="32"/>
      <c r="V8" s="3"/>
      <c r="W8" s="32"/>
      <c r="X8" s="3"/>
      <c r="Y8" s="32"/>
      <c r="Z8" s="3"/>
      <c r="AA8" s="32"/>
      <c r="AB8" s="113">
        <f t="shared" ref="AB8:AC30" si="0">B8+D8+F8+H8+J8+L8+N8+P8+R8+T8+V8+X8+Z8</f>
        <v>0</v>
      </c>
      <c r="AC8" s="19">
        <f t="shared" si="0"/>
        <v>0</v>
      </c>
    </row>
    <row r="9" spans="1:29">
      <c r="A9" s="95" t="s">
        <v>18</v>
      </c>
      <c r="B9" s="3"/>
      <c r="C9" s="32"/>
      <c r="D9" s="3"/>
      <c r="E9" s="32"/>
      <c r="F9" s="3"/>
      <c r="G9" s="32"/>
      <c r="H9" s="3"/>
      <c r="I9" s="32"/>
      <c r="J9" s="3"/>
      <c r="K9" s="32"/>
      <c r="L9" s="3"/>
      <c r="M9" s="32"/>
      <c r="N9" s="3"/>
      <c r="O9" s="32"/>
      <c r="P9" s="3"/>
      <c r="Q9" s="32"/>
      <c r="R9" s="3"/>
      <c r="S9" s="32"/>
      <c r="T9" s="3"/>
      <c r="U9" s="32"/>
      <c r="V9" s="3"/>
      <c r="W9" s="32"/>
      <c r="X9" s="3"/>
      <c r="Y9" s="32"/>
      <c r="Z9" s="3"/>
      <c r="AA9" s="32"/>
      <c r="AB9" s="113">
        <f t="shared" si="0"/>
        <v>0</v>
      </c>
      <c r="AC9" s="19">
        <f t="shared" si="0"/>
        <v>0</v>
      </c>
    </row>
    <row r="10" spans="1:29">
      <c r="A10" s="94" t="s">
        <v>19</v>
      </c>
      <c r="B10" s="3"/>
      <c r="C10" s="32"/>
      <c r="D10" s="3"/>
      <c r="E10" s="32"/>
      <c r="F10" s="3"/>
      <c r="G10" s="32"/>
      <c r="H10" s="3"/>
      <c r="I10" s="32"/>
      <c r="J10" s="3"/>
      <c r="K10" s="32"/>
      <c r="L10" s="3"/>
      <c r="M10" s="32"/>
      <c r="N10" s="3"/>
      <c r="O10" s="32"/>
      <c r="P10" s="3"/>
      <c r="Q10" s="32"/>
      <c r="R10" s="3"/>
      <c r="S10" s="32"/>
      <c r="T10" s="3"/>
      <c r="U10" s="32"/>
      <c r="V10" s="3"/>
      <c r="W10" s="32"/>
      <c r="X10" s="3"/>
      <c r="Y10" s="32"/>
      <c r="Z10" s="3"/>
      <c r="AA10" s="32"/>
      <c r="AB10" s="113">
        <f t="shared" si="0"/>
        <v>0</v>
      </c>
      <c r="AC10" s="19">
        <f t="shared" si="0"/>
        <v>0</v>
      </c>
    </row>
    <row r="11" spans="1:29">
      <c r="A11" s="95" t="s">
        <v>20</v>
      </c>
      <c r="B11" s="3"/>
      <c r="C11" s="32"/>
      <c r="D11" s="3"/>
      <c r="E11" s="32"/>
      <c r="F11" s="3"/>
      <c r="G11" s="32"/>
      <c r="H11" s="3"/>
      <c r="I11" s="32"/>
      <c r="J11" s="3"/>
      <c r="K11" s="32"/>
      <c r="L11" s="3"/>
      <c r="M11" s="32"/>
      <c r="N11" s="3"/>
      <c r="O11" s="32"/>
      <c r="P11" s="3"/>
      <c r="Q11" s="32"/>
      <c r="R11" s="3"/>
      <c r="S11" s="32"/>
      <c r="T11" s="3"/>
      <c r="U11" s="32"/>
      <c r="V11" s="3"/>
      <c r="W11" s="32"/>
      <c r="X11" s="3"/>
      <c r="Y11" s="32"/>
      <c r="Z11" s="3"/>
      <c r="AA11" s="32"/>
      <c r="AB11" s="113">
        <f t="shared" si="0"/>
        <v>0</v>
      </c>
      <c r="AC11" s="19">
        <f t="shared" si="0"/>
        <v>0</v>
      </c>
    </row>
    <row r="12" spans="1:29">
      <c r="A12" s="94" t="s">
        <v>21</v>
      </c>
      <c r="B12" s="3"/>
      <c r="C12" s="32"/>
      <c r="D12" s="3"/>
      <c r="E12" s="32"/>
      <c r="F12" s="3"/>
      <c r="G12" s="32"/>
      <c r="H12" s="3"/>
      <c r="I12" s="32"/>
      <c r="J12" s="3"/>
      <c r="K12" s="32"/>
      <c r="L12" s="3"/>
      <c r="M12" s="32"/>
      <c r="N12" s="3"/>
      <c r="O12" s="32"/>
      <c r="P12" s="3"/>
      <c r="Q12" s="32"/>
      <c r="R12" s="3"/>
      <c r="S12" s="32"/>
      <c r="T12" s="3"/>
      <c r="U12" s="32"/>
      <c r="V12" s="3"/>
      <c r="W12" s="32"/>
      <c r="X12" s="3"/>
      <c r="Y12" s="32"/>
      <c r="Z12" s="3"/>
      <c r="AA12" s="32"/>
      <c r="AB12" s="113">
        <f t="shared" si="0"/>
        <v>0</v>
      </c>
      <c r="AC12" s="19">
        <f t="shared" si="0"/>
        <v>0</v>
      </c>
    </row>
    <row r="13" spans="1:29">
      <c r="A13" s="95" t="s">
        <v>22</v>
      </c>
      <c r="B13" s="3"/>
      <c r="C13" s="32"/>
      <c r="D13" s="3"/>
      <c r="E13" s="32"/>
      <c r="F13" s="3"/>
      <c r="G13" s="32"/>
      <c r="H13" s="3"/>
      <c r="I13" s="32"/>
      <c r="J13" s="3"/>
      <c r="K13" s="32"/>
      <c r="L13" s="3"/>
      <c r="M13" s="32"/>
      <c r="N13" s="3"/>
      <c r="O13" s="32"/>
      <c r="P13" s="3"/>
      <c r="Q13" s="32"/>
      <c r="R13" s="3"/>
      <c r="S13" s="32"/>
      <c r="T13" s="3"/>
      <c r="U13" s="32"/>
      <c r="V13" s="3"/>
      <c r="W13" s="32"/>
      <c r="X13" s="3"/>
      <c r="Y13" s="32"/>
      <c r="Z13" s="3"/>
      <c r="AA13" s="32"/>
      <c r="AB13" s="113">
        <f t="shared" si="0"/>
        <v>0</v>
      </c>
      <c r="AC13" s="19">
        <f t="shared" si="0"/>
        <v>0</v>
      </c>
    </row>
    <row r="14" spans="1:29">
      <c r="A14" s="94" t="s">
        <v>23</v>
      </c>
      <c r="B14" s="3"/>
      <c r="C14" s="32"/>
      <c r="D14" s="3"/>
      <c r="E14" s="32"/>
      <c r="F14" s="3"/>
      <c r="G14" s="32"/>
      <c r="H14" s="3"/>
      <c r="I14" s="32"/>
      <c r="J14" s="3"/>
      <c r="K14" s="32"/>
      <c r="L14" s="3"/>
      <c r="M14" s="32"/>
      <c r="N14" s="3"/>
      <c r="O14" s="32"/>
      <c r="P14" s="3"/>
      <c r="Q14" s="32"/>
      <c r="R14" s="3"/>
      <c r="S14" s="32"/>
      <c r="T14" s="3"/>
      <c r="U14" s="32"/>
      <c r="V14" s="3"/>
      <c r="W14" s="32"/>
      <c r="X14" s="3"/>
      <c r="Y14" s="32"/>
      <c r="Z14" s="3"/>
      <c r="AA14" s="32"/>
      <c r="AB14" s="113">
        <f t="shared" si="0"/>
        <v>0</v>
      </c>
      <c r="AC14" s="19">
        <f t="shared" si="0"/>
        <v>0</v>
      </c>
    </row>
    <row r="15" spans="1:29">
      <c r="A15" s="95" t="s">
        <v>24</v>
      </c>
      <c r="B15" s="3"/>
      <c r="C15" s="32"/>
      <c r="D15" s="3"/>
      <c r="E15" s="32"/>
      <c r="F15" s="3"/>
      <c r="G15" s="32"/>
      <c r="H15" s="3"/>
      <c r="I15" s="32"/>
      <c r="J15" s="3"/>
      <c r="K15" s="32"/>
      <c r="L15" s="3"/>
      <c r="M15" s="32"/>
      <c r="N15" s="3"/>
      <c r="O15" s="32"/>
      <c r="P15" s="3"/>
      <c r="Q15" s="32"/>
      <c r="R15" s="3"/>
      <c r="S15" s="32"/>
      <c r="T15" s="3"/>
      <c r="U15" s="32"/>
      <c r="V15" s="3"/>
      <c r="W15" s="32"/>
      <c r="X15" s="3"/>
      <c r="Y15" s="32"/>
      <c r="Z15" s="3"/>
      <c r="AA15" s="32"/>
      <c r="AB15" s="113">
        <f t="shared" si="0"/>
        <v>0</v>
      </c>
      <c r="AC15" s="19">
        <f t="shared" si="0"/>
        <v>0</v>
      </c>
    </row>
    <row r="16" spans="1:29">
      <c r="A16" s="94" t="s">
        <v>25</v>
      </c>
      <c r="B16" s="3"/>
      <c r="C16" s="32"/>
      <c r="D16" s="3"/>
      <c r="E16" s="32"/>
      <c r="F16" s="3"/>
      <c r="G16" s="32"/>
      <c r="H16" s="3"/>
      <c r="I16" s="32"/>
      <c r="J16" s="3"/>
      <c r="K16" s="32"/>
      <c r="L16" s="3"/>
      <c r="M16" s="32"/>
      <c r="N16" s="3"/>
      <c r="O16" s="32"/>
      <c r="P16" s="3"/>
      <c r="Q16" s="32"/>
      <c r="R16" s="3"/>
      <c r="S16" s="32"/>
      <c r="T16" s="3"/>
      <c r="U16" s="32"/>
      <c r="V16" s="3"/>
      <c r="W16" s="32"/>
      <c r="X16" s="3"/>
      <c r="Y16" s="32"/>
      <c r="Z16" s="3"/>
      <c r="AA16" s="32"/>
      <c r="AB16" s="113">
        <f t="shared" si="0"/>
        <v>0</v>
      </c>
      <c r="AC16" s="19">
        <f t="shared" si="0"/>
        <v>0</v>
      </c>
    </row>
    <row r="17" spans="1:29">
      <c r="A17" s="95" t="s">
        <v>26</v>
      </c>
      <c r="B17" s="3"/>
      <c r="C17" s="32"/>
      <c r="D17" s="3"/>
      <c r="E17" s="32"/>
      <c r="F17" s="3"/>
      <c r="G17" s="32"/>
      <c r="H17" s="3"/>
      <c r="I17" s="32"/>
      <c r="J17" s="3"/>
      <c r="K17" s="32"/>
      <c r="L17" s="3"/>
      <c r="M17" s="32"/>
      <c r="N17" s="3"/>
      <c r="O17" s="32"/>
      <c r="P17" s="3"/>
      <c r="Q17" s="32"/>
      <c r="R17" s="3"/>
      <c r="S17" s="32"/>
      <c r="T17" s="3"/>
      <c r="U17" s="32"/>
      <c r="V17" s="3"/>
      <c r="W17" s="32"/>
      <c r="X17" s="3"/>
      <c r="Y17" s="32"/>
      <c r="Z17" s="3"/>
      <c r="AA17" s="32"/>
      <c r="AB17" s="113">
        <f t="shared" si="0"/>
        <v>0</v>
      </c>
      <c r="AC17" s="19">
        <f t="shared" si="0"/>
        <v>0</v>
      </c>
    </row>
    <row r="18" spans="1:29">
      <c r="A18" s="94" t="s">
        <v>27</v>
      </c>
      <c r="B18" s="3"/>
      <c r="C18" s="32"/>
      <c r="D18" s="3"/>
      <c r="E18" s="32"/>
      <c r="F18" s="3"/>
      <c r="G18" s="32"/>
      <c r="H18" s="3"/>
      <c r="I18" s="32"/>
      <c r="J18" s="3"/>
      <c r="K18" s="32"/>
      <c r="L18" s="3"/>
      <c r="M18" s="32"/>
      <c r="N18" s="3"/>
      <c r="O18" s="32"/>
      <c r="P18" s="3"/>
      <c r="Q18" s="32"/>
      <c r="R18" s="3"/>
      <c r="S18" s="32"/>
      <c r="T18" s="3"/>
      <c r="U18" s="32"/>
      <c r="V18" s="3"/>
      <c r="W18" s="32"/>
      <c r="X18" s="3"/>
      <c r="Y18" s="32"/>
      <c r="Z18" s="3"/>
      <c r="AA18" s="32"/>
      <c r="AB18" s="113">
        <f t="shared" si="0"/>
        <v>0</v>
      </c>
      <c r="AC18" s="19">
        <f t="shared" si="0"/>
        <v>0</v>
      </c>
    </row>
    <row r="19" spans="1:29">
      <c r="A19" s="95" t="s">
        <v>28</v>
      </c>
      <c r="B19" s="3"/>
      <c r="C19" s="32"/>
      <c r="D19" s="3"/>
      <c r="E19" s="32"/>
      <c r="F19" s="3"/>
      <c r="G19" s="32"/>
      <c r="H19" s="3"/>
      <c r="I19" s="32"/>
      <c r="J19" s="3"/>
      <c r="K19" s="32"/>
      <c r="L19" s="3"/>
      <c r="M19" s="32"/>
      <c r="N19" s="3"/>
      <c r="O19" s="32"/>
      <c r="P19" s="3"/>
      <c r="Q19" s="32"/>
      <c r="R19" s="3"/>
      <c r="S19" s="32"/>
      <c r="T19" s="3"/>
      <c r="U19" s="32"/>
      <c r="V19" s="3"/>
      <c r="W19" s="32"/>
      <c r="X19" s="3"/>
      <c r="Y19" s="32"/>
      <c r="Z19" s="3"/>
      <c r="AA19" s="32"/>
      <c r="AB19" s="113">
        <f t="shared" si="0"/>
        <v>0</v>
      </c>
      <c r="AC19" s="19">
        <f t="shared" si="0"/>
        <v>0</v>
      </c>
    </row>
    <row r="20" spans="1:29">
      <c r="A20" s="94" t="s">
        <v>29</v>
      </c>
      <c r="B20" s="3"/>
      <c r="C20" s="32"/>
      <c r="D20" s="3"/>
      <c r="E20" s="32"/>
      <c r="F20" s="3"/>
      <c r="G20" s="32"/>
      <c r="H20" s="3"/>
      <c r="I20" s="32"/>
      <c r="J20" s="3"/>
      <c r="K20" s="32"/>
      <c r="L20" s="3"/>
      <c r="M20" s="32"/>
      <c r="N20" s="3"/>
      <c r="O20" s="32"/>
      <c r="P20" s="3"/>
      <c r="Q20" s="32"/>
      <c r="R20" s="3"/>
      <c r="S20" s="32"/>
      <c r="T20" s="3"/>
      <c r="U20" s="32"/>
      <c r="V20" s="3"/>
      <c r="W20" s="32"/>
      <c r="X20" s="3"/>
      <c r="Y20" s="32"/>
      <c r="Z20" s="3"/>
      <c r="AA20" s="32"/>
      <c r="AB20" s="113">
        <f t="shared" si="0"/>
        <v>0</v>
      </c>
      <c r="AC20" s="19">
        <f t="shared" si="0"/>
        <v>0</v>
      </c>
    </row>
    <row r="21" spans="1:29">
      <c r="A21" s="95" t="s">
        <v>30</v>
      </c>
      <c r="B21" s="3"/>
      <c r="C21" s="32"/>
      <c r="D21" s="3"/>
      <c r="E21" s="32"/>
      <c r="F21" s="3"/>
      <c r="G21" s="32"/>
      <c r="H21" s="3"/>
      <c r="I21" s="32"/>
      <c r="J21" s="3"/>
      <c r="K21" s="32"/>
      <c r="L21" s="3"/>
      <c r="M21" s="32"/>
      <c r="N21" s="3"/>
      <c r="O21" s="32"/>
      <c r="P21" s="3"/>
      <c r="Q21" s="32"/>
      <c r="R21" s="3"/>
      <c r="S21" s="32"/>
      <c r="T21" s="3"/>
      <c r="U21" s="32"/>
      <c r="V21" s="3"/>
      <c r="W21" s="32"/>
      <c r="X21" s="3"/>
      <c r="Y21" s="32"/>
      <c r="Z21" s="3"/>
      <c r="AA21" s="32"/>
      <c r="AB21" s="113">
        <f t="shared" si="0"/>
        <v>0</v>
      </c>
      <c r="AC21" s="19">
        <f t="shared" si="0"/>
        <v>0</v>
      </c>
    </row>
    <row r="22" spans="1:29">
      <c r="A22" s="94" t="s">
        <v>31</v>
      </c>
      <c r="B22" s="3"/>
      <c r="C22" s="32"/>
      <c r="D22" s="3"/>
      <c r="E22" s="32"/>
      <c r="F22" s="3"/>
      <c r="G22" s="32"/>
      <c r="H22" s="3"/>
      <c r="I22" s="32"/>
      <c r="J22" s="3"/>
      <c r="K22" s="32"/>
      <c r="L22" s="3"/>
      <c r="M22" s="32"/>
      <c r="N22" s="3"/>
      <c r="O22" s="32"/>
      <c r="P22" s="3"/>
      <c r="Q22" s="32"/>
      <c r="R22" s="3"/>
      <c r="S22" s="32"/>
      <c r="T22" s="3"/>
      <c r="U22" s="32"/>
      <c r="V22" s="3"/>
      <c r="W22" s="32"/>
      <c r="X22" s="3"/>
      <c r="Y22" s="32"/>
      <c r="Z22" s="3"/>
      <c r="AA22" s="32"/>
      <c r="AB22" s="113">
        <f t="shared" si="0"/>
        <v>0</v>
      </c>
      <c r="AC22" s="19">
        <f t="shared" si="0"/>
        <v>0</v>
      </c>
    </row>
    <row r="23" spans="1:29">
      <c r="A23" s="95" t="s">
        <v>32</v>
      </c>
      <c r="B23" s="3"/>
      <c r="C23" s="32"/>
      <c r="D23" s="3"/>
      <c r="E23" s="32"/>
      <c r="F23" s="3"/>
      <c r="G23" s="32"/>
      <c r="H23" s="3"/>
      <c r="I23" s="32"/>
      <c r="J23" s="3"/>
      <c r="K23" s="32"/>
      <c r="L23" s="3"/>
      <c r="M23" s="32"/>
      <c r="N23" s="3"/>
      <c r="O23" s="32"/>
      <c r="P23" s="3"/>
      <c r="Q23" s="32"/>
      <c r="R23" s="3"/>
      <c r="S23" s="32"/>
      <c r="T23" s="3"/>
      <c r="U23" s="32"/>
      <c r="V23" s="3"/>
      <c r="W23" s="32"/>
      <c r="X23" s="3"/>
      <c r="Y23" s="32"/>
      <c r="Z23" s="3"/>
      <c r="AA23" s="32"/>
      <c r="AB23" s="113">
        <f t="shared" si="0"/>
        <v>0</v>
      </c>
      <c r="AC23" s="19">
        <f t="shared" si="0"/>
        <v>0</v>
      </c>
    </row>
    <row r="24" spans="1:29">
      <c r="A24" s="94" t="s">
        <v>33</v>
      </c>
      <c r="B24" s="3"/>
      <c r="C24" s="32"/>
      <c r="D24" s="3"/>
      <c r="E24" s="32"/>
      <c r="F24" s="3"/>
      <c r="G24" s="32"/>
      <c r="H24" s="3"/>
      <c r="I24" s="32"/>
      <c r="J24" s="3"/>
      <c r="K24" s="32"/>
      <c r="L24" s="3"/>
      <c r="M24" s="32"/>
      <c r="N24" s="3"/>
      <c r="O24" s="32"/>
      <c r="P24" s="3"/>
      <c r="Q24" s="32"/>
      <c r="R24" s="3"/>
      <c r="S24" s="32"/>
      <c r="T24" s="3"/>
      <c r="U24" s="32"/>
      <c r="V24" s="3"/>
      <c r="W24" s="32"/>
      <c r="X24" s="3"/>
      <c r="Y24" s="32"/>
      <c r="Z24" s="3"/>
      <c r="AA24" s="32"/>
      <c r="AB24" s="113">
        <f t="shared" si="0"/>
        <v>0</v>
      </c>
      <c r="AC24" s="19">
        <f t="shared" si="0"/>
        <v>0</v>
      </c>
    </row>
    <row r="25" spans="1:29">
      <c r="A25" s="95" t="s">
        <v>34</v>
      </c>
      <c r="B25" s="3"/>
      <c r="C25" s="32"/>
      <c r="D25" s="3"/>
      <c r="E25" s="32"/>
      <c r="F25" s="3"/>
      <c r="G25" s="32"/>
      <c r="H25" s="3"/>
      <c r="I25" s="32"/>
      <c r="J25" s="3"/>
      <c r="K25" s="32"/>
      <c r="L25" s="3"/>
      <c r="M25" s="32"/>
      <c r="N25" s="3"/>
      <c r="O25" s="32"/>
      <c r="P25" s="3"/>
      <c r="Q25" s="32"/>
      <c r="R25" s="3"/>
      <c r="S25" s="32"/>
      <c r="T25" s="3"/>
      <c r="U25" s="32"/>
      <c r="V25" s="3"/>
      <c r="W25" s="32"/>
      <c r="X25" s="3"/>
      <c r="Y25" s="32"/>
      <c r="Z25" s="3"/>
      <c r="AA25" s="32"/>
      <c r="AB25" s="113">
        <f>B25+D25+F25+H25+J25+L25+N25+P25+R25+T25+V25+X25+Z25</f>
        <v>0</v>
      </c>
      <c r="AC25" s="19">
        <f t="shared" si="0"/>
        <v>0</v>
      </c>
    </row>
    <row r="26" spans="1:29">
      <c r="A26" s="94" t="s">
        <v>35</v>
      </c>
      <c r="B26" s="3"/>
      <c r="C26" s="32"/>
      <c r="D26" s="3"/>
      <c r="E26" s="32"/>
      <c r="F26" s="3"/>
      <c r="G26" s="32"/>
      <c r="H26" s="3"/>
      <c r="I26" s="32"/>
      <c r="J26" s="3"/>
      <c r="K26" s="32"/>
      <c r="L26" s="3"/>
      <c r="M26" s="32"/>
      <c r="N26" s="3"/>
      <c r="O26" s="32"/>
      <c r="P26" s="3"/>
      <c r="Q26" s="32"/>
      <c r="R26" s="3"/>
      <c r="S26" s="32"/>
      <c r="T26" s="3"/>
      <c r="U26" s="32"/>
      <c r="V26" s="3"/>
      <c r="W26" s="32"/>
      <c r="X26" s="3"/>
      <c r="Y26" s="32"/>
      <c r="Z26" s="3"/>
      <c r="AA26" s="32"/>
      <c r="AB26" s="113">
        <f>B26+D26+F26+H26+J26+L26+N26+P26+R26+T26+V26+X26+Z26</f>
        <v>0</v>
      </c>
      <c r="AC26" s="19">
        <f t="shared" si="0"/>
        <v>0</v>
      </c>
    </row>
    <row r="27" spans="1:29">
      <c r="A27" s="95" t="s">
        <v>36</v>
      </c>
      <c r="B27" s="3"/>
      <c r="C27" s="32"/>
      <c r="D27" s="3"/>
      <c r="E27" s="32"/>
      <c r="F27" s="3"/>
      <c r="G27" s="32"/>
      <c r="H27" s="3"/>
      <c r="I27" s="32"/>
      <c r="J27" s="3"/>
      <c r="K27" s="32"/>
      <c r="L27" s="3"/>
      <c r="M27" s="32"/>
      <c r="N27" s="3"/>
      <c r="O27" s="32"/>
      <c r="P27" s="3"/>
      <c r="Q27" s="32"/>
      <c r="R27" s="3"/>
      <c r="S27" s="32"/>
      <c r="T27" s="3"/>
      <c r="U27" s="32"/>
      <c r="V27" s="3"/>
      <c r="W27" s="32"/>
      <c r="X27" s="3"/>
      <c r="Y27" s="32"/>
      <c r="Z27" s="3"/>
      <c r="AA27" s="32"/>
      <c r="AB27" s="113">
        <f t="shared" si="0"/>
        <v>0</v>
      </c>
      <c r="AC27" s="19">
        <f t="shared" si="0"/>
        <v>0</v>
      </c>
    </row>
    <row r="28" spans="1:29">
      <c r="A28" s="94" t="s">
        <v>37</v>
      </c>
      <c r="B28" s="3"/>
      <c r="C28" s="32"/>
      <c r="D28" s="3"/>
      <c r="E28" s="32"/>
      <c r="F28" s="3"/>
      <c r="G28" s="32"/>
      <c r="H28" s="3"/>
      <c r="I28" s="32"/>
      <c r="J28" s="3"/>
      <c r="K28" s="32"/>
      <c r="L28" s="3"/>
      <c r="M28" s="32"/>
      <c r="N28" s="3"/>
      <c r="O28" s="32"/>
      <c r="P28" s="3"/>
      <c r="Q28" s="32"/>
      <c r="R28" s="3"/>
      <c r="S28" s="32"/>
      <c r="T28" s="3"/>
      <c r="U28" s="32"/>
      <c r="V28" s="3"/>
      <c r="W28" s="32"/>
      <c r="X28" s="3"/>
      <c r="Y28" s="32"/>
      <c r="Z28" s="3"/>
      <c r="AA28" s="32"/>
      <c r="AB28" s="113">
        <f t="shared" si="0"/>
        <v>0</v>
      </c>
      <c r="AC28" s="19">
        <f t="shared" si="0"/>
        <v>0</v>
      </c>
    </row>
    <row r="29" spans="1:29">
      <c r="A29" s="95" t="s">
        <v>38</v>
      </c>
      <c r="B29" s="3"/>
      <c r="C29" s="32"/>
      <c r="D29" s="3"/>
      <c r="E29" s="32"/>
      <c r="F29" s="3"/>
      <c r="G29" s="32"/>
      <c r="H29" s="3"/>
      <c r="I29" s="32"/>
      <c r="J29" s="3"/>
      <c r="K29" s="32"/>
      <c r="L29" s="3"/>
      <c r="M29" s="32"/>
      <c r="N29" s="3"/>
      <c r="O29" s="32"/>
      <c r="P29" s="3"/>
      <c r="Q29" s="32"/>
      <c r="R29" s="3"/>
      <c r="S29" s="32"/>
      <c r="T29" s="3"/>
      <c r="U29" s="32"/>
      <c r="V29" s="3"/>
      <c r="W29" s="32"/>
      <c r="X29" s="3"/>
      <c r="Y29" s="32"/>
      <c r="Z29" s="3"/>
      <c r="AA29" s="32"/>
      <c r="AB29" s="113">
        <f t="shared" si="0"/>
        <v>0</v>
      </c>
      <c r="AC29" s="19">
        <f t="shared" si="0"/>
        <v>0</v>
      </c>
    </row>
    <row r="30" spans="1:29" ht="14" thickBot="1">
      <c r="A30" s="90" t="s">
        <v>39</v>
      </c>
      <c r="B30" s="16"/>
      <c r="C30" s="43"/>
      <c r="D30" s="16"/>
      <c r="E30" s="43"/>
      <c r="F30" s="16"/>
      <c r="G30" s="43"/>
      <c r="H30" s="16"/>
      <c r="I30" s="43"/>
      <c r="J30" s="16"/>
      <c r="K30" s="43"/>
      <c r="L30" s="16"/>
      <c r="M30" s="43"/>
      <c r="N30" s="16"/>
      <c r="O30" s="43"/>
      <c r="P30" s="16"/>
      <c r="Q30" s="43"/>
      <c r="R30" s="16"/>
      <c r="S30" s="43"/>
      <c r="T30" s="16"/>
      <c r="U30" s="43"/>
      <c r="V30" s="16"/>
      <c r="W30" s="43"/>
      <c r="X30" s="16"/>
      <c r="Y30" s="43"/>
      <c r="Z30" s="16"/>
      <c r="AA30" s="43"/>
      <c r="AB30" s="114">
        <f t="shared" si="0"/>
        <v>0</v>
      </c>
      <c r="AC30" s="115">
        <f t="shared" si="0"/>
        <v>0</v>
      </c>
    </row>
    <row r="31" spans="1:29" ht="15" thickTop="1" thickBot="1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7" thickTop="1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93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11" t="e">
        <f>B39+D39+F39+H39+J39+L39+N39+P39+R39+T39+V39+X39+Z39</f>
        <v>#DIV/0!</v>
      </c>
      <c r="AC39" s="112" t="e">
        <f>C39+E39+G39+I39+K39+M39+O39+Q39+S39+U39+W39+Y39+AA39</f>
        <v>#DIV/0!</v>
      </c>
    </row>
    <row r="40" spans="1:29">
      <c r="A40" s="94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3" t="e">
        <f t="shared" ref="AB40:AB56" si="4">B40+D40+F40+H40+J40+L40+N40+P40+R40+T40+V40+X40+Z40</f>
        <v>#DIV/0!</v>
      </c>
      <c r="AC40" s="19" t="e">
        <f t="shared" ref="AC40:AC62" si="5">C40+E40+G40+I40+K40+M40+O40+Q40+S40+U40+W40+Y40+AA40</f>
        <v>#DIV/0!</v>
      </c>
    </row>
    <row r="41" spans="1:29">
      <c r="A41" s="95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3" t="e">
        <f t="shared" si="4"/>
        <v>#DIV/0!</v>
      </c>
      <c r="AC41" s="19" t="e">
        <f t="shared" si="5"/>
        <v>#DIV/0!</v>
      </c>
    </row>
    <row r="42" spans="1:29">
      <c r="A42" s="94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3" t="e">
        <f t="shared" si="4"/>
        <v>#DIV/0!</v>
      </c>
      <c r="AC42" s="19" t="e">
        <f t="shared" si="5"/>
        <v>#DIV/0!</v>
      </c>
    </row>
    <row r="43" spans="1:29">
      <c r="A43" s="95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3" t="e">
        <f t="shared" si="4"/>
        <v>#DIV/0!</v>
      </c>
      <c r="AC43" s="19" t="e">
        <f t="shared" si="5"/>
        <v>#DIV/0!</v>
      </c>
    </row>
    <row r="44" spans="1:29">
      <c r="A44" s="94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3" t="e">
        <f t="shared" si="4"/>
        <v>#DIV/0!</v>
      </c>
      <c r="AC44" s="19" t="e">
        <f t="shared" si="5"/>
        <v>#DIV/0!</v>
      </c>
    </row>
    <row r="45" spans="1:29">
      <c r="A45" s="95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3" t="e">
        <f t="shared" si="4"/>
        <v>#DIV/0!</v>
      </c>
      <c r="AC45" s="19" t="e">
        <f t="shared" si="5"/>
        <v>#DIV/0!</v>
      </c>
    </row>
    <row r="46" spans="1:29">
      <c r="A46" s="94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3" t="e">
        <f t="shared" si="4"/>
        <v>#DIV/0!</v>
      </c>
      <c r="AC46" s="19" t="e">
        <f t="shared" si="5"/>
        <v>#DIV/0!</v>
      </c>
    </row>
    <row r="47" spans="1:29">
      <c r="A47" s="95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3" t="e">
        <f t="shared" si="4"/>
        <v>#DIV/0!</v>
      </c>
      <c r="AC47" s="19" t="e">
        <f t="shared" si="5"/>
        <v>#DIV/0!</v>
      </c>
    </row>
    <row r="48" spans="1:29">
      <c r="A48" s="94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3" t="e">
        <f t="shared" si="4"/>
        <v>#DIV/0!</v>
      </c>
      <c r="AC48" s="19" t="e">
        <f t="shared" si="5"/>
        <v>#DIV/0!</v>
      </c>
    </row>
    <row r="49" spans="1:29">
      <c r="A49" s="95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3" t="e">
        <f t="shared" si="4"/>
        <v>#DIV/0!</v>
      </c>
      <c r="AC49" s="19" t="e">
        <f t="shared" si="5"/>
        <v>#DIV/0!</v>
      </c>
    </row>
    <row r="50" spans="1:29">
      <c r="A50" s="94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3" t="e">
        <f t="shared" si="4"/>
        <v>#DIV/0!</v>
      </c>
      <c r="AC50" s="19" t="e">
        <f t="shared" si="5"/>
        <v>#DIV/0!</v>
      </c>
    </row>
    <row r="51" spans="1:29">
      <c r="A51" s="95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3" t="e">
        <f t="shared" si="4"/>
        <v>#DIV/0!</v>
      </c>
      <c r="AC51" s="19" t="e">
        <f t="shared" si="5"/>
        <v>#DIV/0!</v>
      </c>
    </row>
    <row r="52" spans="1:29">
      <c r="A52" s="94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3" t="e">
        <f t="shared" si="4"/>
        <v>#DIV/0!</v>
      </c>
      <c r="AC52" s="19" t="e">
        <f t="shared" si="5"/>
        <v>#DIV/0!</v>
      </c>
    </row>
    <row r="53" spans="1:29">
      <c r="A53" s="95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3" t="e">
        <f t="shared" si="4"/>
        <v>#DIV/0!</v>
      </c>
      <c r="AC53" s="19" t="e">
        <f t="shared" si="5"/>
        <v>#DIV/0!</v>
      </c>
    </row>
    <row r="54" spans="1:29">
      <c r="A54" s="94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3" t="e">
        <f t="shared" si="4"/>
        <v>#DIV/0!</v>
      </c>
      <c r="AC54" s="19" t="e">
        <f t="shared" si="5"/>
        <v>#DIV/0!</v>
      </c>
    </row>
    <row r="55" spans="1:29">
      <c r="A55" s="95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3" t="e">
        <f t="shared" si="4"/>
        <v>#DIV/0!</v>
      </c>
      <c r="AC55" s="19" t="e">
        <f t="shared" si="5"/>
        <v>#DIV/0!</v>
      </c>
    </row>
    <row r="56" spans="1:29">
      <c r="A56" s="94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3" t="e">
        <f t="shared" si="4"/>
        <v>#DIV/0!</v>
      </c>
      <c r="AC56" s="19" t="e">
        <f t="shared" si="5"/>
        <v>#DIV/0!</v>
      </c>
    </row>
    <row r="57" spans="1:29">
      <c r="A57" s="95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3" t="e">
        <f>B57+D57+F57+H57+J57+L57+N57+P57+R57+T57+V57+X57+Z57</f>
        <v>#DIV/0!</v>
      </c>
      <c r="AC57" s="19" t="e">
        <f t="shared" si="5"/>
        <v>#DIV/0!</v>
      </c>
    </row>
    <row r="58" spans="1:29">
      <c r="A58" s="94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3" t="e">
        <f>B58+D58+F58+H58+J58+L58+N58+P58+R58+T58+V58+X58+Z58</f>
        <v>#DIV/0!</v>
      </c>
      <c r="AC58" s="19" t="e">
        <f t="shared" si="5"/>
        <v>#DIV/0!</v>
      </c>
    </row>
    <row r="59" spans="1:29">
      <c r="A59" s="95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3" t="e">
        <f t="shared" ref="AB59:AB62" si="9">B59+D59+F59+H59+J59+L59+N59+P59+R59+T59+V59+X59+Z59</f>
        <v>#DIV/0!</v>
      </c>
      <c r="AC59" s="19" t="e">
        <f t="shared" si="5"/>
        <v>#DIV/0!</v>
      </c>
    </row>
    <row r="60" spans="1:29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>
      <c r="A63" s="9" t="s">
        <v>47</v>
      </c>
      <c r="B63" s="53" t="e">
        <f>SUM(B39:B62)</f>
        <v>#DIV/0!</v>
      </c>
      <c r="C63" s="49" t="e">
        <f t="shared" ref="C63:AA63" si="11">SUM(C39:C62)</f>
        <v>#DIV/0!</v>
      </c>
      <c r="D63" s="48" t="e">
        <f t="shared" si="11"/>
        <v>#DIV/0!</v>
      </c>
      <c r="E63" s="54" t="e">
        <f t="shared" si="11"/>
        <v>#DIV/0!</v>
      </c>
      <c r="F63" s="53" t="e">
        <f t="shared" si="11"/>
        <v>#DIV/0!</v>
      </c>
      <c r="G63" s="49" t="e">
        <f t="shared" si="11"/>
        <v>#DIV/0!</v>
      </c>
      <c r="H63" s="48" t="e">
        <f t="shared" si="11"/>
        <v>#DIV/0!</v>
      </c>
      <c r="I63" s="54" t="e">
        <f t="shared" si="11"/>
        <v>#DIV/0!</v>
      </c>
      <c r="J63" s="53" t="e">
        <f t="shared" si="11"/>
        <v>#DIV/0!</v>
      </c>
      <c r="K63" s="49" t="e">
        <f t="shared" si="11"/>
        <v>#DIV/0!</v>
      </c>
      <c r="L63" s="48" t="e">
        <f t="shared" si="11"/>
        <v>#DIV/0!</v>
      </c>
      <c r="M63" s="54" t="e">
        <f t="shared" si="11"/>
        <v>#DIV/0!</v>
      </c>
      <c r="N63" s="53" t="e">
        <f t="shared" si="11"/>
        <v>#DIV/0!</v>
      </c>
      <c r="O63" s="49" t="e">
        <f t="shared" si="11"/>
        <v>#DIV/0!</v>
      </c>
      <c r="P63" s="48" t="e">
        <f t="shared" si="11"/>
        <v>#DIV/0!</v>
      </c>
      <c r="Q63" s="54" t="e">
        <f t="shared" si="11"/>
        <v>#DIV/0!</v>
      </c>
      <c r="R63" s="53" t="e">
        <f t="shared" si="11"/>
        <v>#DIV/0!</v>
      </c>
      <c r="S63" s="49" t="e">
        <f t="shared" si="11"/>
        <v>#DIV/0!</v>
      </c>
      <c r="T63" s="48" t="e">
        <f t="shared" si="11"/>
        <v>#DIV/0!</v>
      </c>
      <c r="U63" s="54" t="e">
        <f t="shared" si="11"/>
        <v>#DIV/0!</v>
      </c>
      <c r="V63" s="53" t="e">
        <f t="shared" si="11"/>
        <v>#DIV/0!</v>
      </c>
      <c r="W63" s="49" t="e">
        <f t="shared" si="11"/>
        <v>#DIV/0!</v>
      </c>
      <c r="X63" s="48" t="e">
        <f t="shared" si="11"/>
        <v>#DIV/0!</v>
      </c>
      <c r="Y63" s="54" t="e">
        <f t="shared" si="11"/>
        <v>#DIV/0!</v>
      </c>
      <c r="Z63" s="53" t="e">
        <f t="shared" si="11"/>
        <v>#DIV/0!</v>
      </c>
      <c r="AA63" s="49" t="e">
        <f t="shared" si="11"/>
        <v>#DIV/0!</v>
      </c>
      <c r="AB63" s="48" t="e">
        <f>SUM(AB39:AB62)</f>
        <v>#DIV/0!</v>
      </c>
      <c r="AC63" s="49" t="e">
        <f>SUM(AC39:AC62)</f>
        <v>#DIV/0!</v>
      </c>
    </row>
    <row r="64" spans="1:29" ht="17" thickTop="1">
      <c r="AB64" s="183" t="e">
        <f>IF(AB63='Daily Total'!D49,"Correct","Wrong")</f>
        <v>#DIV/0!</v>
      </c>
      <c r="AC64" s="183" t="e">
        <f>IF(AC63='Daily Total'!E49,"Correct","Wrong")</f>
        <v>#DIV/0!</v>
      </c>
    </row>
    <row r="65" spans="1:31">
      <c r="A65" t="s">
        <v>82</v>
      </c>
      <c r="B65">
        <f>COUNTIF('Daily Total'!$G$7:$G$37,3)</f>
        <v>0</v>
      </c>
    </row>
    <row r="67" spans="1:31" s="8" customFormat="1">
      <c r="A67" s="46" t="s">
        <v>53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4" thickTop="1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tabSelected="1" view="pageBreakPreview" zoomScale="93" zoomScaleNormal="93" zoomScaleSheetLayoutView="85" zoomScalePageLayoutView="93" workbookViewId="0">
      <selection activeCell="I14" sqref="I14"/>
    </sheetView>
  </sheetViews>
  <sheetFormatPr baseColWidth="10" defaultColWidth="8.83203125" defaultRowHeight="13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>
      <c r="C1" s="315" t="s">
        <v>83</v>
      </c>
      <c r="D1" s="315"/>
      <c r="E1" s="315"/>
      <c r="F1" s="216"/>
    </row>
    <row r="2" spans="1:15" ht="18">
      <c r="C2" s="315" t="s">
        <v>57</v>
      </c>
      <c r="D2" s="315"/>
      <c r="E2" s="315"/>
      <c r="F2" s="216"/>
    </row>
    <row r="3" spans="1:15" ht="18">
      <c r="C3" s="316">
        <f>Daily!A5</f>
        <v>44075</v>
      </c>
      <c r="D3" s="316"/>
      <c r="E3" s="316"/>
      <c r="F3" s="217"/>
    </row>
    <row r="4" spans="1:15" ht="14" thickBot="1">
      <c r="C4" s="158"/>
      <c r="D4" s="158"/>
      <c r="E4" s="158"/>
      <c r="F4" s="218"/>
    </row>
    <row r="5" spans="1:15" ht="16" thickTop="1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>
      <c r="A6" s="160"/>
      <c r="B6" s="160"/>
      <c r="C6" s="312"/>
      <c r="D6" s="312"/>
      <c r="E6" s="314"/>
      <c r="F6" s="219"/>
    </row>
    <row r="7" spans="1:15" ht="19" thickTop="1">
      <c r="A7" s="159"/>
      <c r="B7" s="159"/>
      <c r="C7" s="237">
        <f>Daily!A5</f>
        <v>44075</v>
      </c>
      <c r="D7" s="238">
        <f>IF(Daily!AB33=0,"",Daily!AB33)</f>
        <v>62168</v>
      </c>
      <c r="E7" s="239">
        <f>IF(Daily!AC33=0,"",Daily!AC33)</f>
        <v>61994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>
      <c r="A8" s="159"/>
      <c r="B8" s="159"/>
      <c r="C8" s="240">
        <f>C7+1</f>
        <v>44076</v>
      </c>
      <c r="D8" s="241">
        <f>IF(Daily!AB64=0,"",Daily!AB64)</f>
        <v>59512</v>
      </c>
      <c r="E8" s="242">
        <f>IF(Daily!AC64=0,"",Daily!AC64)</f>
        <v>59341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>
      <c r="A9" s="159"/>
      <c r="B9" s="159"/>
      <c r="C9" s="240">
        <f>C7+2</f>
        <v>44077</v>
      </c>
      <c r="D9" s="241" t="str">
        <f>IF(Daily!AB95=0,"",Daily!AB95)</f>
        <v/>
      </c>
      <c r="E9" s="242" t="str">
        <f>IF(Daily!AC95=0,"",Daily!AC95)</f>
        <v/>
      </c>
      <c r="F9" s="215"/>
      <c r="G9" s="211">
        <f t="shared" si="0"/>
        <v>0</v>
      </c>
      <c r="J9" s="211"/>
      <c r="K9" s="211"/>
      <c r="L9" s="211"/>
      <c r="M9" s="211"/>
      <c r="O9" s="211"/>
    </row>
    <row r="10" spans="1:15" ht="18">
      <c r="A10" s="159"/>
      <c r="B10" s="159"/>
      <c r="C10" s="240">
        <f>C7+3</f>
        <v>44078</v>
      </c>
      <c r="D10" s="241" t="str">
        <f>IF(Daily!AB126=0,"",Daily!AB126)</f>
        <v/>
      </c>
      <c r="E10" s="242" t="str">
        <f>IF(Daily!AC126=0,"",Daily!AC126)</f>
        <v/>
      </c>
      <c r="F10" s="215"/>
      <c r="G10" s="211">
        <f t="shared" si="0"/>
        <v>0</v>
      </c>
      <c r="J10" s="211"/>
      <c r="K10" s="211"/>
      <c r="L10" s="211"/>
      <c r="M10" s="211"/>
      <c r="O10" s="211"/>
    </row>
    <row r="11" spans="1:15" ht="18">
      <c r="A11" s="159"/>
      <c r="B11" s="159"/>
      <c r="C11" s="240">
        <f>C7+4</f>
        <v>44079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>
      <c r="A12" s="159"/>
      <c r="B12" s="159"/>
      <c r="C12" s="240">
        <f>C7+5</f>
        <v>44080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>
      <c r="A13" s="159"/>
      <c r="B13" s="159"/>
      <c r="C13" s="240">
        <f>C7+6</f>
        <v>44081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>
      <c r="A14" s="159"/>
      <c r="B14" s="159"/>
      <c r="C14" s="240">
        <f>C7+7</f>
        <v>44082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>
      <c r="A15" s="159"/>
      <c r="B15" s="159"/>
      <c r="C15" s="240">
        <f>C7+8</f>
        <v>44083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>
      <c r="A16" s="159"/>
      <c r="B16" s="159"/>
      <c r="C16" s="240">
        <f>C7+9</f>
        <v>44084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>
      <c r="A17" s="159"/>
      <c r="B17" s="159"/>
      <c r="C17" s="240">
        <f>C7+10</f>
        <v>44085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>
      <c r="A18" s="159"/>
      <c r="B18" s="159"/>
      <c r="C18" s="240">
        <f>C7+11</f>
        <v>44086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>
      <c r="A19" s="159"/>
      <c r="B19" s="159"/>
      <c r="C19" s="240">
        <f>C7+12</f>
        <v>44087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>
      <c r="A20" s="159"/>
      <c r="B20" s="159"/>
      <c r="C20" s="240">
        <f>C7+13</f>
        <v>44088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>
      <c r="A21" s="159"/>
      <c r="B21" s="159"/>
      <c r="C21" s="240">
        <f>C7+14</f>
        <v>44089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>
      <c r="A22" s="159"/>
      <c r="B22" s="159"/>
      <c r="C22" s="240">
        <f>C7+15</f>
        <v>44090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>
      <c r="A23" s="159"/>
      <c r="B23" s="159"/>
      <c r="C23" s="240">
        <f>C7+16</f>
        <v>44091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>
      <c r="A24" s="159"/>
      <c r="B24" s="159"/>
      <c r="C24" s="240">
        <f>C7+17</f>
        <v>44092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>
      <c r="A25" s="159"/>
      <c r="B25" s="159"/>
      <c r="C25" s="240">
        <f>C7+18</f>
        <v>44093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>
      <c r="A26" s="159"/>
      <c r="B26" s="159"/>
      <c r="C26" s="240">
        <f>C7+19</f>
        <v>44094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>
      <c r="A27" s="159"/>
      <c r="B27" s="159"/>
      <c r="C27" s="240">
        <f>C7+20</f>
        <v>44095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>
      <c r="A28" s="159"/>
      <c r="B28" s="159"/>
      <c r="C28" s="240">
        <f>C7+21</f>
        <v>44096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>
      <c r="A29" s="159"/>
      <c r="B29" s="159"/>
      <c r="C29" s="240">
        <f>C7+22</f>
        <v>44097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>
      <c r="A30" s="159"/>
      <c r="B30" s="159"/>
      <c r="C30" s="240">
        <f>C7+23</f>
        <v>44098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>
      <c r="A31" s="159"/>
      <c r="B31" s="159"/>
      <c r="C31" s="240">
        <f>C7+24</f>
        <v>44099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>
      <c r="A32" s="159"/>
      <c r="B32" s="159"/>
      <c r="C32" s="240">
        <f>C7+25</f>
        <v>44100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>
      <c r="A33" s="159"/>
      <c r="B33" s="159"/>
      <c r="C33" s="240">
        <f>C7+26</f>
        <v>44101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>
      <c r="A34" s="159"/>
      <c r="B34" s="159"/>
      <c r="C34" s="240">
        <f>C7+27</f>
        <v>44102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>
      <c r="A35" s="159"/>
      <c r="B35" s="159"/>
      <c r="C35" s="240">
        <f>C7+28</f>
        <v>44103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>
      <c r="A36" s="159"/>
      <c r="B36" s="159"/>
      <c r="C36" s="240">
        <f>C8+28</f>
        <v>44104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thickBot="1">
      <c r="A37" s="159"/>
      <c r="B37" s="159"/>
      <c r="C37" s="240">
        <f>C9+28</f>
        <v>44105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>
      <c r="A38" s="159"/>
      <c r="B38" s="159"/>
      <c r="C38" s="165" t="s">
        <v>41</v>
      </c>
      <c r="D38" s="210">
        <f>SUM(D7:D37)</f>
        <v>121680</v>
      </c>
      <c r="E38" s="209">
        <f>SUM(E7:E37)</f>
        <v>121335</v>
      </c>
      <c r="F38" s="220"/>
      <c r="G38" s="164"/>
      <c r="H38" s="164"/>
      <c r="I38" s="164"/>
    </row>
    <row r="39" spans="1:13" ht="16" thickTop="1">
      <c r="A39" s="161"/>
      <c r="B39" s="162"/>
      <c r="C39" s="163" t="s">
        <v>61</v>
      </c>
      <c r="D39" s="162"/>
      <c r="E39" s="162"/>
      <c r="F39" s="221"/>
    </row>
    <row r="40" spans="1:13">
      <c r="A40" s="161"/>
      <c r="B40" s="162"/>
      <c r="C40" s="162"/>
      <c r="D40" s="162"/>
      <c r="E40" s="162"/>
      <c r="F40" s="221"/>
    </row>
    <row r="41" spans="1:13" ht="15">
      <c r="A41" s="161"/>
      <c r="C41" s="167" t="s">
        <v>64</v>
      </c>
      <c r="D41" s="164">
        <f>MAX(D7:D37)</f>
        <v>62168</v>
      </c>
      <c r="E41" s="164">
        <f>MAX(E7:E37)</f>
        <v>61994</v>
      </c>
      <c r="F41" s="222"/>
    </row>
    <row r="42" spans="1:13" ht="17">
      <c r="A42" s="161"/>
      <c r="C42" s="167" t="s">
        <v>62</v>
      </c>
      <c r="D42" s="236">
        <f>IF(D38=0,"-",INDEX($C$7:$C$37,MATCH(MAX(D$7:D$37),D$7:D$37,0)))</f>
        <v>44075</v>
      </c>
      <c r="E42" s="236">
        <f>IF(E38=0,"-",INDEX($C$7:$C$37,MATCH(MAX(E$7:E$37),E$7:E$37,0)))</f>
        <v>44075</v>
      </c>
      <c r="F42" s="223"/>
    </row>
    <row r="43" spans="1:13" ht="15">
      <c r="A43" s="161"/>
      <c r="C43" s="167" t="s">
        <v>63</v>
      </c>
      <c r="D43" s="164">
        <f>IF(D38=0,0,AVERAGEIF($G$7:$G$37,"&gt;0",D$7:D$37))</f>
        <v>60840</v>
      </c>
      <c r="E43" s="164">
        <f>IF(E38=0,0,AVERAGEIF($G$7:$G$37,"&gt;0",E$7:E$37))</f>
        <v>60667.5</v>
      </c>
      <c r="F43" s="222"/>
    </row>
    <row r="44" spans="1:13" ht="15">
      <c r="A44" s="161"/>
      <c r="C44" s="167" t="s">
        <v>68</v>
      </c>
      <c r="D44" s="212">
        <f>SUMIF($G$7:$G$37,1,D$7:D$37)</f>
        <v>121680</v>
      </c>
      <c r="E44" s="212">
        <f>SUMIF($G$7:$G$37,1,E$7:E$37)</f>
        <v>121335</v>
      </c>
      <c r="F44" s="222"/>
    </row>
    <row r="45" spans="1:13" ht="15">
      <c r="A45" s="161"/>
      <c r="C45" s="167" t="s">
        <v>65</v>
      </c>
      <c r="D45" s="164">
        <f>IF(D38=0,0,AVERAGEIF($G$7:$G$37,1,D$7:D$37))</f>
        <v>60840</v>
      </c>
      <c r="E45" s="164">
        <f>IF(E38=0,0,AVERAGEIF($G$7:$G$37,1,E$7:E$37))</f>
        <v>60667.5</v>
      </c>
      <c r="F45" s="222"/>
    </row>
    <row r="46" spans="1:13" ht="15">
      <c r="C46" s="168" t="s">
        <v>66</v>
      </c>
      <c r="D46" s="212">
        <f>SUMIF($G$7:$G$37,2,D$7:D$37)</f>
        <v>0</v>
      </c>
      <c r="E46" s="212">
        <f>SUMIF($G$7:$G$37,2,E$7:E$37)</f>
        <v>0</v>
      </c>
      <c r="F46" s="224"/>
    </row>
    <row r="47" spans="1:13" ht="15">
      <c r="C47" s="168" t="s">
        <v>67</v>
      </c>
      <c r="D47" s="164">
        <f>IFERROR(IF(D38=0,0,AVERAGEIF($G$7:$G$37,2,D$7:D$37)),0)</f>
        <v>0</v>
      </c>
      <c r="E47" s="164">
        <f>IFERROR(IF(E38=0,0,AVERAGEIF($G$7:$G$37,2,E$7:E$37)),0)</f>
        <v>0</v>
      </c>
      <c r="F47" s="224"/>
    </row>
    <row r="48" spans="1:13" ht="15">
      <c r="C48" s="168" t="s">
        <v>72</v>
      </c>
      <c r="D48" s="212">
        <f>SUMIF($G$7:$G$37,3,D$7:D$37)</f>
        <v>0</v>
      </c>
      <c r="E48" s="212">
        <f>SUMIF($G$7:$G$37,3,E$7:E$37)</f>
        <v>0</v>
      </c>
      <c r="F48" s="225"/>
    </row>
    <row r="49" spans="3:6" ht="15">
      <c r="C49" s="168" t="s">
        <v>71</v>
      </c>
      <c r="D49" s="164">
        <f>IFERROR(IF(D38=0,0,AVERAGEIF($G$7:$G$37,3,D$7:D$37)),0)</f>
        <v>0</v>
      </c>
      <c r="E49" s="164">
        <f>IFERROR(IF(E38=0,0,AVERAGEIF($G$7:$G$37,3,E$7:E$37)),0)</f>
        <v>0</v>
      </c>
      <c r="F49" s="225"/>
    </row>
    <row r="50" spans="3:6" ht="15">
      <c r="C50" s="168" t="s">
        <v>70</v>
      </c>
      <c r="D50" s="225">
        <f>+D46+D48</f>
        <v>0</v>
      </c>
      <c r="E50" s="225">
        <f>+E46+E48</f>
        <v>0</v>
      </c>
      <c r="F50" s="225"/>
    </row>
    <row r="51" spans="3:6" ht="15">
      <c r="C51" s="168" t="s">
        <v>69</v>
      </c>
      <c r="D51" s="213">
        <f>IFERROR(IF(D38=0,0,AVERAGEIF($G7:$G37,"&gt;1",D7:D37)),0)</f>
        <v>0</v>
      </c>
      <c r="E51" s="213">
        <f>IFERROR(IF(E38=0,0,AVERAGEIF($G7:$G37,"&gt;1",E7:E37)),0)</f>
        <v>0</v>
      </c>
      <c r="F51" s="225"/>
    </row>
    <row r="52" spans="3:6">
      <c r="C52" s="169" t="s">
        <v>41</v>
      </c>
      <c r="D52" s="212">
        <f>+D44+D46+D48</f>
        <v>121680</v>
      </c>
      <c r="E52" s="212">
        <f>+E44+E46+E48</f>
        <v>121335</v>
      </c>
      <c r="F52" s="222"/>
    </row>
    <row r="53" spans="3:6" hidden="1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/>
    <row r="55" spans="3:6" hidden="1"/>
    <row r="56" spans="3:6" hidden="1"/>
    <row r="57" spans="3:6" hidden="1"/>
    <row r="58" spans="3:6" hidden="1">
      <c r="C58" s="235" t="s">
        <v>73</v>
      </c>
      <c r="D58" s="235"/>
      <c r="E58" s="235"/>
    </row>
    <row r="59" spans="3:6" hidden="1">
      <c r="C59" s="166" t="s">
        <v>74</v>
      </c>
      <c r="D59" s="213" t="e">
        <f>AVERAGE(D15,D22,D29,D36)</f>
        <v>#DIV/0!</v>
      </c>
      <c r="E59" s="213" t="e">
        <f t="array" ref="E59">AVERAGE(IF(WEEKDAY($C$7:$C$37,2)=1,E$7:E$37))</f>
        <v>#DIV/0!</v>
      </c>
      <c r="F59" s="213"/>
    </row>
    <row r="60" spans="3:6" hidden="1">
      <c r="C60" s="166" t="s">
        <v>75</v>
      </c>
      <c r="D60" s="213">
        <f t="array" ref="D60">AVERAGE(IF(WEEKDAY($C$7:$C$37,2)=2,D$7:D$37))</f>
        <v>62168</v>
      </c>
      <c r="E60" s="213">
        <f t="array" ref="E60">AVERAGE(IF(WEEKDAY($C$7:$C$37,2)=2,E$7:E$37))</f>
        <v>61994</v>
      </c>
    </row>
    <row r="61" spans="3:6" hidden="1">
      <c r="C61" s="166" t="s">
        <v>76</v>
      </c>
      <c r="D61" s="213">
        <f t="array" ref="D61">AVERAGE(IF(WEEKDAY($C$7:$C$37,2)=3,D$7:D$37))</f>
        <v>59512</v>
      </c>
      <c r="E61" s="213">
        <f t="array" ref="E61">AVERAGE(IF(WEEKDAY($C$7:$C$37,2)=3,E$7:E$37))</f>
        <v>59341</v>
      </c>
    </row>
    <row r="62" spans="3:6" hidden="1">
      <c r="C62" s="166" t="s">
        <v>77</v>
      </c>
      <c r="D62" s="213" t="e">
        <f t="array" ref="D62">AVERAGE(IF(WEEKDAY($C$7:$C$37,2)=4,D$7:D$37))</f>
        <v>#DIV/0!</v>
      </c>
      <c r="E62" s="213" t="e">
        <f t="array" ref="E62">AVERAGE(IF(WEEKDAY($C$7:$C$37,2)=4,E$7:E$37))</f>
        <v>#DIV/0!</v>
      </c>
    </row>
    <row r="63" spans="3:6" hidden="1">
      <c r="C63" s="166" t="s">
        <v>78</v>
      </c>
      <c r="D63" s="213" t="e">
        <f t="array" ref="D63">AVERAGE(IF(WEEKDAY($C$7:$C$37,2)=5,D$7:D$37))</f>
        <v>#DIV/0!</v>
      </c>
      <c r="E63" s="213" t="e">
        <f t="array" ref="E63">AVERAGE(IF(WEEKDAY($C$7:$C$37,2)=5,E$7:E$37))</f>
        <v>#DIV/0!</v>
      </c>
    </row>
    <row r="64" spans="3:6" hidden="1">
      <c r="C64" s="166" t="s">
        <v>79</v>
      </c>
      <c r="D64" s="213" t="e">
        <f>AVERAGEIF($G$7:$G$37,2,D$7:D$37)</f>
        <v>#DIV/0!</v>
      </c>
      <c r="E64" s="213" t="e">
        <f>AVERAGEIF($G$7:$G$37,2,E$7:E$37)</f>
        <v>#DIV/0!</v>
      </c>
    </row>
    <row r="65" spans="3:5" hidden="1">
      <c r="C65" s="166" t="s">
        <v>80</v>
      </c>
      <c r="D65" s="213" t="e">
        <f>AVERAGEIF($G$7:$G$37,3,D$7:D$37)</f>
        <v>#DIV/0!</v>
      </c>
      <c r="E65" s="213" t="e">
        <f>AVERAGEIF($G$7:$G$37,3,E$7:E$37)</f>
        <v>#DIV/0!</v>
      </c>
    </row>
    <row r="68" spans="3:5">
      <c r="C68" s="166"/>
      <c r="D68" s="213"/>
    </row>
    <row r="69" spans="3:5">
      <c r="C69" s="166"/>
      <c r="D69" s="213"/>
    </row>
    <row r="70" spans="3:5">
      <c r="C70" s="166"/>
      <c r="D70" s="213"/>
    </row>
    <row r="71" spans="3:5">
      <c r="C71" s="166"/>
      <c r="D71" s="213"/>
    </row>
    <row r="72" spans="3:5">
      <c r="C72" s="166"/>
      <c r="D72" s="213"/>
    </row>
    <row r="73" spans="3:5">
      <c r="C73" s="166"/>
      <c r="D73" s="213"/>
    </row>
    <row r="74" spans="3: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2020-09-02T21:45:47Z</dcterms:modified>
</cp:coreProperties>
</file>